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870" windowWidth="19440" windowHeight="8805" tabRatio="619" activeTab="1"/>
  </bookViews>
  <sheets>
    <sheet name="Parametres" sheetId="7" r:id="rId1"/>
    <sheet name="Sivom" sheetId="10" r:id="rId2"/>
    <sheet name="KPI" sheetId="4" r:id="rId3"/>
  </sheets>
  <definedNames>
    <definedName name="ColD1">OFFSET(Param,,6)</definedName>
    <definedName name="ColD2">OFFSET(Param,,11)</definedName>
    <definedName name="ColS">OFFSET(Param,,1)</definedName>
    <definedName name="ColSH">OFFSET(Param,,26)</definedName>
    <definedName name="ColUF1">OFFSET(Param,,16)</definedName>
    <definedName name="ColUF2">OFFSET(Param,,21)</definedName>
    <definedName name="DatesD">OFFSET(#REF!,,,COUNTA(#REF!))</definedName>
    <definedName name="DatesS">OFFSET(Sivom!$A$26,,,COUNTA(Sivom!$A$26:$A$283))</definedName>
    <definedName name="DatesSH">OFFSET(#REF!,,,COUNTA(#REF!))</definedName>
    <definedName name="DatesUF">OFFSET(#REF!,,,COUNTA(#REF!))</definedName>
    <definedName name="Param">OFFSET(Parametres!$B$5,,,COUNTA(Parametres!$B:$B))</definedName>
    <definedName name="Seuil2D1">OFFSET(Param,,8)</definedName>
    <definedName name="Seuil2D2">OFFSET(Param,,13)</definedName>
    <definedName name="Seuil2SH">OFFSET(Param,,28)</definedName>
    <definedName name="Seuil2UF1">OFFSET(Param,,18)</definedName>
    <definedName name="Seuil2UF2">OFFSET(Param,,23)</definedName>
    <definedName name="SeuilD1">OFFSET(Param,,7)</definedName>
    <definedName name="SeuilD2">OFFSET(Param,,12)</definedName>
    <definedName name="SeuilS">OFFSET(Param,,2)</definedName>
    <definedName name="SeuilS2">OFFSET(Param,,3)</definedName>
    <definedName name="SeuilSH">OFFSET(Param,,26)</definedName>
    <definedName name="SeuilUF1">OFFSET(Param,,17)</definedName>
    <definedName name="SeuilUF2">OFFSET(Param,,22)</definedName>
  </definedNames>
  <calcPr calcId="145621"/>
</workbook>
</file>

<file path=xl/calcChain.xml><?xml version="1.0" encoding="utf-8"?>
<calcChain xmlns="http://schemas.openxmlformats.org/spreadsheetml/2006/main">
  <c r="C23" i="7" l="1"/>
  <c r="C20" i="7"/>
  <c r="C19" i="7"/>
  <c r="C18" i="7"/>
  <c r="C15" i="7"/>
  <c r="C28" i="7"/>
  <c r="C24" i="7"/>
  <c r="C22" i="7"/>
  <c r="C21" i="7"/>
  <c r="C17" i="7"/>
  <c r="C16" i="7"/>
  <c r="C10" i="7"/>
  <c r="C9" i="7"/>
  <c r="C8" i="7"/>
  <c r="C7" i="7"/>
  <c r="AN29" i="4" l="1"/>
  <c r="AN51" i="4"/>
  <c r="AN73" i="4"/>
  <c r="AN95" i="4"/>
  <c r="AN117" i="4"/>
  <c r="AN139" i="4"/>
  <c r="AN161" i="4"/>
  <c r="AN183" i="4"/>
  <c r="AN205" i="4"/>
  <c r="AN227" i="4"/>
  <c r="AN249" i="4"/>
  <c r="AN271" i="4"/>
  <c r="G8" i="7" l="1"/>
  <c r="I17" i="10" l="1"/>
  <c r="E18" i="10"/>
  <c r="T17" i="10"/>
  <c r="O17" i="10"/>
  <c r="K26" i="10"/>
  <c r="L26" i="10" s="1"/>
  <c r="K27" i="10"/>
  <c r="L27" i="10" s="1"/>
  <c r="K28" i="10"/>
  <c r="L28" i="10" s="1"/>
  <c r="K29" i="10"/>
  <c r="L29" i="10" s="1"/>
  <c r="K30" i="10"/>
  <c r="L30" i="10" s="1"/>
  <c r="K31" i="10"/>
  <c r="L31" i="10" s="1"/>
  <c r="K32" i="10"/>
  <c r="L32" i="10" s="1"/>
  <c r="K33" i="10"/>
  <c r="L33" i="10" s="1"/>
  <c r="K34" i="10"/>
  <c r="L34" i="10" s="1"/>
  <c r="K35" i="10"/>
  <c r="L35" i="10" s="1"/>
  <c r="K36" i="10"/>
  <c r="L36" i="10" s="1"/>
  <c r="K37" i="10"/>
  <c r="L37" i="10" s="1"/>
  <c r="K38" i="10"/>
  <c r="L38" i="10" s="1"/>
  <c r="K39" i="10"/>
  <c r="L39" i="10" s="1"/>
  <c r="K40" i="10"/>
  <c r="L40" i="10" s="1"/>
  <c r="K41" i="10"/>
  <c r="L41" i="10" s="1"/>
  <c r="K42" i="10"/>
  <c r="L42" i="10" s="1"/>
  <c r="M17" i="10"/>
  <c r="E17" i="10" l="1"/>
  <c r="AA29" i="7"/>
  <c r="AA30" i="7"/>
  <c r="AA31" i="7"/>
  <c r="V28" i="7"/>
  <c r="V29" i="7"/>
  <c r="V30" i="7"/>
  <c r="V31" i="7"/>
  <c r="Q29" i="7"/>
  <c r="Q30" i="7"/>
  <c r="Q31" i="7"/>
  <c r="L29" i="7"/>
  <c r="L30" i="7"/>
  <c r="L31" i="7"/>
  <c r="G29" i="7"/>
  <c r="G30" i="7"/>
  <c r="G31" i="7"/>
  <c r="L27" i="7"/>
  <c r="L28" i="7"/>
  <c r="G28" i="7"/>
  <c r="G26" i="7"/>
  <c r="BL18" i="10" l="1"/>
  <c r="BI18" i="10"/>
  <c r="BF18" i="10"/>
  <c r="BC18" i="10"/>
  <c r="AZ18" i="10"/>
  <c r="AW18" i="10"/>
  <c r="AT18" i="10"/>
  <c r="AQ18" i="10"/>
  <c r="AN18" i="10"/>
  <c r="AL18" i="10"/>
  <c r="AI18" i="10"/>
  <c r="AG18" i="10"/>
  <c r="AE18" i="10"/>
  <c r="AC18" i="10"/>
  <c r="AA18" i="10"/>
  <c r="X18" i="10"/>
  <c r="T18" i="10"/>
  <c r="O18" i="10"/>
  <c r="M18" i="10"/>
  <c r="I18" i="10"/>
  <c r="D18" i="10"/>
  <c r="B18" i="10"/>
  <c r="BL17" i="10"/>
  <c r="BI17" i="10"/>
  <c r="BF17" i="10"/>
  <c r="BC17" i="10"/>
  <c r="AZ17" i="10"/>
  <c r="AW17" i="10"/>
  <c r="AT17" i="10"/>
  <c r="AQ17" i="10"/>
  <c r="AN17" i="10"/>
  <c r="AL17" i="10"/>
  <c r="AI17" i="10"/>
  <c r="AG17" i="10"/>
  <c r="AE17" i="10"/>
  <c r="AC17" i="10"/>
  <c r="AA17" i="10"/>
  <c r="X17" i="10"/>
  <c r="D17" i="10"/>
  <c r="B17" i="10"/>
  <c r="AB26" i="10" l="1"/>
  <c r="B12" i="10" l="1"/>
  <c r="Z28" i="10" l="1"/>
  <c r="Z29" i="10"/>
  <c r="Z30" i="10"/>
  <c r="Z31" i="10"/>
  <c r="Z32" i="10"/>
  <c r="Z33" i="10"/>
  <c r="Z34" i="10"/>
  <c r="Z35" i="10"/>
  <c r="Z36" i="10"/>
  <c r="Z37" i="10"/>
  <c r="Z38" i="10"/>
  <c r="Z39" i="10"/>
  <c r="Z40" i="10"/>
  <c r="Z41" i="10"/>
  <c r="Z42" i="10"/>
  <c r="Z43" i="10"/>
  <c r="Z44" i="10"/>
  <c r="Z45" i="10"/>
  <c r="Z46" i="10"/>
  <c r="Z47" i="10"/>
  <c r="Z48" i="10"/>
  <c r="Z49" i="10"/>
  <c r="Z50" i="10"/>
  <c r="Z51" i="10"/>
  <c r="Z52" i="10"/>
  <c r="Z53" i="10"/>
  <c r="Z54" i="10"/>
  <c r="Z55" i="10"/>
  <c r="Z56" i="10"/>
  <c r="Z57" i="10"/>
  <c r="Z58" i="10"/>
  <c r="Z59" i="10"/>
  <c r="Z60" i="10"/>
  <c r="Z61" i="10"/>
  <c r="Z62" i="10"/>
  <c r="Z63" i="10"/>
  <c r="Z64" i="10"/>
  <c r="Z65" i="10"/>
  <c r="Z66" i="10"/>
  <c r="Z67" i="10"/>
  <c r="Z68" i="10"/>
  <c r="Z69" i="10"/>
  <c r="Z70" i="10"/>
  <c r="Z71" i="10"/>
  <c r="Z72" i="10"/>
  <c r="Z73" i="10"/>
  <c r="Z74" i="10"/>
  <c r="Z75" i="10"/>
  <c r="Z76" i="10"/>
  <c r="Z77" i="10"/>
  <c r="Z78" i="10"/>
  <c r="Z79" i="10"/>
  <c r="Z80" i="10"/>
  <c r="Z81" i="10"/>
  <c r="Z82" i="10"/>
  <c r="Z83" i="10"/>
  <c r="Z84" i="10"/>
  <c r="Z85" i="10"/>
  <c r="Z86" i="10"/>
  <c r="Z87" i="10"/>
  <c r="Z88" i="10"/>
  <c r="Z89" i="10"/>
  <c r="Z90" i="10"/>
  <c r="Z91" i="10"/>
  <c r="Z92" i="10"/>
  <c r="Z93" i="10"/>
  <c r="Z94" i="10"/>
  <c r="Z95" i="10"/>
  <c r="Z96" i="10"/>
  <c r="Z97" i="10"/>
  <c r="Z98" i="10"/>
  <c r="Z99" i="10"/>
  <c r="Z100" i="10"/>
  <c r="Z101" i="10"/>
  <c r="Z102" i="10"/>
  <c r="Z103" i="10"/>
  <c r="Z104" i="10"/>
  <c r="Z105" i="10"/>
  <c r="Z106" i="10"/>
  <c r="Z107" i="10"/>
  <c r="Z108" i="10"/>
  <c r="Z109" i="10"/>
  <c r="Z110" i="10"/>
  <c r="Z111" i="10"/>
  <c r="Z112" i="10"/>
  <c r="Z113" i="10"/>
  <c r="Z114" i="10"/>
  <c r="Z115" i="10"/>
  <c r="Z116" i="10"/>
  <c r="Z117" i="10"/>
  <c r="Z118" i="10"/>
  <c r="Z119" i="10"/>
  <c r="Z120" i="10"/>
  <c r="Z121" i="10"/>
  <c r="Z122" i="10"/>
  <c r="Z123" i="10"/>
  <c r="Z124" i="10"/>
  <c r="Z125" i="10"/>
  <c r="Z126" i="10"/>
  <c r="Z127" i="10"/>
  <c r="Z128" i="10"/>
  <c r="Z129" i="10"/>
  <c r="Z130" i="10"/>
  <c r="Z131" i="10"/>
  <c r="Z132" i="10"/>
  <c r="Z133" i="10"/>
  <c r="Z134" i="10"/>
  <c r="Z135" i="10"/>
  <c r="Z136" i="10"/>
  <c r="Z137" i="10"/>
  <c r="Z138" i="10"/>
  <c r="Z139" i="10"/>
  <c r="Z140" i="10"/>
  <c r="Z141" i="10"/>
  <c r="Z142" i="10"/>
  <c r="Z143" i="10"/>
  <c r="Z144" i="10"/>
  <c r="Z145" i="10"/>
  <c r="Z146" i="10"/>
  <c r="Z147" i="10"/>
  <c r="Z148" i="10"/>
  <c r="Z149" i="10"/>
  <c r="Z150" i="10"/>
  <c r="Z151" i="10"/>
  <c r="Z152" i="10"/>
  <c r="Z153" i="10"/>
  <c r="Z154" i="10"/>
  <c r="Z155" i="10"/>
  <c r="Z156" i="10"/>
  <c r="Z157" i="10"/>
  <c r="Z158" i="10"/>
  <c r="Z159" i="10"/>
  <c r="Z160" i="10"/>
  <c r="Z161" i="10"/>
  <c r="Z162" i="10"/>
  <c r="Z163" i="10"/>
  <c r="Z164" i="10"/>
  <c r="Z165" i="10"/>
  <c r="Z166" i="10"/>
  <c r="Z167" i="10"/>
  <c r="Z168" i="10"/>
  <c r="Z169" i="10"/>
  <c r="Z170" i="10"/>
  <c r="Z171" i="10"/>
  <c r="Z172" i="10"/>
  <c r="Z173" i="10"/>
  <c r="Z174" i="10"/>
  <c r="Z175" i="10"/>
  <c r="Z176" i="10"/>
  <c r="Z177" i="10"/>
  <c r="Z178" i="10"/>
  <c r="Z179" i="10"/>
  <c r="Z180" i="10"/>
  <c r="Z181" i="10"/>
  <c r="Z182" i="10"/>
  <c r="Z183" i="10"/>
  <c r="Z184" i="10"/>
  <c r="Z185" i="10"/>
  <c r="Z186" i="10"/>
  <c r="Z187" i="10"/>
  <c r="Z188" i="10"/>
  <c r="Z189" i="10"/>
  <c r="Z190" i="10"/>
  <c r="Z191" i="10"/>
  <c r="Z192" i="10"/>
  <c r="Z193" i="10"/>
  <c r="Z194" i="10"/>
  <c r="Z195" i="10"/>
  <c r="Z196" i="10"/>
  <c r="Z197" i="10"/>
  <c r="Z198" i="10"/>
  <c r="Z199" i="10"/>
  <c r="Z200" i="10"/>
  <c r="Z201" i="10"/>
  <c r="Z202" i="10"/>
  <c r="Z203" i="10"/>
  <c r="Z204" i="10"/>
  <c r="Z205" i="10"/>
  <c r="Z206" i="10"/>
  <c r="Z207" i="10"/>
  <c r="Z208" i="10"/>
  <c r="Z209" i="10"/>
  <c r="Z210" i="10"/>
  <c r="Z211" i="10"/>
  <c r="Z212" i="10"/>
  <c r="Z213" i="10"/>
  <c r="Z214" i="10"/>
  <c r="Z215" i="10"/>
  <c r="Z216" i="10"/>
  <c r="Z217" i="10"/>
  <c r="Z218" i="10"/>
  <c r="Z219" i="10"/>
  <c r="Z220" i="10"/>
  <c r="Z221" i="10"/>
  <c r="Z222" i="10"/>
  <c r="Z223" i="10"/>
  <c r="Z224" i="10"/>
  <c r="Z225" i="10"/>
  <c r="Z226" i="10"/>
  <c r="Z227" i="10"/>
  <c r="Z228" i="10"/>
  <c r="Z229" i="10"/>
  <c r="Z230" i="10"/>
  <c r="Z231" i="10"/>
  <c r="Z232" i="10"/>
  <c r="Z233" i="10"/>
  <c r="Z234" i="10"/>
  <c r="Z235" i="10"/>
  <c r="Z236" i="10"/>
  <c r="Z237" i="10"/>
  <c r="Z238" i="10"/>
  <c r="Z239" i="10"/>
  <c r="Z240" i="10"/>
  <c r="Z241" i="10"/>
  <c r="Z242" i="10"/>
  <c r="Z243" i="10"/>
  <c r="Z244" i="10"/>
  <c r="Z245" i="10"/>
  <c r="Z246" i="10"/>
  <c r="Z247" i="10"/>
  <c r="Z248" i="10"/>
  <c r="Z249" i="10"/>
  <c r="Z250" i="10"/>
  <c r="Z251" i="10"/>
  <c r="Z252" i="10"/>
  <c r="Z253" i="10"/>
  <c r="Z254" i="10"/>
  <c r="Z255" i="10"/>
  <c r="Z256" i="10"/>
  <c r="Z257" i="10"/>
  <c r="Z258" i="10"/>
  <c r="Z259" i="10"/>
  <c r="Z260" i="10"/>
  <c r="Z261" i="10"/>
  <c r="Z262" i="10"/>
  <c r="Z263" i="10"/>
  <c r="Z264" i="10"/>
  <c r="Z265" i="10"/>
  <c r="Z266" i="10"/>
  <c r="Z267" i="10"/>
  <c r="Z268" i="10"/>
  <c r="Z269" i="10"/>
  <c r="Z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N61" i="10"/>
  <c r="N62" i="10"/>
  <c r="N63" i="10"/>
  <c r="N64" i="10"/>
  <c r="N65" i="10"/>
  <c r="N66" i="10"/>
  <c r="N67" i="10"/>
  <c r="N68" i="10"/>
  <c r="N69" i="10"/>
  <c r="N70" i="10"/>
  <c r="N71" i="10"/>
  <c r="N72" i="10"/>
  <c r="N73" i="10"/>
  <c r="N74" i="10"/>
  <c r="N75" i="10"/>
  <c r="N76" i="10"/>
  <c r="N77" i="10"/>
  <c r="N78" i="10"/>
  <c r="N79" i="10"/>
  <c r="N80" i="10"/>
  <c r="N81" i="10"/>
  <c r="N82" i="10"/>
  <c r="N83" i="10"/>
  <c r="N84" i="10"/>
  <c r="N85" i="10"/>
  <c r="N86" i="10"/>
  <c r="N87" i="10"/>
  <c r="N88" i="10"/>
  <c r="N89" i="10"/>
  <c r="N90" i="10"/>
  <c r="N91" i="10"/>
  <c r="N92" i="10"/>
  <c r="N93" i="10"/>
  <c r="N94" i="10"/>
  <c r="N95" i="10"/>
  <c r="N96" i="10"/>
  <c r="N97" i="10"/>
  <c r="N98" i="10"/>
  <c r="N99" i="10"/>
  <c r="N100" i="10"/>
  <c r="N101" i="10"/>
  <c r="N102" i="10"/>
  <c r="N103" i="10"/>
  <c r="N104" i="10"/>
  <c r="N105" i="10"/>
  <c r="N106" i="10"/>
  <c r="N107" i="10"/>
  <c r="N108" i="10"/>
  <c r="N109" i="10"/>
  <c r="N110" i="10"/>
  <c r="N111" i="10"/>
  <c r="N112" i="10"/>
  <c r="N113" i="10"/>
  <c r="N114" i="10"/>
  <c r="N115" i="10"/>
  <c r="N116" i="10"/>
  <c r="N117" i="10"/>
  <c r="N118" i="10"/>
  <c r="N119" i="10"/>
  <c r="N120" i="10"/>
  <c r="N121" i="10"/>
  <c r="N122" i="10"/>
  <c r="N123" i="10"/>
  <c r="N124" i="10"/>
  <c r="N125" i="10"/>
  <c r="N126" i="10"/>
  <c r="N127" i="10"/>
  <c r="N128" i="10"/>
  <c r="N129" i="10"/>
  <c r="N130" i="10"/>
  <c r="N131" i="10"/>
  <c r="N132" i="10"/>
  <c r="N133" i="10"/>
  <c r="N134" i="10"/>
  <c r="N135" i="10"/>
  <c r="N136" i="10"/>
  <c r="N137" i="10"/>
  <c r="N138" i="10"/>
  <c r="N139" i="10"/>
  <c r="N140" i="10"/>
  <c r="N141" i="10"/>
  <c r="N142" i="10"/>
  <c r="N143" i="10"/>
  <c r="N144" i="10"/>
  <c r="N145" i="10"/>
  <c r="N146" i="10"/>
  <c r="N147" i="10"/>
  <c r="N148" i="10"/>
  <c r="N149" i="10"/>
  <c r="N150" i="10"/>
  <c r="N151" i="10"/>
  <c r="N152" i="10"/>
  <c r="N153" i="10"/>
  <c r="N154" i="10"/>
  <c r="N155" i="10"/>
  <c r="N156" i="10"/>
  <c r="N157" i="10"/>
  <c r="N158" i="10"/>
  <c r="N159" i="10"/>
  <c r="N160" i="10"/>
  <c r="N161" i="10"/>
  <c r="N162" i="10"/>
  <c r="N163" i="10"/>
  <c r="N164" i="10"/>
  <c r="N165" i="10"/>
  <c r="N166" i="10"/>
  <c r="N167" i="10"/>
  <c r="N168" i="10"/>
  <c r="N169" i="10"/>
  <c r="N170" i="10"/>
  <c r="N171" i="10"/>
  <c r="N172" i="10"/>
  <c r="N173" i="10"/>
  <c r="N174" i="10"/>
  <c r="N175" i="10"/>
  <c r="N176" i="10"/>
  <c r="N177" i="10"/>
  <c r="N178" i="10"/>
  <c r="N179" i="10"/>
  <c r="N180" i="10"/>
  <c r="N181" i="10"/>
  <c r="N182" i="10"/>
  <c r="N183" i="10"/>
  <c r="N184" i="10"/>
  <c r="N185" i="10"/>
  <c r="N186" i="10"/>
  <c r="N187" i="10"/>
  <c r="N188" i="10"/>
  <c r="N189" i="10"/>
  <c r="N190" i="10"/>
  <c r="N191" i="10"/>
  <c r="N192" i="10"/>
  <c r="N193" i="10"/>
  <c r="N194" i="10"/>
  <c r="N195" i="10"/>
  <c r="N196" i="10"/>
  <c r="N197" i="10"/>
  <c r="N198" i="10"/>
  <c r="N199" i="10"/>
  <c r="N200" i="10"/>
  <c r="N201" i="10"/>
  <c r="N202" i="10"/>
  <c r="N203" i="10"/>
  <c r="N204" i="10"/>
  <c r="N205" i="10"/>
  <c r="N206" i="10"/>
  <c r="N207" i="10"/>
  <c r="N208" i="10"/>
  <c r="N209" i="10"/>
  <c r="N210" i="10"/>
  <c r="N211" i="10"/>
  <c r="N212" i="10"/>
  <c r="N213" i="10"/>
  <c r="N214" i="10"/>
  <c r="N215" i="10"/>
  <c r="N216" i="10"/>
  <c r="N217" i="10"/>
  <c r="N218" i="10"/>
  <c r="N219" i="10"/>
  <c r="N220" i="10"/>
  <c r="N221" i="10"/>
  <c r="N222" i="10"/>
  <c r="N223" i="10"/>
  <c r="N224" i="10"/>
  <c r="N225" i="10"/>
  <c r="N226" i="10"/>
  <c r="N227" i="10"/>
  <c r="N228" i="10"/>
  <c r="N229" i="10"/>
  <c r="N230" i="10"/>
  <c r="N231" i="10"/>
  <c r="N232" i="10"/>
  <c r="N233" i="10"/>
  <c r="N234" i="10"/>
  <c r="N235" i="10"/>
  <c r="N236" i="10"/>
  <c r="N237" i="10"/>
  <c r="N238" i="10"/>
  <c r="N239" i="10"/>
  <c r="N240" i="10"/>
  <c r="N241" i="10"/>
  <c r="N242" i="10"/>
  <c r="N243" i="10"/>
  <c r="N244" i="10"/>
  <c r="N245" i="10"/>
  <c r="N246" i="10"/>
  <c r="N247" i="10"/>
  <c r="N248" i="10"/>
  <c r="N249" i="10"/>
  <c r="N250" i="10"/>
  <c r="N251" i="10"/>
  <c r="N252" i="10"/>
  <c r="N253" i="10"/>
  <c r="N254" i="10"/>
  <c r="N255" i="10"/>
  <c r="N256" i="10"/>
  <c r="N257" i="10"/>
  <c r="N258" i="10"/>
  <c r="N259" i="10"/>
  <c r="N260" i="10"/>
  <c r="N261" i="10"/>
  <c r="N262" i="10"/>
  <c r="N263" i="10"/>
  <c r="N264" i="10"/>
  <c r="N265" i="10"/>
  <c r="N266" i="10"/>
  <c r="N267" i="10"/>
  <c r="N268" i="10"/>
  <c r="N269" i="10"/>
  <c r="N27" i="10"/>
  <c r="Z26" i="10" l="1"/>
  <c r="BN28" i="10"/>
  <c r="BN29" i="10"/>
  <c r="BN30" i="10"/>
  <c r="BN31" i="10"/>
  <c r="BN32" i="10"/>
  <c r="BN33" i="10"/>
  <c r="BN34" i="10"/>
  <c r="BN35" i="10"/>
  <c r="BN36" i="10"/>
  <c r="BN37" i="10"/>
  <c r="BN38" i="10"/>
  <c r="BN39" i="10"/>
  <c r="BN40" i="10"/>
  <c r="BN41" i="10"/>
  <c r="BN42" i="10"/>
  <c r="BN43" i="10"/>
  <c r="BN44" i="10"/>
  <c r="BN45" i="10"/>
  <c r="BN46" i="10"/>
  <c r="BN47" i="10"/>
  <c r="BN48" i="10"/>
  <c r="BN49" i="10"/>
  <c r="BN50" i="10"/>
  <c r="BN51" i="10"/>
  <c r="BN52" i="10"/>
  <c r="BN53" i="10"/>
  <c r="BN54" i="10"/>
  <c r="BN55" i="10"/>
  <c r="BN56" i="10"/>
  <c r="BN57" i="10"/>
  <c r="BN58" i="10"/>
  <c r="BN59" i="10"/>
  <c r="BN60" i="10"/>
  <c r="BN61" i="10"/>
  <c r="BN62" i="10"/>
  <c r="BN63" i="10"/>
  <c r="BN64" i="10"/>
  <c r="BN65" i="10"/>
  <c r="BN66" i="10"/>
  <c r="BN67" i="10"/>
  <c r="BN68" i="10"/>
  <c r="BN69" i="10"/>
  <c r="BN70" i="10"/>
  <c r="BN71" i="10"/>
  <c r="BN72" i="10"/>
  <c r="BN73" i="10"/>
  <c r="BN74" i="10"/>
  <c r="BN75" i="10"/>
  <c r="BN76" i="10"/>
  <c r="BN77" i="10"/>
  <c r="BN78" i="10"/>
  <c r="BN79" i="10"/>
  <c r="BN80" i="10"/>
  <c r="BN81" i="10"/>
  <c r="BN82" i="10"/>
  <c r="BN83" i="10"/>
  <c r="BN84" i="10"/>
  <c r="BN85" i="10"/>
  <c r="BN86" i="10"/>
  <c r="BN87" i="10"/>
  <c r="BN88" i="10"/>
  <c r="BN89" i="10"/>
  <c r="BN90" i="10"/>
  <c r="BN91" i="10"/>
  <c r="BN92" i="10"/>
  <c r="BN93" i="10"/>
  <c r="BN94" i="10"/>
  <c r="BN95" i="10"/>
  <c r="BN96" i="10"/>
  <c r="BN97" i="10"/>
  <c r="BN98" i="10"/>
  <c r="BN99" i="10"/>
  <c r="BN100" i="10"/>
  <c r="BN101" i="10"/>
  <c r="BN102" i="10"/>
  <c r="BN103" i="10"/>
  <c r="BN104" i="10"/>
  <c r="BN105" i="10"/>
  <c r="BN106" i="10"/>
  <c r="BN107" i="10"/>
  <c r="BN108" i="10"/>
  <c r="BN109" i="10"/>
  <c r="BN110" i="10"/>
  <c r="BN111" i="10"/>
  <c r="BN112" i="10"/>
  <c r="BN113" i="10"/>
  <c r="BN114" i="10"/>
  <c r="BN115" i="10"/>
  <c r="BN116" i="10"/>
  <c r="BN117" i="10"/>
  <c r="BN118" i="10"/>
  <c r="BN119" i="10"/>
  <c r="BN120" i="10"/>
  <c r="BN121" i="10"/>
  <c r="BN122" i="10"/>
  <c r="BN123" i="10"/>
  <c r="BN124" i="10"/>
  <c r="BN125" i="10"/>
  <c r="BN126" i="10"/>
  <c r="BN127" i="10"/>
  <c r="BN128" i="10"/>
  <c r="BN129" i="10"/>
  <c r="BN130" i="10"/>
  <c r="BN131" i="10"/>
  <c r="BN132" i="10"/>
  <c r="BN133" i="10"/>
  <c r="BN134" i="10"/>
  <c r="BN135" i="10"/>
  <c r="BN136" i="10"/>
  <c r="BN137" i="10"/>
  <c r="BN138" i="10"/>
  <c r="BN139" i="10"/>
  <c r="BN140" i="10"/>
  <c r="BN141" i="10"/>
  <c r="BN142" i="10"/>
  <c r="BN143" i="10"/>
  <c r="BN144" i="10"/>
  <c r="BN145" i="10"/>
  <c r="BN146" i="10"/>
  <c r="BN147" i="10"/>
  <c r="BN148" i="10"/>
  <c r="BN149" i="10"/>
  <c r="BN150" i="10"/>
  <c r="BN151" i="10"/>
  <c r="BN152" i="10"/>
  <c r="BN153" i="10"/>
  <c r="BN154" i="10"/>
  <c r="BN155" i="10"/>
  <c r="BN156" i="10"/>
  <c r="BN157" i="10"/>
  <c r="BN158" i="10"/>
  <c r="BN159" i="10"/>
  <c r="BN160" i="10"/>
  <c r="BN161" i="10"/>
  <c r="BN162" i="10"/>
  <c r="BN163" i="10"/>
  <c r="BN164" i="10"/>
  <c r="BN165" i="10"/>
  <c r="BN166" i="10"/>
  <c r="BN167" i="10"/>
  <c r="BN168" i="10"/>
  <c r="BN169" i="10"/>
  <c r="BN170" i="10"/>
  <c r="BN171" i="10"/>
  <c r="BN172" i="10"/>
  <c r="BN173" i="10"/>
  <c r="BN174" i="10"/>
  <c r="BN175" i="10"/>
  <c r="BN176" i="10"/>
  <c r="BN177" i="10"/>
  <c r="BN178" i="10"/>
  <c r="BN179" i="10"/>
  <c r="BN180" i="10"/>
  <c r="BN181" i="10"/>
  <c r="BN182" i="10"/>
  <c r="BN183" i="10"/>
  <c r="BN184" i="10"/>
  <c r="BN185" i="10"/>
  <c r="BN186" i="10"/>
  <c r="BN187" i="10"/>
  <c r="BN188" i="10"/>
  <c r="BN189" i="10"/>
  <c r="BN190" i="10"/>
  <c r="BN191" i="10"/>
  <c r="BN192" i="10"/>
  <c r="BN193" i="10"/>
  <c r="BN194" i="10"/>
  <c r="BN195" i="10"/>
  <c r="BN196" i="10"/>
  <c r="BN197" i="10"/>
  <c r="BN198" i="10"/>
  <c r="BN199" i="10"/>
  <c r="BN200" i="10"/>
  <c r="BN201" i="10"/>
  <c r="BN202" i="10"/>
  <c r="BN203" i="10"/>
  <c r="BN204" i="10"/>
  <c r="BN205" i="10"/>
  <c r="BN206" i="10"/>
  <c r="BN207" i="10"/>
  <c r="BN208" i="10"/>
  <c r="BN209" i="10"/>
  <c r="BN210" i="10"/>
  <c r="BN211" i="10"/>
  <c r="BN212" i="10"/>
  <c r="BN213" i="10"/>
  <c r="BN214" i="10"/>
  <c r="BN215" i="10"/>
  <c r="BN216" i="10"/>
  <c r="BN217" i="10"/>
  <c r="BN218" i="10"/>
  <c r="BN219" i="10"/>
  <c r="BN220" i="10"/>
  <c r="BN221" i="10"/>
  <c r="BN222" i="10"/>
  <c r="BN223" i="10"/>
  <c r="BN224" i="10"/>
  <c r="BN225" i="10"/>
  <c r="BN226" i="10"/>
  <c r="BN227" i="10"/>
  <c r="BN228" i="10"/>
  <c r="BN229" i="10"/>
  <c r="BN230" i="10"/>
  <c r="BN231" i="10"/>
  <c r="BN232" i="10"/>
  <c r="BN233" i="10"/>
  <c r="BN234" i="10"/>
  <c r="BN235" i="10"/>
  <c r="BN236" i="10"/>
  <c r="BN237" i="10"/>
  <c r="BN238" i="10"/>
  <c r="BN239" i="10"/>
  <c r="BN240" i="10"/>
  <c r="BN241" i="10"/>
  <c r="BN242" i="10"/>
  <c r="BN243" i="10"/>
  <c r="BN244" i="10"/>
  <c r="BN245" i="10"/>
  <c r="BN246" i="10"/>
  <c r="BN247" i="10"/>
  <c r="BN248" i="10"/>
  <c r="BN249" i="10"/>
  <c r="BN250" i="10"/>
  <c r="BN251" i="10"/>
  <c r="BN252" i="10"/>
  <c r="BN253" i="10"/>
  <c r="BN254" i="10"/>
  <c r="BN255" i="10"/>
  <c r="BN256" i="10"/>
  <c r="BN257" i="10"/>
  <c r="BN258" i="10"/>
  <c r="BN259" i="10"/>
  <c r="BN260" i="10"/>
  <c r="BN261" i="10"/>
  <c r="BN262" i="10"/>
  <c r="BN263" i="10"/>
  <c r="BN264" i="10"/>
  <c r="BN265" i="10"/>
  <c r="BN266" i="10"/>
  <c r="BN267" i="10"/>
  <c r="BN268" i="10"/>
  <c r="BN269" i="10"/>
  <c r="BN27" i="10"/>
  <c r="BN26" i="10"/>
  <c r="BK28" i="10"/>
  <c r="BK29" i="10"/>
  <c r="BK30" i="10"/>
  <c r="BK31" i="10"/>
  <c r="BK32" i="10"/>
  <c r="BK33" i="10"/>
  <c r="BK34" i="10"/>
  <c r="BK35" i="10"/>
  <c r="BK36" i="10"/>
  <c r="BK37" i="10"/>
  <c r="BK38" i="10"/>
  <c r="BK39" i="10"/>
  <c r="BK40" i="10"/>
  <c r="BK41" i="10"/>
  <c r="BK42" i="10"/>
  <c r="BK43" i="10"/>
  <c r="BK44" i="10"/>
  <c r="BK45" i="10"/>
  <c r="BK46" i="10"/>
  <c r="BK47" i="10"/>
  <c r="BK48" i="10"/>
  <c r="BK49" i="10"/>
  <c r="BK50" i="10"/>
  <c r="BK51" i="10"/>
  <c r="BK52" i="10"/>
  <c r="BK53" i="10"/>
  <c r="BK54" i="10"/>
  <c r="BK55" i="10"/>
  <c r="BK56" i="10"/>
  <c r="BK57" i="10"/>
  <c r="BK58" i="10"/>
  <c r="BK59" i="10"/>
  <c r="BK60" i="10"/>
  <c r="BK61" i="10"/>
  <c r="BK62" i="10"/>
  <c r="BK63" i="10"/>
  <c r="BK64" i="10"/>
  <c r="BK65" i="10"/>
  <c r="BK66" i="10"/>
  <c r="BK67" i="10"/>
  <c r="BK68" i="10"/>
  <c r="BK69" i="10"/>
  <c r="BK70" i="10"/>
  <c r="BK71" i="10"/>
  <c r="BK72" i="10"/>
  <c r="BK73" i="10"/>
  <c r="BK74" i="10"/>
  <c r="BK75" i="10"/>
  <c r="BK76" i="10"/>
  <c r="BK77" i="10"/>
  <c r="BK78" i="10"/>
  <c r="BK79" i="10"/>
  <c r="BK80" i="10"/>
  <c r="BK81" i="10"/>
  <c r="BK82" i="10"/>
  <c r="BK83" i="10"/>
  <c r="BK84" i="10"/>
  <c r="BK85" i="10"/>
  <c r="BK86" i="10"/>
  <c r="BK87" i="10"/>
  <c r="BK88" i="10"/>
  <c r="BK89" i="10"/>
  <c r="BK90" i="10"/>
  <c r="BK91" i="10"/>
  <c r="BK92" i="10"/>
  <c r="BK93" i="10"/>
  <c r="BK94" i="10"/>
  <c r="BK95" i="10"/>
  <c r="BK96" i="10"/>
  <c r="BK97" i="10"/>
  <c r="BK98" i="10"/>
  <c r="BK99" i="10"/>
  <c r="BK100" i="10"/>
  <c r="BK101" i="10"/>
  <c r="BK102" i="10"/>
  <c r="BK103" i="10"/>
  <c r="BK104" i="10"/>
  <c r="BK105" i="10"/>
  <c r="BK106" i="10"/>
  <c r="BK107" i="10"/>
  <c r="BK108" i="10"/>
  <c r="BK109" i="10"/>
  <c r="BK110" i="10"/>
  <c r="BK111" i="10"/>
  <c r="BK112" i="10"/>
  <c r="BK113" i="10"/>
  <c r="BK114" i="10"/>
  <c r="BK115" i="10"/>
  <c r="BK116" i="10"/>
  <c r="BK117" i="10"/>
  <c r="BK118" i="10"/>
  <c r="BK119" i="10"/>
  <c r="BK120" i="10"/>
  <c r="BK121" i="10"/>
  <c r="BK122" i="10"/>
  <c r="BK123" i="10"/>
  <c r="BK124" i="10"/>
  <c r="BK125" i="10"/>
  <c r="BK126" i="10"/>
  <c r="BK127" i="10"/>
  <c r="BK128" i="10"/>
  <c r="BK129" i="10"/>
  <c r="BK130" i="10"/>
  <c r="BK131" i="10"/>
  <c r="BK132" i="10"/>
  <c r="BK133" i="10"/>
  <c r="BK134" i="10"/>
  <c r="BK135" i="10"/>
  <c r="BK136" i="10"/>
  <c r="BK137" i="10"/>
  <c r="BK138" i="10"/>
  <c r="BK139" i="10"/>
  <c r="BK140" i="10"/>
  <c r="BK141" i="10"/>
  <c r="BK142" i="10"/>
  <c r="BK143" i="10"/>
  <c r="BK144" i="10"/>
  <c r="BK145" i="10"/>
  <c r="BK146" i="10"/>
  <c r="BK147" i="10"/>
  <c r="BK148" i="10"/>
  <c r="BK149" i="10"/>
  <c r="BK150" i="10"/>
  <c r="BK151" i="10"/>
  <c r="BK152" i="10"/>
  <c r="BK153" i="10"/>
  <c r="BK154" i="10"/>
  <c r="BK155" i="10"/>
  <c r="BK156" i="10"/>
  <c r="BK157" i="10"/>
  <c r="BK158" i="10"/>
  <c r="BK159" i="10"/>
  <c r="BK160" i="10"/>
  <c r="BK161" i="10"/>
  <c r="BK162" i="10"/>
  <c r="BK163" i="10"/>
  <c r="BK164" i="10"/>
  <c r="BK165" i="10"/>
  <c r="BK166" i="10"/>
  <c r="BK167" i="10"/>
  <c r="BK168" i="10"/>
  <c r="BK169" i="10"/>
  <c r="BK170" i="10"/>
  <c r="BK171" i="10"/>
  <c r="BK172" i="10"/>
  <c r="BK173" i="10"/>
  <c r="BK174" i="10"/>
  <c r="BK175" i="10"/>
  <c r="BK176" i="10"/>
  <c r="BK177" i="10"/>
  <c r="BK178" i="10"/>
  <c r="BK179" i="10"/>
  <c r="BK180" i="10"/>
  <c r="BK181" i="10"/>
  <c r="BK182" i="10"/>
  <c r="BK183" i="10"/>
  <c r="BK184" i="10"/>
  <c r="BK185" i="10"/>
  <c r="BK186" i="10"/>
  <c r="BK187" i="10"/>
  <c r="BK188" i="10"/>
  <c r="BK189" i="10"/>
  <c r="BK190" i="10"/>
  <c r="BK191" i="10"/>
  <c r="BK192" i="10"/>
  <c r="BK193" i="10"/>
  <c r="BK194" i="10"/>
  <c r="BK195" i="10"/>
  <c r="BK196" i="10"/>
  <c r="BK197" i="10"/>
  <c r="BK198" i="10"/>
  <c r="BK199" i="10"/>
  <c r="BK200" i="10"/>
  <c r="BK201" i="10"/>
  <c r="BK202" i="10"/>
  <c r="BK203" i="10"/>
  <c r="BK204" i="10"/>
  <c r="BK205" i="10"/>
  <c r="BK206" i="10"/>
  <c r="BK207" i="10"/>
  <c r="BK208" i="10"/>
  <c r="BK209" i="10"/>
  <c r="BK210" i="10"/>
  <c r="BK211" i="10"/>
  <c r="BK212" i="10"/>
  <c r="BK213" i="10"/>
  <c r="BK214" i="10"/>
  <c r="BK215" i="10"/>
  <c r="BK216" i="10"/>
  <c r="BK217" i="10"/>
  <c r="BK218" i="10"/>
  <c r="BK219" i="10"/>
  <c r="BK220" i="10"/>
  <c r="BK221" i="10"/>
  <c r="BK222" i="10"/>
  <c r="BK223" i="10"/>
  <c r="BK224" i="10"/>
  <c r="BK225" i="10"/>
  <c r="BK226" i="10"/>
  <c r="BK227" i="10"/>
  <c r="BK228" i="10"/>
  <c r="BK229" i="10"/>
  <c r="BK230" i="10"/>
  <c r="BK231" i="10"/>
  <c r="BK232" i="10"/>
  <c r="BK233" i="10"/>
  <c r="BK234" i="10"/>
  <c r="BK235" i="10"/>
  <c r="BK236" i="10"/>
  <c r="BK237" i="10"/>
  <c r="BK238" i="10"/>
  <c r="BK239" i="10"/>
  <c r="BK240" i="10"/>
  <c r="BK241" i="10"/>
  <c r="BK242" i="10"/>
  <c r="BK243" i="10"/>
  <c r="BK244" i="10"/>
  <c r="BK245" i="10"/>
  <c r="BK246" i="10"/>
  <c r="BK247" i="10"/>
  <c r="BK248" i="10"/>
  <c r="BK249" i="10"/>
  <c r="BK250" i="10"/>
  <c r="BK251" i="10"/>
  <c r="BK252" i="10"/>
  <c r="BK253" i="10"/>
  <c r="BK254" i="10"/>
  <c r="BK255" i="10"/>
  <c r="BK256" i="10"/>
  <c r="BK257" i="10"/>
  <c r="BK258" i="10"/>
  <c r="BK259" i="10"/>
  <c r="BK260" i="10"/>
  <c r="BK261" i="10"/>
  <c r="BK262" i="10"/>
  <c r="BK263" i="10"/>
  <c r="BK264" i="10"/>
  <c r="BK265" i="10"/>
  <c r="BK266" i="10"/>
  <c r="BK267" i="10"/>
  <c r="BK268" i="10"/>
  <c r="BK269" i="10"/>
  <c r="BK27" i="10"/>
  <c r="BK26" i="10"/>
  <c r="BH28" i="10"/>
  <c r="BH29" i="10"/>
  <c r="BH30" i="10"/>
  <c r="BH31" i="10"/>
  <c r="BH32" i="10"/>
  <c r="BH33" i="10"/>
  <c r="BH34" i="10"/>
  <c r="BH35" i="10"/>
  <c r="BH36" i="10"/>
  <c r="BH37" i="10"/>
  <c r="BH38" i="10"/>
  <c r="BH39" i="10"/>
  <c r="BH40" i="10"/>
  <c r="BH41" i="10"/>
  <c r="BH42" i="10"/>
  <c r="BH43" i="10"/>
  <c r="BH44" i="10"/>
  <c r="BH45" i="10"/>
  <c r="BH46" i="10"/>
  <c r="BH47" i="10"/>
  <c r="BH48" i="10"/>
  <c r="BH49" i="10"/>
  <c r="BH50" i="10"/>
  <c r="BH51" i="10"/>
  <c r="BH52" i="10"/>
  <c r="BH53" i="10"/>
  <c r="BH54" i="10"/>
  <c r="BH55" i="10"/>
  <c r="BH56" i="10"/>
  <c r="BH57" i="10"/>
  <c r="BH58" i="10"/>
  <c r="BH59" i="10"/>
  <c r="BH60" i="10"/>
  <c r="BH61" i="10"/>
  <c r="BH62" i="10"/>
  <c r="BH63" i="10"/>
  <c r="BH64" i="10"/>
  <c r="BH65" i="10"/>
  <c r="BH66" i="10"/>
  <c r="BH67" i="10"/>
  <c r="BH68" i="10"/>
  <c r="BH69" i="10"/>
  <c r="BH70" i="10"/>
  <c r="BH71" i="10"/>
  <c r="BH72" i="10"/>
  <c r="BH73" i="10"/>
  <c r="BH74" i="10"/>
  <c r="BH75" i="10"/>
  <c r="BH76" i="10"/>
  <c r="BH77" i="10"/>
  <c r="BH78" i="10"/>
  <c r="BH79" i="10"/>
  <c r="BH80" i="10"/>
  <c r="BH81" i="10"/>
  <c r="BH82" i="10"/>
  <c r="BH83" i="10"/>
  <c r="BH84" i="10"/>
  <c r="BH85" i="10"/>
  <c r="BH86" i="10"/>
  <c r="BH87" i="10"/>
  <c r="BH88" i="10"/>
  <c r="BH89" i="10"/>
  <c r="BH90" i="10"/>
  <c r="BH91" i="10"/>
  <c r="BH92" i="10"/>
  <c r="BH93" i="10"/>
  <c r="BH94" i="10"/>
  <c r="BH95" i="10"/>
  <c r="BH96" i="10"/>
  <c r="BH97" i="10"/>
  <c r="BH98" i="10"/>
  <c r="BH99" i="10"/>
  <c r="BH100" i="10"/>
  <c r="BH101" i="10"/>
  <c r="BH102" i="10"/>
  <c r="BH103" i="10"/>
  <c r="BH104" i="10"/>
  <c r="BH105" i="10"/>
  <c r="BH106" i="10"/>
  <c r="BH107" i="10"/>
  <c r="BH108" i="10"/>
  <c r="BH109" i="10"/>
  <c r="BH110" i="10"/>
  <c r="BH111" i="10"/>
  <c r="BH112" i="10"/>
  <c r="BH113" i="10"/>
  <c r="BH114" i="10"/>
  <c r="BH115" i="10"/>
  <c r="BH116" i="10"/>
  <c r="BH117" i="10"/>
  <c r="BH118" i="10"/>
  <c r="BH119" i="10"/>
  <c r="BH120" i="10"/>
  <c r="BH121" i="10"/>
  <c r="BH122" i="10"/>
  <c r="BH123" i="10"/>
  <c r="BH124" i="10"/>
  <c r="BH125" i="10"/>
  <c r="BH126" i="10"/>
  <c r="BH127" i="10"/>
  <c r="BH128" i="10"/>
  <c r="BH129" i="10"/>
  <c r="BH130" i="10"/>
  <c r="BH131" i="10"/>
  <c r="BH132" i="10"/>
  <c r="BH133" i="10"/>
  <c r="BH134" i="10"/>
  <c r="BH135" i="10"/>
  <c r="BH136" i="10"/>
  <c r="BH137" i="10"/>
  <c r="BH138" i="10"/>
  <c r="BH139" i="10"/>
  <c r="BH140" i="10"/>
  <c r="BH141" i="10"/>
  <c r="BH142" i="10"/>
  <c r="BH143" i="10"/>
  <c r="BH144" i="10"/>
  <c r="BH145" i="10"/>
  <c r="BH146" i="10"/>
  <c r="BH147" i="10"/>
  <c r="BH148" i="10"/>
  <c r="BH149" i="10"/>
  <c r="BH150" i="10"/>
  <c r="BH151" i="10"/>
  <c r="BH152" i="10"/>
  <c r="BH153" i="10"/>
  <c r="BH154" i="10"/>
  <c r="BH155" i="10"/>
  <c r="BH156" i="10"/>
  <c r="BH157" i="10"/>
  <c r="BH158" i="10"/>
  <c r="BH159" i="10"/>
  <c r="BH160" i="10"/>
  <c r="BH161" i="10"/>
  <c r="BH162" i="10"/>
  <c r="BH163" i="10"/>
  <c r="BH164" i="10"/>
  <c r="BH165" i="10"/>
  <c r="BH166" i="10"/>
  <c r="BH167" i="10"/>
  <c r="BH168" i="10"/>
  <c r="BH169" i="10"/>
  <c r="BH170" i="10"/>
  <c r="BH171" i="10"/>
  <c r="BH172" i="10"/>
  <c r="BH173" i="10"/>
  <c r="BH174" i="10"/>
  <c r="BH175" i="10"/>
  <c r="BH176" i="10"/>
  <c r="BH177" i="10"/>
  <c r="BH178" i="10"/>
  <c r="BH179" i="10"/>
  <c r="BH180" i="10"/>
  <c r="BH181" i="10"/>
  <c r="BH182" i="10"/>
  <c r="BH183" i="10"/>
  <c r="BH184" i="10"/>
  <c r="BH185" i="10"/>
  <c r="BH186" i="10"/>
  <c r="BH187" i="10"/>
  <c r="BH188" i="10"/>
  <c r="BH189" i="10"/>
  <c r="BH190" i="10"/>
  <c r="BH191" i="10"/>
  <c r="BH192" i="10"/>
  <c r="BH193" i="10"/>
  <c r="BH194" i="10"/>
  <c r="BH195" i="10"/>
  <c r="BH196" i="10"/>
  <c r="BH197" i="10"/>
  <c r="BH198" i="10"/>
  <c r="BH199" i="10"/>
  <c r="BH200" i="10"/>
  <c r="BH201" i="10"/>
  <c r="BH202" i="10"/>
  <c r="BH203" i="10"/>
  <c r="BH204" i="10"/>
  <c r="BH205" i="10"/>
  <c r="BH206" i="10"/>
  <c r="BH207" i="10"/>
  <c r="BH208" i="10"/>
  <c r="BH209" i="10"/>
  <c r="BH210" i="10"/>
  <c r="BH211" i="10"/>
  <c r="BH212" i="10"/>
  <c r="BH213" i="10"/>
  <c r="BH214" i="10"/>
  <c r="BH215" i="10"/>
  <c r="BH216" i="10"/>
  <c r="BH217" i="10"/>
  <c r="BH218" i="10"/>
  <c r="BH219" i="10"/>
  <c r="BH220" i="10"/>
  <c r="BH221" i="10"/>
  <c r="BH222" i="10"/>
  <c r="BH223" i="10"/>
  <c r="BH224" i="10"/>
  <c r="BH225" i="10"/>
  <c r="BH226" i="10"/>
  <c r="BH227" i="10"/>
  <c r="BH228" i="10"/>
  <c r="BH229" i="10"/>
  <c r="BH230" i="10"/>
  <c r="BH231" i="10"/>
  <c r="BH232" i="10"/>
  <c r="BH233" i="10"/>
  <c r="BH234" i="10"/>
  <c r="BH235" i="10"/>
  <c r="BH236" i="10"/>
  <c r="BH237" i="10"/>
  <c r="BH238" i="10"/>
  <c r="BH239" i="10"/>
  <c r="BH240" i="10"/>
  <c r="BH241" i="10"/>
  <c r="BH242" i="10"/>
  <c r="BH243" i="10"/>
  <c r="BH244" i="10"/>
  <c r="BH245" i="10"/>
  <c r="BH246" i="10"/>
  <c r="BH247" i="10"/>
  <c r="BH248" i="10"/>
  <c r="BH249" i="10"/>
  <c r="BH250" i="10"/>
  <c r="BH251" i="10"/>
  <c r="BH252" i="10"/>
  <c r="BH253" i="10"/>
  <c r="BH254" i="10"/>
  <c r="BH255" i="10"/>
  <c r="BH256" i="10"/>
  <c r="BH257" i="10"/>
  <c r="BH258" i="10"/>
  <c r="BH259" i="10"/>
  <c r="BH260" i="10"/>
  <c r="BH261" i="10"/>
  <c r="BH262" i="10"/>
  <c r="BH263" i="10"/>
  <c r="BH264" i="10"/>
  <c r="BH265" i="10"/>
  <c r="BH266" i="10"/>
  <c r="BH267" i="10"/>
  <c r="BH268" i="10"/>
  <c r="BH269" i="10"/>
  <c r="BH27" i="10"/>
  <c r="BH26" i="10"/>
  <c r="BE28" i="10"/>
  <c r="BE29" i="10"/>
  <c r="BE30" i="10"/>
  <c r="BE31" i="10"/>
  <c r="BE32" i="10"/>
  <c r="BE33" i="10"/>
  <c r="BE34" i="10"/>
  <c r="BE35" i="10"/>
  <c r="BE36" i="10"/>
  <c r="BE37" i="10"/>
  <c r="BE38" i="10"/>
  <c r="BE39" i="10"/>
  <c r="BE40" i="10"/>
  <c r="BE41" i="10"/>
  <c r="BE42" i="10"/>
  <c r="BE43" i="10"/>
  <c r="BE44" i="10"/>
  <c r="BE45" i="10"/>
  <c r="BE46" i="10"/>
  <c r="BE47" i="10"/>
  <c r="BE48" i="10"/>
  <c r="BE49" i="10"/>
  <c r="BE50" i="10"/>
  <c r="BE51" i="10"/>
  <c r="BE52" i="10"/>
  <c r="BE53" i="10"/>
  <c r="BE54" i="10"/>
  <c r="BE55" i="10"/>
  <c r="BE56" i="10"/>
  <c r="BE57" i="10"/>
  <c r="BE58" i="10"/>
  <c r="BE59" i="10"/>
  <c r="BE60" i="10"/>
  <c r="BE61" i="10"/>
  <c r="BE62" i="10"/>
  <c r="BE63" i="10"/>
  <c r="BE64" i="10"/>
  <c r="BE65" i="10"/>
  <c r="BE66" i="10"/>
  <c r="BE67" i="10"/>
  <c r="BE68" i="10"/>
  <c r="BE69" i="10"/>
  <c r="BE70" i="10"/>
  <c r="BE71" i="10"/>
  <c r="BE72" i="10"/>
  <c r="BE73" i="10"/>
  <c r="BE74" i="10"/>
  <c r="BE75" i="10"/>
  <c r="BE76" i="10"/>
  <c r="BE77" i="10"/>
  <c r="BE78" i="10"/>
  <c r="BE79" i="10"/>
  <c r="BE80" i="10"/>
  <c r="BE81" i="10"/>
  <c r="BE82" i="10"/>
  <c r="BE83" i="10"/>
  <c r="BE84" i="10"/>
  <c r="BE85" i="10"/>
  <c r="BE86" i="10"/>
  <c r="BE87" i="10"/>
  <c r="BE88" i="10"/>
  <c r="BE89" i="10"/>
  <c r="BE90" i="10"/>
  <c r="BE91" i="10"/>
  <c r="BE92" i="10"/>
  <c r="BE93" i="10"/>
  <c r="BE94" i="10"/>
  <c r="BE95" i="10"/>
  <c r="BE96" i="10"/>
  <c r="BE97" i="10"/>
  <c r="BE98" i="10"/>
  <c r="BE99" i="10"/>
  <c r="BE100" i="10"/>
  <c r="BE101" i="10"/>
  <c r="BE102" i="10"/>
  <c r="BE103" i="10"/>
  <c r="BE104" i="10"/>
  <c r="BE105" i="10"/>
  <c r="BE106" i="10"/>
  <c r="BE107" i="10"/>
  <c r="BE108" i="10"/>
  <c r="BE109" i="10"/>
  <c r="BE110" i="10"/>
  <c r="BE111" i="10"/>
  <c r="BE112" i="10"/>
  <c r="BE113" i="10"/>
  <c r="BE114" i="10"/>
  <c r="BE115" i="10"/>
  <c r="BE116" i="10"/>
  <c r="BE117" i="10"/>
  <c r="BE118" i="10"/>
  <c r="BE119" i="10"/>
  <c r="BE120" i="10"/>
  <c r="BE121" i="10"/>
  <c r="BE122" i="10"/>
  <c r="BE123" i="10"/>
  <c r="BE124" i="10"/>
  <c r="BE125" i="10"/>
  <c r="BE126" i="10"/>
  <c r="BE127" i="10"/>
  <c r="BE128" i="10"/>
  <c r="BE129" i="10"/>
  <c r="BE130" i="10"/>
  <c r="BE131" i="10"/>
  <c r="BE132" i="10"/>
  <c r="BE133" i="10"/>
  <c r="BE134" i="10"/>
  <c r="BE135" i="10"/>
  <c r="BE136" i="10"/>
  <c r="BE137" i="10"/>
  <c r="BE138" i="10"/>
  <c r="BE139" i="10"/>
  <c r="BE140" i="10"/>
  <c r="BE141" i="10"/>
  <c r="BE142" i="10"/>
  <c r="BE143" i="10"/>
  <c r="BE144" i="10"/>
  <c r="BE145" i="10"/>
  <c r="BE146" i="10"/>
  <c r="BE147" i="10"/>
  <c r="BE148" i="10"/>
  <c r="BE149" i="10"/>
  <c r="BE150" i="10"/>
  <c r="BE151" i="10"/>
  <c r="BE152" i="10"/>
  <c r="BE153" i="10"/>
  <c r="BE154" i="10"/>
  <c r="BE155" i="10"/>
  <c r="BE156" i="10"/>
  <c r="BE157" i="10"/>
  <c r="BE158" i="10"/>
  <c r="BE159" i="10"/>
  <c r="BE160" i="10"/>
  <c r="BE161" i="10"/>
  <c r="BE162" i="10"/>
  <c r="BE163" i="10"/>
  <c r="BE164" i="10"/>
  <c r="BE165" i="10"/>
  <c r="BE166" i="10"/>
  <c r="BE167" i="10"/>
  <c r="BE168" i="10"/>
  <c r="BE169" i="10"/>
  <c r="BE170" i="10"/>
  <c r="BE171" i="10"/>
  <c r="BE172" i="10"/>
  <c r="BE173" i="10"/>
  <c r="BE174" i="10"/>
  <c r="BE175" i="10"/>
  <c r="BE176" i="10"/>
  <c r="BE177" i="10"/>
  <c r="BE178" i="10"/>
  <c r="BE179" i="10"/>
  <c r="BE180" i="10"/>
  <c r="BE181" i="10"/>
  <c r="BE182" i="10"/>
  <c r="BE183" i="10"/>
  <c r="BE184" i="10"/>
  <c r="BE185" i="10"/>
  <c r="BE186" i="10"/>
  <c r="BE187" i="10"/>
  <c r="BE188" i="10"/>
  <c r="BE189" i="10"/>
  <c r="BE190" i="10"/>
  <c r="BE191" i="10"/>
  <c r="BE192" i="10"/>
  <c r="BE193" i="10"/>
  <c r="BE194" i="10"/>
  <c r="BE195" i="10"/>
  <c r="BE196" i="10"/>
  <c r="BE197" i="10"/>
  <c r="BE198" i="10"/>
  <c r="BE199" i="10"/>
  <c r="BE200" i="10"/>
  <c r="BE201" i="10"/>
  <c r="BE202" i="10"/>
  <c r="BE203" i="10"/>
  <c r="BE204" i="10"/>
  <c r="BE205" i="10"/>
  <c r="BE206" i="10"/>
  <c r="BE207" i="10"/>
  <c r="BE208" i="10"/>
  <c r="BE209" i="10"/>
  <c r="BE210" i="10"/>
  <c r="BE211" i="10"/>
  <c r="BE212" i="10"/>
  <c r="BE213" i="10"/>
  <c r="BE214" i="10"/>
  <c r="BE215" i="10"/>
  <c r="BE216" i="10"/>
  <c r="BE217" i="10"/>
  <c r="BE218" i="10"/>
  <c r="BE219" i="10"/>
  <c r="BE220" i="10"/>
  <c r="BE221" i="10"/>
  <c r="BE222" i="10"/>
  <c r="BE223" i="10"/>
  <c r="BE224" i="10"/>
  <c r="BE225" i="10"/>
  <c r="BE226" i="10"/>
  <c r="BE227" i="10"/>
  <c r="BE228" i="10"/>
  <c r="BE229" i="10"/>
  <c r="BE230" i="10"/>
  <c r="BE231" i="10"/>
  <c r="BE232" i="10"/>
  <c r="BE233" i="10"/>
  <c r="BE234" i="10"/>
  <c r="BE235" i="10"/>
  <c r="BE236" i="10"/>
  <c r="BE237" i="10"/>
  <c r="BE238" i="10"/>
  <c r="BE239" i="10"/>
  <c r="BE240" i="10"/>
  <c r="BE241" i="10"/>
  <c r="BE242" i="10"/>
  <c r="BE243" i="10"/>
  <c r="BE244" i="10"/>
  <c r="BE245" i="10"/>
  <c r="BE246" i="10"/>
  <c r="BE247" i="10"/>
  <c r="BE248" i="10"/>
  <c r="BE249" i="10"/>
  <c r="BE250" i="10"/>
  <c r="BE251" i="10"/>
  <c r="BE252" i="10"/>
  <c r="BE253" i="10"/>
  <c r="BE254" i="10"/>
  <c r="BE255" i="10"/>
  <c r="BE256" i="10"/>
  <c r="BE257" i="10"/>
  <c r="BE258" i="10"/>
  <c r="BE259" i="10"/>
  <c r="BE260" i="10"/>
  <c r="BE261" i="10"/>
  <c r="BE262" i="10"/>
  <c r="BE263" i="10"/>
  <c r="BE264" i="10"/>
  <c r="BE265" i="10"/>
  <c r="BE266" i="10"/>
  <c r="BE267" i="10"/>
  <c r="BE268" i="10"/>
  <c r="BE269" i="10"/>
  <c r="BE27" i="10"/>
  <c r="BE26" i="10"/>
  <c r="BB28" i="10"/>
  <c r="BB29" i="10"/>
  <c r="BB30" i="10"/>
  <c r="BB31" i="10"/>
  <c r="BB32" i="10"/>
  <c r="BB33" i="10"/>
  <c r="BB34" i="10"/>
  <c r="BB35" i="10"/>
  <c r="BB36" i="10"/>
  <c r="BB37" i="10"/>
  <c r="BB38" i="10"/>
  <c r="BB39" i="10"/>
  <c r="BB40" i="10"/>
  <c r="BB41" i="10"/>
  <c r="BB42" i="10"/>
  <c r="BB43" i="10"/>
  <c r="BB44" i="10"/>
  <c r="BB45" i="10"/>
  <c r="BB46" i="10"/>
  <c r="BB47" i="10"/>
  <c r="BB48" i="10"/>
  <c r="BB49" i="10"/>
  <c r="BB50" i="10"/>
  <c r="BB51" i="10"/>
  <c r="BB52" i="10"/>
  <c r="BB53" i="10"/>
  <c r="BB54" i="10"/>
  <c r="BB55" i="10"/>
  <c r="BB56" i="10"/>
  <c r="BB57" i="10"/>
  <c r="BB58" i="10"/>
  <c r="BB59" i="10"/>
  <c r="BB60" i="10"/>
  <c r="BB61" i="10"/>
  <c r="BB62" i="10"/>
  <c r="BB63" i="10"/>
  <c r="BB64" i="10"/>
  <c r="BB65" i="10"/>
  <c r="BB66" i="10"/>
  <c r="BB67" i="10"/>
  <c r="BB68" i="10"/>
  <c r="BB69" i="10"/>
  <c r="BB70" i="10"/>
  <c r="BB71" i="10"/>
  <c r="BB72" i="10"/>
  <c r="BB73" i="10"/>
  <c r="BB74" i="10"/>
  <c r="BB75" i="10"/>
  <c r="BB76" i="10"/>
  <c r="BB77" i="10"/>
  <c r="BB78" i="10"/>
  <c r="BB79" i="10"/>
  <c r="BB80" i="10"/>
  <c r="BB81" i="10"/>
  <c r="BB82" i="10"/>
  <c r="BB83" i="10"/>
  <c r="BB84" i="10"/>
  <c r="BB85" i="10"/>
  <c r="BB86" i="10"/>
  <c r="BB87" i="10"/>
  <c r="BB88" i="10"/>
  <c r="BB89" i="10"/>
  <c r="BB90" i="10"/>
  <c r="BB91" i="10"/>
  <c r="BB92" i="10"/>
  <c r="BB93" i="10"/>
  <c r="BB94" i="10"/>
  <c r="BB95" i="10"/>
  <c r="BB96" i="10"/>
  <c r="BB97" i="10"/>
  <c r="BB98" i="10"/>
  <c r="BB99" i="10"/>
  <c r="BB100" i="10"/>
  <c r="BB101" i="10"/>
  <c r="BB102" i="10"/>
  <c r="BB103" i="10"/>
  <c r="BB104" i="10"/>
  <c r="BB105" i="10"/>
  <c r="BB106" i="10"/>
  <c r="BB107" i="10"/>
  <c r="BB108" i="10"/>
  <c r="BB109" i="10"/>
  <c r="BB110" i="10"/>
  <c r="BB111" i="10"/>
  <c r="BB112" i="10"/>
  <c r="BB113" i="10"/>
  <c r="BB114" i="10"/>
  <c r="BB115" i="10"/>
  <c r="BB116" i="10"/>
  <c r="BB117" i="10"/>
  <c r="BB118" i="10"/>
  <c r="BB119" i="10"/>
  <c r="BB120" i="10"/>
  <c r="BB121" i="10"/>
  <c r="BB122" i="10"/>
  <c r="BB123" i="10"/>
  <c r="BB124" i="10"/>
  <c r="BB125" i="10"/>
  <c r="BB126" i="10"/>
  <c r="BB127" i="10"/>
  <c r="BB128" i="10"/>
  <c r="BB129" i="10"/>
  <c r="BB130" i="10"/>
  <c r="BB131" i="10"/>
  <c r="BB132" i="10"/>
  <c r="BB133" i="10"/>
  <c r="BB134" i="10"/>
  <c r="BB135" i="10"/>
  <c r="BB136" i="10"/>
  <c r="BB137" i="10"/>
  <c r="BB138" i="10"/>
  <c r="BB139" i="10"/>
  <c r="BB140" i="10"/>
  <c r="BB141" i="10"/>
  <c r="BB142" i="10"/>
  <c r="BB143" i="10"/>
  <c r="BB144" i="10"/>
  <c r="BB145" i="10"/>
  <c r="BB146" i="10"/>
  <c r="BB147" i="10"/>
  <c r="BB148" i="10"/>
  <c r="BB149" i="10"/>
  <c r="BB150" i="10"/>
  <c r="BB151" i="10"/>
  <c r="BB152" i="10"/>
  <c r="BB153" i="10"/>
  <c r="BB154" i="10"/>
  <c r="BB155" i="10"/>
  <c r="BB156" i="10"/>
  <c r="BB157" i="10"/>
  <c r="BB158" i="10"/>
  <c r="BB159" i="10"/>
  <c r="BB160" i="10"/>
  <c r="BB161" i="10"/>
  <c r="BB162" i="10"/>
  <c r="BB163" i="10"/>
  <c r="BB164" i="10"/>
  <c r="BB165" i="10"/>
  <c r="BB166" i="10"/>
  <c r="BB167" i="10"/>
  <c r="BB168" i="10"/>
  <c r="BB169" i="10"/>
  <c r="BB170" i="10"/>
  <c r="BB171" i="10"/>
  <c r="BB172" i="10"/>
  <c r="BB173" i="10"/>
  <c r="BB174" i="10"/>
  <c r="BB175" i="10"/>
  <c r="BB176" i="10"/>
  <c r="BB177" i="10"/>
  <c r="BB178" i="10"/>
  <c r="BB179" i="10"/>
  <c r="BB180" i="10"/>
  <c r="BB181" i="10"/>
  <c r="BB182" i="10"/>
  <c r="BB183" i="10"/>
  <c r="BB184" i="10"/>
  <c r="BB185" i="10"/>
  <c r="BB186" i="10"/>
  <c r="BB187" i="10"/>
  <c r="BB188" i="10"/>
  <c r="BB189" i="10"/>
  <c r="BB190" i="10"/>
  <c r="BB191" i="10"/>
  <c r="BB192" i="10"/>
  <c r="BB193" i="10"/>
  <c r="BB194" i="10"/>
  <c r="BB195" i="10"/>
  <c r="BB196" i="10"/>
  <c r="BB197" i="10"/>
  <c r="BB198" i="10"/>
  <c r="BB199" i="10"/>
  <c r="BB200" i="10"/>
  <c r="BB201" i="10"/>
  <c r="BB202" i="10"/>
  <c r="BB203" i="10"/>
  <c r="BB204" i="10"/>
  <c r="BB205" i="10"/>
  <c r="BB206" i="10"/>
  <c r="BB207" i="10"/>
  <c r="BB208" i="10"/>
  <c r="BB209" i="10"/>
  <c r="BB210" i="10"/>
  <c r="BB211" i="10"/>
  <c r="BB212" i="10"/>
  <c r="BB213" i="10"/>
  <c r="BB214" i="10"/>
  <c r="BB215" i="10"/>
  <c r="BB216" i="10"/>
  <c r="BB217" i="10"/>
  <c r="BB218" i="10"/>
  <c r="BB219" i="10"/>
  <c r="BB220" i="10"/>
  <c r="BB221" i="10"/>
  <c r="BB222" i="10"/>
  <c r="BB223" i="10"/>
  <c r="BB224" i="10"/>
  <c r="BB225" i="10"/>
  <c r="BB226" i="10"/>
  <c r="BB227" i="10"/>
  <c r="BB228" i="10"/>
  <c r="BB229" i="10"/>
  <c r="BB230" i="10"/>
  <c r="BB231" i="10"/>
  <c r="BB232" i="10"/>
  <c r="BB233" i="10"/>
  <c r="BB234" i="10"/>
  <c r="BB235" i="10"/>
  <c r="BB236" i="10"/>
  <c r="BB237" i="10"/>
  <c r="BB238" i="10"/>
  <c r="BB239" i="10"/>
  <c r="BB240" i="10"/>
  <c r="BB241" i="10"/>
  <c r="BB242" i="10"/>
  <c r="BB243" i="10"/>
  <c r="BB244" i="10"/>
  <c r="BB245" i="10"/>
  <c r="BB246" i="10"/>
  <c r="BB247" i="10"/>
  <c r="BB248" i="10"/>
  <c r="BB249" i="10"/>
  <c r="BB250" i="10"/>
  <c r="BB251" i="10"/>
  <c r="BB252" i="10"/>
  <c r="BB253" i="10"/>
  <c r="BB254" i="10"/>
  <c r="BB255" i="10"/>
  <c r="BB256" i="10"/>
  <c r="BB257" i="10"/>
  <c r="BB258" i="10"/>
  <c r="BB259" i="10"/>
  <c r="BB260" i="10"/>
  <c r="BB261" i="10"/>
  <c r="BB262" i="10"/>
  <c r="BB263" i="10"/>
  <c r="BB264" i="10"/>
  <c r="BB265" i="10"/>
  <c r="BB266" i="10"/>
  <c r="BB267" i="10"/>
  <c r="BB268" i="10"/>
  <c r="BB269" i="10"/>
  <c r="BB27" i="10"/>
  <c r="BB26" i="10"/>
  <c r="AY28" i="10"/>
  <c r="AY29" i="10"/>
  <c r="AY30" i="10"/>
  <c r="AY31" i="10"/>
  <c r="AY32" i="10"/>
  <c r="AY33" i="10"/>
  <c r="AY34" i="10"/>
  <c r="AY35" i="10"/>
  <c r="AY36" i="10"/>
  <c r="AY37" i="10"/>
  <c r="AY38" i="10"/>
  <c r="AY39" i="10"/>
  <c r="AY40" i="10"/>
  <c r="AY41" i="10"/>
  <c r="AY42" i="10"/>
  <c r="AY43" i="10"/>
  <c r="AY44" i="10"/>
  <c r="AY45" i="10"/>
  <c r="AY46" i="10"/>
  <c r="AY47" i="10"/>
  <c r="AY48" i="10"/>
  <c r="AY49" i="10"/>
  <c r="AY50" i="10"/>
  <c r="AY51" i="10"/>
  <c r="AY52" i="10"/>
  <c r="AY53" i="10"/>
  <c r="AY54" i="10"/>
  <c r="AY55" i="10"/>
  <c r="AY56" i="10"/>
  <c r="AY57" i="10"/>
  <c r="AY58" i="10"/>
  <c r="AY59" i="10"/>
  <c r="AY60" i="10"/>
  <c r="AY61" i="10"/>
  <c r="AY62" i="10"/>
  <c r="AY63" i="10"/>
  <c r="AY64" i="10"/>
  <c r="AY65" i="10"/>
  <c r="AY66" i="10"/>
  <c r="AY67" i="10"/>
  <c r="AY68" i="10"/>
  <c r="AY69" i="10"/>
  <c r="AY70" i="10"/>
  <c r="AY71" i="10"/>
  <c r="AY72" i="10"/>
  <c r="AY73" i="10"/>
  <c r="AY74" i="10"/>
  <c r="AY75" i="10"/>
  <c r="AY76" i="10"/>
  <c r="AY77" i="10"/>
  <c r="AY78" i="10"/>
  <c r="AY79" i="10"/>
  <c r="AY80" i="10"/>
  <c r="AY81" i="10"/>
  <c r="AY82" i="10"/>
  <c r="AY83" i="10"/>
  <c r="AY84" i="10"/>
  <c r="AY85" i="10"/>
  <c r="AY86" i="10"/>
  <c r="AY87" i="10"/>
  <c r="AY88" i="10"/>
  <c r="AY89" i="10"/>
  <c r="AY90" i="10"/>
  <c r="AY91" i="10"/>
  <c r="AY92" i="10"/>
  <c r="AY93" i="10"/>
  <c r="AY94" i="10"/>
  <c r="AY95" i="10"/>
  <c r="AY96" i="10"/>
  <c r="AY97" i="10"/>
  <c r="AY98" i="10"/>
  <c r="AY99" i="10"/>
  <c r="AY100" i="10"/>
  <c r="AY101" i="10"/>
  <c r="AY102" i="10"/>
  <c r="AY103" i="10"/>
  <c r="AY104" i="10"/>
  <c r="AY105" i="10"/>
  <c r="AY106" i="10"/>
  <c r="AY107" i="10"/>
  <c r="AY108" i="10"/>
  <c r="AY109" i="10"/>
  <c r="AY110" i="10"/>
  <c r="AY111" i="10"/>
  <c r="AY112" i="10"/>
  <c r="AY113" i="10"/>
  <c r="AY114" i="10"/>
  <c r="AY115" i="10"/>
  <c r="AY116" i="10"/>
  <c r="AY117" i="10"/>
  <c r="AY118" i="10"/>
  <c r="AY119" i="10"/>
  <c r="AY120" i="10"/>
  <c r="AY121" i="10"/>
  <c r="AY122" i="10"/>
  <c r="AY123" i="10"/>
  <c r="AY124" i="10"/>
  <c r="AY125" i="10"/>
  <c r="AY126" i="10"/>
  <c r="AY127" i="10"/>
  <c r="AY128" i="10"/>
  <c r="AY129" i="10"/>
  <c r="AY130" i="10"/>
  <c r="AY131" i="10"/>
  <c r="AY132" i="10"/>
  <c r="AY133" i="10"/>
  <c r="AY134" i="10"/>
  <c r="AY135" i="10"/>
  <c r="AY136" i="10"/>
  <c r="AY137" i="10"/>
  <c r="AY138" i="10"/>
  <c r="AY139" i="10"/>
  <c r="AY140" i="10"/>
  <c r="AY141" i="10"/>
  <c r="AY142" i="10"/>
  <c r="AY143" i="10"/>
  <c r="AY144" i="10"/>
  <c r="AY145" i="10"/>
  <c r="AY146" i="10"/>
  <c r="AY147" i="10"/>
  <c r="AY148" i="10"/>
  <c r="AY149" i="10"/>
  <c r="AY150" i="10"/>
  <c r="AY151" i="10"/>
  <c r="AY152" i="10"/>
  <c r="AY153" i="10"/>
  <c r="AY154" i="10"/>
  <c r="AY155" i="10"/>
  <c r="AY156" i="10"/>
  <c r="AY157" i="10"/>
  <c r="AY158" i="10"/>
  <c r="AY159" i="10"/>
  <c r="AY160" i="10"/>
  <c r="AY161" i="10"/>
  <c r="AY162" i="10"/>
  <c r="AY163" i="10"/>
  <c r="AY164" i="10"/>
  <c r="AY165" i="10"/>
  <c r="AY166" i="10"/>
  <c r="AY167" i="10"/>
  <c r="AY168" i="10"/>
  <c r="AY169" i="10"/>
  <c r="AY170" i="10"/>
  <c r="AY171" i="10"/>
  <c r="AY172" i="10"/>
  <c r="AY173" i="10"/>
  <c r="AY174" i="10"/>
  <c r="AY175" i="10"/>
  <c r="AY176" i="10"/>
  <c r="AY177" i="10"/>
  <c r="AY178" i="10"/>
  <c r="AY179" i="10"/>
  <c r="AY180" i="10"/>
  <c r="AY181" i="10"/>
  <c r="AY182" i="10"/>
  <c r="AY183" i="10"/>
  <c r="AY184" i="10"/>
  <c r="AY185" i="10"/>
  <c r="AY186" i="10"/>
  <c r="AY187" i="10"/>
  <c r="AY188" i="10"/>
  <c r="AY189" i="10"/>
  <c r="AY190" i="10"/>
  <c r="AY191" i="10"/>
  <c r="AY192" i="10"/>
  <c r="AY193" i="10"/>
  <c r="AY194" i="10"/>
  <c r="AY195" i="10"/>
  <c r="AY196" i="10"/>
  <c r="AY197" i="10"/>
  <c r="AY198" i="10"/>
  <c r="AY199" i="10"/>
  <c r="AY200" i="10"/>
  <c r="AY201" i="10"/>
  <c r="AY202" i="10"/>
  <c r="AY203" i="10"/>
  <c r="AY204" i="10"/>
  <c r="AY205" i="10"/>
  <c r="AY206" i="10"/>
  <c r="AY207" i="10"/>
  <c r="AY208" i="10"/>
  <c r="AY209" i="10"/>
  <c r="AY210" i="10"/>
  <c r="AY211" i="10"/>
  <c r="AY212" i="10"/>
  <c r="AY213" i="10"/>
  <c r="AY214" i="10"/>
  <c r="AY215" i="10"/>
  <c r="AY216" i="10"/>
  <c r="AY217" i="10"/>
  <c r="AY218" i="10"/>
  <c r="AY219" i="10"/>
  <c r="AY220" i="10"/>
  <c r="AY221" i="10"/>
  <c r="AY222" i="10"/>
  <c r="AY223" i="10"/>
  <c r="AY224" i="10"/>
  <c r="AY225" i="10"/>
  <c r="AY226" i="10"/>
  <c r="AY227" i="10"/>
  <c r="AY228" i="10"/>
  <c r="AY229" i="10"/>
  <c r="AY230" i="10"/>
  <c r="AY231" i="10"/>
  <c r="AY232" i="10"/>
  <c r="AY233" i="10"/>
  <c r="AY234" i="10"/>
  <c r="AY235" i="10"/>
  <c r="AY236" i="10"/>
  <c r="AY237" i="10"/>
  <c r="AY238" i="10"/>
  <c r="AY239" i="10"/>
  <c r="AY240" i="10"/>
  <c r="AY241" i="10"/>
  <c r="AY242" i="10"/>
  <c r="AY243" i="10"/>
  <c r="AY244" i="10"/>
  <c r="AY245" i="10"/>
  <c r="AY246" i="10"/>
  <c r="AY247" i="10"/>
  <c r="AY248" i="10"/>
  <c r="AY249" i="10"/>
  <c r="AY250" i="10"/>
  <c r="AY251" i="10"/>
  <c r="AY252" i="10"/>
  <c r="AY253" i="10"/>
  <c r="AY254" i="10"/>
  <c r="AY255" i="10"/>
  <c r="AY256" i="10"/>
  <c r="AY257" i="10"/>
  <c r="AY258" i="10"/>
  <c r="AY259" i="10"/>
  <c r="AY260" i="10"/>
  <c r="AY261" i="10"/>
  <c r="AY262" i="10"/>
  <c r="AY263" i="10"/>
  <c r="AY264" i="10"/>
  <c r="AY265" i="10"/>
  <c r="AY266" i="10"/>
  <c r="AY267" i="10"/>
  <c r="AY268" i="10"/>
  <c r="AY269" i="10"/>
  <c r="AY27" i="10"/>
  <c r="AY26" i="10"/>
  <c r="AV28" i="10"/>
  <c r="AV29" i="10"/>
  <c r="AV30" i="10"/>
  <c r="AV31" i="10"/>
  <c r="AV32" i="10"/>
  <c r="AV33" i="10"/>
  <c r="AV34" i="10"/>
  <c r="AV35" i="10"/>
  <c r="AV36" i="10"/>
  <c r="AV37" i="10"/>
  <c r="AV38" i="10"/>
  <c r="AV39" i="10"/>
  <c r="AV40" i="10"/>
  <c r="AV41" i="10"/>
  <c r="AV42" i="10"/>
  <c r="AV43" i="10"/>
  <c r="AV44" i="10"/>
  <c r="AV45" i="10"/>
  <c r="AV46" i="10"/>
  <c r="AV47" i="10"/>
  <c r="AV48" i="10"/>
  <c r="AV49" i="10"/>
  <c r="AV50" i="10"/>
  <c r="AV51" i="10"/>
  <c r="AV52" i="10"/>
  <c r="AV53" i="10"/>
  <c r="AV54" i="10"/>
  <c r="AV55" i="10"/>
  <c r="AV56" i="10"/>
  <c r="AV57" i="10"/>
  <c r="AV58" i="10"/>
  <c r="AV59" i="10"/>
  <c r="AV60" i="10"/>
  <c r="AV61" i="10"/>
  <c r="AV62" i="10"/>
  <c r="AV63" i="10"/>
  <c r="AV64" i="10"/>
  <c r="AV65" i="10"/>
  <c r="AV66" i="10"/>
  <c r="AV67" i="10"/>
  <c r="AV68" i="10"/>
  <c r="AV69" i="10"/>
  <c r="AV70" i="10"/>
  <c r="AV71" i="10"/>
  <c r="AV72" i="10"/>
  <c r="AV73" i="10"/>
  <c r="AV74" i="10"/>
  <c r="AV75" i="10"/>
  <c r="AV76" i="10"/>
  <c r="AV77" i="10"/>
  <c r="AV78" i="10"/>
  <c r="AV79" i="10"/>
  <c r="AV80" i="10"/>
  <c r="AV81" i="10"/>
  <c r="AV82" i="10"/>
  <c r="AV83" i="10"/>
  <c r="AV84" i="10"/>
  <c r="AV85" i="10"/>
  <c r="AV86" i="10"/>
  <c r="AV87" i="10"/>
  <c r="AV88" i="10"/>
  <c r="AV89" i="10"/>
  <c r="AV90" i="10"/>
  <c r="AV91" i="10"/>
  <c r="AV92" i="10"/>
  <c r="AV93" i="10"/>
  <c r="AV94" i="10"/>
  <c r="AV95" i="10"/>
  <c r="AV96" i="10"/>
  <c r="AV97" i="10"/>
  <c r="AV98" i="10"/>
  <c r="AV99" i="10"/>
  <c r="AV100" i="10"/>
  <c r="AV101" i="10"/>
  <c r="AV102" i="10"/>
  <c r="AV103" i="10"/>
  <c r="AV104" i="10"/>
  <c r="AV105" i="10"/>
  <c r="AV106" i="10"/>
  <c r="AV107" i="10"/>
  <c r="AV108" i="10"/>
  <c r="AV109" i="10"/>
  <c r="AV110" i="10"/>
  <c r="AV111" i="10"/>
  <c r="AV112" i="10"/>
  <c r="AV113" i="10"/>
  <c r="AV114" i="10"/>
  <c r="AV115" i="10"/>
  <c r="AV116" i="10"/>
  <c r="AV117" i="10"/>
  <c r="AV118" i="10"/>
  <c r="AV119" i="10"/>
  <c r="AV120" i="10"/>
  <c r="AV121" i="10"/>
  <c r="AV122" i="10"/>
  <c r="AV123" i="10"/>
  <c r="AV124" i="10"/>
  <c r="AV125" i="10"/>
  <c r="AV126" i="10"/>
  <c r="AV127" i="10"/>
  <c r="AV128" i="10"/>
  <c r="AV129" i="10"/>
  <c r="AV130" i="10"/>
  <c r="AV131" i="10"/>
  <c r="AV132" i="10"/>
  <c r="AV133" i="10"/>
  <c r="AV134" i="10"/>
  <c r="AV135" i="10"/>
  <c r="AV136" i="10"/>
  <c r="AV137" i="10"/>
  <c r="AV138" i="10"/>
  <c r="AV139" i="10"/>
  <c r="AV140" i="10"/>
  <c r="AV141" i="10"/>
  <c r="AV142" i="10"/>
  <c r="AV143" i="10"/>
  <c r="AV144" i="10"/>
  <c r="AV145" i="10"/>
  <c r="AV146" i="10"/>
  <c r="AV147" i="10"/>
  <c r="AV148" i="10"/>
  <c r="AV149" i="10"/>
  <c r="AV150" i="10"/>
  <c r="AV151" i="10"/>
  <c r="AV152" i="10"/>
  <c r="AV153" i="10"/>
  <c r="AV154" i="10"/>
  <c r="AV155" i="10"/>
  <c r="AV156" i="10"/>
  <c r="AV157" i="10"/>
  <c r="AV158" i="10"/>
  <c r="AV159" i="10"/>
  <c r="AV160" i="10"/>
  <c r="AV161" i="10"/>
  <c r="AV162" i="10"/>
  <c r="AV163" i="10"/>
  <c r="AV164" i="10"/>
  <c r="AV165" i="10"/>
  <c r="AV166" i="10"/>
  <c r="AV167" i="10"/>
  <c r="AV168" i="10"/>
  <c r="AV169" i="10"/>
  <c r="AV170" i="10"/>
  <c r="AV171" i="10"/>
  <c r="AV172" i="10"/>
  <c r="AV173" i="10"/>
  <c r="AV174" i="10"/>
  <c r="AV175" i="10"/>
  <c r="AV176" i="10"/>
  <c r="AV177" i="10"/>
  <c r="AV178" i="10"/>
  <c r="AV179" i="10"/>
  <c r="AV180" i="10"/>
  <c r="AV181" i="10"/>
  <c r="AV182" i="10"/>
  <c r="AV183" i="10"/>
  <c r="AV184" i="10"/>
  <c r="AV185" i="10"/>
  <c r="AV186" i="10"/>
  <c r="AV187" i="10"/>
  <c r="AV188" i="10"/>
  <c r="AV189" i="10"/>
  <c r="AV190" i="10"/>
  <c r="AV191" i="10"/>
  <c r="AV192" i="10"/>
  <c r="AV193" i="10"/>
  <c r="AV194" i="10"/>
  <c r="AV195" i="10"/>
  <c r="AV196" i="10"/>
  <c r="AV197" i="10"/>
  <c r="AV198" i="10"/>
  <c r="AV199" i="10"/>
  <c r="AV200" i="10"/>
  <c r="AV201" i="10"/>
  <c r="AV202" i="10"/>
  <c r="AV203" i="10"/>
  <c r="AV204" i="10"/>
  <c r="AV205" i="10"/>
  <c r="AV206" i="10"/>
  <c r="AV207" i="10"/>
  <c r="AV208" i="10"/>
  <c r="AV209" i="10"/>
  <c r="AV210" i="10"/>
  <c r="AV211" i="10"/>
  <c r="AV212" i="10"/>
  <c r="AV213" i="10"/>
  <c r="AV214" i="10"/>
  <c r="AV215" i="10"/>
  <c r="AV216" i="10"/>
  <c r="AV217" i="10"/>
  <c r="AV218" i="10"/>
  <c r="AV219" i="10"/>
  <c r="AV220" i="10"/>
  <c r="AV221" i="10"/>
  <c r="AV222" i="10"/>
  <c r="AV223" i="10"/>
  <c r="AV224" i="10"/>
  <c r="AV225" i="10"/>
  <c r="AV226" i="10"/>
  <c r="AV227" i="10"/>
  <c r="AV228" i="10"/>
  <c r="AV229" i="10"/>
  <c r="AV230" i="10"/>
  <c r="AV231" i="10"/>
  <c r="AV232" i="10"/>
  <c r="AV233" i="10"/>
  <c r="AV234" i="10"/>
  <c r="AV235" i="10"/>
  <c r="AV236" i="10"/>
  <c r="AV237" i="10"/>
  <c r="AV238" i="10"/>
  <c r="AV239" i="10"/>
  <c r="AV240" i="10"/>
  <c r="AV241" i="10"/>
  <c r="AV242" i="10"/>
  <c r="AV243" i="10"/>
  <c r="AV244" i="10"/>
  <c r="AV245" i="10"/>
  <c r="AV246" i="10"/>
  <c r="AV247" i="10"/>
  <c r="AV248" i="10"/>
  <c r="AV249" i="10"/>
  <c r="AV250" i="10"/>
  <c r="AV251" i="10"/>
  <c r="AV252" i="10"/>
  <c r="AV253" i="10"/>
  <c r="AV254" i="10"/>
  <c r="AV255" i="10"/>
  <c r="AV256" i="10"/>
  <c r="AV257" i="10"/>
  <c r="AV258" i="10"/>
  <c r="AV259" i="10"/>
  <c r="AV260" i="10"/>
  <c r="AV261" i="10"/>
  <c r="AV262" i="10"/>
  <c r="AV263" i="10"/>
  <c r="AV264" i="10"/>
  <c r="AV265" i="10"/>
  <c r="AV266" i="10"/>
  <c r="AV267" i="10"/>
  <c r="AV268" i="10"/>
  <c r="AV269" i="10"/>
  <c r="AV27" i="10"/>
  <c r="AV26" i="10"/>
  <c r="AS28" i="10"/>
  <c r="AS29" i="10"/>
  <c r="AS30" i="10"/>
  <c r="AS31" i="10"/>
  <c r="AS32" i="10"/>
  <c r="AS33" i="10"/>
  <c r="AS34" i="10"/>
  <c r="AS35" i="10"/>
  <c r="AS36" i="10"/>
  <c r="AS37" i="10"/>
  <c r="AS38" i="10"/>
  <c r="AS39" i="10"/>
  <c r="AS40" i="10"/>
  <c r="AS41" i="10"/>
  <c r="AS42" i="10"/>
  <c r="AS43" i="10"/>
  <c r="AS44" i="10"/>
  <c r="AS45" i="10"/>
  <c r="AS46" i="10"/>
  <c r="AS47" i="10"/>
  <c r="AS48" i="10"/>
  <c r="AS49" i="10"/>
  <c r="AS50" i="10"/>
  <c r="AS51" i="10"/>
  <c r="AS52" i="10"/>
  <c r="AS53" i="10"/>
  <c r="AS54" i="10"/>
  <c r="AS55" i="10"/>
  <c r="AS56" i="10"/>
  <c r="AS57" i="10"/>
  <c r="AS58" i="10"/>
  <c r="AS59" i="10"/>
  <c r="AS60" i="10"/>
  <c r="AS61" i="10"/>
  <c r="AS62" i="10"/>
  <c r="AS63" i="10"/>
  <c r="AS64" i="10"/>
  <c r="AS65" i="10"/>
  <c r="AS66" i="10"/>
  <c r="AS67" i="10"/>
  <c r="AS68" i="10"/>
  <c r="AS69" i="10"/>
  <c r="AS70" i="10"/>
  <c r="AS71" i="10"/>
  <c r="AS72" i="10"/>
  <c r="AS73" i="10"/>
  <c r="AS74" i="10"/>
  <c r="AS75" i="10"/>
  <c r="AS76" i="10"/>
  <c r="AS77" i="10"/>
  <c r="AS78" i="10"/>
  <c r="AS79" i="10"/>
  <c r="AS80" i="10"/>
  <c r="AS81" i="10"/>
  <c r="AS82" i="10"/>
  <c r="AS83" i="10"/>
  <c r="AS84" i="10"/>
  <c r="AS85" i="10"/>
  <c r="AS86" i="10"/>
  <c r="AS87" i="10"/>
  <c r="AS88" i="10"/>
  <c r="AS89" i="10"/>
  <c r="AS90" i="10"/>
  <c r="AS91" i="10"/>
  <c r="AS92" i="10"/>
  <c r="AS93" i="10"/>
  <c r="AS94" i="10"/>
  <c r="AS95" i="10"/>
  <c r="AS96" i="10"/>
  <c r="AS97" i="10"/>
  <c r="AS98" i="10"/>
  <c r="AS99" i="10"/>
  <c r="AS100" i="10"/>
  <c r="AS101" i="10"/>
  <c r="AS102" i="10"/>
  <c r="AS103" i="10"/>
  <c r="AS104" i="10"/>
  <c r="AS105" i="10"/>
  <c r="AS106" i="10"/>
  <c r="AS107" i="10"/>
  <c r="AS108" i="10"/>
  <c r="AS109" i="10"/>
  <c r="AS110" i="10"/>
  <c r="AS111" i="10"/>
  <c r="AS112" i="10"/>
  <c r="AS113" i="10"/>
  <c r="AS114" i="10"/>
  <c r="AS115" i="10"/>
  <c r="AS116" i="10"/>
  <c r="AS117" i="10"/>
  <c r="AS118" i="10"/>
  <c r="AS119" i="10"/>
  <c r="AS120" i="10"/>
  <c r="AS121" i="10"/>
  <c r="AS122" i="10"/>
  <c r="AS123" i="10"/>
  <c r="AS124" i="10"/>
  <c r="AS125" i="10"/>
  <c r="AS126" i="10"/>
  <c r="AS127" i="10"/>
  <c r="AS128" i="10"/>
  <c r="AS129" i="10"/>
  <c r="AS130" i="10"/>
  <c r="AS131" i="10"/>
  <c r="AS132" i="10"/>
  <c r="AS133" i="10"/>
  <c r="AS134" i="10"/>
  <c r="AS135" i="10"/>
  <c r="AS136" i="10"/>
  <c r="AS137" i="10"/>
  <c r="AS138" i="10"/>
  <c r="AS139" i="10"/>
  <c r="AS140" i="10"/>
  <c r="AS141" i="10"/>
  <c r="AS142" i="10"/>
  <c r="AS143" i="10"/>
  <c r="AS144" i="10"/>
  <c r="AS145" i="10"/>
  <c r="AS146" i="10"/>
  <c r="AS147" i="10"/>
  <c r="AS148" i="10"/>
  <c r="AS149" i="10"/>
  <c r="AS150" i="10"/>
  <c r="AS151" i="10"/>
  <c r="AS152" i="10"/>
  <c r="AS153" i="10"/>
  <c r="AS154" i="10"/>
  <c r="AS155" i="10"/>
  <c r="AS156" i="10"/>
  <c r="AS157" i="10"/>
  <c r="AS158" i="10"/>
  <c r="AS159" i="10"/>
  <c r="AS160" i="10"/>
  <c r="AS161" i="10"/>
  <c r="AS162" i="10"/>
  <c r="AS163" i="10"/>
  <c r="AS164" i="10"/>
  <c r="AS165" i="10"/>
  <c r="AS166" i="10"/>
  <c r="AS167" i="10"/>
  <c r="AS168" i="10"/>
  <c r="AS169" i="10"/>
  <c r="AS170" i="10"/>
  <c r="AS171" i="10"/>
  <c r="AS172" i="10"/>
  <c r="AS173" i="10"/>
  <c r="AS174" i="10"/>
  <c r="AS175" i="10"/>
  <c r="AS176" i="10"/>
  <c r="AS177" i="10"/>
  <c r="AS178" i="10"/>
  <c r="AS179" i="10"/>
  <c r="AS180" i="10"/>
  <c r="AS181" i="10"/>
  <c r="AS182" i="10"/>
  <c r="AS183" i="10"/>
  <c r="AS184" i="10"/>
  <c r="AS185" i="10"/>
  <c r="AS186" i="10"/>
  <c r="AS187" i="10"/>
  <c r="AS188" i="10"/>
  <c r="AS189" i="10"/>
  <c r="AS190" i="10"/>
  <c r="AS191" i="10"/>
  <c r="AS192" i="10"/>
  <c r="AS193" i="10"/>
  <c r="AS194" i="10"/>
  <c r="AS195" i="10"/>
  <c r="AS196" i="10"/>
  <c r="AS197" i="10"/>
  <c r="AS198" i="10"/>
  <c r="AS199" i="10"/>
  <c r="AS200" i="10"/>
  <c r="AS201" i="10"/>
  <c r="AS202" i="10"/>
  <c r="AS203" i="10"/>
  <c r="AS204" i="10"/>
  <c r="AS205" i="10"/>
  <c r="AS206" i="10"/>
  <c r="AS207" i="10"/>
  <c r="AS208" i="10"/>
  <c r="AS209" i="10"/>
  <c r="AS210" i="10"/>
  <c r="AS211" i="10"/>
  <c r="AS212" i="10"/>
  <c r="AS213" i="10"/>
  <c r="AS214" i="10"/>
  <c r="AS215" i="10"/>
  <c r="AS216" i="10"/>
  <c r="AS217" i="10"/>
  <c r="AS218" i="10"/>
  <c r="AS219" i="10"/>
  <c r="AS220" i="10"/>
  <c r="AS221" i="10"/>
  <c r="AS222" i="10"/>
  <c r="AS223" i="10"/>
  <c r="AS224" i="10"/>
  <c r="AS225" i="10"/>
  <c r="AS226" i="10"/>
  <c r="AS227" i="10"/>
  <c r="AS228" i="10"/>
  <c r="AS229" i="10"/>
  <c r="AS230" i="10"/>
  <c r="AS231" i="10"/>
  <c r="AS232" i="10"/>
  <c r="AS233" i="10"/>
  <c r="AS234" i="10"/>
  <c r="AS235" i="10"/>
  <c r="AS236" i="10"/>
  <c r="AS237" i="10"/>
  <c r="AS238" i="10"/>
  <c r="AS239" i="10"/>
  <c r="AS240" i="10"/>
  <c r="AS241" i="10"/>
  <c r="AS242" i="10"/>
  <c r="AS243" i="10"/>
  <c r="AS244" i="10"/>
  <c r="AS245" i="10"/>
  <c r="AS246" i="10"/>
  <c r="AS247" i="10"/>
  <c r="AS248" i="10"/>
  <c r="AS249" i="10"/>
  <c r="AS250" i="10"/>
  <c r="AS251" i="10"/>
  <c r="AS252" i="10"/>
  <c r="AS253" i="10"/>
  <c r="AS254" i="10"/>
  <c r="AS255" i="10"/>
  <c r="AS256" i="10"/>
  <c r="AS257" i="10"/>
  <c r="AS258" i="10"/>
  <c r="AS259" i="10"/>
  <c r="AS260" i="10"/>
  <c r="AS261" i="10"/>
  <c r="AS262" i="10"/>
  <c r="AS263" i="10"/>
  <c r="AS264" i="10"/>
  <c r="AS265" i="10"/>
  <c r="AS266" i="10"/>
  <c r="AS267" i="10"/>
  <c r="AS268" i="10"/>
  <c r="AS269" i="10"/>
  <c r="AS27" i="10"/>
  <c r="AS26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40" i="10"/>
  <c r="AP41" i="10"/>
  <c r="AP42" i="10"/>
  <c r="AP43" i="10"/>
  <c r="AP44" i="10"/>
  <c r="AP45" i="10"/>
  <c r="AP46" i="10"/>
  <c r="AP47" i="10"/>
  <c r="AP48" i="10"/>
  <c r="AP49" i="10"/>
  <c r="AP50" i="10"/>
  <c r="AP51" i="10"/>
  <c r="AP52" i="10"/>
  <c r="AP53" i="10"/>
  <c r="AP54" i="10"/>
  <c r="AP55" i="10"/>
  <c r="AP56" i="10"/>
  <c r="AP57" i="10"/>
  <c r="AP58" i="10"/>
  <c r="AP59" i="10"/>
  <c r="AP60" i="10"/>
  <c r="AP61" i="10"/>
  <c r="AP62" i="10"/>
  <c r="AP63" i="10"/>
  <c r="AP64" i="10"/>
  <c r="AP65" i="10"/>
  <c r="AP66" i="10"/>
  <c r="AP67" i="10"/>
  <c r="AP68" i="10"/>
  <c r="AP69" i="10"/>
  <c r="AP70" i="10"/>
  <c r="AP71" i="10"/>
  <c r="AP72" i="10"/>
  <c r="AP73" i="10"/>
  <c r="AP74" i="10"/>
  <c r="AP75" i="10"/>
  <c r="AP76" i="10"/>
  <c r="AP77" i="10"/>
  <c r="AP78" i="10"/>
  <c r="AP79" i="10"/>
  <c r="AP80" i="10"/>
  <c r="AP81" i="10"/>
  <c r="AP82" i="10"/>
  <c r="AP83" i="10"/>
  <c r="AP84" i="10"/>
  <c r="AP85" i="10"/>
  <c r="AP86" i="10"/>
  <c r="AP87" i="10"/>
  <c r="AP88" i="10"/>
  <c r="AP89" i="10"/>
  <c r="AP90" i="10"/>
  <c r="AP91" i="10"/>
  <c r="AP92" i="10"/>
  <c r="AP93" i="10"/>
  <c r="AP94" i="10"/>
  <c r="AP95" i="10"/>
  <c r="AP96" i="10"/>
  <c r="AP97" i="10"/>
  <c r="AP98" i="10"/>
  <c r="AP99" i="10"/>
  <c r="AP100" i="10"/>
  <c r="AP101" i="10"/>
  <c r="AP102" i="10"/>
  <c r="AP103" i="10"/>
  <c r="AP104" i="10"/>
  <c r="AP105" i="10"/>
  <c r="AP106" i="10"/>
  <c r="AP107" i="10"/>
  <c r="AP108" i="10"/>
  <c r="AP109" i="10"/>
  <c r="AP110" i="10"/>
  <c r="AP111" i="10"/>
  <c r="AP112" i="10"/>
  <c r="AP113" i="10"/>
  <c r="AP114" i="10"/>
  <c r="AP115" i="10"/>
  <c r="AP116" i="10"/>
  <c r="AP117" i="10"/>
  <c r="AP118" i="10"/>
  <c r="AP119" i="10"/>
  <c r="AP120" i="10"/>
  <c r="AP121" i="10"/>
  <c r="AP122" i="10"/>
  <c r="AP123" i="10"/>
  <c r="AP124" i="10"/>
  <c r="AP125" i="10"/>
  <c r="AP126" i="10"/>
  <c r="AP127" i="10"/>
  <c r="AP128" i="10"/>
  <c r="AP129" i="10"/>
  <c r="AP130" i="10"/>
  <c r="AP131" i="10"/>
  <c r="AP132" i="10"/>
  <c r="AP133" i="10"/>
  <c r="AP134" i="10"/>
  <c r="AP135" i="10"/>
  <c r="AP136" i="10"/>
  <c r="AP137" i="10"/>
  <c r="AP138" i="10"/>
  <c r="AP139" i="10"/>
  <c r="AP140" i="10"/>
  <c r="AP141" i="10"/>
  <c r="AP142" i="10"/>
  <c r="AP143" i="10"/>
  <c r="AP144" i="10"/>
  <c r="AP145" i="10"/>
  <c r="AP146" i="10"/>
  <c r="AP147" i="10"/>
  <c r="AP148" i="10"/>
  <c r="AP149" i="10"/>
  <c r="AP150" i="10"/>
  <c r="AP151" i="10"/>
  <c r="AP152" i="10"/>
  <c r="AP153" i="10"/>
  <c r="AP154" i="10"/>
  <c r="AP155" i="10"/>
  <c r="AP156" i="10"/>
  <c r="AP157" i="10"/>
  <c r="AP158" i="10"/>
  <c r="AP159" i="10"/>
  <c r="AP160" i="10"/>
  <c r="AP161" i="10"/>
  <c r="AP162" i="10"/>
  <c r="AP163" i="10"/>
  <c r="AP164" i="10"/>
  <c r="AP165" i="10"/>
  <c r="AP166" i="10"/>
  <c r="AP167" i="10"/>
  <c r="AP168" i="10"/>
  <c r="AP169" i="10"/>
  <c r="AP170" i="10"/>
  <c r="AP171" i="10"/>
  <c r="AP172" i="10"/>
  <c r="AP173" i="10"/>
  <c r="AP174" i="10"/>
  <c r="AP175" i="10"/>
  <c r="AP176" i="10"/>
  <c r="AP177" i="10"/>
  <c r="AP178" i="10"/>
  <c r="AP179" i="10"/>
  <c r="AP180" i="10"/>
  <c r="AP181" i="10"/>
  <c r="AP182" i="10"/>
  <c r="AP183" i="10"/>
  <c r="AP184" i="10"/>
  <c r="AP185" i="10"/>
  <c r="AP186" i="10"/>
  <c r="AP187" i="10"/>
  <c r="AP188" i="10"/>
  <c r="AP189" i="10"/>
  <c r="AP190" i="10"/>
  <c r="AP191" i="10"/>
  <c r="AP192" i="10"/>
  <c r="AP193" i="10"/>
  <c r="AP194" i="10"/>
  <c r="AP195" i="10"/>
  <c r="AP196" i="10"/>
  <c r="AP197" i="10"/>
  <c r="AP198" i="10"/>
  <c r="AP199" i="10"/>
  <c r="AP200" i="10"/>
  <c r="AP201" i="10"/>
  <c r="AP202" i="10"/>
  <c r="AP203" i="10"/>
  <c r="AP204" i="10"/>
  <c r="AP205" i="10"/>
  <c r="AP206" i="10"/>
  <c r="AP207" i="10"/>
  <c r="AP208" i="10"/>
  <c r="AP209" i="10"/>
  <c r="AP210" i="10"/>
  <c r="AP211" i="10"/>
  <c r="AP212" i="10"/>
  <c r="AP213" i="10"/>
  <c r="AP214" i="10"/>
  <c r="AP215" i="10"/>
  <c r="AP216" i="10"/>
  <c r="AP217" i="10"/>
  <c r="AP218" i="10"/>
  <c r="AP219" i="10"/>
  <c r="AP220" i="10"/>
  <c r="AP221" i="10"/>
  <c r="AP222" i="10"/>
  <c r="AP223" i="10"/>
  <c r="AP224" i="10"/>
  <c r="AP225" i="10"/>
  <c r="AP226" i="10"/>
  <c r="AP227" i="10"/>
  <c r="AP228" i="10"/>
  <c r="AP229" i="10"/>
  <c r="AP230" i="10"/>
  <c r="AP231" i="10"/>
  <c r="AP232" i="10"/>
  <c r="AP233" i="10"/>
  <c r="AP234" i="10"/>
  <c r="AP235" i="10"/>
  <c r="AP236" i="10"/>
  <c r="AP237" i="10"/>
  <c r="AP238" i="10"/>
  <c r="AP239" i="10"/>
  <c r="AP240" i="10"/>
  <c r="AP241" i="10"/>
  <c r="AP242" i="10"/>
  <c r="AP243" i="10"/>
  <c r="AP244" i="10"/>
  <c r="AP245" i="10"/>
  <c r="AP246" i="10"/>
  <c r="AP247" i="10"/>
  <c r="AP248" i="10"/>
  <c r="AP249" i="10"/>
  <c r="AP250" i="10"/>
  <c r="AP251" i="10"/>
  <c r="AP252" i="10"/>
  <c r="AP253" i="10"/>
  <c r="AP254" i="10"/>
  <c r="AP255" i="10"/>
  <c r="AP256" i="10"/>
  <c r="AP257" i="10"/>
  <c r="AP258" i="10"/>
  <c r="AP259" i="10"/>
  <c r="AP260" i="10"/>
  <c r="AP261" i="10"/>
  <c r="AP262" i="10"/>
  <c r="AP263" i="10"/>
  <c r="AP264" i="10"/>
  <c r="AP265" i="10"/>
  <c r="AP266" i="10"/>
  <c r="AP267" i="10"/>
  <c r="AP268" i="10"/>
  <c r="AP269" i="10"/>
  <c r="AP27" i="10"/>
  <c r="AP26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40" i="10"/>
  <c r="AM41" i="10"/>
  <c r="AM42" i="10"/>
  <c r="AM43" i="10"/>
  <c r="AM44" i="10"/>
  <c r="AM45" i="10"/>
  <c r="AM46" i="10"/>
  <c r="AM47" i="10"/>
  <c r="AM48" i="10"/>
  <c r="AM49" i="10"/>
  <c r="AM50" i="10"/>
  <c r="AM51" i="10"/>
  <c r="AM52" i="10"/>
  <c r="AM53" i="10"/>
  <c r="AM54" i="10"/>
  <c r="AM55" i="10"/>
  <c r="AM56" i="10"/>
  <c r="AM57" i="10"/>
  <c r="AM58" i="10"/>
  <c r="AM59" i="10"/>
  <c r="AM60" i="10"/>
  <c r="AM61" i="10"/>
  <c r="AM62" i="10"/>
  <c r="AM63" i="10"/>
  <c r="AM64" i="10"/>
  <c r="AM65" i="10"/>
  <c r="AM66" i="10"/>
  <c r="AM67" i="10"/>
  <c r="AM68" i="10"/>
  <c r="AM69" i="10"/>
  <c r="AM70" i="10"/>
  <c r="AM71" i="10"/>
  <c r="AM72" i="10"/>
  <c r="AM73" i="10"/>
  <c r="AM74" i="10"/>
  <c r="AM75" i="10"/>
  <c r="AM76" i="10"/>
  <c r="AM77" i="10"/>
  <c r="AM78" i="10"/>
  <c r="AM79" i="10"/>
  <c r="AM80" i="10"/>
  <c r="AM81" i="10"/>
  <c r="AM82" i="10"/>
  <c r="AM83" i="10"/>
  <c r="AM84" i="10"/>
  <c r="AM85" i="10"/>
  <c r="AM86" i="10"/>
  <c r="AM87" i="10"/>
  <c r="AM88" i="10"/>
  <c r="AM89" i="10"/>
  <c r="AM90" i="10"/>
  <c r="AM91" i="10"/>
  <c r="AM92" i="10"/>
  <c r="AM93" i="10"/>
  <c r="AM94" i="10"/>
  <c r="AM95" i="10"/>
  <c r="AM96" i="10"/>
  <c r="AM97" i="10"/>
  <c r="AM98" i="10"/>
  <c r="AM99" i="10"/>
  <c r="AM100" i="10"/>
  <c r="AM101" i="10"/>
  <c r="AM102" i="10"/>
  <c r="AM103" i="10"/>
  <c r="AM104" i="10"/>
  <c r="AM105" i="10"/>
  <c r="AM106" i="10"/>
  <c r="AM107" i="10"/>
  <c r="AM108" i="10"/>
  <c r="AM109" i="10"/>
  <c r="AM110" i="10"/>
  <c r="AM111" i="10"/>
  <c r="AM112" i="10"/>
  <c r="AM113" i="10"/>
  <c r="AM114" i="10"/>
  <c r="AM115" i="10"/>
  <c r="AM116" i="10"/>
  <c r="AM117" i="10"/>
  <c r="AM118" i="10"/>
  <c r="AM119" i="10"/>
  <c r="AM120" i="10"/>
  <c r="AM121" i="10"/>
  <c r="AM122" i="10"/>
  <c r="AM123" i="10"/>
  <c r="AM124" i="10"/>
  <c r="AM125" i="10"/>
  <c r="AM126" i="10"/>
  <c r="AM127" i="10"/>
  <c r="AM128" i="10"/>
  <c r="AM129" i="10"/>
  <c r="AM130" i="10"/>
  <c r="AM131" i="10"/>
  <c r="AM132" i="10"/>
  <c r="AM133" i="10"/>
  <c r="AM134" i="10"/>
  <c r="AM135" i="10"/>
  <c r="AM136" i="10"/>
  <c r="AM137" i="10"/>
  <c r="AM138" i="10"/>
  <c r="AM139" i="10"/>
  <c r="AM140" i="10"/>
  <c r="AM141" i="10"/>
  <c r="AM142" i="10"/>
  <c r="AM143" i="10"/>
  <c r="AM144" i="10"/>
  <c r="AM145" i="10"/>
  <c r="AM146" i="10"/>
  <c r="AM147" i="10"/>
  <c r="AM148" i="10"/>
  <c r="AM149" i="10"/>
  <c r="AM150" i="10"/>
  <c r="AM151" i="10"/>
  <c r="AM152" i="10"/>
  <c r="AM153" i="10"/>
  <c r="AM154" i="10"/>
  <c r="AM155" i="10"/>
  <c r="AM156" i="10"/>
  <c r="AM157" i="10"/>
  <c r="AM158" i="10"/>
  <c r="AM159" i="10"/>
  <c r="AM160" i="10"/>
  <c r="AM161" i="10"/>
  <c r="AM162" i="10"/>
  <c r="AM163" i="10"/>
  <c r="AM164" i="10"/>
  <c r="AM165" i="10"/>
  <c r="AM166" i="10"/>
  <c r="AM167" i="10"/>
  <c r="AM168" i="10"/>
  <c r="AM169" i="10"/>
  <c r="AM170" i="10"/>
  <c r="AM171" i="10"/>
  <c r="AM172" i="10"/>
  <c r="AM173" i="10"/>
  <c r="AM174" i="10"/>
  <c r="AM175" i="10"/>
  <c r="AM176" i="10"/>
  <c r="AM177" i="10"/>
  <c r="AM178" i="10"/>
  <c r="AM179" i="10"/>
  <c r="AM180" i="10"/>
  <c r="AM181" i="10"/>
  <c r="AM182" i="10"/>
  <c r="AM183" i="10"/>
  <c r="AM184" i="10"/>
  <c r="AM185" i="10"/>
  <c r="AM186" i="10"/>
  <c r="AM187" i="10"/>
  <c r="AM188" i="10"/>
  <c r="AM189" i="10"/>
  <c r="AM190" i="10"/>
  <c r="AM191" i="10"/>
  <c r="AM192" i="10"/>
  <c r="AM193" i="10"/>
  <c r="AM194" i="10"/>
  <c r="AM195" i="10"/>
  <c r="AM196" i="10"/>
  <c r="AM197" i="10"/>
  <c r="AM198" i="10"/>
  <c r="AM199" i="10"/>
  <c r="AM200" i="10"/>
  <c r="AM201" i="10"/>
  <c r="AM202" i="10"/>
  <c r="AM203" i="10"/>
  <c r="AM204" i="10"/>
  <c r="AM205" i="10"/>
  <c r="AM206" i="10"/>
  <c r="AM207" i="10"/>
  <c r="AM208" i="10"/>
  <c r="AM209" i="10"/>
  <c r="AM210" i="10"/>
  <c r="AM211" i="10"/>
  <c r="AM212" i="10"/>
  <c r="AM213" i="10"/>
  <c r="AM214" i="10"/>
  <c r="AM215" i="10"/>
  <c r="AM216" i="10"/>
  <c r="AM217" i="10"/>
  <c r="AM218" i="10"/>
  <c r="AM219" i="10"/>
  <c r="AM220" i="10"/>
  <c r="AM221" i="10"/>
  <c r="AM222" i="10"/>
  <c r="AM223" i="10"/>
  <c r="AM224" i="10"/>
  <c r="AM225" i="10"/>
  <c r="AM226" i="10"/>
  <c r="AM227" i="10"/>
  <c r="AM228" i="10"/>
  <c r="AM229" i="10"/>
  <c r="AM230" i="10"/>
  <c r="AM231" i="10"/>
  <c r="AM232" i="10"/>
  <c r="AM233" i="10"/>
  <c r="AM234" i="10"/>
  <c r="AM235" i="10"/>
  <c r="AM236" i="10"/>
  <c r="AM237" i="10"/>
  <c r="AM238" i="10"/>
  <c r="AM239" i="10"/>
  <c r="AM240" i="10"/>
  <c r="AM241" i="10"/>
  <c r="AM242" i="10"/>
  <c r="AM243" i="10"/>
  <c r="AM244" i="10"/>
  <c r="AM245" i="10"/>
  <c r="AM246" i="10"/>
  <c r="AM247" i="10"/>
  <c r="AM248" i="10"/>
  <c r="AM249" i="10"/>
  <c r="AM250" i="10"/>
  <c r="AM251" i="10"/>
  <c r="AM252" i="10"/>
  <c r="AM253" i="10"/>
  <c r="AM254" i="10"/>
  <c r="AM255" i="10"/>
  <c r="AM256" i="10"/>
  <c r="AM257" i="10"/>
  <c r="AM258" i="10"/>
  <c r="AM259" i="10"/>
  <c r="AM260" i="10"/>
  <c r="AM261" i="10"/>
  <c r="AM262" i="10"/>
  <c r="AM263" i="10"/>
  <c r="AM264" i="10"/>
  <c r="AM265" i="10"/>
  <c r="AM266" i="10"/>
  <c r="AM267" i="10"/>
  <c r="AM268" i="10"/>
  <c r="AM269" i="10"/>
  <c r="AM27" i="10"/>
  <c r="AM26" i="10"/>
  <c r="AH28" i="10"/>
  <c r="AH29" i="10"/>
  <c r="AH30" i="10"/>
  <c r="AH31" i="10"/>
  <c r="AH32" i="10"/>
  <c r="AH33" i="10"/>
  <c r="AH34" i="10"/>
  <c r="AH35" i="10"/>
  <c r="AH36" i="10"/>
  <c r="AH37" i="10"/>
  <c r="AH38" i="10"/>
  <c r="AH39" i="10"/>
  <c r="AH40" i="10"/>
  <c r="AH41" i="10"/>
  <c r="AH42" i="10"/>
  <c r="AH43" i="10"/>
  <c r="AH44" i="10"/>
  <c r="AH45" i="10"/>
  <c r="AH46" i="10"/>
  <c r="AH47" i="10"/>
  <c r="AH48" i="10"/>
  <c r="AH49" i="10"/>
  <c r="AH50" i="10"/>
  <c r="AH51" i="10"/>
  <c r="AH52" i="10"/>
  <c r="AH53" i="10"/>
  <c r="AH54" i="10"/>
  <c r="AH55" i="10"/>
  <c r="AH56" i="10"/>
  <c r="AH57" i="10"/>
  <c r="AH58" i="10"/>
  <c r="AH59" i="10"/>
  <c r="AH60" i="10"/>
  <c r="AH61" i="10"/>
  <c r="AH62" i="10"/>
  <c r="AH63" i="10"/>
  <c r="AH64" i="10"/>
  <c r="AH65" i="10"/>
  <c r="AH66" i="10"/>
  <c r="AH67" i="10"/>
  <c r="AH68" i="10"/>
  <c r="AH69" i="10"/>
  <c r="AH70" i="10"/>
  <c r="AH71" i="10"/>
  <c r="AH72" i="10"/>
  <c r="AH73" i="10"/>
  <c r="AH74" i="10"/>
  <c r="AH75" i="10"/>
  <c r="AH76" i="10"/>
  <c r="AH77" i="10"/>
  <c r="AH78" i="10"/>
  <c r="AH79" i="10"/>
  <c r="AH80" i="10"/>
  <c r="AH81" i="10"/>
  <c r="AH82" i="10"/>
  <c r="AH83" i="10"/>
  <c r="AH84" i="10"/>
  <c r="AH85" i="10"/>
  <c r="AH86" i="10"/>
  <c r="AH87" i="10"/>
  <c r="AH88" i="10"/>
  <c r="AH89" i="10"/>
  <c r="AH90" i="10"/>
  <c r="AH91" i="10"/>
  <c r="AH92" i="10"/>
  <c r="AH93" i="10"/>
  <c r="AH94" i="10"/>
  <c r="AH95" i="10"/>
  <c r="AH96" i="10"/>
  <c r="AH97" i="10"/>
  <c r="AH98" i="10"/>
  <c r="AH99" i="10"/>
  <c r="AH100" i="10"/>
  <c r="AH101" i="10"/>
  <c r="AH102" i="10"/>
  <c r="AH103" i="10"/>
  <c r="AH104" i="10"/>
  <c r="AH105" i="10"/>
  <c r="AH106" i="10"/>
  <c r="AH107" i="10"/>
  <c r="AH108" i="10"/>
  <c r="AH109" i="10"/>
  <c r="AH110" i="10"/>
  <c r="AH111" i="10"/>
  <c r="AH112" i="10"/>
  <c r="AH113" i="10"/>
  <c r="AH114" i="10"/>
  <c r="AH115" i="10"/>
  <c r="AH116" i="10"/>
  <c r="AH117" i="10"/>
  <c r="AH118" i="10"/>
  <c r="AH119" i="10"/>
  <c r="AH120" i="10"/>
  <c r="AH121" i="10"/>
  <c r="AH122" i="10"/>
  <c r="AH123" i="10"/>
  <c r="AH124" i="10"/>
  <c r="AH125" i="10"/>
  <c r="AH126" i="10"/>
  <c r="AH127" i="10"/>
  <c r="AH128" i="10"/>
  <c r="AH129" i="10"/>
  <c r="AH130" i="10"/>
  <c r="AH131" i="10"/>
  <c r="AH132" i="10"/>
  <c r="AH133" i="10"/>
  <c r="AH134" i="10"/>
  <c r="AH135" i="10"/>
  <c r="AH136" i="10"/>
  <c r="AH137" i="10"/>
  <c r="AH138" i="10"/>
  <c r="AH139" i="10"/>
  <c r="AH140" i="10"/>
  <c r="AH141" i="10"/>
  <c r="AH142" i="10"/>
  <c r="AH143" i="10"/>
  <c r="AH144" i="10"/>
  <c r="AH145" i="10"/>
  <c r="AH146" i="10"/>
  <c r="AH147" i="10"/>
  <c r="AH148" i="10"/>
  <c r="AH149" i="10"/>
  <c r="AH150" i="10"/>
  <c r="AH151" i="10"/>
  <c r="AH152" i="10"/>
  <c r="AH153" i="10"/>
  <c r="AH154" i="10"/>
  <c r="AH155" i="10"/>
  <c r="AH156" i="10"/>
  <c r="AH157" i="10"/>
  <c r="AH158" i="10"/>
  <c r="AH159" i="10"/>
  <c r="AH160" i="10"/>
  <c r="AH161" i="10"/>
  <c r="AH162" i="10"/>
  <c r="AH163" i="10"/>
  <c r="AH164" i="10"/>
  <c r="AH165" i="10"/>
  <c r="AH166" i="10"/>
  <c r="AH167" i="10"/>
  <c r="AH168" i="10"/>
  <c r="AH169" i="10"/>
  <c r="AH170" i="10"/>
  <c r="AH171" i="10"/>
  <c r="AH172" i="10"/>
  <c r="AH173" i="10"/>
  <c r="AH174" i="10"/>
  <c r="AH175" i="10"/>
  <c r="AH176" i="10"/>
  <c r="AH177" i="10"/>
  <c r="AH178" i="10"/>
  <c r="AH179" i="10"/>
  <c r="AH180" i="10"/>
  <c r="AH181" i="10"/>
  <c r="AH182" i="10"/>
  <c r="AH183" i="10"/>
  <c r="AH184" i="10"/>
  <c r="AH185" i="10"/>
  <c r="AH186" i="10"/>
  <c r="AH187" i="10"/>
  <c r="AH188" i="10"/>
  <c r="AH189" i="10"/>
  <c r="AH190" i="10"/>
  <c r="AH191" i="10"/>
  <c r="AH192" i="10"/>
  <c r="AH193" i="10"/>
  <c r="AH194" i="10"/>
  <c r="AH195" i="10"/>
  <c r="AH196" i="10"/>
  <c r="AH197" i="10"/>
  <c r="AH198" i="10"/>
  <c r="AH199" i="10"/>
  <c r="AH200" i="10"/>
  <c r="AH201" i="10"/>
  <c r="AH202" i="10"/>
  <c r="AH203" i="10"/>
  <c r="AH204" i="10"/>
  <c r="AH205" i="10"/>
  <c r="AH206" i="10"/>
  <c r="AH207" i="10"/>
  <c r="AH208" i="10"/>
  <c r="AH209" i="10"/>
  <c r="AH210" i="10"/>
  <c r="AH211" i="10"/>
  <c r="AH212" i="10"/>
  <c r="AH213" i="10"/>
  <c r="AH214" i="10"/>
  <c r="AH215" i="10"/>
  <c r="AH216" i="10"/>
  <c r="AH217" i="10"/>
  <c r="AH218" i="10"/>
  <c r="AH219" i="10"/>
  <c r="AH220" i="10"/>
  <c r="AH221" i="10"/>
  <c r="AH222" i="10"/>
  <c r="AH223" i="10"/>
  <c r="AH224" i="10"/>
  <c r="AH225" i="10"/>
  <c r="AH226" i="10"/>
  <c r="AH227" i="10"/>
  <c r="AH228" i="10"/>
  <c r="AH229" i="10"/>
  <c r="AH230" i="10"/>
  <c r="AH231" i="10"/>
  <c r="AH232" i="10"/>
  <c r="AH233" i="10"/>
  <c r="AH234" i="10"/>
  <c r="AH235" i="10"/>
  <c r="AH236" i="10"/>
  <c r="AH237" i="10"/>
  <c r="AH238" i="10"/>
  <c r="AH239" i="10"/>
  <c r="AH240" i="10"/>
  <c r="AH241" i="10"/>
  <c r="AH242" i="10"/>
  <c r="AH243" i="10"/>
  <c r="AH244" i="10"/>
  <c r="AH245" i="10"/>
  <c r="AH246" i="10"/>
  <c r="AH247" i="10"/>
  <c r="AH248" i="10"/>
  <c r="AH249" i="10"/>
  <c r="AH250" i="10"/>
  <c r="AH251" i="10"/>
  <c r="AH252" i="10"/>
  <c r="AH253" i="10"/>
  <c r="AH254" i="10"/>
  <c r="AH255" i="10"/>
  <c r="AH256" i="10"/>
  <c r="AH257" i="10"/>
  <c r="AH258" i="10"/>
  <c r="AH259" i="10"/>
  <c r="AH260" i="10"/>
  <c r="AH261" i="10"/>
  <c r="AH262" i="10"/>
  <c r="AH263" i="10"/>
  <c r="AH264" i="10"/>
  <c r="AH265" i="10"/>
  <c r="AH266" i="10"/>
  <c r="AH267" i="10"/>
  <c r="AH268" i="10"/>
  <c r="AH269" i="10"/>
  <c r="AH27" i="10"/>
  <c r="AH26" i="10"/>
  <c r="AF28" i="10"/>
  <c r="AF29" i="10"/>
  <c r="AF30" i="10"/>
  <c r="AF31" i="10"/>
  <c r="AF32" i="10"/>
  <c r="AF33" i="10"/>
  <c r="AF34" i="10"/>
  <c r="AF35" i="10"/>
  <c r="AF36" i="10"/>
  <c r="AF37" i="10"/>
  <c r="AF38" i="10"/>
  <c r="AF39" i="10"/>
  <c r="AF40" i="10"/>
  <c r="AF41" i="10"/>
  <c r="AF42" i="10"/>
  <c r="AF43" i="10"/>
  <c r="AF44" i="10"/>
  <c r="AF45" i="10"/>
  <c r="AF46" i="10"/>
  <c r="AF47" i="10"/>
  <c r="AF48" i="10"/>
  <c r="AF49" i="10"/>
  <c r="AF50" i="10"/>
  <c r="AF51" i="10"/>
  <c r="AF52" i="10"/>
  <c r="AF53" i="10"/>
  <c r="AF54" i="10"/>
  <c r="AF55" i="10"/>
  <c r="AF56" i="10"/>
  <c r="AF57" i="10"/>
  <c r="AF58" i="10"/>
  <c r="AF59" i="10"/>
  <c r="AF60" i="10"/>
  <c r="AF61" i="10"/>
  <c r="AF62" i="10"/>
  <c r="AF63" i="10"/>
  <c r="AF64" i="10"/>
  <c r="AF65" i="10"/>
  <c r="AF66" i="10"/>
  <c r="AF67" i="10"/>
  <c r="AF68" i="10"/>
  <c r="AF69" i="10"/>
  <c r="AF70" i="10"/>
  <c r="AF71" i="10"/>
  <c r="AF72" i="10"/>
  <c r="AF73" i="10"/>
  <c r="AF74" i="10"/>
  <c r="AF75" i="10"/>
  <c r="AF76" i="10"/>
  <c r="AF77" i="10"/>
  <c r="AF78" i="10"/>
  <c r="AF79" i="10"/>
  <c r="AF80" i="10"/>
  <c r="AF81" i="10"/>
  <c r="AF82" i="10"/>
  <c r="AF83" i="10"/>
  <c r="AF84" i="10"/>
  <c r="AF85" i="10"/>
  <c r="AF86" i="10"/>
  <c r="AF87" i="10"/>
  <c r="AF88" i="10"/>
  <c r="AF89" i="10"/>
  <c r="AF90" i="10"/>
  <c r="AF91" i="10"/>
  <c r="AF92" i="10"/>
  <c r="AF93" i="10"/>
  <c r="AF94" i="10"/>
  <c r="AF95" i="10"/>
  <c r="AF96" i="10"/>
  <c r="AF97" i="10"/>
  <c r="AF98" i="10"/>
  <c r="AF99" i="10"/>
  <c r="AF100" i="10"/>
  <c r="AF101" i="10"/>
  <c r="AF102" i="10"/>
  <c r="AF103" i="10"/>
  <c r="AF104" i="10"/>
  <c r="AF105" i="10"/>
  <c r="AF106" i="10"/>
  <c r="AF107" i="10"/>
  <c r="AF108" i="10"/>
  <c r="AF109" i="10"/>
  <c r="AF110" i="10"/>
  <c r="AF111" i="10"/>
  <c r="AF112" i="10"/>
  <c r="AF113" i="10"/>
  <c r="AF114" i="10"/>
  <c r="AF115" i="10"/>
  <c r="AF116" i="10"/>
  <c r="AF117" i="10"/>
  <c r="AF118" i="10"/>
  <c r="AF119" i="10"/>
  <c r="AF120" i="10"/>
  <c r="AF121" i="10"/>
  <c r="AF122" i="10"/>
  <c r="AF123" i="10"/>
  <c r="AF124" i="10"/>
  <c r="AF125" i="10"/>
  <c r="AF126" i="10"/>
  <c r="AF127" i="10"/>
  <c r="AF128" i="10"/>
  <c r="AF129" i="10"/>
  <c r="AF130" i="10"/>
  <c r="AF131" i="10"/>
  <c r="AF132" i="10"/>
  <c r="AF133" i="10"/>
  <c r="AF134" i="10"/>
  <c r="AF135" i="10"/>
  <c r="AF136" i="10"/>
  <c r="AF137" i="10"/>
  <c r="AF138" i="10"/>
  <c r="AF139" i="10"/>
  <c r="AF140" i="10"/>
  <c r="AF141" i="10"/>
  <c r="AF142" i="10"/>
  <c r="AF143" i="10"/>
  <c r="AF144" i="10"/>
  <c r="AF145" i="10"/>
  <c r="AF146" i="10"/>
  <c r="AF147" i="10"/>
  <c r="AF148" i="10"/>
  <c r="AF149" i="10"/>
  <c r="AF150" i="10"/>
  <c r="AF151" i="10"/>
  <c r="AF152" i="10"/>
  <c r="AF153" i="10"/>
  <c r="AF154" i="10"/>
  <c r="AF155" i="10"/>
  <c r="AF156" i="10"/>
  <c r="AF157" i="10"/>
  <c r="AF158" i="10"/>
  <c r="AF159" i="10"/>
  <c r="AF160" i="10"/>
  <c r="AF161" i="10"/>
  <c r="AF162" i="10"/>
  <c r="AF163" i="10"/>
  <c r="AF164" i="10"/>
  <c r="AF165" i="10"/>
  <c r="AF166" i="10"/>
  <c r="AF167" i="10"/>
  <c r="AF168" i="10"/>
  <c r="AF169" i="10"/>
  <c r="AF170" i="10"/>
  <c r="AF171" i="10"/>
  <c r="AF172" i="10"/>
  <c r="AF173" i="10"/>
  <c r="AF174" i="10"/>
  <c r="AF175" i="10"/>
  <c r="AF176" i="10"/>
  <c r="AF177" i="10"/>
  <c r="AF178" i="10"/>
  <c r="AF179" i="10"/>
  <c r="AF180" i="10"/>
  <c r="AF181" i="10"/>
  <c r="AF182" i="10"/>
  <c r="AF183" i="10"/>
  <c r="AF184" i="10"/>
  <c r="AF185" i="10"/>
  <c r="AF186" i="10"/>
  <c r="AF187" i="10"/>
  <c r="AF188" i="10"/>
  <c r="AF189" i="10"/>
  <c r="AF190" i="10"/>
  <c r="AF191" i="10"/>
  <c r="AF192" i="10"/>
  <c r="AF193" i="10"/>
  <c r="AF194" i="10"/>
  <c r="AF195" i="10"/>
  <c r="AF196" i="10"/>
  <c r="AF197" i="10"/>
  <c r="AF198" i="10"/>
  <c r="AF199" i="10"/>
  <c r="AF200" i="10"/>
  <c r="AF201" i="10"/>
  <c r="AF202" i="10"/>
  <c r="AF203" i="10"/>
  <c r="AF204" i="10"/>
  <c r="AF205" i="10"/>
  <c r="AF206" i="10"/>
  <c r="AF207" i="10"/>
  <c r="AF208" i="10"/>
  <c r="AF209" i="10"/>
  <c r="AF210" i="10"/>
  <c r="AF211" i="10"/>
  <c r="AF212" i="10"/>
  <c r="AF213" i="10"/>
  <c r="AF214" i="10"/>
  <c r="AF215" i="10"/>
  <c r="AF216" i="10"/>
  <c r="AF217" i="10"/>
  <c r="AF218" i="10"/>
  <c r="AF219" i="10"/>
  <c r="AF220" i="10"/>
  <c r="AF221" i="10"/>
  <c r="AF222" i="10"/>
  <c r="AF223" i="10"/>
  <c r="AF224" i="10"/>
  <c r="AF225" i="10"/>
  <c r="AF226" i="10"/>
  <c r="AF227" i="10"/>
  <c r="AF228" i="10"/>
  <c r="AF229" i="10"/>
  <c r="AF230" i="10"/>
  <c r="AF231" i="10"/>
  <c r="AF232" i="10"/>
  <c r="AF233" i="10"/>
  <c r="AF234" i="10"/>
  <c r="AF235" i="10"/>
  <c r="AF236" i="10"/>
  <c r="AF237" i="10"/>
  <c r="AF238" i="10"/>
  <c r="AF239" i="10"/>
  <c r="AF240" i="10"/>
  <c r="AF241" i="10"/>
  <c r="AF242" i="10"/>
  <c r="AF243" i="10"/>
  <c r="AF244" i="10"/>
  <c r="AF245" i="10"/>
  <c r="AF246" i="10"/>
  <c r="AF247" i="10"/>
  <c r="AF248" i="10"/>
  <c r="AF249" i="10"/>
  <c r="AF250" i="10"/>
  <c r="AF251" i="10"/>
  <c r="AF252" i="10"/>
  <c r="AF253" i="10"/>
  <c r="AF254" i="10"/>
  <c r="AF255" i="10"/>
  <c r="AF256" i="10"/>
  <c r="AF257" i="10"/>
  <c r="AF258" i="10"/>
  <c r="AF259" i="10"/>
  <c r="AF260" i="10"/>
  <c r="AF261" i="10"/>
  <c r="AF262" i="10"/>
  <c r="AF263" i="10"/>
  <c r="AF264" i="10"/>
  <c r="AF265" i="10"/>
  <c r="AF266" i="10"/>
  <c r="AF267" i="10"/>
  <c r="AF268" i="10"/>
  <c r="AF269" i="10"/>
  <c r="AF27" i="10"/>
  <c r="AF26" i="10"/>
  <c r="AD28" i="10"/>
  <c r="AD29" i="10"/>
  <c r="AD30" i="10"/>
  <c r="AD31" i="10"/>
  <c r="AD32" i="10"/>
  <c r="AD33" i="10"/>
  <c r="AD34" i="10"/>
  <c r="AD35" i="10"/>
  <c r="AD36" i="10"/>
  <c r="AD37" i="10"/>
  <c r="AD38" i="10"/>
  <c r="AD39" i="10"/>
  <c r="AD40" i="10"/>
  <c r="AD41" i="10"/>
  <c r="AD42" i="10"/>
  <c r="AD43" i="10"/>
  <c r="AD44" i="10"/>
  <c r="AD45" i="10"/>
  <c r="AD46" i="10"/>
  <c r="AD47" i="10"/>
  <c r="AD48" i="10"/>
  <c r="AD49" i="10"/>
  <c r="AD50" i="10"/>
  <c r="AD51" i="10"/>
  <c r="AD52" i="10"/>
  <c r="AD53" i="10"/>
  <c r="AD54" i="10"/>
  <c r="AD55" i="10"/>
  <c r="AD56" i="10"/>
  <c r="AD57" i="10"/>
  <c r="AD58" i="10"/>
  <c r="AD59" i="10"/>
  <c r="AD60" i="10"/>
  <c r="AD61" i="10"/>
  <c r="AD62" i="10"/>
  <c r="AD63" i="10"/>
  <c r="AD64" i="10"/>
  <c r="AD65" i="10"/>
  <c r="AD66" i="10"/>
  <c r="AD67" i="10"/>
  <c r="AD68" i="10"/>
  <c r="AD69" i="10"/>
  <c r="AD70" i="10"/>
  <c r="AD71" i="10"/>
  <c r="AD72" i="10"/>
  <c r="AD73" i="10"/>
  <c r="AD74" i="10"/>
  <c r="AD75" i="10"/>
  <c r="AD76" i="10"/>
  <c r="AD77" i="10"/>
  <c r="AD78" i="10"/>
  <c r="AD79" i="10"/>
  <c r="AD80" i="10"/>
  <c r="AD81" i="10"/>
  <c r="AD82" i="10"/>
  <c r="AD83" i="10"/>
  <c r="AD84" i="10"/>
  <c r="AD85" i="10"/>
  <c r="AD86" i="10"/>
  <c r="AD87" i="10"/>
  <c r="AD88" i="10"/>
  <c r="AD89" i="10"/>
  <c r="AD90" i="10"/>
  <c r="AD91" i="10"/>
  <c r="AD92" i="10"/>
  <c r="AD93" i="10"/>
  <c r="AD94" i="10"/>
  <c r="AD95" i="10"/>
  <c r="AD96" i="10"/>
  <c r="AD97" i="10"/>
  <c r="AD98" i="10"/>
  <c r="AD99" i="10"/>
  <c r="AD100" i="10"/>
  <c r="AD101" i="10"/>
  <c r="AD102" i="10"/>
  <c r="AD103" i="10"/>
  <c r="AD104" i="10"/>
  <c r="AD105" i="10"/>
  <c r="AD106" i="10"/>
  <c r="AD107" i="10"/>
  <c r="AD108" i="10"/>
  <c r="AD109" i="10"/>
  <c r="AD110" i="10"/>
  <c r="AD111" i="10"/>
  <c r="AD112" i="10"/>
  <c r="AD113" i="10"/>
  <c r="AD114" i="10"/>
  <c r="AD115" i="10"/>
  <c r="AD116" i="10"/>
  <c r="AD117" i="10"/>
  <c r="AD118" i="10"/>
  <c r="AD119" i="10"/>
  <c r="AD120" i="10"/>
  <c r="AD121" i="10"/>
  <c r="AD122" i="10"/>
  <c r="AD123" i="10"/>
  <c r="AD124" i="10"/>
  <c r="AD125" i="10"/>
  <c r="AD126" i="10"/>
  <c r="AD127" i="10"/>
  <c r="AD128" i="10"/>
  <c r="AD129" i="10"/>
  <c r="AD130" i="10"/>
  <c r="AD131" i="10"/>
  <c r="AD132" i="10"/>
  <c r="AD133" i="10"/>
  <c r="AD134" i="10"/>
  <c r="AD135" i="10"/>
  <c r="AD136" i="10"/>
  <c r="AD137" i="10"/>
  <c r="AD138" i="10"/>
  <c r="AD139" i="10"/>
  <c r="AD140" i="10"/>
  <c r="AD141" i="10"/>
  <c r="AD142" i="10"/>
  <c r="AD143" i="10"/>
  <c r="AD144" i="10"/>
  <c r="AD145" i="10"/>
  <c r="AD146" i="10"/>
  <c r="AD147" i="10"/>
  <c r="AD148" i="10"/>
  <c r="AD149" i="10"/>
  <c r="AD150" i="10"/>
  <c r="AD151" i="10"/>
  <c r="AD152" i="10"/>
  <c r="AD153" i="10"/>
  <c r="AD154" i="10"/>
  <c r="AD155" i="10"/>
  <c r="AD156" i="10"/>
  <c r="AD157" i="10"/>
  <c r="AD158" i="10"/>
  <c r="AD159" i="10"/>
  <c r="AD160" i="10"/>
  <c r="AD161" i="10"/>
  <c r="AD162" i="10"/>
  <c r="AD163" i="10"/>
  <c r="AD164" i="10"/>
  <c r="AD165" i="10"/>
  <c r="AD166" i="10"/>
  <c r="AD167" i="10"/>
  <c r="AD168" i="10"/>
  <c r="AD169" i="10"/>
  <c r="AD170" i="10"/>
  <c r="AD171" i="10"/>
  <c r="AD172" i="10"/>
  <c r="AD173" i="10"/>
  <c r="AD174" i="10"/>
  <c r="AD175" i="10"/>
  <c r="AD176" i="10"/>
  <c r="AD177" i="10"/>
  <c r="AD178" i="10"/>
  <c r="AD179" i="10"/>
  <c r="AD180" i="10"/>
  <c r="AD181" i="10"/>
  <c r="AD182" i="10"/>
  <c r="AD183" i="10"/>
  <c r="AD184" i="10"/>
  <c r="AD185" i="10"/>
  <c r="AD186" i="10"/>
  <c r="AD187" i="10"/>
  <c r="AD188" i="10"/>
  <c r="AD189" i="10"/>
  <c r="AD190" i="10"/>
  <c r="AD191" i="10"/>
  <c r="AD192" i="10"/>
  <c r="AD193" i="10"/>
  <c r="AD194" i="10"/>
  <c r="AD195" i="10"/>
  <c r="AD196" i="10"/>
  <c r="AD197" i="10"/>
  <c r="AD198" i="10"/>
  <c r="AD199" i="10"/>
  <c r="AD200" i="10"/>
  <c r="AD201" i="10"/>
  <c r="AD202" i="10"/>
  <c r="AD203" i="10"/>
  <c r="AD204" i="10"/>
  <c r="AD205" i="10"/>
  <c r="AD206" i="10"/>
  <c r="AD207" i="10"/>
  <c r="AD208" i="10"/>
  <c r="AD209" i="10"/>
  <c r="AD210" i="10"/>
  <c r="AD211" i="10"/>
  <c r="AD212" i="10"/>
  <c r="AD213" i="10"/>
  <c r="AD214" i="10"/>
  <c r="AD215" i="10"/>
  <c r="AD216" i="10"/>
  <c r="AD217" i="10"/>
  <c r="AD218" i="10"/>
  <c r="AD219" i="10"/>
  <c r="AD220" i="10"/>
  <c r="AD221" i="10"/>
  <c r="AD222" i="10"/>
  <c r="AD223" i="10"/>
  <c r="AD224" i="10"/>
  <c r="AD225" i="10"/>
  <c r="AD226" i="10"/>
  <c r="AD227" i="10"/>
  <c r="AD228" i="10"/>
  <c r="AD229" i="10"/>
  <c r="AD230" i="10"/>
  <c r="AD231" i="10"/>
  <c r="AD232" i="10"/>
  <c r="AD233" i="10"/>
  <c r="AD234" i="10"/>
  <c r="AD235" i="10"/>
  <c r="AD236" i="10"/>
  <c r="AD237" i="10"/>
  <c r="AD238" i="10"/>
  <c r="AD239" i="10"/>
  <c r="AD240" i="10"/>
  <c r="AD241" i="10"/>
  <c r="AD242" i="10"/>
  <c r="AD243" i="10"/>
  <c r="AD244" i="10"/>
  <c r="AD245" i="10"/>
  <c r="AD246" i="10"/>
  <c r="AD247" i="10"/>
  <c r="AD248" i="10"/>
  <c r="AD249" i="10"/>
  <c r="AD250" i="10"/>
  <c r="AD251" i="10"/>
  <c r="AD252" i="10"/>
  <c r="AD253" i="10"/>
  <c r="AD254" i="10"/>
  <c r="AD255" i="10"/>
  <c r="AD256" i="10"/>
  <c r="AD257" i="10"/>
  <c r="AD258" i="10"/>
  <c r="AD259" i="10"/>
  <c r="AD260" i="10"/>
  <c r="AD261" i="10"/>
  <c r="AD262" i="10"/>
  <c r="AD263" i="10"/>
  <c r="AD264" i="10"/>
  <c r="AD265" i="10"/>
  <c r="AD266" i="10"/>
  <c r="AD267" i="10"/>
  <c r="AD268" i="10"/>
  <c r="AD269" i="10"/>
  <c r="AD27" i="10"/>
  <c r="AD26" i="10"/>
  <c r="AB28" i="10"/>
  <c r="AB29" i="10"/>
  <c r="AB30" i="10"/>
  <c r="AB31" i="10"/>
  <c r="AB32" i="10"/>
  <c r="AB33" i="10"/>
  <c r="AB34" i="10"/>
  <c r="AB35" i="10"/>
  <c r="AB36" i="10"/>
  <c r="AB37" i="10"/>
  <c r="AB38" i="10"/>
  <c r="AB39" i="10"/>
  <c r="AB40" i="10"/>
  <c r="AB41" i="10"/>
  <c r="AB42" i="10"/>
  <c r="AB43" i="10"/>
  <c r="AB44" i="10"/>
  <c r="AB45" i="10"/>
  <c r="AB46" i="10"/>
  <c r="AB47" i="10"/>
  <c r="AB48" i="10"/>
  <c r="AB49" i="10"/>
  <c r="AB50" i="10"/>
  <c r="AB51" i="10"/>
  <c r="AB52" i="10"/>
  <c r="AB53" i="10"/>
  <c r="AB54" i="10"/>
  <c r="AB55" i="10"/>
  <c r="AB56" i="10"/>
  <c r="AB57" i="10"/>
  <c r="AB58" i="10"/>
  <c r="AB59" i="10"/>
  <c r="AB60" i="10"/>
  <c r="AB61" i="10"/>
  <c r="AB62" i="10"/>
  <c r="AB63" i="10"/>
  <c r="AB64" i="10"/>
  <c r="AB65" i="10"/>
  <c r="AB66" i="10"/>
  <c r="AB67" i="10"/>
  <c r="AB68" i="10"/>
  <c r="AB69" i="10"/>
  <c r="AB70" i="10"/>
  <c r="AB71" i="10"/>
  <c r="AB72" i="10"/>
  <c r="AB73" i="10"/>
  <c r="AB74" i="10"/>
  <c r="AB75" i="10"/>
  <c r="AB76" i="10"/>
  <c r="AB77" i="10"/>
  <c r="AB78" i="10"/>
  <c r="AB79" i="10"/>
  <c r="AB80" i="10"/>
  <c r="AB81" i="10"/>
  <c r="AB82" i="10"/>
  <c r="AB83" i="10"/>
  <c r="AB84" i="10"/>
  <c r="AB85" i="10"/>
  <c r="AB86" i="10"/>
  <c r="AB87" i="10"/>
  <c r="AB88" i="10"/>
  <c r="AB89" i="10"/>
  <c r="AB90" i="10"/>
  <c r="AB91" i="10"/>
  <c r="AB92" i="10"/>
  <c r="AB93" i="10"/>
  <c r="AB94" i="10"/>
  <c r="AB95" i="10"/>
  <c r="AB96" i="10"/>
  <c r="AB97" i="10"/>
  <c r="AB98" i="10"/>
  <c r="AB99" i="10"/>
  <c r="AB100" i="10"/>
  <c r="AB101" i="10"/>
  <c r="AB102" i="10"/>
  <c r="AB103" i="10"/>
  <c r="AB104" i="10"/>
  <c r="AB105" i="10"/>
  <c r="AB106" i="10"/>
  <c r="AB107" i="10"/>
  <c r="AB108" i="10"/>
  <c r="AB109" i="10"/>
  <c r="AB110" i="10"/>
  <c r="AB111" i="10"/>
  <c r="AB112" i="10"/>
  <c r="AB113" i="10"/>
  <c r="AB114" i="10"/>
  <c r="AB115" i="10"/>
  <c r="AB116" i="10"/>
  <c r="AB117" i="10"/>
  <c r="AB118" i="10"/>
  <c r="AB119" i="10"/>
  <c r="AB120" i="10"/>
  <c r="AB121" i="10"/>
  <c r="AB122" i="10"/>
  <c r="AB123" i="10"/>
  <c r="AB124" i="10"/>
  <c r="AB125" i="10"/>
  <c r="AB126" i="10"/>
  <c r="AB127" i="10"/>
  <c r="AB128" i="10"/>
  <c r="AB129" i="10"/>
  <c r="AB130" i="10"/>
  <c r="AB131" i="10"/>
  <c r="AB132" i="10"/>
  <c r="AB133" i="10"/>
  <c r="AB134" i="10"/>
  <c r="AB135" i="10"/>
  <c r="AB136" i="10"/>
  <c r="AB137" i="10"/>
  <c r="AB138" i="10"/>
  <c r="AB139" i="10"/>
  <c r="AB140" i="10"/>
  <c r="AB141" i="10"/>
  <c r="AB142" i="10"/>
  <c r="AB143" i="10"/>
  <c r="AB144" i="10"/>
  <c r="AB145" i="10"/>
  <c r="AB146" i="10"/>
  <c r="AB147" i="10"/>
  <c r="AB148" i="10"/>
  <c r="AB149" i="10"/>
  <c r="AB150" i="10"/>
  <c r="AB151" i="10"/>
  <c r="AB152" i="10"/>
  <c r="AB153" i="10"/>
  <c r="AB154" i="10"/>
  <c r="AB155" i="10"/>
  <c r="AB156" i="10"/>
  <c r="AB157" i="10"/>
  <c r="AB158" i="10"/>
  <c r="AB159" i="10"/>
  <c r="AB160" i="10"/>
  <c r="AB161" i="10"/>
  <c r="AB162" i="10"/>
  <c r="AB163" i="10"/>
  <c r="AB164" i="10"/>
  <c r="AB165" i="10"/>
  <c r="AB166" i="10"/>
  <c r="AB167" i="10"/>
  <c r="AB168" i="10"/>
  <c r="AB169" i="10"/>
  <c r="AB170" i="10"/>
  <c r="AB171" i="10"/>
  <c r="AB172" i="10"/>
  <c r="AB173" i="10"/>
  <c r="AB174" i="10"/>
  <c r="AB175" i="10"/>
  <c r="AB176" i="10"/>
  <c r="AB177" i="10"/>
  <c r="AB178" i="10"/>
  <c r="AB179" i="10"/>
  <c r="AB180" i="10"/>
  <c r="AB181" i="10"/>
  <c r="AB182" i="10"/>
  <c r="AB183" i="10"/>
  <c r="AB184" i="10"/>
  <c r="AB185" i="10"/>
  <c r="AB186" i="10"/>
  <c r="AB187" i="10"/>
  <c r="AB188" i="10"/>
  <c r="AB189" i="10"/>
  <c r="AB190" i="10"/>
  <c r="AB191" i="10"/>
  <c r="AB192" i="10"/>
  <c r="AB193" i="10"/>
  <c r="AB194" i="10"/>
  <c r="AB195" i="10"/>
  <c r="AB196" i="10"/>
  <c r="AB197" i="10"/>
  <c r="AB198" i="10"/>
  <c r="AB199" i="10"/>
  <c r="AB200" i="10"/>
  <c r="AB201" i="10"/>
  <c r="AB202" i="10"/>
  <c r="AB203" i="10"/>
  <c r="AB204" i="10"/>
  <c r="AB205" i="10"/>
  <c r="AB206" i="10"/>
  <c r="AB207" i="10"/>
  <c r="AB208" i="10"/>
  <c r="AB209" i="10"/>
  <c r="AB210" i="10"/>
  <c r="AB211" i="10"/>
  <c r="AB212" i="10"/>
  <c r="AB213" i="10"/>
  <c r="AB214" i="10"/>
  <c r="AB215" i="10"/>
  <c r="AB216" i="10"/>
  <c r="AB217" i="10"/>
  <c r="AB218" i="10"/>
  <c r="AB219" i="10"/>
  <c r="AB220" i="10"/>
  <c r="AB221" i="10"/>
  <c r="AB222" i="10"/>
  <c r="AB223" i="10"/>
  <c r="AB224" i="10"/>
  <c r="AB225" i="10"/>
  <c r="AB226" i="10"/>
  <c r="AB227" i="10"/>
  <c r="AB228" i="10"/>
  <c r="AB229" i="10"/>
  <c r="AB230" i="10"/>
  <c r="AB231" i="10"/>
  <c r="AB232" i="10"/>
  <c r="AB233" i="10"/>
  <c r="AB234" i="10"/>
  <c r="AB235" i="10"/>
  <c r="AB236" i="10"/>
  <c r="AB237" i="10"/>
  <c r="AB238" i="10"/>
  <c r="AB239" i="10"/>
  <c r="AB240" i="10"/>
  <c r="AB241" i="10"/>
  <c r="AB242" i="10"/>
  <c r="AB243" i="10"/>
  <c r="AB244" i="10"/>
  <c r="AB245" i="10"/>
  <c r="AB246" i="10"/>
  <c r="AB247" i="10"/>
  <c r="AB248" i="10"/>
  <c r="AB249" i="10"/>
  <c r="AB250" i="10"/>
  <c r="AB251" i="10"/>
  <c r="AB252" i="10"/>
  <c r="AB253" i="10"/>
  <c r="AB254" i="10"/>
  <c r="AB255" i="10"/>
  <c r="AB256" i="10"/>
  <c r="AB257" i="10"/>
  <c r="AB258" i="10"/>
  <c r="AB259" i="10"/>
  <c r="AB260" i="10"/>
  <c r="AB261" i="10"/>
  <c r="AB262" i="10"/>
  <c r="AB263" i="10"/>
  <c r="AB264" i="10"/>
  <c r="AB265" i="10"/>
  <c r="AB266" i="10"/>
  <c r="AB267" i="10"/>
  <c r="AB268" i="10"/>
  <c r="AB269" i="10"/>
  <c r="AB27" i="10"/>
  <c r="N26" i="10"/>
  <c r="AI28" i="10" l="1"/>
  <c r="AJ28" i="10" s="1"/>
  <c r="AI29" i="10"/>
  <c r="AJ29" i="10" s="1"/>
  <c r="AI30" i="10"/>
  <c r="AJ30" i="10" s="1"/>
  <c r="AI31" i="10"/>
  <c r="AJ31" i="10" s="1"/>
  <c r="AI32" i="10"/>
  <c r="AJ32" i="10" s="1"/>
  <c r="AI33" i="10"/>
  <c r="AJ33" i="10" s="1"/>
  <c r="AI34" i="10"/>
  <c r="AJ34" i="10" s="1"/>
  <c r="AI35" i="10"/>
  <c r="AJ35" i="10" s="1"/>
  <c r="AI36" i="10"/>
  <c r="AJ36" i="10" s="1"/>
  <c r="AI37" i="10"/>
  <c r="AJ37" i="10" s="1"/>
  <c r="AI38" i="10"/>
  <c r="AJ38" i="10" s="1"/>
  <c r="AI39" i="10"/>
  <c r="AJ39" i="10" s="1"/>
  <c r="AI40" i="10"/>
  <c r="AJ40" i="10" s="1"/>
  <c r="AI41" i="10"/>
  <c r="AJ41" i="10" s="1"/>
  <c r="AI42" i="10"/>
  <c r="AJ42" i="10" s="1"/>
  <c r="AI43" i="10"/>
  <c r="AJ43" i="10" s="1"/>
  <c r="AI44" i="10"/>
  <c r="AJ44" i="10" s="1"/>
  <c r="AI45" i="10"/>
  <c r="AJ45" i="10" s="1"/>
  <c r="AI46" i="10"/>
  <c r="AJ46" i="10" s="1"/>
  <c r="AI47" i="10"/>
  <c r="AJ47" i="10" s="1"/>
  <c r="AI48" i="10"/>
  <c r="AJ48" i="10" s="1"/>
  <c r="AI49" i="10"/>
  <c r="AJ49" i="10" s="1"/>
  <c r="AI50" i="10"/>
  <c r="AJ50" i="10" s="1"/>
  <c r="AI51" i="10"/>
  <c r="AJ51" i="10" s="1"/>
  <c r="AI52" i="10"/>
  <c r="AJ52" i="10" s="1"/>
  <c r="AI53" i="10"/>
  <c r="AJ53" i="10" s="1"/>
  <c r="AI54" i="10"/>
  <c r="AJ54" i="10" s="1"/>
  <c r="AI55" i="10"/>
  <c r="AJ55" i="10" s="1"/>
  <c r="AI56" i="10"/>
  <c r="AJ56" i="10" s="1"/>
  <c r="AI57" i="10"/>
  <c r="AJ57" i="10" s="1"/>
  <c r="AI58" i="10"/>
  <c r="AJ58" i="10" s="1"/>
  <c r="AI59" i="10"/>
  <c r="AJ59" i="10" s="1"/>
  <c r="AI60" i="10"/>
  <c r="AJ60" i="10" s="1"/>
  <c r="AI61" i="10"/>
  <c r="AJ61" i="10" s="1"/>
  <c r="AI62" i="10"/>
  <c r="AJ62" i="10" s="1"/>
  <c r="AI63" i="10"/>
  <c r="AJ63" i="10" s="1"/>
  <c r="AI64" i="10"/>
  <c r="AJ64" i="10" s="1"/>
  <c r="AI65" i="10"/>
  <c r="AJ65" i="10" s="1"/>
  <c r="AI66" i="10"/>
  <c r="AJ66" i="10" s="1"/>
  <c r="AI67" i="10"/>
  <c r="AJ67" i="10" s="1"/>
  <c r="AI68" i="10"/>
  <c r="AJ68" i="10" s="1"/>
  <c r="AI69" i="10"/>
  <c r="AJ69" i="10" s="1"/>
  <c r="AI70" i="10"/>
  <c r="AJ70" i="10" s="1"/>
  <c r="AI71" i="10"/>
  <c r="AJ71" i="10" s="1"/>
  <c r="AI72" i="10"/>
  <c r="AJ72" i="10" s="1"/>
  <c r="AI73" i="10"/>
  <c r="AJ73" i="10" s="1"/>
  <c r="AI74" i="10"/>
  <c r="AJ74" i="10" s="1"/>
  <c r="AI75" i="10"/>
  <c r="AJ75" i="10" s="1"/>
  <c r="AI76" i="10"/>
  <c r="AJ76" i="10" s="1"/>
  <c r="AI77" i="10"/>
  <c r="AJ77" i="10" s="1"/>
  <c r="AI78" i="10"/>
  <c r="AJ78" i="10" s="1"/>
  <c r="AI79" i="10"/>
  <c r="AJ79" i="10" s="1"/>
  <c r="AI80" i="10"/>
  <c r="AJ80" i="10" s="1"/>
  <c r="AI81" i="10"/>
  <c r="AJ81" i="10" s="1"/>
  <c r="AI82" i="10"/>
  <c r="AJ82" i="10" s="1"/>
  <c r="AI83" i="10"/>
  <c r="AJ83" i="10" s="1"/>
  <c r="AI84" i="10"/>
  <c r="AJ84" i="10" s="1"/>
  <c r="AI85" i="10"/>
  <c r="AJ85" i="10" s="1"/>
  <c r="AI86" i="10"/>
  <c r="AJ86" i="10" s="1"/>
  <c r="AI87" i="10"/>
  <c r="AJ87" i="10" s="1"/>
  <c r="AI88" i="10"/>
  <c r="AJ88" i="10" s="1"/>
  <c r="AI89" i="10"/>
  <c r="AJ89" i="10" s="1"/>
  <c r="AI90" i="10"/>
  <c r="AJ90" i="10" s="1"/>
  <c r="AI91" i="10"/>
  <c r="AJ91" i="10" s="1"/>
  <c r="AI92" i="10"/>
  <c r="AJ92" i="10" s="1"/>
  <c r="AI93" i="10"/>
  <c r="AJ93" i="10" s="1"/>
  <c r="AI94" i="10"/>
  <c r="AJ94" i="10" s="1"/>
  <c r="AI95" i="10"/>
  <c r="AJ95" i="10" s="1"/>
  <c r="AI96" i="10"/>
  <c r="AJ96" i="10" s="1"/>
  <c r="AI97" i="10"/>
  <c r="AJ97" i="10" s="1"/>
  <c r="AI98" i="10"/>
  <c r="AJ98" i="10" s="1"/>
  <c r="AI99" i="10"/>
  <c r="AJ99" i="10" s="1"/>
  <c r="AI100" i="10"/>
  <c r="AJ100" i="10" s="1"/>
  <c r="AI101" i="10"/>
  <c r="AJ101" i="10" s="1"/>
  <c r="AI102" i="10"/>
  <c r="AJ102" i="10" s="1"/>
  <c r="AI103" i="10"/>
  <c r="AJ103" i="10" s="1"/>
  <c r="AI104" i="10"/>
  <c r="AJ104" i="10" s="1"/>
  <c r="AI105" i="10"/>
  <c r="AJ105" i="10" s="1"/>
  <c r="AI106" i="10"/>
  <c r="AJ106" i="10" s="1"/>
  <c r="AI107" i="10"/>
  <c r="AJ107" i="10" s="1"/>
  <c r="AI108" i="10"/>
  <c r="AJ108" i="10" s="1"/>
  <c r="AI109" i="10"/>
  <c r="AJ109" i="10" s="1"/>
  <c r="AI110" i="10"/>
  <c r="AJ110" i="10" s="1"/>
  <c r="AI111" i="10"/>
  <c r="AJ111" i="10" s="1"/>
  <c r="AI112" i="10"/>
  <c r="AJ112" i="10" s="1"/>
  <c r="AI113" i="10"/>
  <c r="AJ113" i="10" s="1"/>
  <c r="AI114" i="10"/>
  <c r="AJ114" i="10" s="1"/>
  <c r="AI115" i="10"/>
  <c r="AJ115" i="10" s="1"/>
  <c r="AI116" i="10"/>
  <c r="AJ116" i="10" s="1"/>
  <c r="AI117" i="10"/>
  <c r="AJ117" i="10" s="1"/>
  <c r="AI118" i="10"/>
  <c r="AJ118" i="10" s="1"/>
  <c r="AI119" i="10"/>
  <c r="AJ119" i="10" s="1"/>
  <c r="AI120" i="10"/>
  <c r="AJ120" i="10" s="1"/>
  <c r="AI121" i="10"/>
  <c r="AJ121" i="10" s="1"/>
  <c r="AI122" i="10"/>
  <c r="AJ122" i="10" s="1"/>
  <c r="AI123" i="10"/>
  <c r="AJ123" i="10" s="1"/>
  <c r="AI124" i="10"/>
  <c r="AJ124" i="10" s="1"/>
  <c r="AI125" i="10"/>
  <c r="AJ125" i="10" s="1"/>
  <c r="AI126" i="10"/>
  <c r="AJ126" i="10" s="1"/>
  <c r="AI127" i="10"/>
  <c r="AJ127" i="10" s="1"/>
  <c r="AI128" i="10"/>
  <c r="AJ128" i="10" s="1"/>
  <c r="AI129" i="10"/>
  <c r="AJ129" i="10" s="1"/>
  <c r="AI130" i="10"/>
  <c r="AJ130" i="10" s="1"/>
  <c r="AI131" i="10"/>
  <c r="AJ131" i="10" s="1"/>
  <c r="AI132" i="10"/>
  <c r="AJ132" i="10" s="1"/>
  <c r="AI133" i="10"/>
  <c r="AJ133" i="10" s="1"/>
  <c r="AI134" i="10"/>
  <c r="AJ134" i="10" s="1"/>
  <c r="AI135" i="10"/>
  <c r="AJ135" i="10" s="1"/>
  <c r="AI136" i="10"/>
  <c r="AJ136" i="10" s="1"/>
  <c r="AI137" i="10"/>
  <c r="AJ137" i="10" s="1"/>
  <c r="AI138" i="10"/>
  <c r="AJ138" i="10" s="1"/>
  <c r="AI139" i="10"/>
  <c r="AJ139" i="10" s="1"/>
  <c r="AI140" i="10"/>
  <c r="AJ140" i="10" s="1"/>
  <c r="AI141" i="10"/>
  <c r="AJ141" i="10" s="1"/>
  <c r="AI142" i="10"/>
  <c r="AJ142" i="10" s="1"/>
  <c r="AI143" i="10"/>
  <c r="AJ143" i="10" s="1"/>
  <c r="AI144" i="10"/>
  <c r="AJ144" i="10" s="1"/>
  <c r="AI145" i="10"/>
  <c r="AJ145" i="10" s="1"/>
  <c r="AI146" i="10"/>
  <c r="AJ146" i="10" s="1"/>
  <c r="AI147" i="10"/>
  <c r="AJ147" i="10" s="1"/>
  <c r="AI148" i="10"/>
  <c r="AJ148" i="10" s="1"/>
  <c r="AI149" i="10"/>
  <c r="AJ149" i="10" s="1"/>
  <c r="AI150" i="10"/>
  <c r="AJ150" i="10" s="1"/>
  <c r="AI151" i="10"/>
  <c r="AJ151" i="10" s="1"/>
  <c r="AI152" i="10"/>
  <c r="AJ152" i="10" s="1"/>
  <c r="AI153" i="10"/>
  <c r="AJ153" i="10" s="1"/>
  <c r="AI154" i="10"/>
  <c r="AJ154" i="10" s="1"/>
  <c r="AI155" i="10"/>
  <c r="AJ155" i="10" s="1"/>
  <c r="AI156" i="10"/>
  <c r="AJ156" i="10" s="1"/>
  <c r="AI157" i="10"/>
  <c r="AJ157" i="10" s="1"/>
  <c r="AI158" i="10"/>
  <c r="AJ158" i="10" s="1"/>
  <c r="AI159" i="10"/>
  <c r="AJ159" i="10" s="1"/>
  <c r="AI160" i="10"/>
  <c r="AJ160" i="10" s="1"/>
  <c r="AI161" i="10"/>
  <c r="AJ161" i="10" s="1"/>
  <c r="AI162" i="10"/>
  <c r="AJ162" i="10" s="1"/>
  <c r="AI163" i="10"/>
  <c r="AJ163" i="10" s="1"/>
  <c r="AI164" i="10"/>
  <c r="AJ164" i="10" s="1"/>
  <c r="AI165" i="10"/>
  <c r="AJ165" i="10" s="1"/>
  <c r="AI166" i="10"/>
  <c r="AJ166" i="10" s="1"/>
  <c r="AI167" i="10"/>
  <c r="AJ167" i="10" s="1"/>
  <c r="AI168" i="10"/>
  <c r="AJ168" i="10" s="1"/>
  <c r="AI169" i="10"/>
  <c r="AJ169" i="10" s="1"/>
  <c r="AI170" i="10"/>
  <c r="AJ170" i="10" s="1"/>
  <c r="AI171" i="10"/>
  <c r="AJ171" i="10" s="1"/>
  <c r="AI172" i="10"/>
  <c r="AJ172" i="10" s="1"/>
  <c r="AI173" i="10"/>
  <c r="AJ173" i="10" s="1"/>
  <c r="AI174" i="10"/>
  <c r="AJ174" i="10" s="1"/>
  <c r="AI175" i="10"/>
  <c r="AJ175" i="10" s="1"/>
  <c r="AI176" i="10"/>
  <c r="AJ176" i="10" s="1"/>
  <c r="AI177" i="10"/>
  <c r="AJ177" i="10" s="1"/>
  <c r="AI178" i="10"/>
  <c r="AJ178" i="10" s="1"/>
  <c r="AI179" i="10"/>
  <c r="AJ179" i="10" s="1"/>
  <c r="AI180" i="10"/>
  <c r="AJ180" i="10" s="1"/>
  <c r="AI181" i="10"/>
  <c r="AJ181" i="10" s="1"/>
  <c r="AI182" i="10"/>
  <c r="AJ182" i="10" s="1"/>
  <c r="AI183" i="10"/>
  <c r="AJ183" i="10" s="1"/>
  <c r="AI184" i="10"/>
  <c r="AJ184" i="10" s="1"/>
  <c r="AI185" i="10"/>
  <c r="AJ185" i="10" s="1"/>
  <c r="AI186" i="10"/>
  <c r="AJ186" i="10" s="1"/>
  <c r="AI187" i="10"/>
  <c r="AJ187" i="10" s="1"/>
  <c r="AI188" i="10"/>
  <c r="AJ188" i="10" s="1"/>
  <c r="AI189" i="10"/>
  <c r="AJ189" i="10" s="1"/>
  <c r="AI190" i="10"/>
  <c r="AJ190" i="10" s="1"/>
  <c r="AI191" i="10"/>
  <c r="AJ191" i="10" s="1"/>
  <c r="AI192" i="10"/>
  <c r="AJ192" i="10" s="1"/>
  <c r="AI193" i="10"/>
  <c r="AJ193" i="10" s="1"/>
  <c r="AI194" i="10"/>
  <c r="AJ194" i="10" s="1"/>
  <c r="AI195" i="10"/>
  <c r="AJ195" i="10" s="1"/>
  <c r="AI196" i="10"/>
  <c r="AJ196" i="10" s="1"/>
  <c r="AI197" i="10"/>
  <c r="AJ197" i="10" s="1"/>
  <c r="AI198" i="10"/>
  <c r="AJ198" i="10" s="1"/>
  <c r="AI199" i="10"/>
  <c r="AJ199" i="10" s="1"/>
  <c r="AI200" i="10"/>
  <c r="AJ200" i="10" s="1"/>
  <c r="AI201" i="10"/>
  <c r="AJ201" i="10" s="1"/>
  <c r="AI202" i="10"/>
  <c r="AJ202" i="10" s="1"/>
  <c r="AI203" i="10"/>
  <c r="AJ203" i="10" s="1"/>
  <c r="AI204" i="10"/>
  <c r="AJ204" i="10" s="1"/>
  <c r="AI205" i="10"/>
  <c r="AJ205" i="10" s="1"/>
  <c r="AI206" i="10"/>
  <c r="AJ206" i="10" s="1"/>
  <c r="AI207" i="10"/>
  <c r="AJ207" i="10" s="1"/>
  <c r="AI208" i="10"/>
  <c r="AJ208" i="10" s="1"/>
  <c r="AI209" i="10"/>
  <c r="AJ209" i="10" s="1"/>
  <c r="AI210" i="10"/>
  <c r="AJ210" i="10" s="1"/>
  <c r="AI211" i="10"/>
  <c r="AJ211" i="10" s="1"/>
  <c r="AI212" i="10"/>
  <c r="AJ212" i="10" s="1"/>
  <c r="AI213" i="10"/>
  <c r="AJ213" i="10" s="1"/>
  <c r="AI214" i="10"/>
  <c r="AJ214" i="10" s="1"/>
  <c r="AI215" i="10"/>
  <c r="AJ215" i="10" s="1"/>
  <c r="AI216" i="10"/>
  <c r="AJ216" i="10" s="1"/>
  <c r="AI217" i="10"/>
  <c r="AJ217" i="10" s="1"/>
  <c r="AI218" i="10"/>
  <c r="AJ218" i="10" s="1"/>
  <c r="AI219" i="10"/>
  <c r="AJ219" i="10" s="1"/>
  <c r="AI220" i="10"/>
  <c r="AJ220" i="10" s="1"/>
  <c r="AI221" i="10"/>
  <c r="AJ221" i="10" s="1"/>
  <c r="AI222" i="10"/>
  <c r="AJ222" i="10" s="1"/>
  <c r="AI223" i="10"/>
  <c r="AJ223" i="10" s="1"/>
  <c r="AI224" i="10"/>
  <c r="AJ224" i="10" s="1"/>
  <c r="AI225" i="10"/>
  <c r="AJ225" i="10" s="1"/>
  <c r="AI226" i="10"/>
  <c r="AJ226" i="10" s="1"/>
  <c r="AI227" i="10"/>
  <c r="AJ227" i="10" s="1"/>
  <c r="AI228" i="10"/>
  <c r="AJ228" i="10" s="1"/>
  <c r="AI229" i="10"/>
  <c r="AJ229" i="10" s="1"/>
  <c r="AI230" i="10"/>
  <c r="AJ230" i="10" s="1"/>
  <c r="AI231" i="10"/>
  <c r="AJ231" i="10" s="1"/>
  <c r="AI232" i="10"/>
  <c r="AJ232" i="10" s="1"/>
  <c r="AI233" i="10"/>
  <c r="AJ233" i="10" s="1"/>
  <c r="AI234" i="10"/>
  <c r="AJ234" i="10" s="1"/>
  <c r="AI235" i="10"/>
  <c r="AJ235" i="10" s="1"/>
  <c r="AI236" i="10"/>
  <c r="AJ236" i="10" s="1"/>
  <c r="AI237" i="10"/>
  <c r="AJ237" i="10" s="1"/>
  <c r="AI238" i="10"/>
  <c r="AJ238" i="10" s="1"/>
  <c r="AI239" i="10"/>
  <c r="AJ239" i="10" s="1"/>
  <c r="AI240" i="10"/>
  <c r="AJ240" i="10" s="1"/>
  <c r="AI241" i="10"/>
  <c r="AJ241" i="10" s="1"/>
  <c r="AI242" i="10"/>
  <c r="AJ242" i="10" s="1"/>
  <c r="AI243" i="10"/>
  <c r="AJ243" i="10" s="1"/>
  <c r="AI244" i="10"/>
  <c r="AJ244" i="10" s="1"/>
  <c r="AI245" i="10"/>
  <c r="AJ245" i="10" s="1"/>
  <c r="AI246" i="10"/>
  <c r="AJ246" i="10" s="1"/>
  <c r="AI247" i="10"/>
  <c r="AJ247" i="10" s="1"/>
  <c r="AI248" i="10"/>
  <c r="AJ248" i="10" s="1"/>
  <c r="AI249" i="10"/>
  <c r="AJ249" i="10" s="1"/>
  <c r="AI250" i="10"/>
  <c r="AJ250" i="10" s="1"/>
  <c r="AI251" i="10"/>
  <c r="AJ251" i="10" s="1"/>
  <c r="AI252" i="10"/>
  <c r="AJ252" i="10" s="1"/>
  <c r="AI253" i="10"/>
  <c r="AJ253" i="10" s="1"/>
  <c r="AI254" i="10"/>
  <c r="AJ254" i="10" s="1"/>
  <c r="AI255" i="10"/>
  <c r="AJ255" i="10" s="1"/>
  <c r="AI256" i="10"/>
  <c r="AJ256" i="10" s="1"/>
  <c r="AI257" i="10"/>
  <c r="AJ257" i="10" s="1"/>
  <c r="AI258" i="10"/>
  <c r="AJ258" i="10" s="1"/>
  <c r="AI259" i="10"/>
  <c r="AJ259" i="10" s="1"/>
  <c r="AI260" i="10"/>
  <c r="AJ260" i="10" s="1"/>
  <c r="AI261" i="10"/>
  <c r="AJ261" i="10" s="1"/>
  <c r="AI262" i="10"/>
  <c r="AJ262" i="10" s="1"/>
  <c r="AI263" i="10"/>
  <c r="AJ263" i="10" s="1"/>
  <c r="AI264" i="10"/>
  <c r="AJ264" i="10" s="1"/>
  <c r="AI265" i="10"/>
  <c r="AJ265" i="10" s="1"/>
  <c r="AI266" i="10"/>
  <c r="AJ266" i="10" s="1"/>
  <c r="AI267" i="10"/>
  <c r="AJ267" i="10" s="1"/>
  <c r="AI268" i="10"/>
  <c r="AJ268" i="10" s="1"/>
  <c r="AI269" i="10"/>
  <c r="AJ269" i="10" s="1"/>
  <c r="AI27" i="10"/>
  <c r="AJ27" i="10" s="1"/>
  <c r="AI26" i="10"/>
  <c r="AJ26" i="10" s="1"/>
  <c r="V28" i="10"/>
  <c r="W28" i="10" s="1"/>
  <c r="B161" i="4" l="1"/>
  <c r="B29" i="4"/>
  <c r="B271" i="4"/>
  <c r="B249" i="4"/>
  <c r="B227" i="4"/>
  <c r="B205" i="4"/>
  <c r="B183" i="4"/>
  <c r="B139" i="4"/>
  <c r="B117" i="4"/>
  <c r="B95" i="4"/>
  <c r="B73" i="4"/>
  <c r="B51" i="4"/>
  <c r="AD164" i="4"/>
  <c r="AD173" i="4"/>
  <c r="AD174" i="4"/>
  <c r="AD175" i="4"/>
  <c r="AD176" i="4"/>
  <c r="AD177" i="4"/>
  <c r="AD178" i="4"/>
  <c r="AD179" i="4"/>
  <c r="AD180" i="4"/>
  <c r="AD181" i="4"/>
  <c r="B250" i="4"/>
  <c r="B228" i="4"/>
  <c r="B206" i="4"/>
  <c r="B184" i="4"/>
  <c r="B162" i="4"/>
  <c r="B140" i="4"/>
  <c r="B118" i="4"/>
  <c r="B96" i="4"/>
  <c r="B74" i="4"/>
  <c r="B52" i="4"/>
  <c r="B30" i="4"/>
  <c r="AA6" i="7"/>
  <c r="AA7" i="7"/>
  <c r="AA8" i="7"/>
  <c r="AA9" i="7"/>
  <c r="AA10" i="7"/>
  <c r="AA11" i="7"/>
  <c r="AA12" i="7"/>
  <c r="AA13" i="7"/>
  <c r="AA14" i="7"/>
  <c r="AA15" i="7"/>
  <c r="AA16" i="7"/>
  <c r="AA17" i="7"/>
  <c r="AA18" i="7"/>
  <c r="AA19" i="7"/>
  <c r="AA20" i="7"/>
  <c r="AA21" i="7"/>
  <c r="AA22" i="7"/>
  <c r="AA23" i="7"/>
  <c r="AA24" i="7"/>
  <c r="AA25" i="7"/>
  <c r="AA26" i="7"/>
  <c r="AA27" i="7"/>
  <c r="AA28" i="7"/>
  <c r="AA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5" i="7"/>
  <c r="Q6" i="7"/>
  <c r="Q7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5" i="7"/>
  <c r="G6" i="7"/>
  <c r="G7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7" i="7"/>
  <c r="G5" i="7"/>
  <c r="AD269" i="4"/>
  <c r="AD268" i="4"/>
  <c r="AD267" i="4"/>
  <c r="AD266" i="4"/>
  <c r="AD265" i="4"/>
  <c r="AD264" i="4"/>
  <c r="AD263" i="4"/>
  <c r="AD262" i="4"/>
  <c r="AD261" i="4"/>
  <c r="AD252" i="4"/>
  <c r="A251" i="4"/>
  <c r="AD247" i="4"/>
  <c r="AD246" i="4"/>
  <c r="AD245" i="4"/>
  <c r="AD244" i="4"/>
  <c r="AD243" i="4"/>
  <c r="AD242" i="4"/>
  <c r="AD241" i="4"/>
  <c r="AD240" i="4"/>
  <c r="AD239" i="4"/>
  <c r="AD230" i="4"/>
  <c r="A229" i="4"/>
  <c r="AD225" i="4"/>
  <c r="AD224" i="4"/>
  <c r="AD223" i="4"/>
  <c r="AD222" i="4"/>
  <c r="AD221" i="4"/>
  <c r="AD220" i="4"/>
  <c r="AD219" i="4"/>
  <c r="AD218" i="4"/>
  <c r="AD217" i="4"/>
  <c r="AD208" i="4"/>
  <c r="A207" i="4"/>
  <c r="AD203" i="4"/>
  <c r="AD202" i="4"/>
  <c r="AD201" i="4"/>
  <c r="AD200" i="4"/>
  <c r="AD199" i="4"/>
  <c r="AD198" i="4"/>
  <c r="AD197" i="4"/>
  <c r="AD196" i="4"/>
  <c r="AD195" i="4"/>
  <c r="AD186" i="4"/>
  <c r="A185" i="4"/>
  <c r="A163" i="4"/>
  <c r="AD159" i="4"/>
  <c r="AD158" i="4"/>
  <c r="AD157" i="4"/>
  <c r="AD156" i="4"/>
  <c r="AD155" i="4"/>
  <c r="AD154" i="4"/>
  <c r="AD153" i="4"/>
  <c r="AD152" i="4"/>
  <c r="AD151" i="4"/>
  <c r="AD142" i="4"/>
  <c r="A141" i="4"/>
  <c r="AD137" i="4"/>
  <c r="AD136" i="4"/>
  <c r="AD135" i="4"/>
  <c r="AD134" i="4"/>
  <c r="AD133" i="4"/>
  <c r="AD132" i="4"/>
  <c r="AD131" i="4"/>
  <c r="AD130" i="4"/>
  <c r="AD129" i="4"/>
  <c r="AD120" i="4"/>
  <c r="A119" i="4"/>
  <c r="AD115" i="4"/>
  <c r="AD114" i="4"/>
  <c r="AD113" i="4"/>
  <c r="AD112" i="4"/>
  <c r="AD111" i="4"/>
  <c r="AD110" i="4"/>
  <c r="AD109" i="4"/>
  <c r="AD108" i="4"/>
  <c r="AD107" i="4"/>
  <c r="AD98" i="4"/>
  <c r="A97" i="4"/>
  <c r="AD93" i="4"/>
  <c r="AD92" i="4"/>
  <c r="AD91" i="4"/>
  <c r="AD90" i="4"/>
  <c r="AD89" i="4"/>
  <c r="AD88" i="4"/>
  <c r="AD87" i="4"/>
  <c r="AD86" i="4"/>
  <c r="AD85" i="4"/>
  <c r="AD76" i="4"/>
  <c r="A75" i="4"/>
  <c r="AD71" i="4"/>
  <c r="AD70" i="4"/>
  <c r="AD69" i="4"/>
  <c r="AD68" i="4"/>
  <c r="AD67" i="4"/>
  <c r="AD66" i="4"/>
  <c r="AD65" i="4"/>
  <c r="AD64" i="4"/>
  <c r="AD63" i="4"/>
  <c r="AD54" i="4"/>
  <c r="A53" i="4"/>
  <c r="AD49" i="4"/>
  <c r="AD48" i="4"/>
  <c r="AD47" i="4"/>
  <c r="AD46" i="4"/>
  <c r="AD45" i="4"/>
  <c r="AD44" i="4"/>
  <c r="AD43" i="4"/>
  <c r="AD42" i="4"/>
  <c r="AD41" i="4"/>
  <c r="AD32" i="4"/>
  <c r="A31" i="4"/>
  <c r="A186" i="4" l="1"/>
  <c r="A252" i="4"/>
  <c r="A230" i="4"/>
  <c r="A164" i="4"/>
  <c r="A208" i="4"/>
  <c r="A253" i="4"/>
  <c r="A142" i="4"/>
  <c r="A120" i="4"/>
  <c r="A98" i="4"/>
  <c r="A76" i="4"/>
  <c r="A54" i="4"/>
  <c r="A32" i="4"/>
  <c r="AB9" i="7"/>
  <c r="AB7" i="7"/>
  <c r="R80" i="10"/>
  <c r="S80" i="10" s="1"/>
  <c r="R81" i="10"/>
  <c r="S81" i="10" s="1"/>
  <c r="R82" i="10"/>
  <c r="S82" i="10" s="1"/>
  <c r="R83" i="10"/>
  <c r="S83" i="10" s="1"/>
  <c r="R84" i="10"/>
  <c r="S84" i="10" s="1"/>
  <c r="R85" i="10"/>
  <c r="S85" i="10" s="1"/>
  <c r="R86" i="10"/>
  <c r="S86" i="10" s="1"/>
  <c r="R87" i="10"/>
  <c r="S87" i="10" s="1"/>
  <c r="R88" i="10"/>
  <c r="S88" i="10" s="1"/>
  <c r="R74" i="10"/>
  <c r="S74" i="10" s="1"/>
  <c r="R75" i="10"/>
  <c r="S75" i="10" s="1"/>
  <c r="R76" i="10"/>
  <c r="S76" i="10" s="1"/>
  <c r="R77" i="10"/>
  <c r="S77" i="10" s="1"/>
  <c r="R78" i="10"/>
  <c r="S78" i="10" s="1"/>
  <c r="R67" i="10"/>
  <c r="S67" i="10" s="1"/>
  <c r="R68" i="10"/>
  <c r="S68" i="10" s="1"/>
  <c r="R69" i="10"/>
  <c r="S69" i="10" s="1"/>
  <c r="AB5" i="7"/>
  <c r="R35" i="10"/>
  <c r="S35" i="10" s="1"/>
  <c r="R36" i="10"/>
  <c r="S36" i="10" s="1"/>
  <c r="R37" i="10"/>
  <c r="S37" i="10" s="1"/>
  <c r="R38" i="10"/>
  <c r="S38" i="10" s="1"/>
  <c r="R39" i="10"/>
  <c r="S39" i="10" s="1"/>
  <c r="R40" i="10"/>
  <c r="S40" i="10" s="1"/>
  <c r="R41" i="10"/>
  <c r="S41" i="10" s="1"/>
  <c r="H6" i="7"/>
  <c r="H5" i="7"/>
  <c r="A33" i="4" l="1"/>
  <c r="A187" i="4"/>
  <c r="A231" i="4"/>
  <c r="A254" i="4"/>
  <c r="A209" i="4"/>
  <c r="A165" i="4"/>
  <c r="A143" i="4"/>
  <c r="A121" i="4"/>
  <c r="A99" i="4"/>
  <c r="A77" i="4"/>
  <c r="A55" i="4"/>
  <c r="AB24" i="7"/>
  <c r="M16" i="7"/>
  <c r="M15" i="7"/>
  <c r="M20" i="7"/>
  <c r="M21" i="7"/>
  <c r="M22" i="7"/>
  <c r="M23" i="7"/>
  <c r="M25" i="7"/>
  <c r="M19" i="7"/>
  <c r="M18" i="7"/>
  <c r="M17" i="7"/>
  <c r="M11" i="7"/>
  <c r="M10" i="7"/>
  <c r="M9" i="7"/>
  <c r="M7" i="7"/>
  <c r="M6" i="7"/>
  <c r="M5" i="7"/>
  <c r="H19" i="7"/>
  <c r="H23" i="7"/>
  <c r="H22" i="7"/>
  <c r="H21" i="7"/>
  <c r="H20" i="7"/>
  <c r="H18" i="7"/>
  <c r="H17" i="7"/>
  <c r="H16" i="7"/>
  <c r="H15" i="7"/>
  <c r="H11" i="7"/>
  <c r="H10" i="7"/>
  <c r="H9" i="7"/>
  <c r="H8" i="7"/>
  <c r="H7" i="7"/>
  <c r="C25" i="7"/>
  <c r="C14" i="7"/>
  <c r="C13" i="7"/>
  <c r="C11" i="7"/>
  <c r="C12" i="7"/>
  <c r="C26" i="7"/>
  <c r="C27" i="7"/>
  <c r="C6" i="7"/>
  <c r="C5" i="7"/>
  <c r="G117" i="10"/>
  <c r="H117" i="10" s="1"/>
  <c r="K117" i="10"/>
  <c r="L117" i="10" s="1"/>
  <c r="R117" i="10"/>
  <c r="S117" i="10" s="1"/>
  <c r="V117" i="10"/>
  <c r="W117" i="10" s="1"/>
  <c r="G118" i="10"/>
  <c r="H118" i="10" s="1"/>
  <c r="K118" i="10"/>
  <c r="L118" i="10" s="1"/>
  <c r="R118" i="10"/>
  <c r="S118" i="10" s="1"/>
  <c r="V118" i="10"/>
  <c r="W118" i="10" s="1"/>
  <c r="G119" i="10"/>
  <c r="H119" i="10" s="1"/>
  <c r="K119" i="10"/>
  <c r="L119" i="10" s="1"/>
  <c r="R119" i="10"/>
  <c r="S119" i="10" s="1"/>
  <c r="V119" i="10"/>
  <c r="W119" i="10" s="1"/>
  <c r="G120" i="10"/>
  <c r="H120" i="10" s="1"/>
  <c r="K120" i="10"/>
  <c r="L120" i="10" s="1"/>
  <c r="R120" i="10"/>
  <c r="S120" i="10" s="1"/>
  <c r="V120" i="10"/>
  <c r="W120" i="10" s="1"/>
  <c r="G121" i="10"/>
  <c r="H121" i="10" s="1"/>
  <c r="K121" i="10"/>
  <c r="L121" i="10" s="1"/>
  <c r="R121" i="10"/>
  <c r="S121" i="10" s="1"/>
  <c r="V121" i="10"/>
  <c r="W121" i="10" s="1"/>
  <c r="G122" i="10"/>
  <c r="H122" i="10" s="1"/>
  <c r="K122" i="10"/>
  <c r="L122" i="10" s="1"/>
  <c r="R122" i="10"/>
  <c r="S122" i="10" s="1"/>
  <c r="V122" i="10"/>
  <c r="W122" i="10" s="1"/>
  <c r="G123" i="10"/>
  <c r="H123" i="10" s="1"/>
  <c r="K123" i="10"/>
  <c r="L123" i="10" s="1"/>
  <c r="R123" i="10"/>
  <c r="S123" i="10" s="1"/>
  <c r="V123" i="10"/>
  <c r="W123" i="10" s="1"/>
  <c r="G124" i="10"/>
  <c r="H124" i="10" s="1"/>
  <c r="K124" i="10"/>
  <c r="L124" i="10" s="1"/>
  <c r="R124" i="10"/>
  <c r="S124" i="10" s="1"/>
  <c r="V124" i="10"/>
  <c r="W124" i="10" s="1"/>
  <c r="G125" i="10"/>
  <c r="H125" i="10" s="1"/>
  <c r="K125" i="10"/>
  <c r="L125" i="10" s="1"/>
  <c r="R125" i="10"/>
  <c r="S125" i="10" s="1"/>
  <c r="V125" i="10"/>
  <c r="W125" i="10" s="1"/>
  <c r="G126" i="10"/>
  <c r="H126" i="10" s="1"/>
  <c r="K126" i="10"/>
  <c r="L126" i="10" s="1"/>
  <c r="R126" i="10"/>
  <c r="S126" i="10" s="1"/>
  <c r="V126" i="10"/>
  <c r="W126" i="10" s="1"/>
  <c r="G127" i="10"/>
  <c r="H127" i="10" s="1"/>
  <c r="K127" i="10"/>
  <c r="L127" i="10" s="1"/>
  <c r="R127" i="10"/>
  <c r="S127" i="10" s="1"/>
  <c r="V127" i="10"/>
  <c r="W127" i="10" s="1"/>
  <c r="G128" i="10"/>
  <c r="H128" i="10" s="1"/>
  <c r="K128" i="10"/>
  <c r="L128" i="10" s="1"/>
  <c r="R128" i="10"/>
  <c r="S128" i="10" s="1"/>
  <c r="V128" i="10"/>
  <c r="W128" i="10" s="1"/>
  <c r="G129" i="10"/>
  <c r="H129" i="10" s="1"/>
  <c r="K129" i="10"/>
  <c r="L129" i="10" s="1"/>
  <c r="R129" i="10"/>
  <c r="S129" i="10" s="1"/>
  <c r="V129" i="10"/>
  <c r="W129" i="10" s="1"/>
  <c r="G130" i="10"/>
  <c r="H130" i="10" s="1"/>
  <c r="K130" i="10"/>
  <c r="L130" i="10" s="1"/>
  <c r="R130" i="10"/>
  <c r="S130" i="10" s="1"/>
  <c r="V130" i="10"/>
  <c r="W130" i="10" s="1"/>
  <c r="G131" i="10"/>
  <c r="H131" i="10" s="1"/>
  <c r="K131" i="10"/>
  <c r="L131" i="10" s="1"/>
  <c r="R131" i="10"/>
  <c r="S131" i="10" s="1"/>
  <c r="V131" i="10"/>
  <c r="W131" i="10" s="1"/>
  <c r="G132" i="10"/>
  <c r="H132" i="10" s="1"/>
  <c r="K132" i="10"/>
  <c r="L132" i="10" s="1"/>
  <c r="R132" i="10"/>
  <c r="S132" i="10" s="1"/>
  <c r="V132" i="10"/>
  <c r="W132" i="10" s="1"/>
  <c r="G133" i="10"/>
  <c r="H133" i="10" s="1"/>
  <c r="K133" i="10"/>
  <c r="L133" i="10" s="1"/>
  <c r="R133" i="10"/>
  <c r="S133" i="10" s="1"/>
  <c r="V133" i="10"/>
  <c r="W133" i="10" s="1"/>
  <c r="G134" i="10"/>
  <c r="H134" i="10" s="1"/>
  <c r="K134" i="10"/>
  <c r="L134" i="10" s="1"/>
  <c r="R134" i="10"/>
  <c r="S134" i="10" s="1"/>
  <c r="V134" i="10"/>
  <c r="W134" i="10" s="1"/>
  <c r="G135" i="10"/>
  <c r="H135" i="10" s="1"/>
  <c r="K135" i="10"/>
  <c r="L135" i="10" s="1"/>
  <c r="R135" i="10"/>
  <c r="S135" i="10" s="1"/>
  <c r="V135" i="10"/>
  <c r="W135" i="10" s="1"/>
  <c r="G136" i="10"/>
  <c r="H136" i="10" s="1"/>
  <c r="K136" i="10"/>
  <c r="L136" i="10" s="1"/>
  <c r="R136" i="10"/>
  <c r="S136" i="10" s="1"/>
  <c r="V136" i="10"/>
  <c r="W136" i="10" s="1"/>
  <c r="G137" i="10"/>
  <c r="H137" i="10" s="1"/>
  <c r="K137" i="10"/>
  <c r="L137" i="10" s="1"/>
  <c r="R137" i="10"/>
  <c r="S137" i="10" s="1"/>
  <c r="V137" i="10"/>
  <c r="W137" i="10" s="1"/>
  <c r="G138" i="10"/>
  <c r="H138" i="10" s="1"/>
  <c r="K138" i="10"/>
  <c r="L138" i="10" s="1"/>
  <c r="R138" i="10"/>
  <c r="S138" i="10" s="1"/>
  <c r="V138" i="10"/>
  <c r="W138" i="10" s="1"/>
  <c r="G139" i="10"/>
  <c r="H139" i="10" s="1"/>
  <c r="K139" i="10"/>
  <c r="L139" i="10" s="1"/>
  <c r="R139" i="10"/>
  <c r="S139" i="10" s="1"/>
  <c r="V139" i="10"/>
  <c r="W139" i="10" s="1"/>
  <c r="G140" i="10"/>
  <c r="H140" i="10" s="1"/>
  <c r="K140" i="10"/>
  <c r="L140" i="10" s="1"/>
  <c r="R140" i="10"/>
  <c r="S140" i="10" s="1"/>
  <c r="V140" i="10"/>
  <c r="W140" i="10" s="1"/>
  <c r="G141" i="10"/>
  <c r="H141" i="10" s="1"/>
  <c r="K141" i="10"/>
  <c r="L141" i="10" s="1"/>
  <c r="R141" i="10"/>
  <c r="S141" i="10" s="1"/>
  <c r="V141" i="10"/>
  <c r="W141" i="10" s="1"/>
  <c r="G142" i="10"/>
  <c r="H142" i="10" s="1"/>
  <c r="K142" i="10"/>
  <c r="L142" i="10" s="1"/>
  <c r="R142" i="10"/>
  <c r="S142" i="10" s="1"/>
  <c r="V142" i="10"/>
  <c r="W142" i="10" s="1"/>
  <c r="G143" i="10"/>
  <c r="H143" i="10" s="1"/>
  <c r="K143" i="10"/>
  <c r="L143" i="10" s="1"/>
  <c r="R143" i="10"/>
  <c r="S143" i="10" s="1"/>
  <c r="V143" i="10"/>
  <c r="W143" i="10" s="1"/>
  <c r="G144" i="10"/>
  <c r="H144" i="10" s="1"/>
  <c r="K144" i="10"/>
  <c r="L144" i="10" s="1"/>
  <c r="R144" i="10"/>
  <c r="S144" i="10" s="1"/>
  <c r="V144" i="10"/>
  <c r="W144" i="10" s="1"/>
  <c r="G145" i="10"/>
  <c r="H145" i="10" s="1"/>
  <c r="K145" i="10"/>
  <c r="L145" i="10" s="1"/>
  <c r="R145" i="10"/>
  <c r="S145" i="10" s="1"/>
  <c r="V145" i="10"/>
  <c r="W145" i="10" s="1"/>
  <c r="G146" i="10"/>
  <c r="H146" i="10" s="1"/>
  <c r="K146" i="10"/>
  <c r="L146" i="10" s="1"/>
  <c r="R146" i="10"/>
  <c r="S146" i="10" s="1"/>
  <c r="V146" i="10"/>
  <c r="W146" i="10" s="1"/>
  <c r="G147" i="10"/>
  <c r="H147" i="10" s="1"/>
  <c r="K147" i="10"/>
  <c r="L147" i="10" s="1"/>
  <c r="R147" i="10"/>
  <c r="S147" i="10" s="1"/>
  <c r="V147" i="10"/>
  <c r="W147" i="10" s="1"/>
  <c r="G148" i="10"/>
  <c r="H148" i="10" s="1"/>
  <c r="K148" i="10"/>
  <c r="L148" i="10" s="1"/>
  <c r="R148" i="10"/>
  <c r="S148" i="10" s="1"/>
  <c r="V148" i="10"/>
  <c r="W148" i="10" s="1"/>
  <c r="G149" i="10"/>
  <c r="H149" i="10" s="1"/>
  <c r="K149" i="10"/>
  <c r="L149" i="10" s="1"/>
  <c r="R149" i="10"/>
  <c r="S149" i="10" s="1"/>
  <c r="V149" i="10"/>
  <c r="W149" i="10" s="1"/>
  <c r="G150" i="10"/>
  <c r="H150" i="10" s="1"/>
  <c r="K150" i="10"/>
  <c r="L150" i="10" s="1"/>
  <c r="R150" i="10"/>
  <c r="S150" i="10" s="1"/>
  <c r="V150" i="10"/>
  <c r="W150" i="10" s="1"/>
  <c r="G151" i="10"/>
  <c r="H151" i="10" s="1"/>
  <c r="K151" i="10"/>
  <c r="L151" i="10" s="1"/>
  <c r="R151" i="10"/>
  <c r="S151" i="10" s="1"/>
  <c r="V151" i="10"/>
  <c r="W151" i="10" s="1"/>
  <c r="G152" i="10"/>
  <c r="H152" i="10" s="1"/>
  <c r="K152" i="10"/>
  <c r="L152" i="10" s="1"/>
  <c r="R152" i="10"/>
  <c r="S152" i="10" s="1"/>
  <c r="V152" i="10"/>
  <c r="W152" i="10" s="1"/>
  <c r="G153" i="10"/>
  <c r="H153" i="10" s="1"/>
  <c r="K153" i="10"/>
  <c r="L153" i="10" s="1"/>
  <c r="R153" i="10"/>
  <c r="S153" i="10" s="1"/>
  <c r="V153" i="10"/>
  <c r="W153" i="10" s="1"/>
  <c r="G154" i="10"/>
  <c r="H154" i="10" s="1"/>
  <c r="K154" i="10"/>
  <c r="L154" i="10" s="1"/>
  <c r="R154" i="10"/>
  <c r="S154" i="10" s="1"/>
  <c r="V154" i="10"/>
  <c r="W154" i="10" s="1"/>
  <c r="G155" i="10"/>
  <c r="H155" i="10" s="1"/>
  <c r="K155" i="10"/>
  <c r="L155" i="10" s="1"/>
  <c r="R155" i="10"/>
  <c r="S155" i="10" s="1"/>
  <c r="V155" i="10"/>
  <c r="W155" i="10" s="1"/>
  <c r="G156" i="10"/>
  <c r="H156" i="10" s="1"/>
  <c r="K156" i="10"/>
  <c r="L156" i="10" s="1"/>
  <c r="R156" i="10"/>
  <c r="S156" i="10" s="1"/>
  <c r="V156" i="10"/>
  <c r="W156" i="10" s="1"/>
  <c r="G157" i="10"/>
  <c r="H157" i="10" s="1"/>
  <c r="K157" i="10"/>
  <c r="L157" i="10" s="1"/>
  <c r="R157" i="10"/>
  <c r="S157" i="10" s="1"/>
  <c r="V157" i="10"/>
  <c r="W157" i="10" s="1"/>
  <c r="G158" i="10"/>
  <c r="H158" i="10" s="1"/>
  <c r="K158" i="10"/>
  <c r="L158" i="10" s="1"/>
  <c r="R158" i="10"/>
  <c r="S158" i="10" s="1"/>
  <c r="V158" i="10"/>
  <c r="W158" i="10" s="1"/>
  <c r="G159" i="10"/>
  <c r="H159" i="10" s="1"/>
  <c r="K159" i="10"/>
  <c r="L159" i="10" s="1"/>
  <c r="R159" i="10"/>
  <c r="S159" i="10" s="1"/>
  <c r="V159" i="10"/>
  <c r="W159" i="10" s="1"/>
  <c r="G160" i="10"/>
  <c r="H160" i="10" s="1"/>
  <c r="K160" i="10"/>
  <c r="L160" i="10" s="1"/>
  <c r="R160" i="10"/>
  <c r="S160" i="10" s="1"/>
  <c r="V160" i="10"/>
  <c r="W160" i="10" s="1"/>
  <c r="G161" i="10"/>
  <c r="H161" i="10" s="1"/>
  <c r="K161" i="10"/>
  <c r="L161" i="10" s="1"/>
  <c r="R161" i="10"/>
  <c r="S161" i="10" s="1"/>
  <c r="V161" i="10"/>
  <c r="W161" i="10" s="1"/>
  <c r="G162" i="10"/>
  <c r="H162" i="10" s="1"/>
  <c r="K162" i="10"/>
  <c r="L162" i="10" s="1"/>
  <c r="R162" i="10"/>
  <c r="S162" i="10" s="1"/>
  <c r="V162" i="10"/>
  <c r="W162" i="10" s="1"/>
  <c r="G163" i="10"/>
  <c r="H163" i="10" s="1"/>
  <c r="K163" i="10"/>
  <c r="L163" i="10" s="1"/>
  <c r="R163" i="10"/>
  <c r="S163" i="10" s="1"/>
  <c r="V163" i="10"/>
  <c r="W163" i="10" s="1"/>
  <c r="G164" i="10"/>
  <c r="H164" i="10" s="1"/>
  <c r="K164" i="10"/>
  <c r="L164" i="10" s="1"/>
  <c r="R164" i="10"/>
  <c r="S164" i="10" s="1"/>
  <c r="V164" i="10"/>
  <c r="W164" i="10" s="1"/>
  <c r="G165" i="10"/>
  <c r="H165" i="10" s="1"/>
  <c r="K165" i="10"/>
  <c r="L165" i="10" s="1"/>
  <c r="R165" i="10"/>
  <c r="S165" i="10" s="1"/>
  <c r="V165" i="10"/>
  <c r="W165" i="10" s="1"/>
  <c r="G166" i="10"/>
  <c r="H166" i="10" s="1"/>
  <c r="K166" i="10"/>
  <c r="L166" i="10" s="1"/>
  <c r="R166" i="10"/>
  <c r="S166" i="10" s="1"/>
  <c r="V166" i="10"/>
  <c r="W166" i="10" s="1"/>
  <c r="G167" i="10"/>
  <c r="H167" i="10" s="1"/>
  <c r="K167" i="10"/>
  <c r="L167" i="10" s="1"/>
  <c r="R167" i="10"/>
  <c r="S167" i="10" s="1"/>
  <c r="V167" i="10"/>
  <c r="W167" i="10" s="1"/>
  <c r="G168" i="10"/>
  <c r="H168" i="10" s="1"/>
  <c r="K168" i="10"/>
  <c r="L168" i="10" s="1"/>
  <c r="R168" i="10"/>
  <c r="S168" i="10" s="1"/>
  <c r="V168" i="10"/>
  <c r="W168" i="10" s="1"/>
  <c r="G169" i="10"/>
  <c r="H169" i="10" s="1"/>
  <c r="K169" i="10"/>
  <c r="L169" i="10" s="1"/>
  <c r="R169" i="10"/>
  <c r="S169" i="10" s="1"/>
  <c r="V169" i="10"/>
  <c r="W169" i="10" s="1"/>
  <c r="G170" i="10"/>
  <c r="H170" i="10" s="1"/>
  <c r="K170" i="10"/>
  <c r="L170" i="10" s="1"/>
  <c r="R170" i="10"/>
  <c r="S170" i="10" s="1"/>
  <c r="V170" i="10"/>
  <c r="W170" i="10" s="1"/>
  <c r="G171" i="10"/>
  <c r="H171" i="10" s="1"/>
  <c r="K171" i="10"/>
  <c r="L171" i="10" s="1"/>
  <c r="R171" i="10"/>
  <c r="S171" i="10" s="1"/>
  <c r="V171" i="10"/>
  <c r="W171" i="10" s="1"/>
  <c r="G172" i="10"/>
  <c r="H172" i="10" s="1"/>
  <c r="K172" i="10"/>
  <c r="L172" i="10" s="1"/>
  <c r="R172" i="10"/>
  <c r="S172" i="10" s="1"/>
  <c r="V172" i="10"/>
  <c r="W172" i="10" s="1"/>
  <c r="G173" i="10"/>
  <c r="H173" i="10" s="1"/>
  <c r="K173" i="10"/>
  <c r="L173" i="10" s="1"/>
  <c r="R173" i="10"/>
  <c r="S173" i="10" s="1"/>
  <c r="V173" i="10"/>
  <c r="W173" i="10" s="1"/>
  <c r="G174" i="10"/>
  <c r="H174" i="10" s="1"/>
  <c r="K174" i="10"/>
  <c r="L174" i="10" s="1"/>
  <c r="R174" i="10"/>
  <c r="S174" i="10" s="1"/>
  <c r="V174" i="10"/>
  <c r="W174" i="10" s="1"/>
  <c r="G175" i="10"/>
  <c r="H175" i="10" s="1"/>
  <c r="K175" i="10"/>
  <c r="L175" i="10" s="1"/>
  <c r="R175" i="10"/>
  <c r="S175" i="10" s="1"/>
  <c r="V175" i="10"/>
  <c r="W175" i="10" s="1"/>
  <c r="G176" i="10"/>
  <c r="H176" i="10" s="1"/>
  <c r="K176" i="10"/>
  <c r="L176" i="10" s="1"/>
  <c r="R176" i="10"/>
  <c r="S176" i="10" s="1"/>
  <c r="V176" i="10"/>
  <c r="W176" i="10" s="1"/>
  <c r="G177" i="10"/>
  <c r="H177" i="10" s="1"/>
  <c r="K177" i="10"/>
  <c r="L177" i="10" s="1"/>
  <c r="R177" i="10"/>
  <c r="S177" i="10" s="1"/>
  <c r="V177" i="10"/>
  <c r="W177" i="10" s="1"/>
  <c r="G178" i="10"/>
  <c r="H178" i="10" s="1"/>
  <c r="K178" i="10"/>
  <c r="L178" i="10" s="1"/>
  <c r="R178" i="10"/>
  <c r="S178" i="10" s="1"/>
  <c r="V178" i="10"/>
  <c r="W178" i="10" s="1"/>
  <c r="G179" i="10"/>
  <c r="H179" i="10" s="1"/>
  <c r="K179" i="10"/>
  <c r="L179" i="10" s="1"/>
  <c r="R179" i="10"/>
  <c r="S179" i="10" s="1"/>
  <c r="V179" i="10"/>
  <c r="W179" i="10" s="1"/>
  <c r="G180" i="10"/>
  <c r="H180" i="10" s="1"/>
  <c r="K180" i="10"/>
  <c r="L180" i="10" s="1"/>
  <c r="R180" i="10"/>
  <c r="S180" i="10" s="1"/>
  <c r="V180" i="10"/>
  <c r="W180" i="10" s="1"/>
  <c r="G181" i="10"/>
  <c r="H181" i="10" s="1"/>
  <c r="K181" i="10"/>
  <c r="L181" i="10" s="1"/>
  <c r="R181" i="10"/>
  <c r="S181" i="10" s="1"/>
  <c r="V181" i="10"/>
  <c r="W181" i="10" s="1"/>
  <c r="G182" i="10"/>
  <c r="H182" i="10" s="1"/>
  <c r="K182" i="10"/>
  <c r="L182" i="10" s="1"/>
  <c r="R182" i="10"/>
  <c r="S182" i="10" s="1"/>
  <c r="V182" i="10"/>
  <c r="W182" i="10" s="1"/>
  <c r="G183" i="10"/>
  <c r="H183" i="10" s="1"/>
  <c r="K183" i="10"/>
  <c r="L183" i="10" s="1"/>
  <c r="R183" i="10"/>
  <c r="S183" i="10" s="1"/>
  <c r="V183" i="10"/>
  <c r="W183" i="10" s="1"/>
  <c r="G184" i="10"/>
  <c r="H184" i="10" s="1"/>
  <c r="K184" i="10"/>
  <c r="L184" i="10" s="1"/>
  <c r="R184" i="10"/>
  <c r="S184" i="10" s="1"/>
  <c r="V184" i="10"/>
  <c r="W184" i="10" s="1"/>
  <c r="G185" i="10"/>
  <c r="H185" i="10" s="1"/>
  <c r="K185" i="10"/>
  <c r="L185" i="10" s="1"/>
  <c r="R185" i="10"/>
  <c r="S185" i="10" s="1"/>
  <c r="V185" i="10"/>
  <c r="W185" i="10" s="1"/>
  <c r="G186" i="10"/>
  <c r="H186" i="10" s="1"/>
  <c r="K186" i="10"/>
  <c r="L186" i="10" s="1"/>
  <c r="R186" i="10"/>
  <c r="S186" i="10" s="1"/>
  <c r="V186" i="10"/>
  <c r="W186" i="10" s="1"/>
  <c r="G187" i="10"/>
  <c r="H187" i="10" s="1"/>
  <c r="K187" i="10"/>
  <c r="L187" i="10" s="1"/>
  <c r="R187" i="10"/>
  <c r="S187" i="10" s="1"/>
  <c r="V187" i="10"/>
  <c r="W187" i="10" s="1"/>
  <c r="G188" i="10"/>
  <c r="H188" i="10" s="1"/>
  <c r="K188" i="10"/>
  <c r="L188" i="10" s="1"/>
  <c r="R188" i="10"/>
  <c r="S188" i="10" s="1"/>
  <c r="V188" i="10"/>
  <c r="W188" i="10" s="1"/>
  <c r="G189" i="10"/>
  <c r="H189" i="10" s="1"/>
  <c r="K189" i="10"/>
  <c r="L189" i="10" s="1"/>
  <c r="R189" i="10"/>
  <c r="S189" i="10" s="1"/>
  <c r="V189" i="10"/>
  <c r="W189" i="10" s="1"/>
  <c r="G190" i="10"/>
  <c r="H190" i="10" s="1"/>
  <c r="K190" i="10"/>
  <c r="L190" i="10" s="1"/>
  <c r="R190" i="10"/>
  <c r="S190" i="10" s="1"/>
  <c r="V190" i="10"/>
  <c r="W190" i="10" s="1"/>
  <c r="G191" i="10"/>
  <c r="H191" i="10" s="1"/>
  <c r="K191" i="10"/>
  <c r="L191" i="10" s="1"/>
  <c r="R191" i="10"/>
  <c r="S191" i="10" s="1"/>
  <c r="V191" i="10"/>
  <c r="W191" i="10" s="1"/>
  <c r="G192" i="10"/>
  <c r="H192" i="10" s="1"/>
  <c r="K192" i="10"/>
  <c r="L192" i="10" s="1"/>
  <c r="R192" i="10"/>
  <c r="S192" i="10" s="1"/>
  <c r="V192" i="10"/>
  <c r="W192" i="10" s="1"/>
  <c r="G193" i="10"/>
  <c r="H193" i="10" s="1"/>
  <c r="K193" i="10"/>
  <c r="L193" i="10" s="1"/>
  <c r="R193" i="10"/>
  <c r="S193" i="10" s="1"/>
  <c r="V193" i="10"/>
  <c r="W193" i="10" s="1"/>
  <c r="G194" i="10"/>
  <c r="H194" i="10" s="1"/>
  <c r="K194" i="10"/>
  <c r="L194" i="10" s="1"/>
  <c r="R194" i="10"/>
  <c r="S194" i="10" s="1"/>
  <c r="V194" i="10"/>
  <c r="W194" i="10" s="1"/>
  <c r="G195" i="10"/>
  <c r="H195" i="10" s="1"/>
  <c r="K195" i="10"/>
  <c r="L195" i="10" s="1"/>
  <c r="R195" i="10"/>
  <c r="S195" i="10" s="1"/>
  <c r="V195" i="10"/>
  <c r="W195" i="10" s="1"/>
  <c r="G196" i="10"/>
  <c r="H196" i="10" s="1"/>
  <c r="K196" i="10"/>
  <c r="L196" i="10" s="1"/>
  <c r="R196" i="10"/>
  <c r="S196" i="10" s="1"/>
  <c r="V196" i="10"/>
  <c r="W196" i="10" s="1"/>
  <c r="G197" i="10"/>
  <c r="H197" i="10" s="1"/>
  <c r="K197" i="10"/>
  <c r="L197" i="10" s="1"/>
  <c r="R197" i="10"/>
  <c r="S197" i="10" s="1"/>
  <c r="V197" i="10"/>
  <c r="W197" i="10" s="1"/>
  <c r="G198" i="10"/>
  <c r="H198" i="10" s="1"/>
  <c r="K198" i="10"/>
  <c r="L198" i="10" s="1"/>
  <c r="R198" i="10"/>
  <c r="S198" i="10" s="1"/>
  <c r="V198" i="10"/>
  <c r="W198" i="10" s="1"/>
  <c r="G199" i="10"/>
  <c r="H199" i="10" s="1"/>
  <c r="K199" i="10"/>
  <c r="L199" i="10" s="1"/>
  <c r="R199" i="10"/>
  <c r="S199" i="10" s="1"/>
  <c r="V199" i="10"/>
  <c r="W199" i="10" s="1"/>
  <c r="G200" i="10"/>
  <c r="H200" i="10" s="1"/>
  <c r="K200" i="10"/>
  <c r="L200" i="10" s="1"/>
  <c r="R200" i="10"/>
  <c r="S200" i="10" s="1"/>
  <c r="V200" i="10"/>
  <c r="W200" i="10" s="1"/>
  <c r="G201" i="10"/>
  <c r="H201" i="10" s="1"/>
  <c r="K201" i="10"/>
  <c r="L201" i="10" s="1"/>
  <c r="R201" i="10"/>
  <c r="S201" i="10" s="1"/>
  <c r="V201" i="10"/>
  <c r="W201" i="10" s="1"/>
  <c r="G202" i="10"/>
  <c r="H202" i="10" s="1"/>
  <c r="K202" i="10"/>
  <c r="L202" i="10" s="1"/>
  <c r="R202" i="10"/>
  <c r="S202" i="10" s="1"/>
  <c r="V202" i="10"/>
  <c r="W202" i="10" s="1"/>
  <c r="G203" i="10"/>
  <c r="H203" i="10" s="1"/>
  <c r="K203" i="10"/>
  <c r="L203" i="10" s="1"/>
  <c r="R203" i="10"/>
  <c r="S203" i="10" s="1"/>
  <c r="V203" i="10"/>
  <c r="W203" i="10" s="1"/>
  <c r="G204" i="10"/>
  <c r="H204" i="10" s="1"/>
  <c r="K204" i="10"/>
  <c r="L204" i="10" s="1"/>
  <c r="R204" i="10"/>
  <c r="S204" i="10" s="1"/>
  <c r="V204" i="10"/>
  <c r="W204" i="10" s="1"/>
  <c r="G205" i="10"/>
  <c r="H205" i="10" s="1"/>
  <c r="K205" i="10"/>
  <c r="L205" i="10" s="1"/>
  <c r="R205" i="10"/>
  <c r="S205" i="10" s="1"/>
  <c r="V205" i="10"/>
  <c r="W205" i="10" s="1"/>
  <c r="G206" i="10"/>
  <c r="H206" i="10" s="1"/>
  <c r="K206" i="10"/>
  <c r="L206" i="10" s="1"/>
  <c r="R206" i="10"/>
  <c r="S206" i="10" s="1"/>
  <c r="V206" i="10"/>
  <c r="W206" i="10" s="1"/>
  <c r="G207" i="10"/>
  <c r="H207" i="10" s="1"/>
  <c r="K207" i="10"/>
  <c r="L207" i="10" s="1"/>
  <c r="R207" i="10"/>
  <c r="S207" i="10" s="1"/>
  <c r="V207" i="10"/>
  <c r="W207" i="10" s="1"/>
  <c r="G208" i="10"/>
  <c r="H208" i="10" s="1"/>
  <c r="K208" i="10"/>
  <c r="L208" i="10" s="1"/>
  <c r="R208" i="10"/>
  <c r="S208" i="10" s="1"/>
  <c r="V208" i="10"/>
  <c r="W208" i="10" s="1"/>
  <c r="G209" i="10"/>
  <c r="H209" i="10" s="1"/>
  <c r="K209" i="10"/>
  <c r="L209" i="10" s="1"/>
  <c r="R209" i="10"/>
  <c r="S209" i="10" s="1"/>
  <c r="V209" i="10"/>
  <c r="W209" i="10" s="1"/>
  <c r="G210" i="10"/>
  <c r="H210" i="10" s="1"/>
  <c r="K210" i="10"/>
  <c r="L210" i="10" s="1"/>
  <c r="R210" i="10"/>
  <c r="S210" i="10" s="1"/>
  <c r="V210" i="10"/>
  <c r="W210" i="10" s="1"/>
  <c r="G211" i="10"/>
  <c r="H211" i="10" s="1"/>
  <c r="K211" i="10"/>
  <c r="L211" i="10" s="1"/>
  <c r="R211" i="10"/>
  <c r="S211" i="10" s="1"/>
  <c r="V211" i="10"/>
  <c r="W211" i="10" s="1"/>
  <c r="G212" i="10"/>
  <c r="H212" i="10" s="1"/>
  <c r="K212" i="10"/>
  <c r="L212" i="10" s="1"/>
  <c r="R212" i="10"/>
  <c r="S212" i="10" s="1"/>
  <c r="V212" i="10"/>
  <c r="W212" i="10" s="1"/>
  <c r="G213" i="10"/>
  <c r="H213" i="10" s="1"/>
  <c r="K213" i="10"/>
  <c r="L213" i="10" s="1"/>
  <c r="R213" i="10"/>
  <c r="S213" i="10" s="1"/>
  <c r="V213" i="10"/>
  <c r="W213" i="10" s="1"/>
  <c r="G214" i="10"/>
  <c r="H214" i="10" s="1"/>
  <c r="K214" i="10"/>
  <c r="L214" i="10" s="1"/>
  <c r="R214" i="10"/>
  <c r="S214" i="10" s="1"/>
  <c r="V214" i="10"/>
  <c r="W214" i="10" s="1"/>
  <c r="G215" i="10"/>
  <c r="H215" i="10" s="1"/>
  <c r="K215" i="10"/>
  <c r="L215" i="10" s="1"/>
  <c r="R215" i="10"/>
  <c r="S215" i="10" s="1"/>
  <c r="V215" i="10"/>
  <c r="W215" i="10" s="1"/>
  <c r="G216" i="10"/>
  <c r="H216" i="10" s="1"/>
  <c r="K216" i="10"/>
  <c r="L216" i="10" s="1"/>
  <c r="R216" i="10"/>
  <c r="S216" i="10" s="1"/>
  <c r="V216" i="10"/>
  <c r="W216" i="10" s="1"/>
  <c r="G217" i="10"/>
  <c r="H217" i="10" s="1"/>
  <c r="K217" i="10"/>
  <c r="L217" i="10" s="1"/>
  <c r="R217" i="10"/>
  <c r="S217" i="10" s="1"/>
  <c r="V217" i="10"/>
  <c r="W217" i="10" s="1"/>
  <c r="G218" i="10"/>
  <c r="H218" i="10" s="1"/>
  <c r="K218" i="10"/>
  <c r="L218" i="10" s="1"/>
  <c r="R218" i="10"/>
  <c r="S218" i="10" s="1"/>
  <c r="V218" i="10"/>
  <c r="W218" i="10" s="1"/>
  <c r="G219" i="10"/>
  <c r="H219" i="10" s="1"/>
  <c r="K219" i="10"/>
  <c r="L219" i="10" s="1"/>
  <c r="R219" i="10"/>
  <c r="S219" i="10" s="1"/>
  <c r="V219" i="10"/>
  <c r="W219" i="10" s="1"/>
  <c r="G220" i="10"/>
  <c r="H220" i="10" s="1"/>
  <c r="K220" i="10"/>
  <c r="L220" i="10" s="1"/>
  <c r="R220" i="10"/>
  <c r="S220" i="10" s="1"/>
  <c r="V220" i="10"/>
  <c r="W220" i="10" s="1"/>
  <c r="G221" i="10"/>
  <c r="H221" i="10" s="1"/>
  <c r="K221" i="10"/>
  <c r="L221" i="10" s="1"/>
  <c r="R221" i="10"/>
  <c r="S221" i="10" s="1"/>
  <c r="V221" i="10"/>
  <c r="W221" i="10" s="1"/>
  <c r="G222" i="10"/>
  <c r="H222" i="10" s="1"/>
  <c r="K222" i="10"/>
  <c r="L222" i="10" s="1"/>
  <c r="R222" i="10"/>
  <c r="S222" i="10" s="1"/>
  <c r="V222" i="10"/>
  <c r="W222" i="10" s="1"/>
  <c r="G223" i="10"/>
  <c r="H223" i="10" s="1"/>
  <c r="K223" i="10"/>
  <c r="L223" i="10" s="1"/>
  <c r="R223" i="10"/>
  <c r="S223" i="10" s="1"/>
  <c r="V223" i="10"/>
  <c r="W223" i="10" s="1"/>
  <c r="G224" i="10"/>
  <c r="H224" i="10" s="1"/>
  <c r="K224" i="10"/>
  <c r="L224" i="10" s="1"/>
  <c r="R224" i="10"/>
  <c r="S224" i="10" s="1"/>
  <c r="V224" i="10"/>
  <c r="W224" i="10" s="1"/>
  <c r="G225" i="10"/>
  <c r="H225" i="10" s="1"/>
  <c r="K225" i="10"/>
  <c r="L225" i="10" s="1"/>
  <c r="R225" i="10"/>
  <c r="S225" i="10" s="1"/>
  <c r="V225" i="10"/>
  <c r="W225" i="10" s="1"/>
  <c r="G226" i="10"/>
  <c r="H226" i="10" s="1"/>
  <c r="K226" i="10"/>
  <c r="L226" i="10" s="1"/>
  <c r="R226" i="10"/>
  <c r="S226" i="10" s="1"/>
  <c r="V226" i="10"/>
  <c r="W226" i="10" s="1"/>
  <c r="G227" i="10"/>
  <c r="H227" i="10" s="1"/>
  <c r="K227" i="10"/>
  <c r="L227" i="10" s="1"/>
  <c r="R227" i="10"/>
  <c r="S227" i="10" s="1"/>
  <c r="V227" i="10"/>
  <c r="W227" i="10" s="1"/>
  <c r="G228" i="10"/>
  <c r="H228" i="10" s="1"/>
  <c r="K228" i="10"/>
  <c r="L228" i="10" s="1"/>
  <c r="R228" i="10"/>
  <c r="S228" i="10" s="1"/>
  <c r="V228" i="10"/>
  <c r="W228" i="10" s="1"/>
  <c r="G229" i="10"/>
  <c r="H229" i="10" s="1"/>
  <c r="K229" i="10"/>
  <c r="L229" i="10" s="1"/>
  <c r="R229" i="10"/>
  <c r="S229" i="10" s="1"/>
  <c r="V229" i="10"/>
  <c r="W229" i="10" s="1"/>
  <c r="G230" i="10"/>
  <c r="H230" i="10" s="1"/>
  <c r="K230" i="10"/>
  <c r="L230" i="10" s="1"/>
  <c r="R230" i="10"/>
  <c r="S230" i="10" s="1"/>
  <c r="V230" i="10"/>
  <c r="W230" i="10" s="1"/>
  <c r="G231" i="10"/>
  <c r="H231" i="10" s="1"/>
  <c r="K231" i="10"/>
  <c r="L231" i="10" s="1"/>
  <c r="R231" i="10"/>
  <c r="S231" i="10" s="1"/>
  <c r="V231" i="10"/>
  <c r="W231" i="10" s="1"/>
  <c r="G232" i="10"/>
  <c r="H232" i="10" s="1"/>
  <c r="K232" i="10"/>
  <c r="L232" i="10" s="1"/>
  <c r="R232" i="10"/>
  <c r="S232" i="10" s="1"/>
  <c r="V232" i="10"/>
  <c r="W232" i="10" s="1"/>
  <c r="G233" i="10"/>
  <c r="H233" i="10" s="1"/>
  <c r="K233" i="10"/>
  <c r="L233" i="10" s="1"/>
  <c r="R233" i="10"/>
  <c r="S233" i="10" s="1"/>
  <c r="V233" i="10"/>
  <c r="W233" i="10" s="1"/>
  <c r="G234" i="10"/>
  <c r="H234" i="10" s="1"/>
  <c r="K234" i="10"/>
  <c r="L234" i="10" s="1"/>
  <c r="R234" i="10"/>
  <c r="S234" i="10" s="1"/>
  <c r="V234" i="10"/>
  <c r="W234" i="10" s="1"/>
  <c r="G235" i="10"/>
  <c r="H235" i="10" s="1"/>
  <c r="K235" i="10"/>
  <c r="L235" i="10" s="1"/>
  <c r="R235" i="10"/>
  <c r="S235" i="10" s="1"/>
  <c r="V235" i="10"/>
  <c r="W235" i="10" s="1"/>
  <c r="G236" i="10"/>
  <c r="H236" i="10" s="1"/>
  <c r="K236" i="10"/>
  <c r="L236" i="10" s="1"/>
  <c r="R236" i="10"/>
  <c r="S236" i="10" s="1"/>
  <c r="V236" i="10"/>
  <c r="W236" i="10" s="1"/>
  <c r="G237" i="10"/>
  <c r="H237" i="10" s="1"/>
  <c r="K237" i="10"/>
  <c r="L237" i="10" s="1"/>
  <c r="R237" i="10"/>
  <c r="S237" i="10" s="1"/>
  <c r="V237" i="10"/>
  <c r="W237" i="10" s="1"/>
  <c r="G238" i="10"/>
  <c r="H238" i="10" s="1"/>
  <c r="K238" i="10"/>
  <c r="L238" i="10" s="1"/>
  <c r="R238" i="10"/>
  <c r="S238" i="10" s="1"/>
  <c r="V238" i="10"/>
  <c r="W238" i="10" s="1"/>
  <c r="G239" i="10"/>
  <c r="H239" i="10" s="1"/>
  <c r="K239" i="10"/>
  <c r="L239" i="10" s="1"/>
  <c r="R239" i="10"/>
  <c r="S239" i="10" s="1"/>
  <c r="V239" i="10"/>
  <c r="W239" i="10" s="1"/>
  <c r="G240" i="10"/>
  <c r="H240" i="10" s="1"/>
  <c r="K240" i="10"/>
  <c r="L240" i="10" s="1"/>
  <c r="R240" i="10"/>
  <c r="S240" i="10" s="1"/>
  <c r="V240" i="10"/>
  <c r="W240" i="10" s="1"/>
  <c r="G241" i="10"/>
  <c r="H241" i="10" s="1"/>
  <c r="K241" i="10"/>
  <c r="L241" i="10" s="1"/>
  <c r="R241" i="10"/>
  <c r="S241" i="10" s="1"/>
  <c r="V241" i="10"/>
  <c r="W241" i="10" s="1"/>
  <c r="G242" i="10"/>
  <c r="H242" i="10" s="1"/>
  <c r="K242" i="10"/>
  <c r="L242" i="10" s="1"/>
  <c r="R242" i="10"/>
  <c r="S242" i="10" s="1"/>
  <c r="V242" i="10"/>
  <c r="W242" i="10" s="1"/>
  <c r="G243" i="10"/>
  <c r="H243" i="10" s="1"/>
  <c r="K243" i="10"/>
  <c r="L243" i="10" s="1"/>
  <c r="R243" i="10"/>
  <c r="S243" i="10" s="1"/>
  <c r="V243" i="10"/>
  <c r="W243" i="10" s="1"/>
  <c r="G244" i="10"/>
  <c r="H244" i="10" s="1"/>
  <c r="K244" i="10"/>
  <c r="L244" i="10" s="1"/>
  <c r="R244" i="10"/>
  <c r="S244" i="10" s="1"/>
  <c r="V244" i="10"/>
  <c r="W244" i="10" s="1"/>
  <c r="G245" i="10"/>
  <c r="H245" i="10" s="1"/>
  <c r="K245" i="10"/>
  <c r="L245" i="10" s="1"/>
  <c r="R245" i="10"/>
  <c r="S245" i="10" s="1"/>
  <c r="V245" i="10"/>
  <c r="W245" i="10" s="1"/>
  <c r="G246" i="10"/>
  <c r="H246" i="10" s="1"/>
  <c r="K246" i="10"/>
  <c r="L246" i="10" s="1"/>
  <c r="R246" i="10"/>
  <c r="S246" i="10" s="1"/>
  <c r="V246" i="10"/>
  <c r="W246" i="10" s="1"/>
  <c r="G247" i="10"/>
  <c r="H247" i="10" s="1"/>
  <c r="K247" i="10"/>
  <c r="L247" i="10" s="1"/>
  <c r="R247" i="10"/>
  <c r="S247" i="10" s="1"/>
  <c r="V247" i="10"/>
  <c r="W247" i="10" s="1"/>
  <c r="G248" i="10"/>
  <c r="H248" i="10" s="1"/>
  <c r="K248" i="10"/>
  <c r="L248" i="10" s="1"/>
  <c r="R248" i="10"/>
  <c r="S248" i="10" s="1"/>
  <c r="V248" i="10"/>
  <c r="W248" i="10" s="1"/>
  <c r="G249" i="10"/>
  <c r="H249" i="10" s="1"/>
  <c r="K249" i="10"/>
  <c r="L249" i="10" s="1"/>
  <c r="R249" i="10"/>
  <c r="S249" i="10" s="1"/>
  <c r="V249" i="10"/>
  <c r="W249" i="10" s="1"/>
  <c r="G250" i="10"/>
  <c r="H250" i="10" s="1"/>
  <c r="K250" i="10"/>
  <c r="L250" i="10" s="1"/>
  <c r="R250" i="10"/>
  <c r="S250" i="10" s="1"/>
  <c r="V250" i="10"/>
  <c r="W250" i="10" s="1"/>
  <c r="G251" i="10"/>
  <c r="H251" i="10" s="1"/>
  <c r="K251" i="10"/>
  <c r="L251" i="10" s="1"/>
  <c r="R251" i="10"/>
  <c r="S251" i="10" s="1"/>
  <c r="V251" i="10"/>
  <c r="W251" i="10" s="1"/>
  <c r="G252" i="10"/>
  <c r="H252" i="10" s="1"/>
  <c r="K252" i="10"/>
  <c r="L252" i="10" s="1"/>
  <c r="R252" i="10"/>
  <c r="S252" i="10" s="1"/>
  <c r="V252" i="10"/>
  <c r="W252" i="10" s="1"/>
  <c r="G253" i="10"/>
  <c r="H253" i="10" s="1"/>
  <c r="K253" i="10"/>
  <c r="L253" i="10" s="1"/>
  <c r="R253" i="10"/>
  <c r="S253" i="10" s="1"/>
  <c r="V253" i="10"/>
  <c r="W253" i="10" s="1"/>
  <c r="G254" i="10"/>
  <c r="H254" i="10" s="1"/>
  <c r="K254" i="10"/>
  <c r="L254" i="10" s="1"/>
  <c r="R254" i="10"/>
  <c r="S254" i="10" s="1"/>
  <c r="V254" i="10"/>
  <c r="W254" i="10" s="1"/>
  <c r="G255" i="10"/>
  <c r="H255" i="10" s="1"/>
  <c r="K255" i="10"/>
  <c r="L255" i="10" s="1"/>
  <c r="R255" i="10"/>
  <c r="S255" i="10" s="1"/>
  <c r="V255" i="10"/>
  <c r="W255" i="10" s="1"/>
  <c r="G256" i="10"/>
  <c r="H256" i="10" s="1"/>
  <c r="K256" i="10"/>
  <c r="L256" i="10" s="1"/>
  <c r="R256" i="10"/>
  <c r="S256" i="10" s="1"/>
  <c r="V256" i="10"/>
  <c r="W256" i="10" s="1"/>
  <c r="G257" i="10"/>
  <c r="H257" i="10" s="1"/>
  <c r="K257" i="10"/>
  <c r="L257" i="10" s="1"/>
  <c r="R257" i="10"/>
  <c r="S257" i="10" s="1"/>
  <c r="V257" i="10"/>
  <c r="W257" i="10" s="1"/>
  <c r="G258" i="10"/>
  <c r="H258" i="10" s="1"/>
  <c r="K258" i="10"/>
  <c r="L258" i="10" s="1"/>
  <c r="R258" i="10"/>
  <c r="S258" i="10" s="1"/>
  <c r="V258" i="10"/>
  <c r="W258" i="10" s="1"/>
  <c r="G259" i="10"/>
  <c r="H259" i="10" s="1"/>
  <c r="K259" i="10"/>
  <c r="L259" i="10" s="1"/>
  <c r="R259" i="10"/>
  <c r="S259" i="10" s="1"/>
  <c r="V259" i="10"/>
  <c r="W259" i="10" s="1"/>
  <c r="G260" i="10"/>
  <c r="H260" i="10" s="1"/>
  <c r="K260" i="10"/>
  <c r="L260" i="10" s="1"/>
  <c r="R260" i="10"/>
  <c r="S260" i="10" s="1"/>
  <c r="V260" i="10"/>
  <c r="W260" i="10" s="1"/>
  <c r="G261" i="10"/>
  <c r="H261" i="10" s="1"/>
  <c r="K261" i="10"/>
  <c r="L261" i="10" s="1"/>
  <c r="R261" i="10"/>
  <c r="S261" i="10" s="1"/>
  <c r="V261" i="10"/>
  <c r="W261" i="10" s="1"/>
  <c r="G262" i="10"/>
  <c r="H262" i="10" s="1"/>
  <c r="K262" i="10"/>
  <c r="L262" i="10" s="1"/>
  <c r="R262" i="10"/>
  <c r="S262" i="10" s="1"/>
  <c r="V262" i="10"/>
  <c r="W262" i="10" s="1"/>
  <c r="G263" i="10"/>
  <c r="H263" i="10" s="1"/>
  <c r="K263" i="10"/>
  <c r="L263" i="10" s="1"/>
  <c r="R263" i="10"/>
  <c r="S263" i="10" s="1"/>
  <c r="V263" i="10"/>
  <c r="W263" i="10" s="1"/>
  <c r="G264" i="10"/>
  <c r="H264" i="10" s="1"/>
  <c r="K264" i="10"/>
  <c r="L264" i="10" s="1"/>
  <c r="R264" i="10"/>
  <c r="S264" i="10" s="1"/>
  <c r="V264" i="10"/>
  <c r="W264" i="10" s="1"/>
  <c r="G265" i="10"/>
  <c r="H265" i="10" s="1"/>
  <c r="K265" i="10"/>
  <c r="L265" i="10" s="1"/>
  <c r="R265" i="10"/>
  <c r="S265" i="10" s="1"/>
  <c r="V265" i="10"/>
  <c r="W265" i="10" s="1"/>
  <c r="G266" i="10"/>
  <c r="H266" i="10" s="1"/>
  <c r="K266" i="10"/>
  <c r="L266" i="10" s="1"/>
  <c r="R266" i="10"/>
  <c r="S266" i="10" s="1"/>
  <c r="V266" i="10"/>
  <c r="W266" i="10" s="1"/>
  <c r="G267" i="10"/>
  <c r="H267" i="10" s="1"/>
  <c r="K267" i="10"/>
  <c r="L267" i="10" s="1"/>
  <c r="R267" i="10"/>
  <c r="S267" i="10" s="1"/>
  <c r="V267" i="10"/>
  <c r="W267" i="10" s="1"/>
  <c r="G268" i="10"/>
  <c r="H268" i="10" s="1"/>
  <c r="K268" i="10"/>
  <c r="L268" i="10" s="1"/>
  <c r="R268" i="10"/>
  <c r="S268" i="10" s="1"/>
  <c r="V268" i="10"/>
  <c r="W268" i="10" s="1"/>
  <c r="G269" i="10"/>
  <c r="H269" i="10" s="1"/>
  <c r="K269" i="10"/>
  <c r="L269" i="10" s="1"/>
  <c r="R269" i="10"/>
  <c r="S269" i="10" s="1"/>
  <c r="V269" i="10"/>
  <c r="W269" i="10" s="1"/>
  <c r="A34" i="4" l="1"/>
  <c r="A35" i="4" s="1"/>
  <c r="A188" i="4"/>
  <c r="A232" i="4"/>
  <c r="A255" i="4"/>
  <c r="A166" i="4"/>
  <c r="A210" i="4"/>
  <c r="A144" i="4"/>
  <c r="A122" i="4"/>
  <c r="A100" i="4"/>
  <c r="A78" i="4"/>
  <c r="A56" i="4"/>
  <c r="AF162" i="4" l="1" a="1"/>
  <c r="AF162" i="4" s="1"/>
  <c r="AF182" i="4" s="1"/>
  <c r="AA162" i="4"/>
  <c r="AA182" i="4" s="1"/>
  <c r="V162" i="4"/>
  <c r="AE162" i="4" a="1"/>
  <c r="AE162" i="4" s="1"/>
  <c r="AE182" i="4" s="1"/>
  <c r="Z162" i="4" a="1"/>
  <c r="Z162" i="4" s="1"/>
  <c r="Z182" i="4" s="1"/>
  <c r="AC162" i="4"/>
  <c r="AC182" i="4" s="1"/>
  <c r="Y162" i="4" a="1"/>
  <c r="Y162" i="4" s="1"/>
  <c r="Y182" i="4" s="1"/>
  <c r="AG162" i="4"/>
  <c r="AG182" i="4" s="1"/>
  <c r="AB162" i="4"/>
  <c r="W162" i="4"/>
  <c r="W182" i="4" s="1"/>
  <c r="W8" i="4"/>
  <c r="W28" i="4" s="1"/>
  <c r="AG8" i="4"/>
  <c r="AG28" i="4" s="1"/>
  <c r="W96" i="4"/>
  <c r="W116" i="4" s="1"/>
  <c r="Y8" i="4" a="1"/>
  <c r="Y8" i="4" s="1"/>
  <c r="Y28" i="4" s="1"/>
  <c r="AG52" i="4"/>
  <c r="AG72" i="4" s="1"/>
  <c r="Z250" i="4" a="1"/>
  <c r="Z250" i="4" s="1"/>
  <c r="Z270" i="4" s="1"/>
  <c r="AB8" i="4"/>
  <c r="AB28" i="4" s="1"/>
  <c r="Y96" i="4" a="1"/>
  <c r="Y96" i="4" s="1"/>
  <c r="Y116" i="4" s="1"/>
  <c r="AF206" i="4" a="1"/>
  <c r="AF206" i="4" s="1"/>
  <c r="AF226" i="4" s="1"/>
  <c r="AA228" i="4"/>
  <c r="AA248" i="4" s="1"/>
  <c r="AB118" i="4"/>
  <c r="AB138" i="4" s="1"/>
  <c r="AF140" i="4" a="1"/>
  <c r="AF140" i="4" s="1"/>
  <c r="AF160" i="4" s="1"/>
  <c r="AC8" i="4"/>
  <c r="AC28" i="4" s="1"/>
  <c r="AA30" i="4"/>
  <c r="AA50" i="4" s="1"/>
  <c r="AE96" i="4" a="1"/>
  <c r="AE96" i="4" s="1"/>
  <c r="AE116" i="4" s="1"/>
  <c r="AF184" i="4" a="1"/>
  <c r="AF184" i="4" s="1"/>
  <c r="AF204" i="4" s="1"/>
  <c r="Z8" i="4" a="1"/>
  <c r="Z8" i="4" s="1"/>
  <c r="Z28" i="4" s="1"/>
  <c r="AE8" i="4" a="1"/>
  <c r="AE8" i="4" s="1"/>
  <c r="AE28" i="4" s="1"/>
  <c r="V8" i="4"/>
  <c r="V28" i="4" s="1"/>
  <c r="V140" i="4"/>
  <c r="V160" i="4" s="1"/>
  <c r="Y52" i="4" a="1"/>
  <c r="Y52" i="4" s="1"/>
  <c r="Y72" i="4" s="1"/>
  <c r="V206" i="4"/>
  <c r="AE30" i="4" a="1"/>
  <c r="AE30" i="4" s="1"/>
  <c r="AE50" i="4" s="1"/>
  <c r="Y250" i="4" a="1"/>
  <c r="Y250" i="4" s="1"/>
  <c r="Y270" i="4" s="1"/>
  <c r="AG96" i="4"/>
  <c r="AG116" i="4" s="1"/>
  <c r="W184" i="4"/>
  <c r="W204" i="4" s="1"/>
  <c r="W250" i="4"/>
  <c r="W270" i="4" s="1"/>
  <c r="AA118" i="4"/>
  <c r="AA138" i="4" s="1"/>
  <c r="AE184" i="4" a="1"/>
  <c r="AE184" i="4" s="1"/>
  <c r="AE204" i="4" s="1"/>
  <c r="Z74" i="4" a="1"/>
  <c r="Z74" i="4" s="1"/>
  <c r="Z94" i="4" s="1"/>
  <c r="Y140" i="4" a="1"/>
  <c r="Y140" i="4" s="1"/>
  <c r="Y160" i="4" s="1"/>
  <c r="AC206" i="4"/>
  <c r="AC226" i="4" s="1"/>
  <c r="AA8" i="4"/>
  <c r="AA28" i="4" s="1"/>
  <c r="AF8" i="4" a="1"/>
  <c r="AF8" i="4" s="1"/>
  <c r="AF28" i="4" s="1"/>
  <c r="AC30" i="4"/>
  <c r="AC50" i="4" s="1"/>
  <c r="AB228" i="4"/>
  <c r="AF52" i="4" a="1"/>
  <c r="AF52" i="4" s="1"/>
  <c r="AF72" i="4" s="1"/>
  <c r="W30" i="4"/>
  <c r="W50" i="4" s="1"/>
  <c r="AA206" i="4"/>
  <c r="AA226" i="4" s="1"/>
  <c r="AC52" i="4"/>
  <c r="AC72" i="4" s="1"/>
  <c r="AE52" i="4" a="1"/>
  <c r="AE52" i="4" s="1"/>
  <c r="AE72" i="4" s="1"/>
  <c r="AC118" i="4"/>
  <c r="AC138" i="4" s="1"/>
  <c r="AG184" i="4"/>
  <c r="AG204" i="4" s="1"/>
  <c r="AG250" i="4"/>
  <c r="AG270" i="4" s="1"/>
  <c r="W140" i="4"/>
  <c r="W160" i="4" s="1"/>
  <c r="AB206" i="4"/>
  <c r="V96" i="4"/>
  <c r="X96" i="4" s="1"/>
  <c r="X116" i="4" s="1"/>
  <c r="AE228" i="4" a="1"/>
  <c r="AE228" i="4" s="1"/>
  <c r="AE248" i="4" s="1"/>
  <c r="AG74" i="4"/>
  <c r="AG94" i="4" s="1"/>
  <c r="V30" i="4"/>
  <c r="W74" i="4"/>
  <c r="W94" i="4" s="1"/>
  <c r="AG30" i="4"/>
  <c r="AG50" i="4" s="1"/>
  <c r="Y30" i="4" a="1"/>
  <c r="Y30" i="4" s="1"/>
  <c r="Y50" i="4" s="1"/>
  <c r="Z118" i="4" a="1"/>
  <c r="Z118" i="4" s="1"/>
  <c r="Z138" i="4" s="1"/>
  <c r="AA74" i="4"/>
  <c r="AA94" i="4" s="1"/>
  <c r="AE140" i="4" a="1"/>
  <c r="AE140" i="4" s="1"/>
  <c r="AE160" i="4" s="1"/>
  <c r="AE206" i="4" a="1"/>
  <c r="AE206" i="4" s="1"/>
  <c r="AE226" i="4" s="1"/>
  <c r="AC74" i="4"/>
  <c r="AC94" i="4" s="1"/>
  <c r="AG140" i="4"/>
  <c r="AG160" i="4" s="1"/>
  <c r="Y228" i="4" a="1"/>
  <c r="Y228" i="4" s="1"/>
  <c r="Y248" i="4" s="1"/>
  <c r="AF96" i="4" a="1"/>
  <c r="AF96" i="4" s="1"/>
  <c r="AF116" i="4" s="1"/>
  <c r="V184" i="4"/>
  <c r="X184" i="4" s="1"/>
  <c r="X204" i="4" s="1"/>
  <c r="AA250" i="4"/>
  <c r="AA270" i="4" s="1"/>
  <c r="AB30" i="4"/>
  <c r="AB74" i="4"/>
  <c r="W228" i="4"/>
  <c r="W248" i="4" s="1"/>
  <c r="Z30" i="4" a="1"/>
  <c r="Z30" i="4" s="1"/>
  <c r="Z50" i="4" s="1"/>
  <c r="AC96" i="4"/>
  <c r="AC116" i="4" s="1"/>
  <c r="AG228" i="4"/>
  <c r="AG248" i="4" s="1"/>
  <c r="V74" i="4"/>
  <c r="AB96" i="4"/>
  <c r="Z140" i="4" a="1"/>
  <c r="Z140" i="4" s="1"/>
  <c r="Z160" i="4" s="1"/>
  <c r="Z206" i="4" a="1"/>
  <c r="Z206" i="4" s="1"/>
  <c r="Z226" i="4" s="1"/>
  <c r="AF228" i="4" a="1"/>
  <c r="AF228" i="4" s="1"/>
  <c r="AF248" i="4" s="1"/>
  <c r="Y74" i="4" a="1"/>
  <c r="Y74" i="4" s="1"/>
  <c r="Y94" i="4" s="1"/>
  <c r="V118" i="4"/>
  <c r="AB140" i="4"/>
  <c r="Z184" i="4" a="1"/>
  <c r="Z184" i="4" s="1"/>
  <c r="Z204" i="4" s="1"/>
  <c r="AG206" i="4"/>
  <c r="AG226" i="4" s="1"/>
  <c r="AE250" i="4" a="1"/>
  <c r="AE250" i="4" s="1"/>
  <c r="AE270" i="4" s="1"/>
  <c r="AA96" i="4"/>
  <c r="AA116" i="4" s="1"/>
  <c r="AG118" i="4"/>
  <c r="AG138" i="4" s="1"/>
  <c r="Y206" i="4" a="1"/>
  <c r="Y206" i="4" s="1"/>
  <c r="Y226" i="4" s="1"/>
  <c r="V250" i="4"/>
  <c r="V52" i="4"/>
  <c r="AC184" i="4"/>
  <c r="AC204" i="4" s="1"/>
  <c r="AF30" i="4" a="1"/>
  <c r="AF30" i="4" s="1"/>
  <c r="AF50" i="4" s="1"/>
  <c r="AE118" i="4" a="1"/>
  <c r="AE118" i="4" s="1"/>
  <c r="AE138" i="4" s="1"/>
  <c r="AC250" i="4"/>
  <c r="AC270" i="4" s="1"/>
  <c r="AA52" i="4"/>
  <c r="AA72" i="4" s="1"/>
  <c r="Y184" i="4" a="1"/>
  <c r="Y184" i="4" s="1"/>
  <c r="Y204" i="4" s="1"/>
  <c r="AB52" i="4"/>
  <c r="W52" i="4"/>
  <c r="W72" i="4" s="1"/>
  <c r="AA140" i="4"/>
  <c r="AA160" i="4" s="1"/>
  <c r="Z52" i="4" a="1"/>
  <c r="Z52" i="4" s="1"/>
  <c r="Z72" i="4" s="1"/>
  <c r="AF74" i="4" a="1"/>
  <c r="AF74" i="4" s="1"/>
  <c r="AF94" i="4" s="1"/>
  <c r="Y118" i="4" a="1"/>
  <c r="Y118" i="4" s="1"/>
  <c r="Y138" i="4" s="1"/>
  <c r="AB184" i="4"/>
  <c r="V228" i="4"/>
  <c r="AB250" i="4"/>
  <c r="Z96" i="4" a="1"/>
  <c r="Z96" i="4" s="1"/>
  <c r="Z116" i="4" s="1"/>
  <c r="AF118" i="4" a="1"/>
  <c r="AF118" i="4" s="1"/>
  <c r="AF138" i="4" s="1"/>
  <c r="W206" i="4"/>
  <c r="W226" i="4" s="1"/>
  <c r="AC228" i="4"/>
  <c r="AC248" i="4" s="1"/>
  <c r="AE74" i="4" a="1"/>
  <c r="AE74" i="4" s="1"/>
  <c r="AE94" i="4" s="1"/>
  <c r="W118" i="4"/>
  <c r="W138" i="4" s="1"/>
  <c r="AC140" i="4"/>
  <c r="AC160" i="4" s="1"/>
  <c r="AA184" i="4"/>
  <c r="AA204" i="4" s="1"/>
  <c r="Z228" i="4" a="1"/>
  <c r="Z228" i="4" s="1"/>
  <c r="Z248" i="4" s="1"/>
  <c r="AF250" i="4" a="1"/>
  <c r="AF250" i="4" s="1"/>
  <c r="AF270" i="4" s="1"/>
  <c r="A189" i="4"/>
  <c r="A233" i="4"/>
  <c r="A211" i="4"/>
  <c r="A167" i="4"/>
  <c r="A256" i="4"/>
  <c r="A145" i="4"/>
  <c r="A123" i="4"/>
  <c r="A101" i="4"/>
  <c r="A79" i="4"/>
  <c r="A57" i="4"/>
  <c r="A36" i="4"/>
  <c r="X30" i="4" l="1"/>
  <c r="X50" i="4" s="1"/>
  <c r="AD206" i="4"/>
  <c r="AD226" i="4" s="1"/>
  <c r="X206" i="4"/>
  <c r="X226" i="4" s="1"/>
  <c r="AD228" i="4"/>
  <c r="AD248" i="4" s="1"/>
  <c r="AD162" i="4"/>
  <c r="AD182" i="4" s="1"/>
  <c r="AB182" i="4"/>
  <c r="X162" i="4"/>
  <c r="X182" i="4" s="1"/>
  <c r="V182" i="4"/>
  <c r="X140" i="4"/>
  <c r="X160" i="4" s="1"/>
  <c r="AB248" i="4"/>
  <c r="V226" i="4"/>
  <c r="X8" i="4"/>
  <c r="X28" i="4" s="1"/>
  <c r="AD118" i="4"/>
  <c r="AD138" i="4" s="1"/>
  <c r="AD8" i="4"/>
  <c r="AB226" i="4"/>
  <c r="V116" i="4"/>
  <c r="V50" i="4"/>
  <c r="V204" i="4"/>
  <c r="AD250" i="4"/>
  <c r="AD270" i="4" s="1"/>
  <c r="AB270" i="4"/>
  <c r="AD96" i="4"/>
  <c r="AD116" i="4" s="1"/>
  <c r="AB116" i="4"/>
  <c r="AB204" i="4"/>
  <c r="AD184" i="4"/>
  <c r="AD204" i="4" s="1"/>
  <c r="V138" i="4"/>
  <c r="X118" i="4"/>
  <c r="X138" i="4" s="1"/>
  <c r="AB94" i="4"/>
  <c r="AD74" i="4"/>
  <c r="AD94" i="4" s="1"/>
  <c r="AD30" i="4"/>
  <c r="AD50" i="4" s="1"/>
  <c r="AB50" i="4"/>
  <c r="X52" i="4"/>
  <c r="X72" i="4" s="1"/>
  <c r="V72" i="4"/>
  <c r="V248" i="4"/>
  <c r="X228" i="4"/>
  <c r="X248" i="4" s="1"/>
  <c r="AB72" i="4"/>
  <c r="AD52" i="4"/>
  <c r="AD72" i="4" s="1"/>
  <c r="V270" i="4"/>
  <c r="X250" i="4"/>
  <c r="X270" i="4" s="1"/>
  <c r="AB160" i="4"/>
  <c r="AD140" i="4"/>
  <c r="AD160" i="4" s="1"/>
  <c r="X74" i="4"/>
  <c r="X94" i="4" s="1"/>
  <c r="V94" i="4"/>
  <c r="A190" i="4"/>
  <c r="A234" i="4"/>
  <c r="A168" i="4"/>
  <c r="A212" i="4"/>
  <c r="A257" i="4"/>
  <c r="A146" i="4"/>
  <c r="A124" i="4"/>
  <c r="A102" i="4"/>
  <c r="A80" i="4"/>
  <c r="A58" i="4"/>
  <c r="A37" i="4"/>
  <c r="B8" i="4"/>
  <c r="A26" i="10"/>
  <c r="A191" i="4" l="1"/>
  <c r="A235" i="4"/>
  <c r="A169" i="4"/>
  <c r="A258" i="4"/>
  <c r="A213" i="4"/>
  <c r="A147" i="4"/>
  <c r="A125" i="4"/>
  <c r="A103" i="4"/>
  <c r="A81" i="4"/>
  <c r="A59" i="4"/>
  <c r="A38" i="4"/>
  <c r="A27" i="10"/>
  <c r="A28" i="10" l="1"/>
  <c r="A192" i="4"/>
  <c r="A236" i="4"/>
  <c r="A259" i="4"/>
  <c r="A170" i="4"/>
  <c r="A214" i="4"/>
  <c r="A148" i="4"/>
  <c r="A126" i="4"/>
  <c r="A104" i="4"/>
  <c r="A82" i="4"/>
  <c r="A60" i="4"/>
  <c r="A39" i="4"/>
  <c r="A29" i="10" l="1"/>
  <c r="A193" i="4"/>
  <c r="A237" i="4"/>
  <c r="A261" i="4"/>
  <c r="A215" i="4"/>
  <c r="A171" i="4"/>
  <c r="A149" i="4"/>
  <c r="A127" i="4"/>
  <c r="A105" i="4"/>
  <c r="A83" i="4"/>
  <c r="A61" i="4"/>
  <c r="A41" i="4"/>
  <c r="A30" i="10" l="1"/>
  <c r="A194" i="4"/>
  <c r="A239" i="4"/>
  <c r="A173" i="4"/>
  <c r="A262" i="4"/>
  <c r="A217" i="4"/>
  <c r="A151" i="4"/>
  <c r="A129" i="4"/>
  <c r="A107" i="4"/>
  <c r="A85" i="4"/>
  <c r="A63" i="4"/>
  <c r="A42" i="4"/>
  <c r="A31" i="10" l="1"/>
  <c r="A195" i="4"/>
  <c r="A240" i="4"/>
  <c r="A218" i="4"/>
  <c r="A263" i="4"/>
  <c r="A174" i="4"/>
  <c r="A152" i="4"/>
  <c r="A130" i="4"/>
  <c r="A108" i="4"/>
  <c r="A86" i="4"/>
  <c r="A64" i="4"/>
  <c r="A43" i="4"/>
  <c r="A32" i="10" l="1"/>
  <c r="A196" i="4"/>
  <c r="A241" i="4"/>
  <c r="A264" i="4"/>
  <c r="A175" i="4"/>
  <c r="A219" i="4"/>
  <c r="A153" i="4"/>
  <c r="A131" i="4"/>
  <c r="A109" i="4"/>
  <c r="A87" i="4"/>
  <c r="A65" i="4"/>
  <c r="A44" i="4"/>
  <c r="A33" i="10" l="1"/>
  <c r="A197" i="4"/>
  <c r="A242" i="4"/>
  <c r="A220" i="4"/>
  <c r="A176" i="4"/>
  <c r="A265" i="4"/>
  <c r="A154" i="4"/>
  <c r="A132" i="4"/>
  <c r="A110" i="4"/>
  <c r="A88" i="4"/>
  <c r="A66" i="4"/>
  <c r="A45" i="4"/>
  <c r="A34" i="10" l="1"/>
  <c r="A198" i="4"/>
  <c r="A243" i="4"/>
  <c r="A221" i="4"/>
  <c r="A266" i="4"/>
  <c r="A177" i="4"/>
  <c r="A155" i="4"/>
  <c r="A133" i="4"/>
  <c r="A111" i="4"/>
  <c r="A89" i="4"/>
  <c r="A67" i="4"/>
  <c r="A46" i="4"/>
  <c r="A35" i="10" l="1"/>
  <c r="A199" i="4"/>
  <c r="A244" i="4"/>
  <c r="A222" i="4"/>
  <c r="A178" i="4"/>
  <c r="A267" i="4"/>
  <c r="A156" i="4"/>
  <c r="A134" i="4"/>
  <c r="A112" i="4"/>
  <c r="A90" i="4"/>
  <c r="A68" i="4"/>
  <c r="A47" i="4"/>
  <c r="AM100" i="4" l="1"/>
  <c r="AM164" i="4"/>
  <c r="AM166" i="4"/>
  <c r="AH164" i="4"/>
  <c r="AI162" i="4"/>
  <c r="AH162" i="4"/>
  <c r="AL162" i="4" a="1"/>
  <c r="AL162" i="4" s="1"/>
  <c r="AK162" i="4" a="1"/>
  <c r="AK162" i="4" s="1"/>
  <c r="AM162" i="4"/>
  <c r="AL164" i="4" a="1"/>
  <c r="AL164" i="4" s="1"/>
  <c r="AK164" i="4" a="1"/>
  <c r="AK164" i="4" s="1"/>
  <c r="AI164" i="4"/>
  <c r="AI166" i="4"/>
  <c r="AK166" i="4" a="1"/>
  <c r="AK166" i="4" s="1"/>
  <c r="AH166" i="4"/>
  <c r="AJ166" i="4" s="1"/>
  <c r="AL166" i="4" a="1"/>
  <c r="AL166" i="4" s="1"/>
  <c r="AI210" i="4"/>
  <c r="AI144" i="4"/>
  <c r="AK122" i="4" a="1"/>
  <c r="AK122" i="4" s="1"/>
  <c r="AL56" i="4" a="1"/>
  <c r="AL56" i="4" s="1"/>
  <c r="AK100" i="4" a="1"/>
  <c r="AK100" i="4" s="1"/>
  <c r="A36" i="10"/>
  <c r="AI78" i="4"/>
  <c r="AL34" i="4" a="1"/>
  <c r="AL34" i="4" s="1"/>
  <c r="AM98" i="4"/>
  <c r="AL230" i="4" a="1"/>
  <c r="AL230" i="4" s="1"/>
  <c r="AM76" i="4"/>
  <c r="AH206" i="4"/>
  <c r="AL252" i="4" a="1"/>
  <c r="AL252" i="4" s="1"/>
  <c r="AK32" i="4" a="1"/>
  <c r="AK32" i="4" s="1"/>
  <c r="AK208" i="4" a="1"/>
  <c r="AK208" i="4" s="1"/>
  <c r="AH184" i="4"/>
  <c r="AH186" i="4"/>
  <c r="AL250" i="4" a="1"/>
  <c r="AL250" i="4" s="1"/>
  <c r="AK120" i="4" a="1"/>
  <c r="AK120" i="4" s="1"/>
  <c r="AM230" i="4"/>
  <c r="AL140" i="4" a="1"/>
  <c r="AL140" i="4" s="1"/>
  <c r="AI208" i="4"/>
  <c r="AL76" i="4" a="1"/>
  <c r="AL76" i="4" s="1"/>
  <c r="AK30" i="4" a="1"/>
  <c r="AK30" i="4" s="1"/>
  <c r="AM32" i="4"/>
  <c r="AI206" i="4"/>
  <c r="AK228" i="4" a="1"/>
  <c r="AK228" i="4" s="1"/>
  <c r="AM96" i="4"/>
  <c r="AI140" i="4"/>
  <c r="AK140" i="4" a="1"/>
  <c r="AK140" i="4" s="1"/>
  <c r="AI250" i="4"/>
  <c r="AK252" i="4" a="1"/>
  <c r="AK252" i="4" s="1"/>
  <c r="AH74" i="4"/>
  <c r="AI32" i="4"/>
  <c r="AI96" i="4"/>
  <c r="AL30" i="4" a="1"/>
  <c r="AL30" i="4" s="1"/>
  <c r="AM118" i="4"/>
  <c r="AI54" i="4"/>
  <c r="AI252" i="4"/>
  <c r="AI52" i="4"/>
  <c r="AL74" i="4" a="1"/>
  <c r="AL74" i="4" s="1"/>
  <c r="AH118" i="4"/>
  <c r="AK54" i="4" a="1"/>
  <c r="AK54" i="4" s="1"/>
  <c r="AM186" i="4"/>
  <c r="AI184" i="4"/>
  <c r="AH120" i="4"/>
  <c r="AM74" i="4"/>
  <c r="AI120" i="4"/>
  <c r="AH254" i="4"/>
  <c r="AH230" i="4"/>
  <c r="AI76" i="4"/>
  <c r="AL184" i="4" a="1"/>
  <c r="AL184" i="4" s="1"/>
  <c r="AM228" i="4"/>
  <c r="AM250" i="4"/>
  <c r="AK230" i="4" a="1"/>
  <c r="AK230" i="4" s="1"/>
  <c r="AH32" i="4"/>
  <c r="AL208" i="4" a="1"/>
  <c r="AL208" i="4" s="1"/>
  <c r="AK250" i="4" a="1"/>
  <c r="AK250" i="4" s="1"/>
  <c r="AL52" i="4" a="1"/>
  <c r="AL52" i="4" s="1"/>
  <c r="AK98" i="4" a="1"/>
  <c r="AK98" i="4" s="1"/>
  <c r="AI228" i="4"/>
  <c r="AH252" i="4"/>
  <c r="AK96" i="4" a="1"/>
  <c r="AK96" i="4" s="1"/>
  <c r="AL32" i="4" a="1"/>
  <c r="AL32" i="4" s="1"/>
  <c r="AL98" i="4" a="1"/>
  <c r="AL98" i="4" s="1"/>
  <c r="AM54" i="4"/>
  <c r="AI74" i="4"/>
  <c r="AM184" i="4"/>
  <c r="AH96" i="4"/>
  <c r="AM208" i="4"/>
  <c r="AM252" i="4"/>
  <c r="AH140" i="4"/>
  <c r="AI230" i="4"/>
  <c r="AM52" i="4"/>
  <c r="AK52" i="4" a="1"/>
  <c r="AK52" i="4" s="1"/>
  <c r="AL228" i="4" a="1"/>
  <c r="AL228" i="4" s="1"/>
  <c r="AH54" i="4"/>
  <c r="AM206" i="4"/>
  <c r="AI142" i="4"/>
  <c r="AI30" i="4"/>
  <c r="AK76" i="4" a="1"/>
  <c r="AK76" i="4" s="1"/>
  <c r="AI254" i="4"/>
  <c r="AK8" i="4" a="1"/>
  <c r="AK8" i="4" s="1"/>
  <c r="AL142" i="4" a="1"/>
  <c r="AL142" i="4" s="1"/>
  <c r="AH228" i="4"/>
  <c r="AM120" i="4"/>
  <c r="AI118" i="4"/>
  <c r="AL54" i="4" a="1"/>
  <c r="AL54" i="4" s="1"/>
  <c r="AH30" i="4"/>
  <c r="AH142" i="4"/>
  <c r="AI186" i="4"/>
  <c r="AK118" i="4" a="1"/>
  <c r="AK118" i="4" s="1"/>
  <c r="AL8" i="4" a="1"/>
  <c r="AL8" i="4" s="1"/>
  <c r="AM140" i="4"/>
  <c r="AK206" i="4" a="1"/>
  <c r="AK206" i="4" s="1"/>
  <c r="AK74" i="4" a="1"/>
  <c r="AK74" i="4" s="1"/>
  <c r="AL96" i="4" a="1"/>
  <c r="AL96" i="4" s="1"/>
  <c r="AL118" i="4" a="1"/>
  <c r="AL118" i="4" s="1"/>
  <c r="AL254" i="4" a="1"/>
  <c r="AL254" i="4" s="1"/>
  <c r="AK184" i="4" a="1"/>
  <c r="AK184" i="4" s="1"/>
  <c r="AH98" i="4"/>
  <c r="AL206" i="4" a="1"/>
  <c r="AL206" i="4" s="1"/>
  <c r="AM30" i="4"/>
  <c r="AL120" i="4" a="1"/>
  <c r="AL120" i="4" s="1"/>
  <c r="AK186" i="4" a="1"/>
  <c r="AK186" i="4" s="1"/>
  <c r="AH250" i="4"/>
  <c r="AK142" i="4" a="1"/>
  <c r="AK142" i="4" s="1"/>
  <c r="AK254" i="4" a="1"/>
  <c r="AK254" i="4" s="1"/>
  <c r="AI98" i="4"/>
  <c r="AH52" i="4"/>
  <c r="AL232" i="4" a="1"/>
  <c r="AL232" i="4" s="1"/>
  <c r="AL186" i="4" a="1"/>
  <c r="AL186" i="4" s="1"/>
  <c r="AH8" i="4"/>
  <c r="AI8" i="4"/>
  <c r="AH208" i="4"/>
  <c r="AL100" i="4" a="1"/>
  <c r="AL100" i="4" s="1"/>
  <c r="AK210" i="4" a="1"/>
  <c r="AK210" i="4" s="1"/>
  <c r="AL78" i="4" a="1"/>
  <c r="AL78" i="4" s="1"/>
  <c r="AM188" i="4"/>
  <c r="AI188" i="4"/>
  <c r="AL144" i="4" a="1"/>
  <c r="AL144" i="4" s="1"/>
  <c r="AH144" i="4"/>
  <c r="AJ144" i="4" s="1"/>
  <c r="AI56" i="4"/>
  <c r="AH78" i="4"/>
  <c r="AJ78" i="4" s="1"/>
  <c r="AM34" i="4"/>
  <c r="AM254" i="4"/>
  <c r="AI232" i="4"/>
  <c r="AI122" i="4"/>
  <c r="AK34" i="4" a="1"/>
  <c r="AK34" i="4" s="1"/>
  <c r="AM210" i="4"/>
  <c r="AI100" i="4"/>
  <c r="AM142" i="4"/>
  <c r="AM122" i="4"/>
  <c r="AK56" i="4" a="1"/>
  <c r="AK56" i="4" s="1"/>
  <c r="AM8" i="4"/>
  <c r="AK78" i="4" a="1"/>
  <c r="AK78" i="4" s="1"/>
  <c r="AM56" i="4"/>
  <c r="AL210" i="4" a="1"/>
  <c r="AL210" i="4" s="1"/>
  <c r="AK188" i="4" a="1"/>
  <c r="AK188" i="4" s="1"/>
  <c r="AK232" i="4" a="1"/>
  <c r="AK232" i="4" s="1"/>
  <c r="AH76" i="4"/>
  <c r="AL188" i="4" a="1"/>
  <c r="AL188" i="4" s="1"/>
  <c r="AK144" i="4" a="1"/>
  <c r="AK144" i="4" s="1"/>
  <c r="AL122" i="4" a="1"/>
  <c r="AL122" i="4" s="1"/>
  <c r="AH122" i="4"/>
  <c r="AI34" i="4"/>
  <c r="AH232" i="4"/>
  <c r="AJ232" i="4" s="1"/>
  <c r="AM232" i="4"/>
  <c r="AH56" i="4"/>
  <c r="AJ56" i="4" s="1"/>
  <c r="AH34" i="4"/>
  <c r="AH210" i="4"/>
  <c r="AJ210" i="4" s="1"/>
  <c r="AH188" i="4"/>
  <c r="AJ188" i="4" s="1"/>
  <c r="AM78" i="4"/>
  <c r="AH100" i="4"/>
  <c r="AJ100" i="4" s="1"/>
  <c r="AM144" i="4"/>
  <c r="A200" i="4"/>
  <c r="A245" i="4"/>
  <c r="A268" i="4"/>
  <c r="A179" i="4"/>
  <c r="A223" i="4"/>
  <c r="A157" i="4"/>
  <c r="A135" i="4"/>
  <c r="A113" i="4"/>
  <c r="A91" i="4"/>
  <c r="A69" i="4"/>
  <c r="A48" i="4"/>
  <c r="AJ120" i="4" l="1"/>
  <c r="AJ230" i="4"/>
  <c r="AJ248" i="4" s="1"/>
  <c r="AJ142" i="4"/>
  <c r="AJ76" i="4"/>
  <c r="AJ94" i="4" s="1"/>
  <c r="AJ252" i="4"/>
  <c r="AJ208" i="4"/>
  <c r="AJ226" i="4" s="1"/>
  <c r="AJ164" i="4"/>
  <c r="AJ182" i="4" s="1"/>
  <c r="AJ34" i="4"/>
  <c r="AJ122" i="4"/>
  <c r="AJ138" i="4" s="1"/>
  <c r="AJ98" i="4"/>
  <c r="AJ116" i="4" s="1"/>
  <c r="AJ54" i="4"/>
  <c r="AJ72" i="4" s="1"/>
  <c r="AJ254" i="4"/>
  <c r="AJ186" i="4"/>
  <c r="AJ204" i="4" s="1"/>
  <c r="AJ32" i="4"/>
  <c r="AL182" i="4"/>
  <c r="AK182" i="4"/>
  <c r="AH182" i="4"/>
  <c r="AI182" i="4"/>
  <c r="AM182" i="4"/>
  <c r="AM204" i="4"/>
  <c r="AL94" i="4"/>
  <c r="AM72" i="4"/>
  <c r="AK50" i="4"/>
  <c r="AM138" i="4"/>
  <c r="AK160" i="4"/>
  <c r="AI72" i="4"/>
  <c r="AL226" i="4"/>
  <c r="AL116" i="4"/>
  <c r="AI248" i="4"/>
  <c r="AK72" i="4"/>
  <c r="AI226" i="4"/>
  <c r="AK226" i="4"/>
  <c r="AM160" i="4"/>
  <c r="AK248" i="4"/>
  <c r="AM270" i="4"/>
  <c r="AL248" i="4"/>
  <c r="AK270" i="4"/>
  <c r="AH50" i="4"/>
  <c r="AH204" i="4"/>
  <c r="AM116" i="4"/>
  <c r="AL204" i="4"/>
  <c r="AI138" i="4"/>
  <c r="AJ160" i="4"/>
  <c r="AL270" i="4"/>
  <c r="AM94" i="4"/>
  <c r="AM50" i="4"/>
  <c r="AL160" i="4"/>
  <c r="AI160" i="4"/>
  <c r="AL72" i="4"/>
  <c r="AI50" i="4"/>
  <c r="AI116" i="4"/>
  <c r="AM248" i="4"/>
  <c r="AL138" i="4"/>
  <c r="AM226" i="4"/>
  <c r="AI204" i="4"/>
  <c r="AI94" i="4"/>
  <c r="AK116" i="4"/>
  <c r="AH226" i="4"/>
  <c r="AK204" i="4"/>
  <c r="AH72" i="4"/>
  <c r="AH248" i="4"/>
  <c r="AI270" i="4"/>
  <c r="AH116" i="4"/>
  <c r="A37" i="10"/>
  <c r="AH138" i="4"/>
  <c r="AK94" i="4"/>
  <c r="AH270" i="4"/>
  <c r="AH160" i="4"/>
  <c r="AH94" i="4"/>
  <c r="AL50" i="4"/>
  <c r="AK138" i="4"/>
  <c r="A201" i="4"/>
  <c r="A246" i="4"/>
  <c r="A269" i="4"/>
  <c r="A180" i="4"/>
  <c r="A224" i="4"/>
  <c r="A158" i="4"/>
  <c r="A136" i="4"/>
  <c r="A114" i="4"/>
  <c r="A92" i="4"/>
  <c r="A70" i="4"/>
  <c r="A49" i="4"/>
  <c r="AJ50" i="4" l="1"/>
  <c r="AJ270" i="4"/>
  <c r="A38" i="10"/>
  <c r="A202" i="4"/>
  <c r="A247" i="4"/>
  <c r="A225" i="4"/>
  <c r="A270" i="4"/>
  <c r="A181" i="4"/>
  <c r="A159" i="4"/>
  <c r="A137" i="4"/>
  <c r="A115" i="4"/>
  <c r="A93" i="4"/>
  <c r="A71" i="4"/>
  <c r="A50" i="4"/>
  <c r="A39" i="10" l="1"/>
  <c r="A203" i="4"/>
  <c r="A248" i="4"/>
  <c r="A182" i="4"/>
  <c r="A226" i="4"/>
  <c r="A160" i="4"/>
  <c r="A138" i="4"/>
  <c r="A116" i="4"/>
  <c r="A94" i="4"/>
  <c r="A72" i="4"/>
  <c r="A40" i="10" l="1"/>
  <c r="A204" i="4"/>
  <c r="A41" i="10" l="1"/>
  <c r="AD20" i="4"/>
  <c r="AD21" i="4"/>
  <c r="AD22" i="4"/>
  <c r="AD23" i="4"/>
  <c r="AD24" i="4"/>
  <c r="AD25" i="4"/>
  <c r="AD26" i="4"/>
  <c r="AD27" i="4"/>
  <c r="AD10" i="4"/>
  <c r="A42" i="10" l="1"/>
  <c r="AD19" i="4"/>
  <c r="AD28" i="4" s="1"/>
  <c r="A43" i="10" l="1"/>
  <c r="A44" i="10" l="1"/>
  <c r="A45" i="10" l="1"/>
  <c r="A46" i="10" l="1"/>
  <c r="A47" i="10" l="1"/>
  <c r="A48" i="10" l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D13" i="4" s="1"/>
  <c r="G224" i="4" l="1" a="1"/>
  <c r="G224" i="4" s="1"/>
  <c r="E162" i="4"/>
  <c r="H169" i="4" a="1"/>
  <c r="H169" i="4" s="1"/>
  <c r="H172" i="4" a="1"/>
  <c r="H172" i="4" s="1"/>
  <c r="E172" i="4"/>
  <c r="I163" i="4"/>
  <c r="H162" i="4" a="1"/>
  <c r="H162" i="4" s="1"/>
  <c r="I162" i="4"/>
  <c r="D162" i="4"/>
  <c r="G172" i="4" a="1"/>
  <c r="G172" i="4" s="1"/>
  <c r="G163" i="4" a="1"/>
  <c r="G163" i="4" s="1"/>
  <c r="E163" i="4"/>
  <c r="I172" i="4"/>
  <c r="D172" i="4"/>
  <c r="D163" i="4"/>
  <c r="H163" i="4" a="1"/>
  <c r="H163" i="4" s="1"/>
  <c r="G162" i="4" a="1"/>
  <c r="G162" i="4" s="1"/>
  <c r="G168" i="4" a="1"/>
  <c r="G168" i="4" s="1"/>
  <c r="H168" i="4" a="1"/>
  <c r="H168" i="4" s="1"/>
  <c r="E168" i="4"/>
  <c r="I168" i="4"/>
  <c r="D168" i="4"/>
  <c r="I171" i="4"/>
  <c r="I169" i="4"/>
  <c r="E169" i="4"/>
  <c r="D169" i="4"/>
  <c r="AN169" i="4" s="1"/>
  <c r="G169" i="4" a="1"/>
  <c r="G169" i="4" s="1"/>
  <c r="E170" i="4"/>
  <c r="H170" i="4" a="1"/>
  <c r="H170" i="4" s="1"/>
  <c r="G170" i="4" a="1"/>
  <c r="G170" i="4" s="1"/>
  <c r="I170" i="4"/>
  <c r="D170" i="4"/>
  <c r="AN170" i="4" s="1"/>
  <c r="D174" i="4"/>
  <c r="G171" i="4" a="1"/>
  <c r="G171" i="4" s="1"/>
  <c r="D171" i="4"/>
  <c r="AN171" i="4" s="1"/>
  <c r="H171" i="4" a="1"/>
  <c r="H171" i="4" s="1"/>
  <c r="E171" i="4"/>
  <c r="I173" i="4"/>
  <c r="D173" i="4"/>
  <c r="H173" i="4" a="1"/>
  <c r="H173" i="4" s="1"/>
  <c r="G173" i="4" a="1"/>
  <c r="G173" i="4" s="1"/>
  <c r="E173" i="4"/>
  <c r="G176" i="4" a="1"/>
  <c r="G176" i="4" s="1"/>
  <c r="I174" i="4"/>
  <c r="H174" i="4" a="1"/>
  <c r="H174" i="4" s="1"/>
  <c r="E174" i="4"/>
  <c r="G174" i="4" a="1"/>
  <c r="G174" i="4" s="1"/>
  <c r="E175" i="4"/>
  <c r="I175" i="4"/>
  <c r="H175" i="4" a="1"/>
  <c r="H175" i="4" s="1"/>
  <c r="D175" i="4"/>
  <c r="G175" i="4" a="1"/>
  <c r="G175" i="4" s="1"/>
  <c r="D176" i="4"/>
  <c r="I176" i="4"/>
  <c r="E176" i="4"/>
  <c r="H176" i="4" a="1"/>
  <c r="H176" i="4" s="1"/>
  <c r="H177" i="4" a="1"/>
  <c r="H177" i="4" s="1"/>
  <c r="D177" i="4"/>
  <c r="E177" i="4"/>
  <c r="I177" i="4"/>
  <c r="G177" i="4" a="1"/>
  <c r="G177" i="4" s="1"/>
  <c r="G178" i="4" a="1"/>
  <c r="G178" i="4" s="1"/>
  <c r="H178" i="4" a="1"/>
  <c r="H178" i="4" s="1"/>
  <c r="I179" i="4"/>
  <c r="I178" i="4"/>
  <c r="E178" i="4"/>
  <c r="E179" i="4"/>
  <c r="D179" i="4"/>
  <c r="H179" i="4" a="1"/>
  <c r="H179" i="4" s="1"/>
  <c r="G179" i="4" a="1"/>
  <c r="G179" i="4" s="1"/>
  <c r="D178" i="4"/>
  <c r="E181" i="4"/>
  <c r="G180" i="4" a="1"/>
  <c r="G180" i="4" s="1"/>
  <c r="E180" i="4"/>
  <c r="D180" i="4"/>
  <c r="H180" i="4" a="1"/>
  <c r="H180" i="4" s="1"/>
  <c r="I180" i="4"/>
  <c r="H181" i="4" a="1"/>
  <c r="H181" i="4" s="1"/>
  <c r="I181" i="4"/>
  <c r="G181" i="4" a="1"/>
  <c r="G181" i="4" s="1"/>
  <c r="D181" i="4"/>
  <c r="I92" i="4"/>
  <c r="G203" i="4" a="1"/>
  <c r="G203" i="4" s="1"/>
  <c r="E136" i="4"/>
  <c r="H93" i="4" a="1"/>
  <c r="H93" i="4" s="1"/>
  <c r="G269" i="4" a="1"/>
  <c r="G269" i="4" s="1"/>
  <c r="I247" i="4"/>
  <c r="I269" i="4"/>
  <c r="H49" i="4" a="1"/>
  <c r="H49" i="4" s="1"/>
  <c r="D246" i="4"/>
  <c r="E247" i="4"/>
  <c r="I158" i="4"/>
  <c r="D158" i="4"/>
  <c r="E114" i="4"/>
  <c r="H114" i="4" a="1"/>
  <c r="H114" i="4" s="1"/>
  <c r="D136" i="4"/>
  <c r="H70" i="4" a="1"/>
  <c r="H70" i="4" s="1"/>
  <c r="G49" i="4" a="1"/>
  <c r="G49" i="4" s="1"/>
  <c r="G158" i="4" a="1"/>
  <c r="G158" i="4" s="1"/>
  <c r="D247" i="4"/>
  <c r="G159" i="4" a="1"/>
  <c r="G159" i="4" s="1"/>
  <c r="I225" i="4"/>
  <c r="E269" i="4"/>
  <c r="D115" i="4"/>
  <c r="G136" i="4" a="1"/>
  <c r="G136" i="4" s="1"/>
  <c r="I203" i="4"/>
  <c r="E203" i="4"/>
  <c r="G246" i="4" a="1"/>
  <c r="G246" i="4" s="1"/>
  <c r="D92" i="4"/>
  <c r="E137" i="4"/>
  <c r="G247" i="4" a="1"/>
  <c r="G247" i="4" s="1"/>
  <c r="G137" i="4" a="1"/>
  <c r="G137" i="4" s="1"/>
  <c r="D137" i="4"/>
  <c r="H203" i="4" a="1"/>
  <c r="H203" i="4" s="1"/>
  <c r="I150" i="4"/>
  <c r="D84" i="4"/>
  <c r="AN84" i="4" s="1"/>
  <c r="I128" i="4"/>
  <c r="I119" i="4"/>
  <c r="G30" i="4" a="1"/>
  <c r="G30" i="4" s="1"/>
  <c r="G141" i="4" a="1"/>
  <c r="G141" i="4" s="1"/>
  <c r="I18" i="4"/>
  <c r="G185" i="4" a="1"/>
  <c r="G185" i="4" s="1"/>
  <c r="H118" i="4" a="1"/>
  <c r="H118" i="4" s="1"/>
  <c r="G62" i="4" a="1"/>
  <c r="G62" i="4" s="1"/>
  <c r="E141" i="4"/>
  <c r="H30" i="4" a="1"/>
  <c r="H30" i="4" s="1"/>
  <c r="D250" i="4"/>
  <c r="I30" i="4"/>
  <c r="H141" i="4" a="1"/>
  <c r="H141" i="4" s="1"/>
  <c r="E124" i="4"/>
  <c r="E238" i="4"/>
  <c r="E207" i="4"/>
  <c r="H260" i="4" a="1"/>
  <c r="H260" i="4" s="1"/>
  <c r="H74" i="4" a="1"/>
  <c r="H74" i="4" s="1"/>
  <c r="D184" i="4"/>
  <c r="E52" i="4"/>
  <c r="D106" i="4"/>
  <c r="AN106" i="4" s="1"/>
  <c r="G119" i="4" a="1"/>
  <c r="G119" i="4" s="1"/>
  <c r="G53" i="4" a="1"/>
  <c r="G53" i="4" s="1"/>
  <c r="I184" i="4"/>
  <c r="H206" i="4" a="1"/>
  <c r="H206" i="4" s="1"/>
  <c r="H80" i="4" a="1"/>
  <c r="H80" i="4" s="1"/>
  <c r="D30" i="4"/>
  <c r="G40" i="4" a="1"/>
  <c r="G40" i="4" s="1"/>
  <c r="H106" i="4" a="1"/>
  <c r="H106" i="4" s="1"/>
  <c r="G75" i="4" a="1"/>
  <c r="G75" i="4" s="1"/>
  <c r="E75" i="4"/>
  <c r="D53" i="4"/>
  <c r="E62" i="4"/>
  <c r="D118" i="4"/>
  <c r="H128" i="4" a="1"/>
  <c r="H128" i="4" s="1"/>
  <c r="G190" i="4" a="1"/>
  <c r="G190" i="4" s="1"/>
  <c r="E150" i="4"/>
  <c r="G106" i="4" a="1"/>
  <c r="G106" i="4" s="1"/>
  <c r="D36" i="4"/>
  <c r="E128" i="4"/>
  <c r="I251" i="4"/>
  <c r="E97" i="4"/>
  <c r="E206" i="4"/>
  <c r="G150" i="4" a="1"/>
  <c r="G150" i="4" s="1"/>
  <c r="I75" i="4"/>
  <c r="H75" i="4" a="1"/>
  <c r="H75" i="4" s="1"/>
  <c r="G97" i="4" a="1"/>
  <c r="G97" i="4" s="1"/>
  <c r="I40" i="4"/>
  <c r="D257" i="4"/>
  <c r="E40" i="4"/>
  <c r="D31" i="4"/>
  <c r="I106" i="4"/>
  <c r="E229" i="4"/>
  <c r="G207" i="4" a="1"/>
  <c r="G207" i="4" s="1"/>
  <c r="D97" i="4"/>
  <c r="E30" i="4"/>
  <c r="D238" i="4"/>
  <c r="I250" i="4"/>
  <c r="D40" i="4"/>
  <c r="AN40" i="4" s="1"/>
  <c r="I185" i="4"/>
  <c r="G212" i="4" a="1"/>
  <c r="G212" i="4" s="1"/>
  <c r="E251" i="4"/>
  <c r="E185" i="4"/>
  <c r="I260" i="4"/>
  <c r="G228" i="4" a="1"/>
  <c r="G228" i="4" s="1"/>
  <c r="E260" i="4"/>
  <c r="D62" i="4"/>
  <c r="H140" i="4" a="1"/>
  <c r="H140" i="4" s="1"/>
  <c r="D207" i="4"/>
  <c r="I31" i="4"/>
  <c r="G52" i="4" a="1"/>
  <c r="G52" i="4" s="1"/>
  <c r="E37" i="4"/>
  <c r="D229" i="4"/>
  <c r="H96" i="4" a="1"/>
  <c r="H96" i="4" s="1"/>
  <c r="D260" i="4"/>
  <c r="AN260" i="4" s="1"/>
  <c r="D52" i="4"/>
  <c r="G260" i="4" a="1"/>
  <c r="G260" i="4" s="1"/>
  <c r="I96" i="4"/>
  <c r="G118" i="4" a="1"/>
  <c r="G118" i="4" s="1"/>
  <c r="E58" i="4"/>
  <c r="E84" i="4"/>
  <c r="D141" i="4"/>
  <c r="H53" i="4" a="1"/>
  <c r="H53" i="4" s="1"/>
  <c r="D74" i="4"/>
  <c r="D128" i="4"/>
  <c r="AN128" i="4" s="1"/>
  <c r="H251" i="4" a="1"/>
  <c r="H251" i="4" s="1"/>
  <c r="E31" i="4"/>
  <c r="D185" i="4"/>
  <c r="E106" i="4"/>
  <c r="E74" i="4"/>
  <c r="D96" i="4"/>
  <c r="H40" i="4" a="1"/>
  <c r="H40" i="4" s="1"/>
  <c r="H228" i="4" a="1"/>
  <c r="H228" i="4" s="1"/>
  <c r="E119" i="4"/>
  <c r="G128" i="4" a="1"/>
  <c r="G128" i="4" s="1"/>
  <c r="H84" i="4" a="1"/>
  <c r="H84" i="4" s="1"/>
  <c r="I97" i="4"/>
  <c r="G140" i="4" a="1"/>
  <c r="G140" i="4" s="1"/>
  <c r="I216" i="4"/>
  <c r="G229" i="4" a="1"/>
  <c r="G229" i="4" s="1"/>
  <c r="G31" i="4" a="1"/>
  <c r="G31" i="4" s="1"/>
  <c r="H185" i="4" a="1"/>
  <c r="H185" i="4" s="1"/>
  <c r="E140" i="4"/>
  <c r="I228" i="4"/>
  <c r="I118" i="4"/>
  <c r="G184" i="4" a="1"/>
  <c r="G184" i="4" s="1"/>
  <c r="H150" i="4" a="1"/>
  <c r="H150" i="4" s="1"/>
  <c r="D228" i="4"/>
  <c r="G96" i="4" a="1"/>
  <c r="G96" i="4" s="1"/>
  <c r="D190" i="4"/>
  <c r="D234" i="4"/>
  <c r="D206" i="4"/>
  <c r="I206" i="4"/>
  <c r="E118" i="4"/>
  <c r="I229" i="4"/>
  <c r="I62" i="4"/>
  <c r="G238" i="4" a="1"/>
  <c r="G238" i="4" s="1"/>
  <c r="H234" i="4" a="1"/>
  <c r="H234" i="4" s="1"/>
  <c r="D140" i="4"/>
  <c r="H62" i="4" a="1"/>
  <c r="H62" i="4" s="1"/>
  <c r="I141" i="4"/>
  <c r="H257" i="4" a="1"/>
  <c r="H257" i="4" s="1"/>
  <c r="E250" i="4"/>
  <c r="D75" i="4"/>
  <c r="E53" i="4"/>
  <c r="I74" i="4"/>
  <c r="G36" i="4" a="1"/>
  <c r="G36" i="4" s="1"/>
  <c r="H229" i="4" a="1"/>
  <c r="H229" i="4" s="1"/>
  <c r="I52" i="4"/>
  <c r="H52" i="4" a="1"/>
  <c r="H52" i="4" s="1"/>
  <c r="H97" i="4" a="1"/>
  <c r="H97" i="4" s="1"/>
  <c r="H36" i="4" a="1"/>
  <c r="H36" i="4" s="1"/>
  <c r="D251" i="4"/>
  <c r="G250" i="4" a="1"/>
  <c r="G250" i="4" s="1"/>
  <c r="I53" i="4"/>
  <c r="I140" i="4"/>
  <c r="E190" i="4"/>
  <c r="G84" i="4" a="1"/>
  <c r="G84" i="4" s="1"/>
  <c r="G74" i="4" a="1"/>
  <c r="G74" i="4" s="1"/>
  <c r="G102" i="4" a="1"/>
  <c r="G102" i="4" s="1"/>
  <c r="G124" i="4" a="1"/>
  <c r="G124" i="4" s="1"/>
  <c r="D58" i="4"/>
  <c r="G146" i="4" a="1"/>
  <c r="G146" i="4" s="1"/>
  <c r="G256" i="4" a="1"/>
  <c r="G256" i="4" s="1"/>
  <c r="I212" i="4"/>
  <c r="H216" i="4" a="1"/>
  <c r="H216" i="4" s="1"/>
  <c r="H238" i="4" a="1"/>
  <c r="H238" i="4" s="1"/>
  <c r="I146" i="4"/>
  <c r="G234" i="4" a="1"/>
  <c r="G234" i="4" s="1"/>
  <c r="E212" i="4"/>
  <c r="E228" i="4"/>
  <c r="D150" i="4"/>
  <c r="E96" i="4"/>
  <c r="I207" i="4"/>
  <c r="H184" i="4" a="1"/>
  <c r="H184" i="4" s="1"/>
  <c r="I58" i="4"/>
  <c r="E146" i="4"/>
  <c r="E80" i="4"/>
  <c r="D256" i="4"/>
  <c r="E102" i="4"/>
  <c r="H207" i="4" a="1"/>
  <c r="H207" i="4" s="1"/>
  <c r="I238" i="4"/>
  <c r="D216" i="4"/>
  <c r="AN216" i="4" s="1"/>
  <c r="H250" i="4" a="1"/>
  <c r="H250" i="4" s="1"/>
  <c r="H212" i="4" a="1"/>
  <c r="H212" i="4" s="1"/>
  <c r="D102" i="4"/>
  <c r="I37" i="4"/>
  <c r="H256" i="4" a="1"/>
  <c r="H256" i="4" s="1"/>
  <c r="I102" i="4"/>
  <c r="I256" i="4"/>
  <c r="G80" i="4" a="1"/>
  <c r="G80" i="4" s="1"/>
  <c r="H58" i="4" a="1"/>
  <c r="H58" i="4" s="1"/>
  <c r="E234" i="4"/>
  <c r="G216" i="4" a="1"/>
  <c r="G216" i="4" s="1"/>
  <c r="D119" i="4"/>
  <c r="G251" i="4" a="1"/>
  <c r="G251" i="4" s="1"/>
  <c r="H31" i="4" a="1"/>
  <c r="H31" i="4" s="1"/>
  <c r="G206" i="4" a="1"/>
  <c r="G206" i="4" s="1"/>
  <c r="H119" i="4" a="1"/>
  <c r="H119" i="4" s="1"/>
  <c r="D146" i="4"/>
  <c r="I80" i="4"/>
  <c r="E256" i="4"/>
  <c r="I190" i="4"/>
  <c r="H124" i="4" a="1"/>
  <c r="H124" i="4" s="1"/>
  <c r="H37" i="4" a="1"/>
  <c r="H37" i="4" s="1"/>
  <c r="I234" i="4"/>
  <c r="E216" i="4"/>
  <c r="I84" i="4"/>
  <c r="E257" i="4"/>
  <c r="D80" i="4"/>
  <c r="I36" i="4"/>
  <c r="H43" i="4" a="1"/>
  <c r="H43" i="4" s="1"/>
  <c r="I257" i="4"/>
  <c r="G191" i="4" a="1"/>
  <c r="G191" i="4" s="1"/>
  <c r="G258" i="4" a="1"/>
  <c r="G258" i="4" s="1"/>
  <c r="E259" i="4"/>
  <c r="H148" i="4" a="1"/>
  <c r="H148" i="4" s="1"/>
  <c r="H126" i="4" a="1"/>
  <c r="H126" i="4" s="1"/>
  <c r="G236" i="4" a="1"/>
  <c r="G236" i="4" s="1"/>
  <c r="G8" i="4" a="1"/>
  <c r="G8" i="4" s="1"/>
  <c r="G58" i="4" a="1"/>
  <c r="G58" i="4" s="1"/>
  <c r="I258" i="4"/>
  <c r="D212" i="4"/>
  <c r="G257" i="4" a="1"/>
  <c r="G257" i="4" s="1"/>
  <c r="E36" i="4"/>
  <c r="D81" i="4"/>
  <c r="AN81" i="4" s="1"/>
  <c r="D259" i="4"/>
  <c r="H235" i="4" a="1"/>
  <c r="H235" i="4" s="1"/>
  <c r="G38" i="4" a="1"/>
  <c r="G38" i="4" s="1"/>
  <c r="I125" i="4"/>
  <c r="E184" i="4"/>
  <c r="I213" i="4"/>
  <c r="E60" i="4"/>
  <c r="D38" i="4"/>
  <c r="AN38" i="4" s="1"/>
  <c r="D124" i="4"/>
  <c r="E258" i="4"/>
  <c r="H259" i="4" a="1"/>
  <c r="H259" i="4" s="1"/>
  <c r="E235" i="4"/>
  <c r="G147" i="4" a="1"/>
  <c r="G147" i="4" s="1"/>
  <c r="I214" i="4"/>
  <c r="G18" i="4" a="1"/>
  <c r="G18" i="4" s="1"/>
  <c r="D37" i="4"/>
  <c r="AN37" i="4" s="1"/>
  <c r="I147" i="4"/>
  <c r="G262" i="4" a="1"/>
  <c r="G262" i="4" s="1"/>
  <c r="I239" i="4"/>
  <c r="E59" i="4"/>
  <c r="D235" i="4"/>
  <c r="E126" i="4"/>
  <c r="H258" i="4" a="1"/>
  <c r="H258" i="4" s="1"/>
  <c r="I60" i="4"/>
  <c r="D60" i="4"/>
  <c r="AN60" i="4" s="1"/>
  <c r="E125" i="4"/>
  <c r="H104" i="4" a="1"/>
  <c r="H104" i="4" s="1"/>
  <c r="E148" i="4"/>
  <c r="G82" i="4" a="1"/>
  <c r="G82" i="4" s="1"/>
  <c r="E82" i="4"/>
  <c r="I124" i="4"/>
  <c r="G37" i="4" a="1"/>
  <c r="G37" i="4" s="1"/>
  <c r="E81" i="4"/>
  <c r="E103" i="4"/>
  <c r="D59" i="4"/>
  <c r="AN59" i="4" s="1"/>
  <c r="H214" i="4" a="1"/>
  <c r="H214" i="4" s="1"/>
  <c r="I148" i="4"/>
  <c r="E39" i="4"/>
  <c r="D125" i="4"/>
  <c r="AN125" i="4" s="1"/>
  <c r="D213" i="4"/>
  <c r="H192" i="4" a="1"/>
  <c r="H192" i="4" s="1"/>
  <c r="H125" i="4" a="1"/>
  <c r="H125" i="4" s="1"/>
  <c r="H8" i="4" a="1"/>
  <c r="H8" i="4" s="1"/>
  <c r="G39" i="4" a="1"/>
  <c r="G39" i="4" s="1"/>
  <c r="G215" i="4" a="1"/>
  <c r="G215" i="4" s="1"/>
  <c r="I126" i="4"/>
  <c r="D236" i="4"/>
  <c r="H103" i="4" a="1"/>
  <c r="H103" i="4" s="1"/>
  <c r="I39" i="4"/>
  <c r="I38" i="4"/>
  <c r="H82" i="4" a="1"/>
  <c r="H82" i="4" s="1"/>
  <c r="H190" i="4" a="1"/>
  <c r="H190" i="4" s="1"/>
  <c r="D147" i="4"/>
  <c r="AN147" i="4" s="1"/>
  <c r="H146" i="4" a="1"/>
  <c r="H146" i="4" s="1"/>
  <c r="I59" i="4"/>
  <c r="I191" i="4"/>
  <c r="D214" i="4"/>
  <c r="E38" i="4"/>
  <c r="H102" i="4" a="1"/>
  <c r="H102" i="4" s="1"/>
  <c r="H81" i="4" a="1"/>
  <c r="H81" i="4" s="1"/>
  <c r="G259" i="4" a="1"/>
  <c r="G259" i="4" s="1"/>
  <c r="D18" i="4"/>
  <c r="AN18" i="4" s="1"/>
  <c r="G59" i="4" a="1"/>
  <c r="G59" i="4" s="1"/>
  <c r="I103" i="4"/>
  <c r="H236" i="4" a="1"/>
  <c r="H236" i="4" s="1"/>
  <c r="D258" i="4"/>
  <c r="D82" i="4"/>
  <c r="AN82" i="4" s="1"/>
  <c r="D8" i="4"/>
  <c r="E236" i="4"/>
  <c r="G81" i="4" a="1"/>
  <c r="G81" i="4" s="1"/>
  <c r="H194" i="4" a="1"/>
  <c r="H194" i="4" s="1"/>
  <c r="D149" i="4"/>
  <c r="AN149" i="4" s="1"/>
  <c r="G125" i="4" a="1"/>
  <c r="G125" i="4" s="1"/>
  <c r="D194" i="4"/>
  <c r="H85" i="4" a="1"/>
  <c r="H85" i="4" s="1"/>
  <c r="H38" i="4" a="1"/>
  <c r="H38" i="4" s="1"/>
  <c r="D105" i="4"/>
  <c r="AN105" i="4" s="1"/>
  <c r="G213" i="4" a="1"/>
  <c r="G213" i="4" s="1"/>
  <c r="E105" i="4"/>
  <c r="D103" i="4"/>
  <c r="AN103" i="4" s="1"/>
  <c r="G148" i="4" a="1"/>
  <c r="G148" i="4" s="1"/>
  <c r="H18" i="4" a="1"/>
  <c r="H18" i="4" s="1"/>
  <c r="G192" i="4" a="1"/>
  <c r="G192" i="4" s="1"/>
  <c r="H41" i="4" a="1"/>
  <c r="H41" i="4" s="1"/>
  <c r="I83" i="4"/>
  <c r="H60" i="4" a="1"/>
  <c r="H60" i="4" s="1"/>
  <c r="H237" i="4" a="1"/>
  <c r="H237" i="4" s="1"/>
  <c r="E194" i="4"/>
  <c r="I105" i="4"/>
  <c r="I42" i="4"/>
  <c r="D63" i="4"/>
  <c r="E213" i="4"/>
  <c r="D192" i="4"/>
  <c r="H63" i="4" a="1"/>
  <c r="H63" i="4" s="1"/>
  <c r="D237" i="4"/>
  <c r="H193" i="4" a="1"/>
  <c r="H193" i="4" s="1"/>
  <c r="E217" i="4"/>
  <c r="I63" i="4"/>
  <c r="H264" i="4" a="1"/>
  <c r="H264" i="4" s="1"/>
  <c r="D39" i="4"/>
  <c r="AN39" i="4" s="1"/>
  <c r="G104" i="4" a="1"/>
  <c r="G104" i="4" s="1"/>
  <c r="E85" i="4"/>
  <c r="D129" i="4"/>
  <c r="G237" i="4" a="1"/>
  <c r="G237" i="4" s="1"/>
  <c r="H39" i="4" a="1"/>
  <c r="H39" i="4" s="1"/>
  <c r="H213" i="4" a="1"/>
  <c r="H213" i="4" s="1"/>
  <c r="G105" i="4" a="1"/>
  <c r="G105" i="4" s="1"/>
  <c r="I149" i="4"/>
  <c r="D104" i="4"/>
  <c r="AN104" i="4" s="1"/>
  <c r="I104" i="4"/>
  <c r="E129" i="4"/>
  <c r="E8" i="4"/>
  <c r="I81" i="4"/>
  <c r="I259" i="4"/>
  <c r="I262" i="4"/>
  <c r="G127" i="4" a="1"/>
  <c r="G127" i="4" s="1"/>
  <c r="H152" i="4" a="1"/>
  <c r="H152" i="4" s="1"/>
  <c r="E192" i="4"/>
  <c r="G235" i="4" a="1"/>
  <c r="G235" i="4" s="1"/>
  <c r="E42" i="4"/>
  <c r="D126" i="4"/>
  <c r="AN126" i="4" s="1"/>
  <c r="I192" i="4"/>
  <c r="G151" i="4" a="1"/>
  <c r="G151" i="4" s="1"/>
  <c r="E127" i="4"/>
  <c r="E104" i="4"/>
  <c r="I127" i="4"/>
  <c r="H127" i="4" a="1"/>
  <c r="H127" i="4" s="1"/>
  <c r="H59" i="4" a="1"/>
  <c r="H59" i="4" s="1"/>
  <c r="I236" i="4"/>
  <c r="G214" i="4" a="1"/>
  <c r="G214" i="4" s="1"/>
  <c r="I82" i="4"/>
  <c r="E261" i="4"/>
  <c r="G217" i="4" a="1"/>
  <c r="G217" i="4" s="1"/>
  <c r="H105" i="4" a="1"/>
  <c r="H105" i="4" s="1"/>
  <c r="D61" i="4"/>
  <c r="AN61" i="4" s="1"/>
  <c r="H149" i="4" a="1"/>
  <c r="H149" i="4" s="1"/>
  <c r="E193" i="4"/>
  <c r="E191" i="4"/>
  <c r="I215" i="4"/>
  <c r="D85" i="4"/>
  <c r="E215" i="4"/>
  <c r="G239" i="4" a="1"/>
  <c r="G239" i="4" s="1"/>
  <c r="G85" i="4" a="1"/>
  <c r="G85" i="4" s="1"/>
  <c r="E239" i="4"/>
  <c r="H217" i="4" a="1"/>
  <c r="H217" i="4" s="1"/>
  <c r="E214" i="4"/>
  <c r="D239" i="4"/>
  <c r="E83" i="4"/>
  <c r="G240" i="4" a="1"/>
  <c r="G240" i="4" s="1"/>
  <c r="E195" i="4"/>
  <c r="D191" i="4"/>
  <c r="E61" i="4"/>
  <c r="E63" i="4"/>
  <c r="I193" i="4"/>
  <c r="D83" i="4"/>
  <c r="AN83" i="4" s="1"/>
  <c r="H147" i="4" a="1"/>
  <c r="H147" i="4" s="1"/>
  <c r="E151" i="4"/>
  <c r="G61" i="4" a="1"/>
  <c r="G61" i="4" s="1"/>
  <c r="I235" i="4"/>
  <c r="D262" i="4"/>
  <c r="D261" i="4"/>
  <c r="E147" i="4"/>
  <c r="G60" i="4" a="1"/>
  <c r="G60" i="4" s="1"/>
  <c r="H130" i="4" a="1"/>
  <c r="H130" i="4" s="1"/>
  <c r="D215" i="4"/>
  <c r="G130" i="4" a="1"/>
  <c r="G130" i="4" s="1"/>
  <c r="H191" i="4" a="1"/>
  <c r="H191" i="4" s="1"/>
  <c r="D151" i="4"/>
  <c r="G64" i="4" a="1"/>
  <c r="G64" i="4" s="1"/>
  <c r="G149" i="4" a="1"/>
  <c r="G149" i="4" s="1"/>
  <c r="I107" i="4"/>
  <c r="G103" i="4" a="1"/>
  <c r="G103" i="4" s="1"/>
  <c r="H42" i="4" a="1"/>
  <c r="H42" i="4" s="1"/>
  <c r="E149" i="4"/>
  <c r="E18" i="4"/>
  <c r="D148" i="4"/>
  <c r="G261" i="4" a="1"/>
  <c r="G261" i="4" s="1"/>
  <c r="D193" i="4"/>
  <c r="E240" i="4"/>
  <c r="I8" i="4"/>
  <c r="I61" i="4"/>
  <c r="D107" i="4"/>
  <c r="I130" i="4"/>
  <c r="E219" i="4"/>
  <c r="G126" i="4" a="1"/>
  <c r="G126" i="4" s="1"/>
  <c r="H261" i="4" a="1"/>
  <c r="H261" i="4" s="1"/>
  <c r="I41" i="4"/>
  <c r="I151" i="4"/>
  <c r="E153" i="4"/>
  <c r="E237" i="4"/>
  <c r="E130" i="4"/>
  <c r="E44" i="4"/>
  <c r="G193" i="4" a="1"/>
  <c r="G193" i="4" s="1"/>
  <c r="G129" i="4" a="1"/>
  <c r="G129" i="4" s="1"/>
  <c r="I219" i="4"/>
  <c r="H129" i="4" a="1"/>
  <c r="H129" i="4" s="1"/>
  <c r="D44" i="4"/>
  <c r="I65" i="4"/>
  <c r="D152" i="4"/>
  <c r="E108" i="4"/>
  <c r="H107" i="4" a="1"/>
  <c r="H107" i="4" s="1"/>
  <c r="D263" i="4"/>
  <c r="E107" i="4"/>
  <c r="E64" i="4"/>
  <c r="H61" i="4" a="1"/>
  <c r="H61" i="4" s="1"/>
  <c r="H240" i="4" a="1"/>
  <c r="H240" i="4" s="1"/>
  <c r="D108" i="4"/>
  <c r="E152" i="4"/>
  <c r="I263" i="4"/>
  <c r="H64" i="4" a="1"/>
  <c r="H64" i="4" s="1"/>
  <c r="D127" i="4"/>
  <c r="AN127" i="4" s="1"/>
  <c r="H108" i="4" a="1"/>
  <c r="H108" i="4" s="1"/>
  <c r="G107" i="4" a="1"/>
  <c r="G107" i="4" s="1"/>
  <c r="H87" i="4" a="1"/>
  <c r="H87" i="4" s="1"/>
  <c r="H218" i="4" a="1"/>
  <c r="H218" i="4" s="1"/>
  <c r="E86" i="4"/>
  <c r="H151" i="4" a="1"/>
  <c r="H151" i="4" s="1"/>
  <c r="I261" i="4"/>
  <c r="D65" i="4"/>
  <c r="G83" i="4" a="1"/>
  <c r="G83" i="4" s="1"/>
  <c r="D86" i="4"/>
  <c r="E41" i="4"/>
  <c r="G152" i="4" a="1"/>
  <c r="G152" i="4" s="1"/>
  <c r="I131" i="4"/>
  <c r="G195" i="4" a="1"/>
  <c r="G195" i="4" s="1"/>
  <c r="I217" i="4"/>
  <c r="G41" i="4" a="1"/>
  <c r="G41" i="4" s="1"/>
  <c r="I218" i="4"/>
  <c r="G42" i="4" a="1"/>
  <c r="G42" i="4" s="1"/>
  <c r="H83" i="4" a="1"/>
  <c r="H83" i="4" s="1"/>
  <c r="H239" i="4" a="1"/>
  <c r="H239" i="4" s="1"/>
  <c r="E262" i="4"/>
  <c r="H131" i="4" a="1"/>
  <c r="H131" i="4" s="1"/>
  <c r="I64" i="4"/>
  <c r="D241" i="4"/>
  <c r="D130" i="4"/>
  <c r="I85" i="4"/>
  <c r="D42" i="4"/>
  <c r="I237" i="4"/>
  <c r="I129" i="4"/>
  <c r="D43" i="4"/>
  <c r="D41" i="4"/>
  <c r="D131" i="4"/>
  <c r="I86" i="4"/>
  <c r="H219" i="4" a="1"/>
  <c r="H219" i="4" s="1"/>
  <c r="D240" i="4"/>
  <c r="G43" i="4" a="1"/>
  <c r="G43" i="4" s="1"/>
  <c r="D217" i="4"/>
  <c r="E263" i="4"/>
  <c r="H195" i="4" a="1"/>
  <c r="H195" i="4" s="1"/>
  <c r="H215" i="4" a="1"/>
  <c r="H215" i="4" s="1"/>
  <c r="E65" i="4"/>
  <c r="H262" i="4" a="1"/>
  <c r="H262" i="4" s="1"/>
  <c r="I108" i="4"/>
  <c r="E87" i="4"/>
  <c r="I194" i="4"/>
  <c r="H263" i="4" a="1"/>
  <c r="H263" i="4" s="1"/>
  <c r="G194" i="4" a="1"/>
  <c r="G194" i="4" s="1"/>
  <c r="E218" i="4"/>
  <c r="G63" i="4" a="1"/>
  <c r="G63" i="4" s="1"/>
  <c r="G264" i="4" a="1"/>
  <c r="G264" i="4" s="1"/>
  <c r="I241" i="4"/>
  <c r="H155" i="4" a="1"/>
  <c r="H155" i="4" s="1"/>
  <c r="D109" i="4"/>
  <c r="D264" i="4"/>
  <c r="E200" i="4"/>
  <c r="H198" i="4" a="1"/>
  <c r="H198" i="4" s="1"/>
  <c r="D64" i="4"/>
  <c r="G65" i="4" a="1"/>
  <c r="G65" i="4" s="1"/>
  <c r="G241" i="4" a="1"/>
  <c r="G241" i="4" s="1"/>
  <c r="D196" i="4"/>
  <c r="G109" i="4" a="1"/>
  <c r="G109" i="4" s="1"/>
  <c r="H109" i="4" a="1"/>
  <c r="H109" i="4" s="1"/>
  <c r="E264" i="4"/>
  <c r="I155" i="4"/>
  <c r="I109" i="4"/>
  <c r="H241" i="4" a="1"/>
  <c r="H241" i="4" s="1"/>
  <c r="G46" i="4" a="1"/>
  <c r="G46" i="4" s="1"/>
  <c r="D195" i="4"/>
  <c r="G196" i="4" a="1"/>
  <c r="G196" i="4" s="1"/>
  <c r="G219" i="4" a="1"/>
  <c r="G219" i="4" s="1"/>
  <c r="G44" i="4" a="1"/>
  <c r="G44" i="4" s="1"/>
  <c r="I87" i="4"/>
  <c r="G153" i="4" a="1"/>
  <c r="G153" i="4" s="1"/>
  <c r="G131" i="4" a="1"/>
  <c r="G131" i="4" s="1"/>
  <c r="D218" i="4"/>
  <c r="G108" i="4" a="1"/>
  <c r="G108" i="4" s="1"/>
  <c r="G87" i="4" a="1"/>
  <c r="G87" i="4" s="1"/>
  <c r="H86" i="4" a="1"/>
  <c r="H86" i="4" s="1"/>
  <c r="E131" i="4"/>
  <c r="D87" i="4"/>
  <c r="I153" i="4"/>
  <c r="I196" i="4"/>
  <c r="H196" i="4" a="1"/>
  <c r="H196" i="4" s="1"/>
  <c r="G155" i="4" a="1"/>
  <c r="G155" i="4" s="1"/>
  <c r="E43" i="4"/>
  <c r="G263" i="4" a="1"/>
  <c r="G263" i="4" s="1"/>
  <c r="G221" i="4" a="1"/>
  <c r="G221" i="4" s="1"/>
  <c r="G111" i="4" a="1"/>
  <c r="G111" i="4" s="1"/>
  <c r="E109" i="4"/>
  <c r="G218" i="4" a="1"/>
  <c r="G218" i="4" s="1"/>
  <c r="I264" i="4"/>
  <c r="I44" i="4"/>
  <c r="D219" i="4"/>
  <c r="H153" i="4" a="1"/>
  <c r="H153" i="4" s="1"/>
  <c r="H44" i="4" a="1"/>
  <c r="H44" i="4" s="1"/>
  <c r="G86" i="4" a="1"/>
  <c r="G86" i="4" s="1"/>
  <c r="E196" i="4"/>
  <c r="I43" i="4"/>
  <c r="I240" i="4"/>
  <c r="E89" i="4"/>
  <c r="D153" i="4"/>
  <c r="H65" i="4" a="1"/>
  <c r="H65" i="4" s="1"/>
  <c r="E241" i="4"/>
  <c r="G198" i="4" a="1"/>
  <c r="G198" i="4" s="1"/>
  <c r="I195" i="4"/>
  <c r="I152" i="4"/>
  <c r="D243" i="4"/>
  <c r="I133" i="4"/>
  <c r="H48" i="4" a="1"/>
  <c r="H48" i="4" s="1"/>
  <c r="E67" i="4"/>
  <c r="E46" i="4"/>
  <c r="E133" i="4"/>
  <c r="D113" i="4"/>
  <c r="I198" i="4"/>
  <c r="D198" i="4"/>
  <c r="G88" i="4" a="1"/>
  <c r="G88" i="4" s="1"/>
  <c r="E220" i="4"/>
  <c r="I221" i="4"/>
  <c r="G220" i="4" a="1"/>
  <c r="G220" i="4" s="1"/>
  <c r="E113" i="4"/>
  <c r="H157" i="4" a="1"/>
  <c r="H157" i="4" s="1"/>
  <c r="E266" i="4"/>
  <c r="D66" i="4"/>
  <c r="H111" i="4" a="1"/>
  <c r="H111" i="4" s="1"/>
  <c r="E155" i="4"/>
  <c r="G200" i="4" a="1"/>
  <c r="G200" i="4" s="1"/>
  <c r="D154" i="4"/>
  <c r="G89" i="4" a="1"/>
  <c r="G89" i="4" s="1"/>
  <c r="G66" i="4" a="1"/>
  <c r="G66" i="4" s="1"/>
  <c r="I67" i="4"/>
  <c r="H245" i="4" a="1"/>
  <c r="H245" i="4" s="1"/>
  <c r="G266" i="4" a="1"/>
  <c r="G266" i="4" s="1"/>
  <c r="H46" i="4" a="1"/>
  <c r="H46" i="4" s="1"/>
  <c r="G45" i="4" a="1"/>
  <c r="G45" i="4" s="1"/>
  <c r="D67" i="4"/>
  <c r="D220" i="4"/>
  <c r="D200" i="4"/>
  <c r="E242" i="4"/>
  <c r="D132" i="4"/>
  <c r="H110" i="4" a="1"/>
  <c r="H110" i="4" s="1"/>
  <c r="I113" i="4"/>
  <c r="H69" i="4" a="1"/>
  <c r="H69" i="4" s="1"/>
  <c r="D110" i="4"/>
  <c r="G154" i="4" a="1"/>
  <c r="G154" i="4" s="1"/>
  <c r="I242" i="4"/>
  <c r="E66" i="4"/>
  <c r="H133" i="4" a="1"/>
  <c r="H133" i="4" s="1"/>
  <c r="D89" i="4"/>
  <c r="H268" i="4" a="1"/>
  <c r="H268" i="4" s="1"/>
  <c r="H89" i="4" a="1"/>
  <c r="H89" i="4" s="1"/>
  <c r="E197" i="4"/>
  <c r="H88" i="4" a="1"/>
  <c r="H88" i="4" s="1"/>
  <c r="I88" i="4"/>
  <c r="E198" i="4"/>
  <c r="D155" i="4"/>
  <c r="I66" i="4"/>
  <c r="E111" i="4"/>
  <c r="G132" i="4" a="1"/>
  <c r="G132" i="4" s="1"/>
  <c r="I132" i="4"/>
  <c r="I154" i="4"/>
  <c r="D46" i="4"/>
  <c r="E265" i="4"/>
  <c r="G265" i="4" a="1"/>
  <c r="G265" i="4" s="1"/>
  <c r="G157" i="4" a="1"/>
  <c r="G157" i="4" s="1"/>
  <c r="H67" i="4" a="1"/>
  <c r="H67" i="4" s="1"/>
  <c r="H221" i="4" a="1"/>
  <c r="H221" i="4" s="1"/>
  <c r="I91" i="4"/>
  <c r="D111" i="4"/>
  <c r="G197" i="4" a="1"/>
  <c r="G197" i="4" s="1"/>
  <c r="I265" i="4"/>
  <c r="G67" i="4" a="1"/>
  <c r="G67" i="4" s="1"/>
  <c r="H266" i="4" a="1"/>
  <c r="H266" i="4" s="1"/>
  <c r="H66" i="4" a="1"/>
  <c r="H66" i="4" s="1"/>
  <c r="H265" i="4" a="1"/>
  <c r="H265" i="4" s="1"/>
  <c r="I45" i="4"/>
  <c r="E223" i="4"/>
  <c r="I266" i="4"/>
  <c r="D133" i="4"/>
  <c r="H242" i="4" a="1"/>
  <c r="H242" i="4" s="1"/>
  <c r="H220" i="4" a="1"/>
  <c r="H220" i="4" s="1"/>
  <c r="E243" i="4"/>
  <c r="I46" i="4"/>
  <c r="G242" i="4" a="1"/>
  <c r="G242" i="4" s="1"/>
  <c r="H223" i="4" a="1"/>
  <c r="H223" i="4" s="1"/>
  <c r="D197" i="4"/>
  <c r="D266" i="4"/>
  <c r="D221" i="4"/>
  <c r="D242" i="4"/>
  <c r="H243" i="4" a="1"/>
  <c r="H243" i="4" s="1"/>
  <c r="I243" i="4"/>
  <c r="D265" i="4"/>
  <c r="E69" i="4"/>
  <c r="G48" i="4" a="1"/>
  <c r="G48" i="4" s="1"/>
  <c r="G69" i="4" a="1"/>
  <c r="G69" i="4" s="1"/>
  <c r="H45" i="4" a="1"/>
  <c r="H45" i="4" s="1"/>
  <c r="G110" i="4" a="1"/>
  <c r="G110" i="4" s="1"/>
  <c r="H154" i="4" a="1"/>
  <c r="H154" i="4" s="1"/>
  <c r="I110" i="4"/>
  <c r="I111" i="4"/>
  <c r="H197" i="4" a="1"/>
  <c r="H197" i="4" s="1"/>
  <c r="D88" i="4"/>
  <c r="I223" i="4"/>
  <c r="I220" i="4"/>
  <c r="H135" i="4" a="1"/>
  <c r="H135" i="4" s="1"/>
  <c r="E154" i="4"/>
  <c r="E45" i="4"/>
  <c r="G133" i="4" a="1"/>
  <c r="G133" i="4" s="1"/>
  <c r="E135" i="4"/>
  <c r="E110" i="4"/>
  <c r="I197" i="4"/>
  <c r="E88" i="4"/>
  <c r="D45" i="4"/>
  <c r="E132" i="4"/>
  <c r="G243" i="4" a="1"/>
  <c r="G243" i="4" s="1"/>
  <c r="H132" i="4" a="1"/>
  <c r="H132" i="4" s="1"/>
  <c r="E221" i="4"/>
  <c r="H68" i="4" a="1"/>
  <c r="H68" i="4" s="1"/>
  <c r="E156" i="4"/>
  <c r="D135" i="4"/>
  <c r="H156" i="4" a="1"/>
  <c r="H156" i="4" s="1"/>
  <c r="I268" i="4"/>
  <c r="H112" i="4" a="1"/>
  <c r="H112" i="4" s="1"/>
  <c r="I135" i="4"/>
  <c r="I90" i="4"/>
  <c r="G112" i="4" a="1"/>
  <c r="G112" i="4" s="1"/>
  <c r="H199" i="4" a="1"/>
  <c r="H199" i="4" s="1"/>
  <c r="H113" i="4" a="1"/>
  <c r="H113" i="4" s="1"/>
  <c r="I89" i="4"/>
  <c r="D91" i="4"/>
  <c r="E91" i="4"/>
  <c r="D93" i="4"/>
  <c r="G201" i="4" a="1"/>
  <c r="G201" i="4" s="1"/>
  <c r="E202" i="4"/>
  <c r="G225" i="4" a="1"/>
  <c r="G225" i="4" s="1"/>
  <c r="I68" i="4"/>
  <c r="D157" i="4"/>
  <c r="H244" i="4" a="1"/>
  <c r="H244" i="4" s="1"/>
  <c r="E68" i="4"/>
  <c r="G47" i="4" a="1"/>
  <c r="G47" i="4" s="1"/>
  <c r="E48" i="4"/>
  <c r="E47" i="4"/>
  <c r="I200" i="4"/>
  <c r="H90" i="4" a="1"/>
  <c r="H90" i="4" s="1"/>
  <c r="I156" i="4"/>
  <c r="G244" i="4" a="1"/>
  <c r="G244" i="4" s="1"/>
  <c r="I244" i="4"/>
  <c r="D134" i="4"/>
  <c r="H134" i="4" a="1"/>
  <c r="H134" i="4" s="1"/>
  <c r="I246" i="4"/>
  <c r="H225" i="4" a="1"/>
  <c r="H225" i="4" s="1"/>
  <c r="G245" i="4" a="1"/>
  <c r="G245" i="4" s="1"/>
  <c r="D112" i="4"/>
  <c r="G90" i="4" a="1"/>
  <c r="G90" i="4" s="1"/>
  <c r="E222" i="4"/>
  <c r="D47" i="4"/>
  <c r="H47" i="4" a="1"/>
  <c r="H47" i="4" s="1"/>
  <c r="I267" i="4"/>
  <c r="I134" i="4"/>
  <c r="H200" i="4" a="1"/>
  <c r="H200" i="4" s="1"/>
  <c r="H267" i="4" a="1"/>
  <c r="H267" i="4" s="1"/>
  <c r="D48" i="4"/>
  <c r="G267" i="4" a="1"/>
  <c r="G267" i="4" s="1"/>
  <c r="I222" i="4"/>
  <c r="D268" i="4"/>
  <c r="E49" i="4"/>
  <c r="D244" i="4"/>
  <c r="E134" i="4"/>
  <c r="E245" i="4"/>
  <c r="E112" i="4"/>
  <c r="I47" i="4"/>
  <c r="G156" i="4" a="1"/>
  <c r="G156" i="4" s="1"/>
  <c r="G202" i="4" a="1"/>
  <c r="G202" i="4" s="1"/>
  <c r="H137" i="4" a="1"/>
  <c r="H137" i="4" s="1"/>
  <c r="I93" i="4"/>
  <c r="I71" i="4"/>
  <c r="H159" i="4" a="1"/>
  <c r="H159" i="4" s="1"/>
  <c r="D90" i="4"/>
  <c r="D222" i="4"/>
  <c r="H222" i="4" a="1"/>
  <c r="H222" i="4" s="1"/>
  <c r="D156" i="4"/>
  <c r="E268" i="4"/>
  <c r="I157" i="4"/>
  <c r="G68" i="4" a="1"/>
  <c r="G68" i="4" s="1"/>
  <c r="I69" i="4"/>
  <c r="D245" i="4"/>
  <c r="G223" i="4" a="1"/>
  <c r="G223" i="4" s="1"/>
  <c r="I115" i="4"/>
  <c r="H115" i="4" a="1"/>
  <c r="H115" i="4" s="1"/>
  <c r="D199" i="4"/>
  <c r="D69" i="4"/>
  <c r="I245" i="4"/>
  <c r="G222" i="4" a="1"/>
  <c r="G222" i="4" s="1"/>
  <c r="G134" i="4" a="1"/>
  <c r="G134" i="4" s="1"/>
  <c r="E159" i="4"/>
  <c r="E90" i="4"/>
  <c r="D223" i="4"/>
  <c r="G114" i="4" a="1"/>
  <c r="G114" i="4" s="1"/>
  <c r="E267" i="4"/>
  <c r="D68" i="4"/>
  <c r="G268" i="4" a="1"/>
  <c r="G268" i="4" s="1"/>
  <c r="H91" i="4" a="1"/>
  <c r="H91" i="4" s="1"/>
  <c r="E157" i="4"/>
  <c r="I199" i="4"/>
  <c r="G199" i="4" a="1"/>
  <c r="G199" i="4" s="1"/>
  <c r="E244" i="4"/>
  <c r="E199" i="4"/>
  <c r="D267" i="4"/>
  <c r="G91" i="4" a="1"/>
  <c r="G91" i="4" s="1"/>
  <c r="I112" i="4"/>
  <c r="G113" i="4" a="1"/>
  <c r="G113" i="4" s="1"/>
  <c r="H247" i="4" a="1"/>
  <c r="H247" i="4" s="1"/>
  <c r="H202" i="4" a="1"/>
  <c r="H202" i="4" s="1"/>
  <c r="G70" i="4" a="1"/>
  <c r="G70" i="4" s="1"/>
  <c r="E93" i="4"/>
  <c r="E201" i="4"/>
  <c r="G93" i="4" a="1"/>
  <c r="G93" i="4" s="1"/>
  <c r="D49" i="4"/>
  <c r="I201" i="4"/>
  <c r="D269" i="4"/>
  <c r="G92" i="4" a="1"/>
  <c r="G92" i="4" s="1"/>
  <c r="H92" i="4" a="1"/>
  <c r="H92" i="4" s="1"/>
  <c r="E115" i="4"/>
  <c r="H158" i="4" a="1"/>
  <c r="H158" i="4" s="1"/>
  <c r="E71" i="4"/>
  <c r="I48" i="4"/>
  <c r="H136" i="4" a="1"/>
  <c r="H136" i="4" s="1"/>
  <c r="E225" i="4"/>
  <c r="D71" i="4"/>
  <c r="E92" i="4"/>
  <c r="I70" i="4"/>
  <c r="G135" i="4" a="1"/>
  <c r="G135" i="4" s="1"/>
  <c r="D202" i="4"/>
  <c r="I202" i="4"/>
  <c r="G71" i="4" a="1"/>
  <c r="G71" i="4" s="1"/>
  <c r="D225" i="4"/>
  <c r="H224" i="4" a="1"/>
  <c r="H224" i="4" s="1"/>
  <c r="I49" i="4"/>
  <c r="H269" i="4" a="1"/>
  <c r="H269" i="4" s="1"/>
  <c r="I159" i="4"/>
  <c r="I136" i="4"/>
  <c r="D114" i="4"/>
  <c r="G115" i="4" a="1"/>
  <c r="G115" i="4" s="1"/>
  <c r="D224" i="4"/>
  <c r="E70" i="4"/>
  <c r="H246" i="4" a="1"/>
  <c r="H246" i="4" s="1"/>
  <c r="I114" i="4"/>
  <c r="D203" i="4"/>
  <c r="H71" i="4" a="1"/>
  <c r="H71" i="4" s="1"/>
  <c r="I224" i="4"/>
  <c r="I137" i="4"/>
  <c r="D159" i="4"/>
  <c r="D201" i="4"/>
  <c r="H201" i="4" a="1"/>
  <c r="H201" i="4" s="1"/>
  <c r="D70" i="4"/>
  <c r="E246" i="4"/>
  <c r="E158" i="4"/>
  <c r="E224" i="4"/>
  <c r="F224" i="4" l="1"/>
  <c r="F114" i="4"/>
  <c r="F225" i="4"/>
  <c r="F269" i="4"/>
  <c r="F267" i="4"/>
  <c r="F245" i="4"/>
  <c r="F265" i="4"/>
  <c r="F221" i="4"/>
  <c r="F243" i="4"/>
  <c r="F219" i="4"/>
  <c r="F218" i="4"/>
  <c r="F64" i="4"/>
  <c r="F217" i="4"/>
  <c r="F240" i="4"/>
  <c r="F41" i="4"/>
  <c r="F263" i="4"/>
  <c r="F193" i="4"/>
  <c r="AN193" i="4"/>
  <c r="F148" i="4"/>
  <c r="AN148" i="4"/>
  <c r="F262" i="4"/>
  <c r="F194" i="4"/>
  <c r="AN194" i="4"/>
  <c r="F258" i="4"/>
  <c r="AN258" i="4"/>
  <c r="F213" i="4"/>
  <c r="AN213" i="4"/>
  <c r="F80" i="4"/>
  <c r="F150" i="4"/>
  <c r="AN150" i="4"/>
  <c r="F247" i="4"/>
  <c r="F246" i="4"/>
  <c r="F172" i="4"/>
  <c r="AN172" i="4"/>
  <c r="F223" i="4"/>
  <c r="F222" i="4"/>
  <c r="F244" i="4"/>
  <c r="F268" i="4"/>
  <c r="F242" i="4"/>
  <c r="F266" i="4"/>
  <c r="F89" i="4"/>
  <c r="F220" i="4"/>
  <c r="F87" i="4"/>
  <c r="F264" i="4"/>
  <c r="F241" i="4"/>
  <c r="F215" i="4"/>
  <c r="AN215" i="4"/>
  <c r="F261" i="4"/>
  <c r="F191" i="4"/>
  <c r="AN191" i="4"/>
  <c r="F239" i="4"/>
  <c r="F237" i="4"/>
  <c r="AN237" i="4"/>
  <c r="F192" i="4"/>
  <c r="AN192" i="4"/>
  <c r="F214" i="4"/>
  <c r="AN214" i="4"/>
  <c r="F236" i="4"/>
  <c r="AN236" i="4"/>
  <c r="F235" i="4"/>
  <c r="AN235" i="4"/>
  <c r="F259" i="4"/>
  <c r="AN259" i="4"/>
  <c r="F212" i="4"/>
  <c r="F256" i="4"/>
  <c r="F251" i="4"/>
  <c r="F234" i="4"/>
  <c r="F229" i="4"/>
  <c r="F62" i="4"/>
  <c r="AN62" i="4"/>
  <c r="F238" i="4"/>
  <c r="AN238" i="4"/>
  <c r="F257" i="4"/>
  <c r="AN257" i="4"/>
  <c r="F136" i="4"/>
  <c r="F170" i="4"/>
  <c r="F203" i="4"/>
  <c r="F42" i="4"/>
  <c r="F197" i="4"/>
  <c r="F200" i="4"/>
  <c r="F155" i="4"/>
  <c r="F195" i="4"/>
  <c r="F124" i="4"/>
  <c r="F201" i="4"/>
  <c r="F202" i="4"/>
  <c r="F199" i="4"/>
  <c r="F198" i="4"/>
  <c r="F196" i="4"/>
  <c r="F69" i="4"/>
  <c r="F133" i="4"/>
  <c r="F60" i="4"/>
  <c r="F37" i="4"/>
  <c r="F46" i="4"/>
  <c r="F85" i="4"/>
  <c r="F39" i="4"/>
  <c r="F103" i="4"/>
  <c r="F102" i="4"/>
  <c r="F58" i="4"/>
  <c r="F168" i="4"/>
  <c r="F156" i="4"/>
  <c r="F171" i="4"/>
  <c r="F207" i="4"/>
  <c r="F70" i="4"/>
  <c r="F159" i="4"/>
  <c r="F181" i="4"/>
  <c r="F179" i="4"/>
  <c r="F137" i="4"/>
  <c r="F180" i="4"/>
  <c r="F135" i="4"/>
  <c r="F157" i="4"/>
  <c r="F178" i="4"/>
  <c r="F134" i="4"/>
  <c r="F177" i="4"/>
  <c r="F176" i="4"/>
  <c r="F154" i="4"/>
  <c r="F153" i="4"/>
  <c r="F132" i="4"/>
  <c r="F115" i="4"/>
  <c r="F113" i="4"/>
  <c r="F112" i="4"/>
  <c r="F110" i="4"/>
  <c r="F175" i="4"/>
  <c r="F131" i="4"/>
  <c r="F109" i="4"/>
  <c r="F162" i="4"/>
  <c r="F65" i="4"/>
  <c r="F43" i="4"/>
  <c r="F173" i="4"/>
  <c r="F174" i="4"/>
  <c r="F163" i="4"/>
  <c r="F169" i="4"/>
  <c r="F45" i="4"/>
  <c r="F190" i="4"/>
  <c r="F128" i="4"/>
  <c r="F71" i="4"/>
  <c r="F158" i="4"/>
  <c r="F92" i="4"/>
  <c r="F48" i="4"/>
  <c r="F40" i="4"/>
  <c r="F152" i="4"/>
  <c r="F75" i="4"/>
  <c r="F130" i="4"/>
  <c r="F260" i="4"/>
  <c r="F108" i="4"/>
  <c r="F86" i="4"/>
  <c r="F216" i="4"/>
  <c r="F106" i="4"/>
  <c r="F18" i="4"/>
  <c r="F84" i="4"/>
  <c r="F47" i="4"/>
  <c r="F111" i="4"/>
  <c r="F151" i="4"/>
  <c r="F129" i="4"/>
  <c r="F107" i="4"/>
  <c r="F63" i="4"/>
  <c r="F127" i="4"/>
  <c r="F149" i="4"/>
  <c r="F83" i="4"/>
  <c r="F105" i="4"/>
  <c r="F61" i="4"/>
  <c r="F49" i="4"/>
  <c r="F126" i="4"/>
  <c r="F104" i="4"/>
  <c r="F82" i="4"/>
  <c r="F38" i="4"/>
  <c r="F147" i="4"/>
  <c r="F125" i="4"/>
  <c r="F59" i="4"/>
  <c r="F141" i="4"/>
  <c r="F81" i="4"/>
  <c r="F146" i="4"/>
  <c r="F36" i="4"/>
  <c r="F119" i="4"/>
  <c r="F68" i="4"/>
  <c r="F93" i="4"/>
  <c r="F66" i="4"/>
  <c r="F185" i="4"/>
  <c r="F88" i="4"/>
  <c r="F44" i="4"/>
  <c r="F97" i="4"/>
  <c r="F90" i="4"/>
  <c r="F91" i="4"/>
  <c r="F67" i="4"/>
  <c r="F31" i="4"/>
  <c r="F53" i="4"/>
  <c r="F8" i="4"/>
  <c r="F206" i="4"/>
  <c r="F52" i="4"/>
  <c r="F184" i="4"/>
  <c r="F140" i="4"/>
  <c r="F96" i="4"/>
  <c r="F74" i="4"/>
  <c r="F30" i="4"/>
  <c r="F250" i="4"/>
  <c r="F228" i="4"/>
  <c r="F118" i="4"/>
  <c r="V116" i="10"/>
  <c r="W116" i="10" s="1"/>
  <c r="R116" i="10"/>
  <c r="S116" i="10" s="1"/>
  <c r="K116" i="10"/>
  <c r="L116" i="10" s="1"/>
  <c r="G116" i="10"/>
  <c r="H116" i="10" s="1"/>
  <c r="V115" i="10"/>
  <c r="W115" i="10" s="1"/>
  <c r="R115" i="10"/>
  <c r="S115" i="10" s="1"/>
  <c r="K115" i="10"/>
  <c r="L115" i="10" s="1"/>
  <c r="G115" i="10"/>
  <c r="H115" i="10" s="1"/>
  <c r="V114" i="10"/>
  <c r="W114" i="10" s="1"/>
  <c r="R114" i="10"/>
  <c r="S114" i="10" s="1"/>
  <c r="K114" i="10"/>
  <c r="L114" i="10" s="1"/>
  <c r="G114" i="10"/>
  <c r="H114" i="10" s="1"/>
  <c r="V113" i="10"/>
  <c r="W113" i="10" s="1"/>
  <c r="R113" i="10"/>
  <c r="S113" i="10" s="1"/>
  <c r="K113" i="10"/>
  <c r="L113" i="10" s="1"/>
  <c r="G113" i="10"/>
  <c r="H113" i="10" s="1"/>
  <c r="V112" i="10"/>
  <c r="W112" i="10" s="1"/>
  <c r="R112" i="10"/>
  <c r="S112" i="10" s="1"/>
  <c r="K112" i="10"/>
  <c r="L112" i="10" s="1"/>
  <c r="G112" i="10"/>
  <c r="H112" i="10" s="1"/>
  <c r="V111" i="10"/>
  <c r="W111" i="10" s="1"/>
  <c r="R111" i="10"/>
  <c r="S111" i="10" s="1"/>
  <c r="K111" i="10"/>
  <c r="L111" i="10" s="1"/>
  <c r="G111" i="10"/>
  <c r="H111" i="10" s="1"/>
  <c r="V110" i="10"/>
  <c r="W110" i="10" s="1"/>
  <c r="R110" i="10"/>
  <c r="S110" i="10" s="1"/>
  <c r="K110" i="10"/>
  <c r="L110" i="10" s="1"/>
  <c r="G110" i="10"/>
  <c r="H110" i="10" s="1"/>
  <c r="V109" i="10"/>
  <c r="W109" i="10" s="1"/>
  <c r="R109" i="10"/>
  <c r="S109" i="10" s="1"/>
  <c r="K109" i="10"/>
  <c r="L109" i="10" s="1"/>
  <c r="G109" i="10"/>
  <c r="H109" i="10" s="1"/>
  <c r="V108" i="10"/>
  <c r="W108" i="10" s="1"/>
  <c r="R108" i="10"/>
  <c r="S108" i="10" s="1"/>
  <c r="K108" i="10"/>
  <c r="L108" i="10" s="1"/>
  <c r="G108" i="10"/>
  <c r="H108" i="10" s="1"/>
  <c r="V107" i="10"/>
  <c r="W107" i="10" s="1"/>
  <c r="R107" i="10"/>
  <c r="S107" i="10" s="1"/>
  <c r="K107" i="10"/>
  <c r="L107" i="10" s="1"/>
  <c r="G107" i="10"/>
  <c r="H107" i="10" s="1"/>
  <c r="V106" i="10"/>
  <c r="W106" i="10" s="1"/>
  <c r="R106" i="10"/>
  <c r="S106" i="10" s="1"/>
  <c r="K106" i="10"/>
  <c r="L106" i="10" s="1"/>
  <c r="G106" i="10"/>
  <c r="H106" i="10" s="1"/>
  <c r="V105" i="10"/>
  <c r="W105" i="10" s="1"/>
  <c r="R105" i="10"/>
  <c r="S105" i="10" s="1"/>
  <c r="K105" i="10"/>
  <c r="L105" i="10" s="1"/>
  <c r="G105" i="10"/>
  <c r="H105" i="10" s="1"/>
  <c r="V104" i="10"/>
  <c r="W104" i="10" s="1"/>
  <c r="R104" i="10"/>
  <c r="S104" i="10" s="1"/>
  <c r="K104" i="10"/>
  <c r="L104" i="10" s="1"/>
  <c r="G104" i="10"/>
  <c r="H104" i="10" s="1"/>
  <c r="V103" i="10"/>
  <c r="W103" i="10" s="1"/>
  <c r="R103" i="10"/>
  <c r="S103" i="10" s="1"/>
  <c r="K103" i="10"/>
  <c r="L103" i="10" s="1"/>
  <c r="G103" i="10"/>
  <c r="H103" i="10" s="1"/>
  <c r="V102" i="10"/>
  <c r="W102" i="10" s="1"/>
  <c r="R102" i="10"/>
  <c r="S102" i="10" s="1"/>
  <c r="K102" i="10"/>
  <c r="L102" i="10" s="1"/>
  <c r="G102" i="10"/>
  <c r="H102" i="10" s="1"/>
  <c r="V101" i="10"/>
  <c r="W101" i="10" s="1"/>
  <c r="R101" i="10"/>
  <c r="S101" i="10" s="1"/>
  <c r="K101" i="10"/>
  <c r="L101" i="10" s="1"/>
  <c r="G101" i="10"/>
  <c r="H101" i="10" s="1"/>
  <c r="V100" i="10"/>
  <c r="W100" i="10" s="1"/>
  <c r="R100" i="10"/>
  <c r="S100" i="10" s="1"/>
  <c r="K100" i="10"/>
  <c r="L100" i="10" s="1"/>
  <c r="G100" i="10"/>
  <c r="H100" i="10" s="1"/>
  <c r="V99" i="10"/>
  <c r="W99" i="10" s="1"/>
  <c r="R99" i="10"/>
  <c r="S99" i="10" s="1"/>
  <c r="K99" i="10"/>
  <c r="L99" i="10" s="1"/>
  <c r="G99" i="10"/>
  <c r="H99" i="10" s="1"/>
  <c r="V98" i="10"/>
  <c r="W98" i="10" s="1"/>
  <c r="R98" i="10"/>
  <c r="S98" i="10" s="1"/>
  <c r="K98" i="10"/>
  <c r="L98" i="10" s="1"/>
  <c r="G98" i="10"/>
  <c r="H98" i="10" s="1"/>
  <c r="V97" i="10"/>
  <c r="W97" i="10" s="1"/>
  <c r="R97" i="10"/>
  <c r="S97" i="10" s="1"/>
  <c r="K97" i="10"/>
  <c r="L97" i="10" s="1"/>
  <c r="G97" i="10"/>
  <c r="H97" i="10" s="1"/>
  <c r="V96" i="10"/>
  <c r="W96" i="10" s="1"/>
  <c r="R96" i="10"/>
  <c r="S96" i="10" s="1"/>
  <c r="K96" i="10"/>
  <c r="L96" i="10" s="1"/>
  <c r="G96" i="10"/>
  <c r="H96" i="10" s="1"/>
  <c r="V95" i="10"/>
  <c r="W95" i="10" s="1"/>
  <c r="R95" i="10"/>
  <c r="S95" i="10" s="1"/>
  <c r="K95" i="10"/>
  <c r="L95" i="10" s="1"/>
  <c r="G95" i="10"/>
  <c r="H95" i="10" s="1"/>
  <c r="V94" i="10"/>
  <c r="W94" i="10" s="1"/>
  <c r="R94" i="10"/>
  <c r="S94" i="10" s="1"/>
  <c r="K94" i="10"/>
  <c r="L94" i="10" s="1"/>
  <c r="G94" i="10"/>
  <c r="H94" i="10" s="1"/>
  <c r="V93" i="10"/>
  <c r="W93" i="10" s="1"/>
  <c r="R93" i="10"/>
  <c r="S93" i="10" s="1"/>
  <c r="K93" i="10"/>
  <c r="L93" i="10" s="1"/>
  <c r="G93" i="10"/>
  <c r="H93" i="10" s="1"/>
  <c r="V92" i="10"/>
  <c r="W92" i="10" s="1"/>
  <c r="R92" i="10"/>
  <c r="S92" i="10" s="1"/>
  <c r="K92" i="10"/>
  <c r="L92" i="10" s="1"/>
  <c r="G92" i="10"/>
  <c r="H92" i="10" s="1"/>
  <c r="V91" i="10"/>
  <c r="W91" i="10" s="1"/>
  <c r="R91" i="10"/>
  <c r="S91" i="10" s="1"/>
  <c r="K91" i="10"/>
  <c r="L91" i="10" s="1"/>
  <c r="G91" i="10"/>
  <c r="H91" i="10" s="1"/>
  <c r="V90" i="10"/>
  <c r="W90" i="10" s="1"/>
  <c r="R90" i="10"/>
  <c r="S90" i="10" s="1"/>
  <c r="K90" i="10"/>
  <c r="L90" i="10" s="1"/>
  <c r="G90" i="10"/>
  <c r="H90" i="10" s="1"/>
  <c r="V89" i="10"/>
  <c r="W89" i="10" s="1"/>
  <c r="R89" i="10"/>
  <c r="S89" i="10" s="1"/>
  <c r="K89" i="10"/>
  <c r="L89" i="10" s="1"/>
  <c r="G89" i="10"/>
  <c r="H89" i="10" s="1"/>
  <c r="V88" i="10"/>
  <c r="W88" i="10" s="1"/>
  <c r="K88" i="10"/>
  <c r="L88" i="10" s="1"/>
  <c r="G88" i="10"/>
  <c r="H88" i="10" s="1"/>
  <c r="V87" i="10"/>
  <c r="W87" i="10" s="1"/>
  <c r="K87" i="10"/>
  <c r="L87" i="10" s="1"/>
  <c r="G87" i="10"/>
  <c r="H87" i="10" s="1"/>
  <c r="V86" i="10"/>
  <c r="W86" i="10" s="1"/>
  <c r="K86" i="10"/>
  <c r="L86" i="10" s="1"/>
  <c r="G86" i="10"/>
  <c r="H86" i="10" s="1"/>
  <c r="V85" i="10"/>
  <c r="W85" i="10" s="1"/>
  <c r="K85" i="10"/>
  <c r="L85" i="10" s="1"/>
  <c r="G85" i="10"/>
  <c r="H85" i="10" s="1"/>
  <c r="V84" i="10"/>
  <c r="W84" i="10" s="1"/>
  <c r="K84" i="10"/>
  <c r="L84" i="10" s="1"/>
  <c r="G84" i="10"/>
  <c r="H84" i="10" s="1"/>
  <c r="V83" i="10"/>
  <c r="W83" i="10" s="1"/>
  <c r="K83" i="10"/>
  <c r="L83" i="10" s="1"/>
  <c r="G83" i="10"/>
  <c r="H83" i="10" s="1"/>
  <c r="V82" i="10"/>
  <c r="W82" i="10" s="1"/>
  <c r="K82" i="10"/>
  <c r="L82" i="10" s="1"/>
  <c r="G82" i="10"/>
  <c r="H82" i="10" s="1"/>
  <c r="V81" i="10"/>
  <c r="W81" i="10" s="1"/>
  <c r="K81" i="10"/>
  <c r="L81" i="10" s="1"/>
  <c r="G81" i="10"/>
  <c r="H81" i="10" s="1"/>
  <c r="V80" i="10"/>
  <c r="W80" i="10" s="1"/>
  <c r="K80" i="10"/>
  <c r="L80" i="10" s="1"/>
  <c r="G80" i="10"/>
  <c r="H80" i="10" s="1"/>
  <c r="V79" i="10"/>
  <c r="W79" i="10" s="1"/>
  <c r="R79" i="10"/>
  <c r="S79" i="10" s="1"/>
  <c r="K79" i="10"/>
  <c r="L79" i="10" s="1"/>
  <c r="G79" i="10"/>
  <c r="H79" i="10" s="1"/>
  <c r="V78" i="10"/>
  <c r="W78" i="10" s="1"/>
  <c r="K78" i="10"/>
  <c r="L78" i="10" s="1"/>
  <c r="G78" i="10"/>
  <c r="H78" i="10" s="1"/>
  <c r="V77" i="10"/>
  <c r="W77" i="10" s="1"/>
  <c r="K77" i="10"/>
  <c r="L77" i="10" s="1"/>
  <c r="G77" i="10"/>
  <c r="H77" i="10" s="1"/>
  <c r="V76" i="10"/>
  <c r="W76" i="10" s="1"/>
  <c r="K76" i="10"/>
  <c r="L76" i="10" s="1"/>
  <c r="G76" i="10"/>
  <c r="H76" i="10" s="1"/>
  <c r="V75" i="10"/>
  <c r="W75" i="10" s="1"/>
  <c r="K75" i="10"/>
  <c r="L75" i="10" s="1"/>
  <c r="G75" i="10"/>
  <c r="H75" i="10" s="1"/>
  <c r="V74" i="10"/>
  <c r="W74" i="10" s="1"/>
  <c r="K74" i="10"/>
  <c r="L74" i="10" s="1"/>
  <c r="G74" i="10"/>
  <c r="H74" i="10" s="1"/>
  <c r="V73" i="10"/>
  <c r="W73" i="10" s="1"/>
  <c r="R73" i="10"/>
  <c r="S73" i="10" s="1"/>
  <c r="K73" i="10"/>
  <c r="L73" i="10" s="1"/>
  <c r="G73" i="10"/>
  <c r="H73" i="10" s="1"/>
  <c r="V72" i="10"/>
  <c r="W72" i="10" s="1"/>
  <c r="R72" i="10"/>
  <c r="S72" i="10" s="1"/>
  <c r="K72" i="10"/>
  <c r="L72" i="10" s="1"/>
  <c r="G72" i="10"/>
  <c r="H72" i="10" s="1"/>
  <c r="V71" i="10"/>
  <c r="W71" i="10" s="1"/>
  <c r="R71" i="10"/>
  <c r="S71" i="10" s="1"/>
  <c r="K71" i="10"/>
  <c r="L71" i="10" s="1"/>
  <c r="G71" i="10"/>
  <c r="H71" i="10" s="1"/>
  <c r="V70" i="10"/>
  <c r="W70" i="10" s="1"/>
  <c r="R70" i="10"/>
  <c r="S70" i="10" s="1"/>
  <c r="K70" i="10"/>
  <c r="L70" i="10" s="1"/>
  <c r="G70" i="10"/>
  <c r="H70" i="10" s="1"/>
  <c r="V69" i="10"/>
  <c r="W69" i="10" s="1"/>
  <c r="K69" i="10"/>
  <c r="L69" i="10" s="1"/>
  <c r="G69" i="10"/>
  <c r="H69" i="10" s="1"/>
  <c r="V68" i="10"/>
  <c r="W68" i="10" s="1"/>
  <c r="K68" i="10"/>
  <c r="L68" i="10" s="1"/>
  <c r="G68" i="10"/>
  <c r="H68" i="10" s="1"/>
  <c r="V67" i="10"/>
  <c r="W67" i="10" s="1"/>
  <c r="K67" i="10"/>
  <c r="L67" i="10" s="1"/>
  <c r="G67" i="10"/>
  <c r="H67" i="10" s="1"/>
  <c r="V66" i="10"/>
  <c r="W66" i="10" s="1"/>
  <c r="R66" i="10"/>
  <c r="S66" i="10" s="1"/>
  <c r="K66" i="10"/>
  <c r="L66" i="10" s="1"/>
  <c r="G66" i="10"/>
  <c r="H66" i="10" s="1"/>
  <c r="V65" i="10"/>
  <c r="W65" i="10" s="1"/>
  <c r="R65" i="10"/>
  <c r="S65" i="10" s="1"/>
  <c r="K65" i="10"/>
  <c r="L65" i="10" s="1"/>
  <c r="G65" i="10"/>
  <c r="H65" i="10" s="1"/>
  <c r="V64" i="10"/>
  <c r="W64" i="10" s="1"/>
  <c r="R64" i="10"/>
  <c r="S64" i="10" s="1"/>
  <c r="K64" i="10"/>
  <c r="L64" i="10" s="1"/>
  <c r="G64" i="10"/>
  <c r="H64" i="10" s="1"/>
  <c r="V63" i="10"/>
  <c r="W63" i="10" s="1"/>
  <c r="R63" i="10"/>
  <c r="S63" i="10" s="1"/>
  <c r="K63" i="10"/>
  <c r="L63" i="10" s="1"/>
  <c r="G63" i="10"/>
  <c r="H63" i="10" s="1"/>
  <c r="V62" i="10"/>
  <c r="W62" i="10" s="1"/>
  <c r="R62" i="10"/>
  <c r="S62" i="10" s="1"/>
  <c r="K62" i="10"/>
  <c r="L62" i="10" s="1"/>
  <c r="G62" i="10"/>
  <c r="H62" i="10" s="1"/>
  <c r="V61" i="10"/>
  <c r="W61" i="10" s="1"/>
  <c r="R61" i="10"/>
  <c r="S61" i="10" s="1"/>
  <c r="K61" i="10"/>
  <c r="L61" i="10" s="1"/>
  <c r="G61" i="10"/>
  <c r="H61" i="10" s="1"/>
  <c r="V60" i="10"/>
  <c r="W60" i="10" s="1"/>
  <c r="R60" i="10"/>
  <c r="S60" i="10" s="1"/>
  <c r="K60" i="10"/>
  <c r="L60" i="10" s="1"/>
  <c r="G60" i="10"/>
  <c r="H60" i="10" s="1"/>
  <c r="V59" i="10"/>
  <c r="W59" i="10" s="1"/>
  <c r="R59" i="10"/>
  <c r="S59" i="10" s="1"/>
  <c r="K59" i="10"/>
  <c r="L59" i="10" s="1"/>
  <c r="G59" i="10"/>
  <c r="H59" i="10" s="1"/>
  <c r="V58" i="10"/>
  <c r="W58" i="10" s="1"/>
  <c r="R58" i="10"/>
  <c r="S58" i="10" s="1"/>
  <c r="K58" i="10"/>
  <c r="L58" i="10" s="1"/>
  <c r="G58" i="10"/>
  <c r="H58" i="10" s="1"/>
  <c r="V57" i="10"/>
  <c r="W57" i="10" s="1"/>
  <c r="R57" i="10"/>
  <c r="S57" i="10" s="1"/>
  <c r="K57" i="10"/>
  <c r="L57" i="10" s="1"/>
  <c r="G57" i="10"/>
  <c r="H57" i="10" s="1"/>
  <c r="V56" i="10"/>
  <c r="W56" i="10" s="1"/>
  <c r="R56" i="10"/>
  <c r="S56" i="10" s="1"/>
  <c r="K56" i="10"/>
  <c r="L56" i="10" s="1"/>
  <c r="G56" i="10"/>
  <c r="H56" i="10" s="1"/>
  <c r="V55" i="10"/>
  <c r="W55" i="10" s="1"/>
  <c r="R55" i="10"/>
  <c r="S55" i="10" s="1"/>
  <c r="K55" i="10"/>
  <c r="L55" i="10" s="1"/>
  <c r="G55" i="10"/>
  <c r="H55" i="10" s="1"/>
  <c r="V54" i="10"/>
  <c r="W54" i="10" s="1"/>
  <c r="R54" i="10"/>
  <c r="S54" i="10" s="1"/>
  <c r="K54" i="10"/>
  <c r="L54" i="10" s="1"/>
  <c r="G54" i="10"/>
  <c r="H54" i="10" s="1"/>
  <c r="V53" i="10"/>
  <c r="W53" i="10" s="1"/>
  <c r="R53" i="10"/>
  <c r="S53" i="10" s="1"/>
  <c r="K53" i="10"/>
  <c r="L53" i="10" s="1"/>
  <c r="G53" i="10"/>
  <c r="H53" i="10" s="1"/>
  <c r="V52" i="10"/>
  <c r="W52" i="10" s="1"/>
  <c r="R52" i="10"/>
  <c r="S52" i="10" s="1"/>
  <c r="K52" i="10"/>
  <c r="L52" i="10" s="1"/>
  <c r="G52" i="10"/>
  <c r="H52" i="10" s="1"/>
  <c r="V51" i="10"/>
  <c r="W51" i="10" s="1"/>
  <c r="R51" i="10"/>
  <c r="S51" i="10" s="1"/>
  <c r="K51" i="10"/>
  <c r="L51" i="10" s="1"/>
  <c r="G51" i="10"/>
  <c r="H51" i="10" s="1"/>
  <c r="V50" i="10"/>
  <c r="W50" i="10" s="1"/>
  <c r="R50" i="10"/>
  <c r="S50" i="10" s="1"/>
  <c r="K50" i="10"/>
  <c r="L50" i="10" s="1"/>
  <c r="G50" i="10"/>
  <c r="H50" i="10" s="1"/>
  <c r="V49" i="10"/>
  <c r="W49" i="10" s="1"/>
  <c r="R49" i="10"/>
  <c r="S49" i="10" s="1"/>
  <c r="K49" i="10"/>
  <c r="L49" i="10" s="1"/>
  <c r="G49" i="10"/>
  <c r="H49" i="10" s="1"/>
  <c r="V48" i="10"/>
  <c r="W48" i="10" s="1"/>
  <c r="R48" i="10"/>
  <c r="S48" i="10" s="1"/>
  <c r="K48" i="10"/>
  <c r="L48" i="10" s="1"/>
  <c r="G48" i="10"/>
  <c r="H48" i="10" s="1"/>
  <c r="V47" i="10"/>
  <c r="W47" i="10" s="1"/>
  <c r="R47" i="10"/>
  <c r="S47" i="10" s="1"/>
  <c r="K47" i="10"/>
  <c r="L47" i="10" s="1"/>
  <c r="G47" i="10"/>
  <c r="H47" i="10" s="1"/>
  <c r="V46" i="10"/>
  <c r="W46" i="10" s="1"/>
  <c r="R46" i="10"/>
  <c r="S46" i="10" s="1"/>
  <c r="K46" i="10"/>
  <c r="L46" i="10" s="1"/>
  <c r="G46" i="10"/>
  <c r="H46" i="10" s="1"/>
  <c r="V45" i="10"/>
  <c r="W45" i="10" s="1"/>
  <c r="R45" i="10"/>
  <c r="S45" i="10" s="1"/>
  <c r="K45" i="10"/>
  <c r="L45" i="10" s="1"/>
  <c r="G45" i="10"/>
  <c r="H45" i="10" s="1"/>
  <c r="V44" i="10"/>
  <c r="W44" i="10" s="1"/>
  <c r="R44" i="10"/>
  <c r="S44" i="10" s="1"/>
  <c r="K44" i="10"/>
  <c r="L44" i="10" s="1"/>
  <c r="G44" i="10"/>
  <c r="H44" i="10" s="1"/>
  <c r="V43" i="10"/>
  <c r="W43" i="10" s="1"/>
  <c r="R43" i="10"/>
  <c r="S43" i="10" s="1"/>
  <c r="K43" i="10"/>
  <c r="L43" i="10" s="1"/>
  <c r="G43" i="10"/>
  <c r="H43" i="10" s="1"/>
  <c r="V42" i="10"/>
  <c r="W42" i="10" s="1"/>
  <c r="R42" i="10"/>
  <c r="S42" i="10" s="1"/>
  <c r="G42" i="10"/>
  <c r="H42" i="10" s="1"/>
  <c r="V41" i="10"/>
  <c r="W41" i="10" s="1"/>
  <c r="G41" i="10"/>
  <c r="H41" i="10" s="1"/>
  <c r="V40" i="10"/>
  <c r="W40" i="10" s="1"/>
  <c r="G40" i="10"/>
  <c r="H40" i="10" s="1"/>
  <c r="V39" i="10"/>
  <c r="W39" i="10" s="1"/>
  <c r="G39" i="10"/>
  <c r="H39" i="10" s="1"/>
  <c r="V38" i="10"/>
  <c r="W38" i="10" s="1"/>
  <c r="G38" i="10"/>
  <c r="H38" i="10" s="1"/>
  <c r="V37" i="10"/>
  <c r="W37" i="10" s="1"/>
  <c r="G37" i="10"/>
  <c r="H37" i="10" s="1"/>
  <c r="V36" i="10"/>
  <c r="W36" i="10" s="1"/>
  <c r="G36" i="10"/>
  <c r="H36" i="10" s="1"/>
  <c r="V35" i="10"/>
  <c r="W35" i="10" s="1"/>
  <c r="G35" i="10"/>
  <c r="H35" i="10" s="1"/>
  <c r="V34" i="10"/>
  <c r="W34" i="10" s="1"/>
  <c r="R34" i="10"/>
  <c r="S34" i="10" s="1"/>
  <c r="G34" i="10"/>
  <c r="H34" i="10" s="1"/>
  <c r="V33" i="10"/>
  <c r="W33" i="10" s="1"/>
  <c r="R33" i="10"/>
  <c r="S33" i="10" s="1"/>
  <c r="G33" i="10"/>
  <c r="H33" i="10" s="1"/>
  <c r="V32" i="10"/>
  <c r="W32" i="10" s="1"/>
  <c r="R32" i="10"/>
  <c r="S32" i="10" s="1"/>
  <c r="G32" i="10"/>
  <c r="H32" i="10" s="1"/>
  <c r="V31" i="10"/>
  <c r="W31" i="10" s="1"/>
  <c r="R31" i="10"/>
  <c r="S31" i="10" s="1"/>
  <c r="G31" i="10"/>
  <c r="H31" i="10" s="1"/>
  <c r="V30" i="10"/>
  <c r="W30" i="10" s="1"/>
  <c r="R30" i="10"/>
  <c r="S30" i="10" s="1"/>
  <c r="G30" i="10"/>
  <c r="H30" i="10" s="1"/>
  <c r="V29" i="10"/>
  <c r="W29" i="10" s="1"/>
  <c r="R29" i="10"/>
  <c r="S29" i="10" s="1"/>
  <c r="G29" i="10"/>
  <c r="H29" i="10" s="1"/>
  <c r="R28" i="10"/>
  <c r="S28" i="10" s="1"/>
  <c r="G28" i="10"/>
  <c r="H28" i="10" s="1"/>
  <c r="V27" i="10"/>
  <c r="W27" i="10" s="1"/>
  <c r="R27" i="10"/>
  <c r="S27" i="10" s="1"/>
  <c r="G27" i="10"/>
  <c r="H27" i="10" s="1"/>
  <c r="V26" i="10"/>
  <c r="W26" i="10" s="1"/>
  <c r="R26" i="10"/>
  <c r="S26" i="10" s="1"/>
  <c r="G26" i="10"/>
  <c r="H26" i="10" s="1"/>
  <c r="G167" i="4" l="1" a="1"/>
  <c r="G167" i="4" s="1"/>
  <c r="H167" i="4" a="1"/>
  <c r="H167" i="4" s="1"/>
  <c r="I167" i="4"/>
  <c r="D167" i="4"/>
  <c r="E167" i="4"/>
  <c r="G35" i="4" a="1"/>
  <c r="G35" i="4" s="1"/>
  <c r="I255" i="4"/>
  <c r="D255" i="4"/>
  <c r="D35" i="4"/>
  <c r="D189" i="4"/>
  <c r="E255" i="4"/>
  <c r="H123" i="4" a="1"/>
  <c r="H123" i="4" s="1"/>
  <c r="E189" i="4"/>
  <c r="E35" i="4"/>
  <c r="I35" i="4"/>
  <c r="E145" i="4"/>
  <c r="I233" i="4"/>
  <c r="I211" i="4"/>
  <c r="E233" i="4"/>
  <c r="H35" i="4" a="1"/>
  <c r="H35" i="4" s="1"/>
  <c r="D123" i="4"/>
  <c r="H145" i="4" a="1"/>
  <c r="H145" i="4" s="1"/>
  <c r="I189" i="4"/>
  <c r="H101" i="4" a="1"/>
  <c r="H101" i="4" s="1"/>
  <c r="G189" i="4" a="1"/>
  <c r="G189" i="4" s="1"/>
  <c r="G123" i="4" a="1"/>
  <c r="G123" i="4" s="1"/>
  <c r="H233" i="4" a="1"/>
  <c r="H233" i="4" s="1"/>
  <c r="D211" i="4"/>
  <c r="E123" i="4"/>
  <c r="H57" i="4" a="1"/>
  <c r="H57" i="4" s="1"/>
  <c r="G255" i="4" a="1"/>
  <c r="G255" i="4" s="1"/>
  <c r="G79" i="4" a="1"/>
  <c r="G79" i="4" s="1"/>
  <c r="G145" i="4" a="1"/>
  <c r="G145" i="4" s="1"/>
  <c r="G101" i="4" a="1"/>
  <c r="G101" i="4" s="1"/>
  <c r="E101" i="4"/>
  <c r="G211" i="4" a="1"/>
  <c r="G211" i="4" s="1"/>
  <c r="E211" i="4"/>
  <c r="D57" i="4"/>
  <c r="G57" i="4" a="1"/>
  <c r="G57" i="4" s="1"/>
  <c r="D101" i="4"/>
  <c r="H211" i="4" a="1"/>
  <c r="H211" i="4" s="1"/>
  <c r="I123" i="4"/>
  <c r="H255" i="4" a="1"/>
  <c r="H255" i="4" s="1"/>
  <c r="H189" i="4" a="1"/>
  <c r="H189" i="4" s="1"/>
  <c r="H79" i="4" a="1"/>
  <c r="H79" i="4" s="1"/>
  <c r="E79" i="4"/>
  <c r="D79" i="4"/>
  <c r="I79" i="4"/>
  <c r="G233" i="4" a="1"/>
  <c r="G233" i="4" s="1"/>
  <c r="E57" i="4"/>
  <c r="I145" i="4"/>
  <c r="I101" i="4"/>
  <c r="D233" i="4"/>
  <c r="I57" i="4"/>
  <c r="D145" i="4"/>
  <c r="E166" i="4"/>
  <c r="H166" i="4" a="1"/>
  <c r="H166" i="4" s="1"/>
  <c r="G166" i="4" a="1"/>
  <c r="G166" i="4" s="1"/>
  <c r="I166" i="4"/>
  <c r="D166" i="4"/>
  <c r="G78" i="4" a="1"/>
  <c r="G78" i="4" s="1"/>
  <c r="D232" i="4"/>
  <c r="G232" i="4" a="1"/>
  <c r="G232" i="4" s="1"/>
  <c r="H210" i="4" a="1"/>
  <c r="H210" i="4" s="1"/>
  <c r="D100" i="4"/>
  <c r="D210" i="4"/>
  <c r="H56" i="4" a="1"/>
  <c r="H56" i="4" s="1"/>
  <c r="H100" i="4" a="1"/>
  <c r="H100" i="4" s="1"/>
  <c r="I254" i="4"/>
  <c r="E100" i="4"/>
  <c r="I210" i="4"/>
  <c r="I232" i="4"/>
  <c r="G210" i="4" a="1"/>
  <c r="G210" i="4" s="1"/>
  <c r="I188" i="4"/>
  <c r="D144" i="4"/>
  <c r="G144" i="4" a="1"/>
  <c r="G144" i="4" s="1"/>
  <c r="E34" i="4"/>
  <c r="H254" i="4" a="1"/>
  <c r="H254" i="4" s="1"/>
  <c r="D188" i="4"/>
  <c r="H78" i="4" a="1"/>
  <c r="H78" i="4" s="1"/>
  <c r="H188" i="4" a="1"/>
  <c r="H188" i="4" s="1"/>
  <c r="I78" i="4"/>
  <c r="E122" i="4"/>
  <c r="E232" i="4"/>
  <c r="I100" i="4"/>
  <c r="H122" i="4" a="1"/>
  <c r="H122" i="4" s="1"/>
  <c r="G100" i="4" a="1"/>
  <c r="G100" i="4" s="1"/>
  <c r="G34" i="4" a="1"/>
  <c r="G34" i="4" s="1"/>
  <c r="E210" i="4"/>
  <c r="D78" i="4"/>
  <c r="E78" i="4"/>
  <c r="E144" i="4"/>
  <c r="I56" i="4"/>
  <c r="E56" i="4"/>
  <c r="D56" i="4"/>
  <c r="I122" i="4"/>
  <c r="H34" i="4" a="1"/>
  <c r="H34" i="4" s="1"/>
  <c r="D34" i="4"/>
  <c r="D122" i="4"/>
  <c r="E254" i="4"/>
  <c r="G122" i="4" a="1"/>
  <c r="G122" i="4" s="1"/>
  <c r="I34" i="4"/>
  <c r="I144" i="4"/>
  <c r="G56" i="4" a="1"/>
  <c r="G56" i="4" s="1"/>
  <c r="G188" i="4" a="1"/>
  <c r="G188" i="4" s="1"/>
  <c r="D254" i="4"/>
  <c r="G254" i="4" a="1"/>
  <c r="G254" i="4" s="1"/>
  <c r="H232" i="4" a="1"/>
  <c r="H232" i="4" s="1"/>
  <c r="E188" i="4"/>
  <c r="H144" i="4" a="1"/>
  <c r="H144" i="4" s="1"/>
  <c r="H165" i="4" a="1"/>
  <c r="H165" i="4" s="1"/>
  <c r="D165" i="4"/>
  <c r="G165" i="4" a="1"/>
  <c r="G165" i="4" s="1"/>
  <c r="E165" i="4"/>
  <c r="I165" i="4"/>
  <c r="G33" i="4" a="1"/>
  <c r="G33" i="4" s="1"/>
  <c r="D77" i="4"/>
  <c r="H231" i="4" a="1"/>
  <c r="H231" i="4" s="1"/>
  <c r="D253" i="4"/>
  <c r="D55" i="4"/>
  <c r="I121" i="4"/>
  <c r="G121" i="4" a="1"/>
  <c r="G121" i="4" s="1"/>
  <c r="G231" i="4" a="1"/>
  <c r="G231" i="4" s="1"/>
  <c r="H121" i="4" a="1"/>
  <c r="H121" i="4" s="1"/>
  <c r="E99" i="4"/>
  <c r="G77" i="4" a="1"/>
  <c r="G77" i="4" s="1"/>
  <c r="H99" i="4" a="1"/>
  <c r="H99" i="4" s="1"/>
  <c r="G99" i="4" a="1"/>
  <c r="G99" i="4" s="1"/>
  <c r="E55" i="4"/>
  <c r="G55" i="4" a="1"/>
  <c r="G55" i="4" s="1"/>
  <c r="I77" i="4"/>
  <c r="I231" i="4"/>
  <c r="E253" i="4"/>
  <c r="H209" i="4" a="1"/>
  <c r="H209" i="4" s="1"/>
  <c r="E33" i="4"/>
  <c r="G209" i="4" a="1"/>
  <c r="G209" i="4" s="1"/>
  <c r="H253" i="4" a="1"/>
  <c r="H253" i="4" s="1"/>
  <c r="I143" i="4"/>
  <c r="G187" i="4" a="1"/>
  <c r="G187" i="4" s="1"/>
  <c r="I99" i="4"/>
  <c r="I55" i="4"/>
  <c r="H55" i="4" a="1"/>
  <c r="H55" i="4" s="1"/>
  <c r="D231" i="4"/>
  <c r="E209" i="4"/>
  <c r="D209" i="4"/>
  <c r="I33" i="4"/>
  <c r="I253" i="4"/>
  <c r="D143" i="4"/>
  <c r="E121" i="4"/>
  <c r="D187" i="4"/>
  <c r="H187" i="4" a="1"/>
  <c r="H187" i="4" s="1"/>
  <c r="I187" i="4"/>
  <c r="E231" i="4"/>
  <c r="D99" i="4"/>
  <c r="D121" i="4"/>
  <c r="E143" i="4"/>
  <c r="E187" i="4"/>
  <c r="H33" i="4" a="1"/>
  <c r="H33" i="4" s="1"/>
  <c r="I209" i="4"/>
  <c r="H77" i="4" a="1"/>
  <c r="H77" i="4" s="1"/>
  <c r="H143" i="4" a="1"/>
  <c r="H143" i="4" s="1"/>
  <c r="E77" i="4"/>
  <c r="G253" i="4" a="1"/>
  <c r="G253" i="4" s="1"/>
  <c r="D33" i="4"/>
  <c r="G143" i="4" a="1"/>
  <c r="G143" i="4" s="1"/>
  <c r="H164" i="4" a="1"/>
  <c r="H164" i="4" s="1"/>
  <c r="D164" i="4"/>
  <c r="G164" i="4" a="1"/>
  <c r="G164" i="4" s="1"/>
  <c r="E164" i="4"/>
  <c r="I164" i="4"/>
  <c r="D120" i="4"/>
  <c r="H186" i="4" a="1"/>
  <c r="H186" i="4" s="1"/>
  <c r="E208" i="4"/>
  <c r="D186" i="4"/>
  <c r="D230" i="4"/>
  <c r="E186" i="4"/>
  <c r="D252" i="4"/>
  <c r="I230" i="4"/>
  <c r="H230" i="4" a="1"/>
  <c r="H230" i="4" s="1"/>
  <c r="I186" i="4"/>
  <c r="G142" i="4" a="1"/>
  <c r="G142" i="4" s="1"/>
  <c r="H54" i="4" a="1"/>
  <c r="H54" i="4" s="1"/>
  <c r="D54" i="4"/>
  <c r="G32" i="4" a="1"/>
  <c r="G32" i="4" s="1"/>
  <c r="H142" i="4" a="1"/>
  <c r="H142" i="4" s="1"/>
  <c r="E76" i="4"/>
  <c r="D76" i="4"/>
  <c r="G76" i="4" a="1"/>
  <c r="G76" i="4" s="1"/>
  <c r="I76" i="4"/>
  <c r="H252" i="4" a="1"/>
  <c r="H252" i="4" s="1"/>
  <c r="G252" i="4" a="1"/>
  <c r="G252" i="4" s="1"/>
  <c r="I252" i="4"/>
  <c r="I208" i="4"/>
  <c r="E120" i="4"/>
  <c r="E252" i="4"/>
  <c r="H208" i="4" a="1"/>
  <c r="H208" i="4" s="1"/>
  <c r="I98" i="4"/>
  <c r="E230" i="4"/>
  <c r="H98" i="4" a="1"/>
  <c r="H98" i="4" s="1"/>
  <c r="H120" i="4" a="1"/>
  <c r="H120" i="4" s="1"/>
  <c r="E142" i="4"/>
  <c r="D98" i="4"/>
  <c r="G186" i="4" a="1"/>
  <c r="G186" i="4" s="1"/>
  <c r="D32" i="4"/>
  <c r="D142" i="4"/>
  <c r="H32" i="4" a="1"/>
  <c r="H32" i="4" s="1"/>
  <c r="I142" i="4"/>
  <c r="E54" i="4"/>
  <c r="G98" i="4" a="1"/>
  <c r="G98" i="4" s="1"/>
  <c r="G208" i="4" a="1"/>
  <c r="G208" i="4" s="1"/>
  <c r="G120" i="4" a="1"/>
  <c r="G120" i="4" s="1"/>
  <c r="G54" i="4" a="1"/>
  <c r="G54" i="4" s="1"/>
  <c r="G230" i="4" a="1"/>
  <c r="G230" i="4" s="1"/>
  <c r="I120" i="4"/>
  <c r="H76" i="4" a="1"/>
  <c r="H76" i="4" s="1"/>
  <c r="I54" i="4"/>
  <c r="I32" i="4"/>
  <c r="D208" i="4"/>
  <c r="E32" i="4"/>
  <c r="E98" i="4"/>
  <c r="F253" i="4" l="1"/>
  <c r="F122" i="4"/>
  <c r="F233" i="4"/>
  <c r="F254" i="4"/>
  <c r="F232" i="4"/>
  <c r="F211" i="4"/>
  <c r="F255" i="4"/>
  <c r="F231" i="4"/>
  <c r="G270" i="4"/>
  <c r="F166" i="4"/>
  <c r="H138" i="4"/>
  <c r="G50" i="4"/>
  <c r="G204" i="4"/>
  <c r="F121" i="4"/>
  <c r="G248" i="4"/>
  <c r="F210" i="4"/>
  <c r="F209" i="4"/>
  <c r="F167" i="4"/>
  <c r="F189" i="4"/>
  <c r="E50" i="4"/>
  <c r="H116" i="4"/>
  <c r="I226" i="4"/>
  <c r="F145" i="4"/>
  <c r="F123" i="4"/>
  <c r="G138" i="4"/>
  <c r="E270" i="4"/>
  <c r="I94" i="4"/>
  <c r="G160" i="4"/>
  <c r="G72" i="4"/>
  <c r="G226" i="4"/>
  <c r="H226" i="4"/>
  <c r="G94" i="4"/>
  <c r="H72" i="4"/>
  <c r="I204" i="4"/>
  <c r="I248" i="4"/>
  <c r="E116" i="4"/>
  <c r="I72" i="4"/>
  <c r="I138" i="4"/>
  <c r="E72" i="4"/>
  <c r="H50" i="4"/>
  <c r="H270" i="4"/>
  <c r="E94" i="4"/>
  <c r="I182" i="4"/>
  <c r="G182" i="4"/>
  <c r="H182" i="4"/>
  <c r="G116" i="4"/>
  <c r="H160" i="4"/>
  <c r="E248" i="4"/>
  <c r="E138" i="4"/>
  <c r="I270" i="4"/>
  <c r="E204" i="4"/>
  <c r="H204" i="4"/>
  <c r="F33" i="4"/>
  <c r="F99" i="4"/>
  <c r="F34" i="4"/>
  <c r="F101" i="4"/>
  <c r="I160" i="4"/>
  <c r="H248" i="4"/>
  <c r="E182" i="4"/>
  <c r="F79" i="4"/>
  <c r="F78" i="4"/>
  <c r="F57" i="4"/>
  <c r="I50" i="4"/>
  <c r="H94" i="4"/>
  <c r="E160" i="4"/>
  <c r="I116" i="4"/>
  <c r="E226" i="4"/>
  <c r="F35" i="4"/>
  <c r="F56" i="4"/>
  <c r="F188" i="4"/>
  <c r="F144" i="4"/>
  <c r="F100" i="4"/>
  <c r="F187" i="4"/>
  <c r="F55" i="4"/>
  <c r="F143" i="4"/>
  <c r="F165" i="4"/>
  <c r="F77" i="4"/>
  <c r="F208" i="4"/>
  <c r="D226" i="4"/>
  <c r="D50" i="4"/>
  <c r="F32" i="4"/>
  <c r="F98" i="4"/>
  <c r="D116" i="4"/>
  <c r="F186" i="4"/>
  <c r="D204" i="4"/>
  <c r="F142" i="4"/>
  <c r="D160" i="4"/>
  <c r="F76" i="4"/>
  <c r="D94" i="4"/>
  <c r="F54" i="4"/>
  <c r="D72" i="4"/>
  <c r="F252" i="4"/>
  <c r="D270" i="4"/>
  <c r="F230" i="4"/>
  <c r="D248" i="4"/>
  <c r="F120" i="4"/>
  <c r="D138" i="4"/>
  <c r="F164" i="4"/>
  <c r="D182" i="4"/>
  <c r="F270" i="4" l="1"/>
  <c r="F248" i="4"/>
  <c r="F138" i="4"/>
  <c r="F116" i="4"/>
  <c r="F226" i="4"/>
  <c r="F182" i="4"/>
  <c r="F50" i="4"/>
  <c r="F72" i="4"/>
  <c r="F94" i="4"/>
  <c r="F160" i="4"/>
  <c r="F204" i="4"/>
  <c r="A9" i="4" l="1"/>
  <c r="H9" i="4" l="1" a="1"/>
  <c r="H9" i="4" s="1"/>
  <c r="D9" i="4"/>
  <c r="I9" i="4"/>
  <c r="G9" i="4" a="1"/>
  <c r="G9" i="4" s="1"/>
  <c r="E9" i="4"/>
  <c r="A10" i="4"/>
  <c r="F9" i="4" l="1"/>
  <c r="AI10" i="4"/>
  <c r="AL10" i="4" a="1"/>
  <c r="AL10" i="4" s="1"/>
  <c r="AM10" i="4"/>
  <c r="AH10" i="4"/>
  <c r="AK10" i="4" a="1"/>
  <c r="AK10" i="4" s="1"/>
  <c r="H10" i="4" a="1"/>
  <c r="H10" i="4" s="1"/>
  <c r="D10" i="4"/>
  <c r="E10" i="4"/>
  <c r="I10" i="4"/>
  <c r="G10" i="4" a="1"/>
  <c r="G10" i="4" s="1"/>
  <c r="A11" i="4"/>
  <c r="F10" i="4" l="1"/>
  <c r="AJ10" i="4"/>
  <c r="H11" i="4" a="1"/>
  <c r="H11" i="4" s="1"/>
  <c r="G11" i="4" a="1"/>
  <c r="G11" i="4" s="1"/>
  <c r="I11" i="4"/>
  <c r="E11" i="4"/>
  <c r="D11" i="4"/>
  <c r="A12" i="4"/>
  <c r="F11" i="4" l="1"/>
  <c r="AH12" i="4"/>
  <c r="AM12" i="4"/>
  <c r="AM28" i="4" s="1"/>
  <c r="AI12" i="4"/>
  <c r="AI28" i="4" s="1"/>
  <c r="AL12" i="4" a="1"/>
  <c r="AL12" i="4" s="1"/>
  <c r="AL28" i="4" s="1"/>
  <c r="AK12" i="4" a="1"/>
  <c r="AK12" i="4" s="1"/>
  <c r="AK28" i="4" s="1"/>
  <c r="E12" i="4"/>
  <c r="G12" i="4" a="1"/>
  <c r="G12" i="4" s="1"/>
  <c r="D12" i="4"/>
  <c r="I12" i="4"/>
  <c r="H12" i="4" a="1"/>
  <c r="H12" i="4" s="1"/>
  <c r="A13" i="4"/>
  <c r="F12" i="4" l="1"/>
  <c r="AJ12" i="4"/>
  <c r="AJ28" i="4" s="1"/>
  <c r="AH28" i="4"/>
  <c r="I13" i="4"/>
  <c r="E13" i="4"/>
  <c r="H13" i="4" a="1"/>
  <c r="H13" i="4" s="1"/>
  <c r="G13" i="4" a="1"/>
  <c r="G13" i="4" s="1"/>
  <c r="A14" i="4"/>
  <c r="F13" i="4" l="1"/>
  <c r="I14" i="4"/>
  <c r="D14" i="4"/>
  <c r="G14" i="4" a="1"/>
  <c r="G14" i="4" s="1"/>
  <c r="E14" i="4"/>
  <c r="H14" i="4" a="1"/>
  <c r="H14" i="4" s="1"/>
  <c r="A15" i="4"/>
  <c r="F14" i="4" l="1"/>
  <c r="A16" i="4"/>
  <c r="I15" i="4"/>
  <c r="H15" i="4" a="1"/>
  <c r="H15" i="4" s="1"/>
  <c r="D15" i="4"/>
  <c r="AN15" i="4" s="1"/>
  <c r="E15" i="4"/>
  <c r="G15" i="4" a="1"/>
  <c r="G15" i="4" s="1"/>
  <c r="F15" i="4" l="1"/>
  <c r="A17" i="4"/>
  <c r="I16" i="4"/>
  <c r="E16" i="4"/>
  <c r="G16" i="4" a="1"/>
  <c r="G16" i="4" s="1"/>
  <c r="H16" i="4" a="1"/>
  <c r="H16" i="4" s="1"/>
  <c r="D16" i="4"/>
  <c r="AN16" i="4" s="1"/>
  <c r="F16" i="4" l="1"/>
  <c r="A19" i="4"/>
  <c r="I17" i="4"/>
  <c r="G17" i="4" a="1"/>
  <c r="G17" i="4" s="1"/>
  <c r="D17" i="4"/>
  <c r="AN17" i="4" s="1"/>
  <c r="E17" i="4"/>
  <c r="H17" i="4" a="1"/>
  <c r="H17" i="4" s="1"/>
  <c r="F17" i="4" l="1"/>
  <c r="I19" i="4"/>
  <c r="D19" i="4"/>
  <c r="E19" i="4"/>
  <c r="G19" i="4" a="1"/>
  <c r="G19" i="4" s="1"/>
  <c r="H19" i="4" a="1"/>
  <c r="H19" i="4" s="1"/>
  <c r="A20" i="4"/>
  <c r="F19" i="4" l="1"/>
  <c r="I20" i="4"/>
  <c r="H20" i="4" a="1"/>
  <c r="H20" i="4" s="1"/>
  <c r="E20" i="4"/>
  <c r="G20" i="4" a="1"/>
  <c r="G20" i="4" s="1"/>
  <c r="D20" i="4"/>
  <c r="A21" i="4"/>
  <c r="F20" i="4" l="1"/>
  <c r="I21" i="4"/>
  <c r="G21" i="4" a="1"/>
  <c r="G21" i="4" s="1"/>
  <c r="D21" i="4"/>
  <c r="H21" i="4" a="1"/>
  <c r="H21" i="4" s="1"/>
  <c r="E21" i="4"/>
  <c r="A22" i="4"/>
  <c r="F21" i="4" l="1"/>
  <c r="H22" i="4" a="1"/>
  <c r="H22" i="4" s="1"/>
  <c r="I22" i="4"/>
  <c r="D22" i="4"/>
  <c r="G22" i="4" a="1"/>
  <c r="G22" i="4" s="1"/>
  <c r="E22" i="4"/>
  <c r="A23" i="4"/>
  <c r="F22" i="4" l="1"/>
  <c r="I23" i="4"/>
  <c r="E23" i="4"/>
  <c r="G23" i="4" a="1"/>
  <c r="G23" i="4" s="1"/>
  <c r="D23" i="4"/>
  <c r="H23" i="4" a="1"/>
  <c r="H23" i="4" s="1"/>
  <c r="A24" i="4"/>
  <c r="F23" i="4" l="1"/>
  <c r="H24" i="4" a="1"/>
  <c r="H24" i="4" s="1"/>
  <c r="E24" i="4"/>
  <c r="I24" i="4"/>
  <c r="G24" i="4" a="1"/>
  <c r="G24" i="4" s="1"/>
  <c r="D24" i="4"/>
  <c r="A25" i="4"/>
  <c r="F24" i="4" l="1"/>
  <c r="D25" i="4"/>
  <c r="E25" i="4"/>
  <c r="H25" i="4" a="1"/>
  <c r="H25" i="4" s="1"/>
  <c r="G25" i="4" a="1"/>
  <c r="G25" i="4" s="1"/>
  <c r="I25" i="4"/>
  <c r="A26" i="4"/>
  <c r="F25" i="4" l="1"/>
  <c r="G26" i="4" a="1"/>
  <c r="G26" i="4" s="1"/>
  <c r="H26" i="4" a="1"/>
  <c r="H26" i="4" s="1"/>
  <c r="E26" i="4"/>
  <c r="I26" i="4"/>
  <c r="D26" i="4"/>
  <c r="A27" i="4"/>
  <c r="F26" i="4" l="1"/>
  <c r="H27" i="4" a="1"/>
  <c r="H27" i="4" s="1"/>
  <c r="H28" i="4" s="1"/>
  <c r="E27" i="4"/>
  <c r="E28" i="4" s="1"/>
  <c r="I27" i="4"/>
  <c r="I28" i="4" s="1"/>
  <c r="G27" i="4" a="1"/>
  <c r="G27" i="4" s="1"/>
  <c r="G28" i="4" s="1"/>
  <c r="D27" i="4"/>
  <c r="A28" i="4"/>
  <c r="F27" i="4" l="1"/>
  <c r="F28" i="4" s="1"/>
  <c r="D28" i="4"/>
  <c r="M27" i="4" l="1" a="1"/>
  <c r="M27" i="4" s="1"/>
  <c r="K27" i="4" l="1"/>
  <c r="O27" i="4"/>
  <c r="J27" i="4"/>
  <c r="AN27" i="4" s="1"/>
  <c r="N27" i="4" a="1"/>
  <c r="N27" i="4" s="1"/>
  <c r="O210" i="4"/>
  <c r="J231" i="4"/>
  <c r="O165" i="4"/>
  <c r="M101" i="4" a="1"/>
  <c r="M101" i="4" s="1"/>
  <c r="M233" i="4" a="1"/>
  <c r="M233" i="4" s="1"/>
  <c r="K208" i="4"/>
  <c r="M252" i="4" a="1"/>
  <c r="M252" i="4" s="1"/>
  <c r="O78" i="4"/>
  <c r="K9" i="4"/>
  <c r="O100" i="4"/>
  <c r="M164" i="4" a="1"/>
  <c r="M164" i="4" s="1"/>
  <c r="M253" i="4" a="1"/>
  <c r="M253" i="4" s="1"/>
  <c r="M232" i="4" a="1"/>
  <c r="M232" i="4" s="1"/>
  <c r="J254" i="4"/>
  <c r="AN254" i="4" s="1"/>
  <c r="K165" i="4"/>
  <c r="M167" i="4" a="1"/>
  <c r="M167" i="4" s="1"/>
  <c r="O189" i="4"/>
  <c r="N142" i="4" a="1"/>
  <c r="N142" i="4" s="1"/>
  <c r="M230" i="4" a="1"/>
  <c r="M230" i="4" s="1"/>
  <c r="K122" i="4"/>
  <c r="J232" i="4"/>
  <c r="AN232" i="4" s="1"/>
  <c r="K144" i="4"/>
  <c r="J55" i="4"/>
  <c r="AN55" i="4" s="1"/>
  <c r="J145" i="4"/>
  <c r="AN145" i="4" s="1"/>
  <c r="N32" i="4" a="1"/>
  <c r="N32" i="4" s="1"/>
  <c r="N144" i="4" a="1"/>
  <c r="N144" i="4" s="1"/>
  <c r="J35" i="4"/>
  <c r="AN35" i="4" s="1"/>
  <c r="K99" i="4"/>
  <c r="J79" i="4"/>
  <c r="AN79" i="4" s="1"/>
  <c r="J255" i="4"/>
  <c r="M208" i="4" a="1"/>
  <c r="M208" i="4" s="1"/>
  <c r="K120" i="4"/>
  <c r="K166" i="4"/>
  <c r="N164" i="4" a="1"/>
  <c r="N164" i="4" s="1"/>
  <c r="J120" i="4"/>
  <c r="AN120" i="4" s="1"/>
  <c r="M13" i="4" a="1"/>
  <c r="M13" i="4" s="1"/>
  <c r="N78" i="4" a="1"/>
  <c r="N78" i="4" s="1"/>
  <c r="J33" i="4"/>
  <c r="AN33" i="4" s="1"/>
  <c r="K123" i="4"/>
  <c r="J9" i="4"/>
  <c r="AN9" i="4" s="1"/>
  <c r="K142" i="4"/>
  <c r="J230" i="4"/>
  <c r="M231" i="4" a="1"/>
  <c r="M231" i="4" s="1"/>
  <c r="M120" i="4" a="1"/>
  <c r="M120" i="4" s="1"/>
  <c r="N33" i="4" a="1"/>
  <c r="N33" i="4" s="1"/>
  <c r="O35" i="4"/>
  <c r="J142" i="4"/>
  <c r="J208" i="4"/>
  <c r="AN208" i="4" s="1"/>
  <c r="O13" i="4"/>
  <c r="J167" i="4"/>
  <c r="AN167" i="4" s="1"/>
  <c r="K78" i="4"/>
  <c r="O77" i="4"/>
  <c r="K253" i="4"/>
  <c r="N123" i="4" a="1"/>
  <c r="N123" i="4" s="1"/>
  <c r="K188" i="4"/>
  <c r="K12" i="4"/>
  <c r="O233" i="4"/>
  <c r="J57" i="4"/>
  <c r="AN57" i="4" s="1"/>
  <c r="K54" i="4"/>
  <c r="O54" i="4"/>
  <c r="K32" i="4"/>
  <c r="K187" i="4"/>
  <c r="O55" i="4"/>
  <c r="N101" i="4" a="1"/>
  <c r="N101" i="4" s="1"/>
  <c r="O188" i="4"/>
  <c r="J252" i="4"/>
  <c r="M33" i="4" a="1"/>
  <c r="M33" i="4" s="1"/>
  <c r="O12" i="4"/>
  <c r="J188" i="4"/>
  <c r="O143" i="4"/>
  <c r="M123" i="4" a="1"/>
  <c r="M123" i="4" s="1"/>
  <c r="K101" i="4"/>
  <c r="K76" i="4"/>
  <c r="M11" i="4" a="1"/>
  <c r="M11" i="4" s="1"/>
  <c r="J78" i="4"/>
  <c r="AN78" i="4" s="1"/>
  <c r="J187" i="4"/>
  <c r="M210" i="4" a="1"/>
  <c r="M210" i="4" s="1"/>
  <c r="J99" i="4"/>
  <c r="AN99" i="4" s="1"/>
  <c r="N57" i="4" a="1"/>
  <c r="N57" i="4" s="1"/>
  <c r="J209" i="4"/>
  <c r="AN209" i="4" s="1"/>
  <c r="O211" i="4"/>
  <c r="O255" i="4"/>
  <c r="M98" i="4" a="1"/>
  <c r="M98" i="4" s="1"/>
  <c r="O56" i="4"/>
  <c r="K164" i="4"/>
  <c r="M144" i="4" a="1"/>
  <c r="M144" i="4" s="1"/>
  <c r="M254" i="4" a="1"/>
  <c r="M254" i="4" s="1"/>
  <c r="K121" i="4"/>
  <c r="M165" i="4" a="1"/>
  <c r="M165" i="4" s="1"/>
  <c r="N253" i="4" a="1"/>
  <c r="N253" i="4" s="1"/>
  <c r="M12" i="4" a="1"/>
  <c r="M12" i="4" s="1"/>
  <c r="N56" i="4" a="1"/>
  <c r="N56" i="4" s="1"/>
  <c r="K254" i="4"/>
  <c r="N77" i="4" a="1"/>
  <c r="N77" i="4" s="1"/>
  <c r="K34" i="4"/>
  <c r="O145" i="4"/>
  <c r="J76" i="4"/>
  <c r="AN76" i="4" s="1"/>
  <c r="M54" i="4" a="1"/>
  <c r="M54" i="4" s="1"/>
  <c r="N122" i="4" a="1"/>
  <c r="N122" i="4" s="1"/>
  <c r="M99" i="4" a="1"/>
  <c r="M99" i="4" s="1"/>
  <c r="O57" i="4"/>
  <c r="O9" i="4"/>
  <c r="J100" i="4"/>
  <c r="AN100" i="4" s="1"/>
  <c r="N166" i="4" a="1"/>
  <c r="N166" i="4" s="1"/>
  <c r="J121" i="4"/>
  <c r="AN121" i="4" s="1"/>
  <c r="K211" i="4"/>
  <c r="J144" i="4"/>
  <c r="AN144" i="4" s="1"/>
  <c r="M186" i="4" a="1"/>
  <c r="M186" i="4" s="1"/>
  <c r="O186" i="4"/>
  <c r="M188" i="4" a="1"/>
  <c r="M188" i="4" s="1"/>
  <c r="O34" i="4"/>
  <c r="N143" i="4" a="1"/>
  <c r="N143" i="4" s="1"/>
  <c r="M189" i="4" a="1"/>
  <c r="M189" i="4" s="1"/>
  <c r="O166" i="4"/>
  <c r="O230" i="4"/>
  <c r="N13" i="4" a="1"/>
  <c r="N13" i="4" s="1"/>
  <c r="J166" i="4"/>
  <c r="M122" i="4" a="1"/>
  <c r="M122" i="4" s="1"/>
  <c r="N99" i="4" a="1"/>
  <c r="N99" i="4" s="1"/>
  <c r="M35" i="4" a="1"/>
  <c r="M35" i="4" s="1"/>
  <c r="K98" i="4"/>
  <c r="K252" i="4"/>
  <c r="O123" i="4"/>
  <c r="J32" i="4"/>
  <c r="AN32" i="4" s="1"/>
  <c r="J122" i="4"/>
  <c r="AN122" i="4" s="1"/>
  <c r="N231" i="4" a="1"/>
  <c r="N231" i="4" s="1"/>
  <c r="O209" i="4"/>
  <c r="K145" i="4"/>
  <c r="N79" i="4" a="1"/>
  <c r="N79" i="4" s="1"/>
  <c r="J186" i="4"/>
  <c r="AN186" i="4" s="1"/>
  <c r="M142" i="4" a="1"/>
  <c r="M142" i="4" s="1"/>
  <c r="K57" i="4"/>
  <c r="M76" i="4" a="1"/>
  <c r="M76" i="4" s="1"/>
  <c r="K35" i="4"/>
  <c r="N211" i="4" a="1"/>
  <c r="N211" i="4" s="1"/>
  <c r="O164" i="4"/>
  <c r="N98" i="4" a="1"/>
  <c r="N98" i="4" s="1"/>
  <c r="N252" i="4" a="1"/>
  <c r="N252" i="4" s="1"/>
  <c r="M56" i="4" a="1"/>
  <c r="M56" i="4" s="1"/>
  <c r="O99" i="4"/>
  <c r="K231" i="4"/>
  <c r="M57" i="4" a="1"/>
  <c r="M57" i="4" s="1"/>
  <c r="O231" i="4"/>
  <c r="K14" i="4"/>
  <c r="O254" i="4"/>
  <c r="J123" i="4"/>
  <c r="AN123" i="4" s="1"/>
  <c r="J54" i="4"/>
  <c r="AN54" i="4" s="1"/>
  <c r="K13" i="4"/>
  <c r="J11" i="4"/>
  <c r="AN11" i="4" s="1"/>
  <c r="N187" i="4" a="1"/>
  <c r="N187" i="4" s="1"/>
  <c r="O121" i="4"/>
  <c r="M121" i="4" a="1"/>
  <c r="M121" i="4" s="1"/>
  <c r="K167" i="4"/>
  <c r="M9" i="4" a="1"/>
  <c r="M9" i="4" s="1"/>
  <c r="O14" i="4"/>
  <c r="M32" i="4" a="1"/>
  <c r="M32" i="4" s="1"/>
  <c r="O122" i="4"/>
  <c r="J210" i="4"/>
  <c r="AN210" i="4" s="1"/>
  <c r="O33" i="4"/>
  <c r="M79" i="4" a="1"/>
  <c r="M79" i="4" s="1"/>
  <c r="O167" i="4"/>
  <c r="N165" i="4" a="1"/>
  <c r="N165" i="4" s="1"/>
  <c r="N186" i="4" a="1"/>
  <c r="N186" i="4" s="1"/>
  <c r="J13" i="4"/>
  <c r="J56" i="4"/>
  <c r="AN56" i="4" s="1"/>
  <c r="J34" i="4"/>
  <c r="AN34" i="4" s="1"/>
  <c r="J253" i="4"/>
  <c r="J101" i="4"/>
  <c r="M100" i="4" a="1"/>
  <c r="M100" i="4" s="1"/>
  <c r="M187" i="4" a="1"/>
  <c r="M187" i="4" s="1"/>
  <c r="M145" i="4" a="1"/>
  <c r="M145" i="4" s="1"/>
  <c r="O79" i="4"/>
  <c r="K230" i="4"/>
  <c r="N120" i="4" a="1"/>
  <c r="N120" i="4" s="1"/>
  <c r="K11" i="4"/>
  <c r="M34" i="4" a="1"/>
  <c r="M34" i="4" s="1"/>
  <c r="O253" i="4"/>
  <c r="J143" i="4"/>
  <c r="AN143" i="4" s="1"/>
  <c r="K100" i="4"/>
  <c r="M77" i="4" a="1"/>
  <c r="M77" i="4" s="1"/>
  <c r="O232" i="4"/>
  <c r="N10" i="4" a="1"/>
  <c r="N10" i="4" s="1"/>
  <c r="N167" i="4" a="1"/>
  <c r="N167" i="4" s="1"/>
  <c r="O120" i="4"/>
  <c r="M255" i="4" a="1"/>
  <c r="M255" i="4" s="1"/>
  <c r="N145" i="4" a="1"/>
  <c r="N145" i="4" s="1"/>
  <c r="K77" i="4"/>
  <c r="J164" i="4"/>
  <c r="AN164" i="4" s="1"/>
  <c r="K186" i="4"/>
  <c r="K232" i="4"/>
  <c r="K10" i="4"/>
  <c r="M209" i="4" a="1"/>
  <c r="M209" i="4" s="1"/>
  <c r="M211" i="4" a="1"/>
  <c r="M211" i="4" s="1"/>
  <c r="N35" i="4" a="1"/>
  <c r="N35" i="4" s="1"/>
  <c r="N9" i="4" a="1"/>
  <c r="N9" i="4" s="1"/>
  <c r="K209" i="4"/>
  <c r="N210" i="4" a="1"/>
  <c r="N210" i="4" s="1"/>
  <c r="N208" i="4" a="1"/>
  <c r="N208" i="4" s="1"/>
  <c r="N11" i="4" a="1"/>
  <c r="N11" i="4" s="1"/>
  <c r="M14" i="4" a="1"/>
  <c r="M14" i="4" s="1"/>
  <c r="K19" i="4"/>
  <c r="O101" i="4"/>
  <c r="N254" i="4" a="1"/>
  <c r="N254" i="4" s="1"/>
  <c r="N188" i="4" a="1"/>
  <c r="N188" i="4" s="1"/>
  <c r="J10" i="4"/>
  <c r="AN10" i="4" s="1"/>
  <c r="O142" i="4"/>
  <c r="O10" i="4"/>
  <c r="O187" i="4"/>
  <c r="N55" i="4" a="1"/>
  <c r="N55" i="4" s="1"/>
  <c r="J98" i="4"/>
  <c r="AN98" i="4" s="1"/>
  <c r="M10" i="4" a="1"/>
  <c r="M10" i="4" s="1"/>
  <c r="M19" i="4" a="1"/>
  <c r="M19" i="4" s="1"/>
  <c r="J189" i="4"/>
  <c r="AN189" i="4" s="1"/>
  <c r="O76" i="4"/>
  <c r="N12" i="4" a="1"/>
  <c r="N12" i="4" s="1"/>
  <c r="J14" i="4"/>
  <c r="AN14" i="4" s="1"/>
  <c r="M143" i="4" a="1"/>
  <c r="M143" i="4" s="1"/>
  <c r="O144" i="4"/>
  <c r="K143" i="4"/>
  <c r="N255" i="4" a="1"/>
  <c r="N255" i="4" s="1"/>
  <c r="J233" i="4"/>
  <c r="O32" i="4"/>
  <c r="N189" i="4" a="1"/>
  <c r="N189" i="4" s="1"/>
  <c r="K33" i="4"/>
  <c r="O19" i="4"/>
  <c r="J12" i="4"/>
  <c r="AN12" i="4" s="1"/>
  <c r="O208" i="4"/>
  <c r="N209" i="4" a="1"/>
  <c r="N209" i="4" s="1"/>
  <c r="O98" i="4"/>
  <c r="M166" i="4" a="1"/>
  <c r="M166" i="4" s="1"/>
  <c r="J165" i="4"/>
  <c r="AN165" i="4" s="1"/>
  <c r="N34" i="4" a="1"/>
  <c r="N34" i="4" s="1"/>
  <c r="M55" i="4" a="1"/>
  <c r="M55" i="4" s="1"/>
  <c r="N232" i="4" a="1"/>
  <c r="N232" i="4" s="1"/>
  <c r="K79" i="4"/>
  <c r="O252" i="4"/>
  <c r="N14" i="4" a="1"/>
  <c r="N14" i="4" s="1"/>
  <c r="K55" i="4"/>
  <c r="N100" i="4" a="1"/>
  <c r="N100" i="4" s="1"/>
  <c r="K255" i="4"/>
  <c r="K233" i="4"/>
  <c r="M78" i="4" a="1"/>
  <c r="M78" i="4" s="1"/>
  <c r="J19" i="4"/>
  <c r="O11" i="4"/>
  <c r="N233" i="4" a="1"/>
  <c r="N233" i="4" s="1"/>
  <c r="N121" i="4" a="1"/>
  <c r="N121" i="4" s="1"/>
  <c r="J77" i="4"/>
  <c r="AN77" i="4" s="1"/>
  <c r="K210" i="4"/>
  <c r="N19" i="4" a="1"/>
  <c r="N19" i="4" s="1"/>
  <c r="N76" i="4" a="1"/>
  <c r="N76" i="4" s="1"/>
  <c r="K189" i="4"/>
  <c r="K56" i="4"/>
  <c r="J211" i="4"/>
  <c r="AN211" i="4" s="1"/>
  <c r="N54" i="4" a="1"/>
  <c r="N54" i="4" s="1"/>
  <c r="N230" i="4" a="1"/>
  <c r="N230" i="4" s="1"/>
  <c r="M207" i="4" a="1"/>
  <c r="M207" i="4" s="1"/>
  <c r="M175" i="4" a="1"/>
  <c r="M175" i="4" s="1"/>
  <c r="P8" i="4"/>
  <c r="N152" i="4" a="1"/>
  <c r="N152" i="4" s="1"/>
  <c r="K178" i="4"/>
  <c r="O163" i="4"/>
  <c r="J240" i="4"/>
  <c r="J8" i="4"/>
  <c r="N65" i="4" a="1"/>
  <c r="N65" i="4" s="1"/>
  <c r="K224" i="4"/>
  <c r="J87" i="4"/>
  <c r="O92" i="4"/>
  <c r="M91" i="4" a="1"/>
  <c r="M91" i="4" s="1"/>
  <c r="O85" i="4"/>
  <c r="K179" i="4"/>
  <c r="J179" i="4"/>
  <c r="AN179" i="4" s="1"/>
  <c r="O141" i="4"/>
  <c r="K220" i="4"/>
  <c r="M118" i="4" a="1"/>
  <c r="M118" i="4" s="1"/>
  <c r="N181" i="4" a="1"/>
  <c r="N181" i="4" s="1"/>
  <c r="M115" i="4" a="1"/>
  <c r="M115" i="4" s="1"/>
  <c r="O198" i="4"/>
  <c r="K256" i="4"/>
  <c r="K92" i="4"/>
  <c r="K212" i="4"/>
  <c r="N197" i="4" a="1"/>
  <c r="N197" i="4" s="1"/>
  <c r="M262" i="4" a="1"/>
  <c r="M262" i="4" s="1"/>
  <c r="M137" i="4" a="1"/>
  <c r="M137" i="4" s="1"/>
  <c r="K162" i="4"/>
  <c r="M185" i="4" a="1"/>
  <c r="M185" i="4" s="1"/>
  <c r="K118" i="4"/>
  <c r="J135" i="4"/>
  <c r="AN135" i="4" s="1"/>
  <c r="O178" i="4"/>
  <c r="S206" i="4" a="1"/>
  <c r="S206" i="4" s="1"/>
  <c r="S226" i="4" s="1"/>
  <c r="Q74" i="4"/>
  <c r="Q94" i="4" s="1"/>
  <c r="M264" i="4" a="1"/>
  <c r="M264" i="4" s="1"/>
  <c r="N136" i="4" a="1"/>
  <c r="N136" i="4" s="1"/>
  <c r="J70" i="4"/>
  <c r="AN70" i="4" s="1"/>
  <c r="M201" i="4" a="1"/>
  <c r="M201" i="4" s="1"/>
  <c r="K243" i="4"/>
  <c r="K268" i="4"/>
  <c r="K223" i="4"/>
  <c r="O130" i="4"/>
  <c r="K250" i="4"/>
  <c r="S8" i="4" a="1"/>
  <c r="S8" i="4" s="1"/>
  <c r="S28" i="4" s="1"/>
  <c r="M45" i="4" a="1"/>
  <c r="M45" i="4" s="1"/>
  <c r="T118" i="4" a="1"/>
  <c r="T118" i="4" s="1"/>
  <c r="T138" i="4" s="1"/>
  <c r="T228" i="4" a="1"/>
  <c r="T228" i="4" s="1"/>
  <c r="T248" i="4" s="1"/>
  <c r="N109" i="4" a="1"/>
  <c r="N109" i="4" s="1"/>
  <c r="J152" i="4"/>
  <c r="AN152" i="4" s="1"/>
  <c r="K244" i="4"/>
  <c r="O244" i="4"/>
  <c r="O133" i="4"/>
  <c r="K157" i="4"/>
  <c r="O246" i="4"/>
  <c r="N108" i="4" a="1"/>
  <c r="N108" i="4" s="1"/>
  <c r="J46" i="4"/>
  <c r="AN46" i="4" s="1"/>
  <c r="K89" i="4"/>
  <c r="K53" i="4"/>
  <c r="N85" i="4" a="1"/>
  <c r="N85" i="4" s="1"/>
  <c r="J190" i="4"/>
  <c r="AN190" i="4" s="1"/>
  <c r="O65" i="4"/>
  <c r="J264" i="4"/>
  <c r="J243" i="4"/>
  <c r="N154" i="4" a="1"/>
  <c r="N154" i="4" s="1"/>
  <c r="N201" i="4" a="1"/>
  <c r="N201" i="4" s="1"/>
  <c r="M93" i="4" a="1"/>
  <c r="M93" i="4" s="1"/>
  <c r="O203" i="4"/>
  <c r="Q140" i="4"/>
  <c r="Q160" i="4" s="1"/>
  <c r="S52" i="4" a="1"/>
  <c r="S52" i="4" s="1"/>
  <c r="S72" i="4" s="1"/>
  <c r="M266" i="4" a="1"/>
  <c r="M266" i="4" s="1"/>
  <c r="J223" i="4"/>
  <c r="AN223" i="4" s="1"/>
  <c r="K43" i="4"/>
  <c r="O47" i="4"/>
  <c r="M157" i="4" a="1"/>
  <c r="M157" i="4" s="1"/>
  <c r="N245" i="4" a="1"/>
  <c r="N245" i="4" s="1"/>
  <c r="J42" i="4"/>
  <c r="AN42" i="4" s="1"/>
  <c r="J225" i="4"/>
  <c r="O264" i="4"/>
  <c r="O91" i="4"/>
  <c r="N36" i="4" a="1"/>
  <c r="N36" i="4" s="1"/>
  <c r="K151" i="4"/>
  <c r="K241" i="4"/>
  <c r="J88" i="4"/>
  <c r="AN88" i="4" s="1"/>
  <c r="O88" i="4"/>
  <c r="J112" i="4"/>
  <c r="AN112" i="4" s="1"/>
  <c r="M219" i="4" a="1"/>
  <c r="M219" i="4" s="1"/>
  <c r="M241" i="4" a="1"/>
  <c r="M241" i="4" s="1"/>
  <c r="N43" i="4" a="1"/>
  <c r="N43" i="4" s="1"/>
  <c r="K112" i="4"/>
  <c r="O265" i="4"/>
  <c r="J180" i="4"/>
  <c r="AN180" i="4" s="1"/>
  <c r="M178" i="4" a="1"/>
  <c r="M178" i="4" s="1"/>
  <c r="J218" i="4"/>
  <c r="AN218" i="4" s="1"/>
  <c r="U140" i="4"/>
  <c r="U160" i="4" s="1"/>
  <c r="N207" i="4" a="1"/>
  <c r="N207" i="4" s="1"/>
  <c r="T162" i="4" a="1"/>
  <c r="T162" i="4" s="1"/>
  <c r="T182" i="4" s="1"/>
  <c r="J178" i="4"/>
  <c r="AN178" i="4" s="1"/>
  <c r="J156" i="4"/>
  <c r="AN156" i="4" s="1"/>
  <c r="M136" i="4" a="1"/>
  <c r="M136" i="4" s="1"/>
  <c r="K234" i="4"/>
  <c r="J155" i="4"/>
  <c r="AN155" i="4" s="1"/>
  <c r="O240" i="4"/>
  <c r="O42" i="4"/>
  <c r="K65" i="4"/>
  <c r="T96" i="4" a="1"/>
  <c r="T96" i="4" s="1"/>
  <c r="T116" i="4" s="1"/>
  <c r="K181" i="4"/>
  <c r="N265" i="4" a="1"/>
  <c r="N265" i="4" s="1"/>
  <c r="S74" i="4" a="1"/>
  <c r="S74" i="4" s="1"/>
  <c r="S94" i="4" s="1"/>
  <c r="N173" i="4" a="1"/>
  <c r="N173" i="4" s="1"/>
  <c r="N97" i="4" a="1"/>
  <c r="N97" i="4" s="1"/>
  <c r="N158" i="4" a="1"/>
  <c r="N158" i="4" s="1"/>
  <c r="N256" i="4" a="1"/>
  <c r="N256" i="4" s="1"/>
  <c r="O256" i="4"/>
  <c r="N220" i="4" a="1"/>
  <c r="N220" i="4" s="1"/>
  <c r="N64" i="4" a="1"/>
  <c r="N64" i="4" s="1"/>
  <c r="M88" i="4" a="1"/>
  <c r="M88" i="4" s="1"/>
  <c r="N234" i="4" a="1"/>
  <c r="N234" i="4" s="1"/>
  <c r="J80" i="4"/>
  <c r="AN80" i="4" s="1"/>
  <c r="K58" i="4"/>
  <c r="O184" i="4"/>
  <c r="P162" i="4"/>
  <c r="N112" i="4" a="1"/>
  <c r="N112" i="4" s="1"/>
  <c r="N175" i="4" a="1"/>
  <c r="N175" i="4" s="1"/>
  <c r="J97" i="4"/>
  <c r="AN97" i="4" s="1"/>
  <c r="N185" i="4" a="1"/>
  <c r="N185" i="4" s="1"/>
  <c r="J242" i="4"/>
  <c r="O137" i="4"/>
  <c r="J197" i="4"/>
  <c r="N69" i="4" a="1"/>
  <c r="N69" i="4" s="1"/>
  <c r="K201" i="4"/>
  <c r="J113" i="4"/>
  <c r="AN113" i="4" s="1"/>
  <c r="O266" i="4"/>
  <c r="Q250" i="4"/>
  <c r="Q270" i="4" s="1"/>
  <c r="Q162" i="4"/>
  <c r="Q182" i="4" s="1"/>
  <c r="J109" i="4"/>
  <c r="M261" i="4" a="1"/>
  <c r="M261" i="4" s="1"/>
  <c r="K31" i="4"/>
  <c r="M206" i="4" a="1"/>
  <c r="M206" i="4" s="1"/>
  <c r="Q228" i="4"/>
  <c r="Q248" i="4" s="1"/>
  <c r="K152" i="4"/>
  <c r="P96" i="4"/>
  <c r="N68" i="4" a="1"/>
  <c r="N68" i="4" s="1"/>
  <c r="J137" i="4"/>
  <c r="AN137" i="4" s="1"/>
  <c r="J241" i="4"/>
  <c r="N268" i="4" a="1"/>
  <c r="N268" i="4" s="1"/>
  <c r="N212" i="4" a="1"/>
  <c r="N212" i="4" s="1"/>
  <c r="K200" i="4"/>
  <c r="O202" i="4"/>
  <c r="N262" i="4" a="1"/>
  <c r="N262" i="4" s="1"/>
  <c r="N70" i="4" a="1"/>
  <c r="N70" i="4" s="1"/>
  <c r="O118" i="4"/>
  <c r="N67" i="4" a="1"/>
  <c r="N67" i="4" s="1"/>
  <c r="K80" i="4"/>
  <c r="J118" i="4"/>
  <c r="K110" i="4"/>
  <c r="N223" i="4" a="1"/>
  <c r="N223" i="4" s="1"/>
  <c r="N89" i="4" a="1"/>
  <c r="N89" i="4" s="1"/>
  <c r="M225" i="4" a="1"/>
  <c r="M225" i="4" s="1"/>
  <c r="J49" i="4"/>
  <c r="AN49" i="4" s="1"/>
  <c r="N130" i="4" a="1"/>
  <c r="N130" i="4" s="1"/>
  <c r="K217" i="4"/>
  <c r="O159" i="4"/>
  <c r="J206" i="4"/>
  <c r="N42" i="4" a="1"/>
  <c r="N42" i="4" s="1"/>
  <c r="K124" i="4"/>
  <c r="J93" i="4"/>
  <c r="AN93" i="4" s="1"/>
  <c r="N159" i="4" a="1"/>
  <c r="N159" i="4" s="1"/>
  <c r="N96" i="4" a="1"/>
  <c r="N96" i="4" s="1"/>
  <c r="N31" i="4" a="1"/>
  <c r="N31" i="4" s="1"/>
  <c r="N113" i="4" a="1"/>
  <c r="N113" i="4" s="1"/>
  <c r="J217" i="4"/>
  <c r="N202" i="4" a="1"/>
  <c r="N202" i="4" s="1"/>
  <c r="K221" i="4"/>
  <c r="M52" i="4" a="1"/>
  <c r="M52" i="4" s="1"/>
  <c r="M110" i="4" a="1"/>
  <c r="M110" i="4" s="1"/>
  <c r="N74" i="4" a="1"/>
  <c r="N74" i="4" s="1"/>
  <c r="K129" i="4"/>
  <c r="O195" i="4"/>
  <c r="M153" i="4" a="1"/>
  <c r="M153" i="4" s="1"/>
  <c r="M108" i="4" a="1"/>
  <c r="M108" i="4" s="1"/>
  <c r="M30" i="4" a="1"/>
  <c r="M30" i="4" s="1"/>
  <c r="S162" i="4" a="1"/>
  <c r="S162" i="4" s="1"/>
  <c r="S182" i="4" s="1"/>
  <c r="N179" i="4" a="1"/>
  <c r="N179" i="4" s="1"/>
  <c r="K134" i="4"/>
  <c r="Q118" i="4"/>
  <c r="Q138" i="4" s="1"/>
  <c r="J173" i="4"/>
  <c r="K168" i="4"/>
  <c r="O261" i="4"/>
  <c r="J48" i="4"/>
  <c r="AN48" i="4" s="1"/>
  <c r="N146" i="4" a="1"/>
  <c r="N146" i="4" s="1"/>
  <c r="O225" i="4"/>
  <c r="J108" i="4"/>
  <c r="AN108" i="4" s="1"/>
  <c r="O89" i="4"/>
  <c r="N119" i="4" a="1"/>
  <c r="N119" i="4" s="1"/>
  <c r="S184" i="4" a="1"/>
  <c r="S184" i="4" s="1"/>
  <c r="S204" i="4" s="1"/>
  <c r="N118" i="4" a="1"/>
  <c r="N118" i="4" s="1"/>
  <c r="P250" i="4"/>
  <c r="T206" i="4" a="1"/>
  <c r="T206" i="4" s="1"/>
  <c r="T226" i="4" s="1"/>
  <c r="J201" i="4"/>
  <c r="Q96" i="4"/>
  <c r="Q116" i="4" s="1"/>
  <c r="T74" i="4" a="1"/>
  <c r="T74" i="4" s="1"/>
  <c r="T94" i="4" s="1"/>
  <c r="N41" i="4" a="1"/>
  <c r="N41" i="4" s="1"/>
  <c r="K93" i="4"/>
  <c r="O80" i="4"/>
  <c r="N222" i="4" a="1"/>
  <c r="N222" i="4" s="1"/>
  <c r="J136" i="4"/>
  <c r="AN136" i="4" s="1"/>
  <c r="J133" i="4"/>
  <c r="AN133" i="4" s="1"/>
  <c r="M36" i="4" a="1"/>
  <c r="M36" i="4" s="1"/>
  <c r="M190" i="4" a="1"/>
  <c r="M190" i="4" s="1"/>
  <c r="M176" i="4" a="1"/>
  <c r="M176" i="4" s="1"/>
  <c r="S96" i="4" a="1"/>
  <c r="S96" i="4" s="1"/>
  <c r="S116" i="4" s="1"/>
  <c r="Q184" i="4"/>
  <c r="Q204" i="4" s="1"/>
  <c r="Q8" i="4"/>
  <c r="Q28" i="4" s="1"/>
  <c r="O229" i="4"/>
  <c r="O53" i="4"/>
  <c r="U74" i="4"/>
  <c r="U94" i="4" s="1"/>
  <c r="P52" i="4"/>
  <c r="M195" i="4" a="1"/>
  <c r="M195" i="4" s="1"/>
  <c r="N217" i="4" a="1"/>
  <c r="N217" i="4" s="1"/>
  <c r="K141" i="4"/>
  <c r="M80" i="4" a="1"/>
  <c r="M80" i="4" s="1"/>
  <c r="P118" i="4"/>
  <c r="K263" i="4"/>
  <c r="O222" i="4"/>
  <c r="Q30" i="4"/>
  <c r="Q50" i="4" s="1"/>
  <c r="J96" i="4"/>
  <c r="J168" i="4"/>
  <c r="AN168" i="4" s="1"/>
  <c r="O269" i="4"/>
  <c r="N162" i="4" a="1"/>
  <c r="N162" i="4" s="1"/>
  <c r="M184" i="4" a="1"/>
  <c r="M184" i="4" s="1"/>
  <c r="P184" i="4"/>
  <c r="O220" i="4"/>
  <c r="J131" i="4"/>
  <c r="J41" i="4"/>
  <c r="M242" i="4" a="1"/>
  <c r="M242" i="4" s="1"/>
  <c r="K225" i="4"/>
  <c r="M220" i="4" a="1"/>
  <c r="M220" i="4" s="1"/>
  <c r="M8" i="4" a="1"/>
  <c r="M8" i="4" s="1"/>
  <c r="M109" i="4" a="1"/>
  <c r="M109" i="4" s="1"/>
  <c r="J66" i="4"/>
  <c r="AN66" i="4" s="1"/>
  <c r="M134" i="4" a="1"/>
  <c r="M134" i="4" s="1"/>
  <c r="J92" i="4"/>
  <c r="AN92" i="4" s="1"/>
  <c r="J196" i="4"/>
  <c r="O90" i="4"/>
  <c r="M43" i="4" a="1"/>
  <c r="M43" i="4" s="1"/>
  <c r="K159" i="4"/>
  <c r="K20" i="4"/>
  <c r="J110" i="4"/>
  <c r="AN110" i="4" s="1"/>
  <c r="O199" i="4"/>
  <c r="M243" i="4" a="1"/>
  <c r="M243" i="4" s="1"/>
  <c r="O68" i="4"/>
  <c r="N90" i="4" a="1"/>
  <c r="N90" i="4" s="1"/>
  <c r="O48" i="4"/>
  <c r="N44" i="4" a="1"/>
  <c r="N44" i="4" s="1"/>
  <c r="K114" i="4"/>
  <c r="O196" i="4"/>
  <c r="N247" i="4" a="1"/>
  <c r="N247" i="4" s="1"/>
  <c r="M155" i="4" a="1"/>
  <c r="M155" i="4" s="1"/>
  <c r="N228" i="4" a="1"/>
  <c r="N228" i="4" s="1"/>
  <c r="K52" i="4"/>
  <c r="M200" i="4" a="1"/>
  <c r="M200" i="4" s="1"/>
  <c r="O52" i="4"/>
  <c r="J146" i="4"/>
  <c r="AN146" i="4" s="1"/>
  <c r="O67" i="4"/>
  <c r="J263" i="4"/>
  <c r="J75" i="4"/>
  <c r="AN75" i="4" s="1"/>
  <c r="N218" i="4" a="1"/>
  <c r="N218" i="4" s="1"/>
  <c r="O263" i="4"/>
  <c r="J247" i="4"/>
  <c r="N47" i="4" a="1"/>
  <c r="N47" i="4" s="1"/>
  <c r="J20" i="4"/>
  <c r="AN20" i="4" s="1"/>
  <c r="N250" i="4" a="1"/>
  <c r="N250" i="4" s="1"/>
  <c r="J174" i="4"/>
  <c r="AN174" i="4" s="1"/>
  <c r="N203" i="4" a="1"/>
  <c r="N203" i="4" s="1"/>
  <c r="J86" i="4"/>
  <c r="AN86" i="4" s="1"/>
  <c r="M119" i="4" a="1"/>
  <c r="M119" i="4" s="1"/>
  <c r="O175" i="4"/>
  <c r="M197" i="4" a="1"/>
  <c r="M197" i="4" s="1"/>
  <c r="N224" i="4" a="1"/>
  <c r="N224" i="4" s="1"/>
  <c r="N87" i="4" a="1"/>
  <c r="N87" i="4" s="1"/>
  <c r="O46" i="4"/>
  <c r="N264" i="4" a="1"/>
  <c r="N264" i="4" s="1"/>
  <c r="U96" i="4"/>
  <c r="U116" i="4" s="1"/>
  <c r="M131" i="4" a="1"/>
  <c r="M131" i="4" s="1"/>
  <c r="K74" i="4"/>
  <c r="M162" i="4" a="1"/>
  <c r="M162" i="4" s="1"/>
  <c r="N8" i="4" a="1"/>
  <c r="N8" i="4" s="1"/>
  <c r="O156" i="4"/>
  <c r="N200" i="4" a="1"/>
  <c r="N200" i="4" s="1"/>
  <c r="O181" i="4"/>
  <c r="N180" i="4" a="1"/>
  <c r="N180" i="4" s="1"/>
  <c r="O140" i="4"/>
  <c r="M244" i="4" a="1"/>
  <c r="M244" i="4" s="1"/>
  <c r="M92" i="4" a="1"/>
  <c r="M92" i="4" s="1"/>
  <c r="N111" i="4" a="1"/>
  <c r="N111" i="4" s="1"/>
  <c r="M89" i="4" a="1"/>
  <c r="M89" i="4" s="1"/>
  <c r="J220" i="4"/>
  <c r="J184" i="4"/>
  <c r="N140" i="4" a="1"/>
  <c r="N140" i="4" s="1"/>
  <c r="K42" i="4"/>
  <c r="M141" i="4" a="1"/>
  <c r="M141" i="4" s="1"/>
  <c r="P206" i="4"/>
  <c r="N244" i="4" a="1"/>
  <c r="N244" i="4" s="1"/>
  <c r="O45" i="4"/>
  <c r="J163" i="4"/>
  <c r="AN163" i="4" s="1"/>
  <c r="N30" i="4" a="1"/>
  <c r="N30" i="4" s="1"/>
  <c r="O218" i="4"/>
  <c r="J153" i="4"/>
  <c r="J221" i="4"/>
  <c r="O114" i="4"/>
  <c r="M53" i="4" a="1"/>
  <c r="M53" i="4" s="1"/>
  <c r="K246" i="4"/>
  <c r="M58" i="4" a="1"/>
  <c r="M58" i="4" s="1"/>
  <c r="M47" i="4" a="1"/>
  <c r="M47" i="4" s="1"/>
  <c r="N129" i="4" a="1"/>
  <c r="N129" i="4" s="1"/>
  <c r="J31" i="4"/>
  <c r="AN31" i="4" s="1"/>
  <c r="M251" i="4" a="1"/>
  <c r="M251" i="4" s="1"/>
  <c r="K173" i="4"/>
  <c r="N263" i="4" a="1"/>
  <c r="N263" i="4" s="1"/>
  <c r="J162" i="4"/>
  <c r="AN162" i="4" s="1"/>
  <c r="S30" i="4" a="1"/>
  <c r="S30" i="4" s="1"/>
  <c r="S50" i="4" s="1"/>
  <c r="K203" i="4"/>
  <c r="J68" i="4"/>
  <c r="AN68" i="4" s="1"/>
  <c r="M221" i="4" a="1"/>
  <c r="M221" i="4" s="1"/>
  <c r="K158" i="4"/>
  <c r="J212" i="4"/>
  <c r="J200" i="4"/>
  <c r="J239" i="4"/>
  <c r="J151" i="4"/>
  <c r="O132" i="4"/>
  <c r="M256" i="4" a="1"/>
  <c r="M256" i="4" s="1"/>
  <c r="O113" i="4"/>
  <c r="K131" i="4"/>
  <c r="N243" i="4" a="1"/>
  <c r="N243" i="4" s="1"/>
  <c r="O129" i="4"/>
  <c r="N267" i="4" a="1"/>
  <c r="N267" i="4" s="1"/>
  <c r="J124" i="4"/>
  <c r="AN124" i="4" s="1"/>
  <c r="M247" i="4" a="1"/>
  <c r="M247" i="4" s="1"/>
  <c r="K196" i="4"/>
  <c r="O153" i="4"/>
  <c r="O219" i="4"/>
  <c r="N71" i="4" a="1"/>
  <c r="N71" i="4" s="1"/>
  <c r="O212" i="4"/>
  <c r="O200" i="4"/>
  <c r="J256" i="4"/>
  <c r="M102" i="4" a="1"/>
  <c r="M102" i="4" s="1"/>
  <c r="K8" i="4"/>
  <c r="K86" i="4"/>
  <c r="J195" i="4"/>
  <c r="O268" i="4"/>
  <c r="J198" i="4"/>
  <c r="M222" i="4" a="1"/>
  <c r="M222" i="4" s="1"/>
  <c r="K91" i="4"/>
  <c r="K266" i="4"/>
  <c r="M229" i="4" a="1"/>
  <c r="M229" i="4" s="1"/>
  <c r="K109" i="4"/>
  <c r="N131" i="4" a="1"/>
  <c r="N131" i="4" s="1"/>
  <c r="N155" i="4" a="1"/>
  <c r="N155" i="4" s="1"/>
  <c r="N132" i="4" a="1"/>
  <c r="N132" i="4" s="1"/>
  <c r="O134" i="4"/>
  <c r="J30" i="4"/>
  <c r="M174" i="4" a="1"/>
  <c r="M174" i="4" s="1"/>
  <c r="M159" i="4" a="1"/>
  <c r="M159" i="4" s="1"/>
  <c r="T184" i="4" a="1"/>
  <c r="T184" i="4" s="1"/>
  <c r="T204" i="4" s="1"/>
  <c r="M163" i="4" a="1"/>
  <c r="M163" i="4" s="1"/>
  <c r="J177" i="4"/>
  <c r="AN177" i="4" s="1"/>
  <c r="M158" i="4" a="1"/>
  <c r="M158" i="4" s="1"/>
  <c r="O146" i="4"/>
  <c r="K97" i="4"/>
  <c r="J268" i="4"/>
  <c r="M234" i="4" a="1"/>
  <c r="M234" i="4" s="1"/>
  <c r="O135" i="4"/>
  <c r="J90" i="4"/>
  <c r="AN90" i="4" s="1"/>
  <c r="N48" i="4" a="1"/>
  <c r="N48" i="4" s="1"/>
  <c r="J228" i="4"/>
  <c r="K247" i="4"/>
  <c r="N153" i="4" a="1"/>
  <c r="N153" i="4" s="1"/>
  <c r="K176" i="4"/>
  <c r="K180" i="4"/>
  <c r="J63" i="4"/>
  <c r="N114" i="4" a="1"/>
  <c r="N114" i="4" s="1"/>
  <c r="N66" i="4" a="1"/>
  <c r="N66" i="4" s="1"/>
  <c r="O93" i="4"/>
  <c r="J65" i="4"/>
  <c r="K46" i="4"/>
  <c r="K70" i="4"/>
  <c r="N46" i="4" a="1"/>
  <c r="N46" i="4" s="1"/>
  <c r="U250" i="4"/>
  <c r="U270" i="4" s="1"/>
  <c r="J251" i="4"/>
  <c r="K184" i="4"/>
  <c r="J246" i="4"/>
  <c r="K207" i="4"/>
  <c r="M228" i="4" a="1"/>
  <c r="M228" i="4" s="1"/>
  <c r="J64" i="4"/>
  <c r="AN64" i="4" s="1"/>
  <c r="M212" i="4" a="1"/>
  <c r="M212" i="4" s="1"/>
  <c r="J262" i="4"/>
  <c r="T8" i="4" a="1"/>
  <c r="T8" i="4" s="1"/>
  <c r="T28" i="4" s="1"/>
  <c r="O267" i="4"/>
  <c r="U8" i="4"/>
  <c r="U28" i="4" s="1"/>
  <c r="J202" i="4"/>
  <c r="J115" i="4"/>
  <c r="AN115" i="4" s="1"/>
  <c r="K163" i="4"/>
  <c r="O180" i="4"/>
  <c r="O162" i="4"/>
  <c r="O223" i="4"/>
  <c r="Q206" i="4"/>
  <c r="Q226" i="4" s="1"/>
  <c r="T52" i="4" a="1"/>
  <c r="T52" i="4" s="1"/>
  <c r="T72" i="4" s="1"/>
  <c r="N163" i="4" a="1"/>
  <c r="N163" i="4" s="1"/>
  <c r="N80" i="4" a="1"/>
  <c r="N80" i="4" s="1"/>
  <c r="O154" i="4"/>
  <c r="K206" i="4"/>
  <c r="M69" i="4" a="1"/>
  <c r="M69" i="4" s="1"/>
  <c r="O102" i="4"/>
  <c r="U228" i="4"/>
  <c r="U248" i="4" s="1"/>
  <c r="K67" i="4"/>
  <c r="O207" i="4"/>
  <c r="K115" i="4"/>
  <c r="M49" i="4" a="1"/>
  <c r="M49" i="4" s="1"/>
  <c r="J129" i="4"/>
  <c r="M198" i="4" a="1"/>
  <c r="M198" i="4" s="1"/>
  <c r="M86" i="4" a="1"/>
  <c r="M86" i="4" s="1"/>
  <c r="N219" i="4" a="1"/>
  <c r="N219" i="4" s="1"/>
  <c r="O71" i="4"/>
  <c r="O151" i="4"/>
  <c r="N239" i="4" a="1"/>
  <c r="N239" i="4" s="1"/>
  <c r="K146" i="4"/>
  <c r="M130" i="4" a="1"/>
  <c r="M130" i="4" s="1"/>
  <c r="M129" i="4" a="1"/>
  <c r="M129" i="4" s="1"/>
  <c r="M63" i="4" a="1"/>
  <c r="M63" i="4" s="1"/>
  <c r="N91" i="4" a="1"/>
  <c r="N91" i="4" s="1"/>
  <c r="M267" i="4" a="1"/>
  <c r="M267" i="4" s="1"/>
  <c r="O64" i="4"/>
  <c r="N196" i="4" a="1"/>
  <c r="N196" i="4" s="1"/>
  <c r="K265" i="4"/>
  <c r="T250" i="4" a="1"/>
  <c r="T250" i="4" s="1"/>
  <c r="T270" i="4" s="1"/>
  <c r="J43" i="4"/>
  <c r="O63" i="4"/>
  <c r="M64" i="4" a="1"/>
  <c r="M64" i="4" s="1"/>
  <c r="M135" i="4" a="1"/>
  <c r="M135" i="4" s="1"/>
  <c r="K154" i="4"/>
  <c r="N86" i="4" a="1"/>
  <c r="N86" i="4" s="1"/>
  <c r="O157" i="4"/>
  <c r="O109" i="4"/>
  <c r="N190" i="4" a="1"/>
  <c r="N190" i="4" s="1"/>
  <c r="K262" i="4"/>
  <c r="N240" i="4" a="1"/>
  <c r="N240" i="4" s="1"/>
  <c r="M67" i="4" a="1"/>
  <c r="M67" i="4" s="1"/>
  <c r="M112" i="4" a="1"/>
  <c r="M112" i="4" s="1"/>
  <c r="J45" i="4"/>
  <c r="AN45" i="4" s="1"/>
  <c r="K75" i="4"/>
  <c r="N176" i="4" a="1"/>
  <c r="N176" i="4" s="1"/>
  <c r="O152" i="4"/>
  <c r="J119" i="4"/>
  <c r="AN119" i="4" s="1"/>
  <c r="O177" i="4"/>
  <c r="O44" i="4"/>
  <c r="M48" i="4" a="1"/>
  <c r="M48" i="4" s="1"/>
  <c r="M68" i="4" a="1"/>
  <c r="M68" i="4" s="1"/>
  <c r="O43" i="4"/>
  <c r="J130" i="4"/>
  <c r="AN130" i="4" s="1"/>
  <c r="O107" i="4"/>
  <c r="M217" i="4" a="1"/>
  <c r="M217" i="4" s="1"/>
  <c r="K251" i="4"/>
  <c r="K177" i="4"/>
  <c r="M179" i="4" a="1"/>
  <c r="M179" i="4" s="1"/>
  <c r="O75" i="4"/>
  <c r="J52" i="4"/>
  <c r="K140" i="4"/>
  <c r="M173" i="4" a="1"/>
  <c r="M173" i="4" s="1"/>
  <c r="M203" i="4" a="1"/>
  <c r="M203" i="4" s="1"/>
  <c r="K267" i="4"/>
  <c r="M152" i="4" a="1"/>
  <c r="M152" i="4" s="1"/>
  <c r="M265" i="4" a="1"/>
  <c r="M265" i="4" s="1"/>
  <c r="N110" i="4" a="1"/>
  <c r="N110" i="4" s="1"/>
  <c r="J107" i="4"/>
  <c r="T30" i="4" a="1"/>
  <c r="T30" i="4" s="1"/>
  <c r="T50" i="4" s="1"/>
  <c r="N102" i="4" a="1"/>
  <c r="N102" i="4" s="1"/>
  <c r="M46" i="4" a="1"/>
  <c r="M46" i="4" s="1"/>
  <c r="O176" i="4"/>
  <c r="U118" i="4"/>
  <c r="U138" i="4" s="1"/>
  <c r="P30" i="4"/>
  <c r="J44" i="4"/>
  <c r="AN44" i="4" s="1"/>
  <c r="K137" i="4"/>
  <c r="N75" i="4" a="1"/>
  <c r="N75" i="4" s="1"/>
  <c r="N206" i="4" a="1"/>
  <c r="N206" i="4" s="1"/>
  <c r="O30" i="4"/>
  <c r="O87" i="4"/>
  <c r="O36" i="4"/>
  <c r="O66" i="4"/>
  <c r="K190" i="4"/>
  <c r="M65" i="4" a="1"/>
  <c r="M65" i="4" s="1"/>
  <c r="K133" i="4"/>
  <c r="M133" i="4" a="1"/>
  <c r="M133" i="4" s="1"/>
  <c r="N141" i="4" a="1"/>
  <c r="N141" i="4" s="1"/>
  <c r="N177" i="4" a="1"/>
  <c r="N177" i="4" s="1"/>
  <c r="U162" i="4"/>
  <c r="U182" i="4" s="1"/>
  <c r="M87" i="4" a="1"/>
  <c r="M87" i="4" s="1"/>
  <c r="N168" i="4" a="1"/>
  <c r="N168" i="4" s="1"/>
  <c r="O31" i="4"/>
  <c r="U52" i="4"/>
  <c r="U72" i="4" s="1"/>
  <c r="J222" i="4"/>
  <c r="K45" i="4"/>
  <c r="J265" i="4"/>
  <c r="M199" i="4" a="1"/>
  <c r="M199" i="4" s="1"/>
  <c r="J114" i="4"/>
  <c r="AN114" i="4" s="1"/>
  <c r="M156" i="4" a="1"/>
  <c r="M156" i="4" s="1"/>
  <c r="M245" i="4" a="1"/>
  <c r="M245" i="4" s="1"/>
  <c r="K47" i="4"/>
  <c r="N266" i="4" a="1"/>
  <c r="N266" i="4" s="1"/>
  <c r="K135" i="4"/>
  <c r="J47" i="4"/>
  <c r="AN47" i="4" s="1"/>
  <c r="J203" i="4"/>
  <c r="M224" i="4" a="1"/>
  <c r="M224" i="4" s="1"/>
  <c r="O228" i="4"/>
  <c r="J134" i="4"/>
  <c r="AN134" i="4" s="1"/>
  <c r="S228" i="4" a="1"/>
  <c r="S228" i="4" s="1"/>
  <c r="S248" i="4" s="1"/>
  <c r="K228" i="4"/>
  <c r="O155" i="4"/>
  <c r="K71" i="4"/>
  <c r="O70" i="4"/>
  <c r="N269" i="4" a="1"/>
  <c r="N269" i="4" s="1"/>
  <c r="K119" i="4"/>
  <c r="O8" i="4"/>
  <c r="O41" i="4"/>
  <c r="S250" i="4" a="1"/>
  <c r="S250" i="4" s="1"/>
  <c r="S270" i="4" s="1"/>
  <c r="M20" i="4" a="1"/>
  <c r="M20" i="4" s="1"/>
  <c r="N63" i="4" a="1"/>
  <c r="N63" i="4" s="1"/>
  <c r="K90" i="4"/>
  <c r="K218" i="4"/>
  <c r="N58" i="4" a="1"/>
  <c r="N58" i="4" s="1"/>
  <c r="K239" i="4"/>
  <c r="M107" i="4" a="1"/>
  <c r="M107" i="4" s="1"/>
  <c r="M202" i="4" a="1"/>
  <c r="M202" i="4" s="1"/>
  <c r="O239" i="4"/>
  <c r="M240" i="4" a="1"/>
  <c r="M240" i="4" s="1"/>
  <c r="J224" i="4"/>
  <c r="K197" i="4"/>
  <c r="J245" i="4"/>
  <c r="O197" i="4"/>
  <c r="N246" i="4" a="1"/>
  <c r="N246" i="4" s="1"/>
  <c r="N151" i="4" a="1"/>
  <c r="N151" i="4" s="1"/>
  <c r="K132" i="4"/>
  <c r="O124" i="4"/>
  <c r="M239" i="4" a="1"/>
  <c r="M239" i="4" s="1"/>
  <c r="K175" i="4"/>
  <c r="M180" i="4" a="1"/>
  <c r="M180" i="4" s="1"/>
  <c r="M223" i="4" a="1"/>
  <c r="M223" i="4" s="1"/>
  <c r="K64" i="4"/>
  <c r="P74" i="4"/>
  <c r="O168" i="4"/>
  <c r="M44" i="4" a="1"/>
  <c r="M44" i="4" s="1"/>
  <c r="J111" i="4"/>
  <c r="AN111" i="4" s="1"/>
  <c r="N93" i="4" a="1"/>
  <c r="N93" i="4" s="1"/>
  <c r="K49" i="4"/>
  <c r="M113" i="4" a="1"/>
  <c r="M113" i="4" s="1"/>
  <c r="M71" i="4" a="1"/>
  <c r="M71" i="4" s="1"/>
  <c r="N107" i="4" a="1"/>
  <c r="N107" i="4" s="1"/>
  <c r="K130" i="4"/>
  <c r="O245" i="4"/>
  <c r="J176" i="4"/>
  <c r="AN176" i="4" s="1"/>
  <c r="N229" i="4" a="1"/>
  <c r="N229" i="4" s="1"/>
  <c r="J229" i="4"/>
  <c r="J185" i="4"/>
  <c r="AN185" i="4" s="1"/>
  <c r="M250" i="4" a="1"/>
  <c r="M250" i="4" s="1"/>
  <c r="N178" i="4" a="1"/>
  <c r="N178" i="4" s="1"/>
  <c r="J141" i="4"/>
  <c r="O201" i="4"/>
  <c r="K222" i="4"/>
  <c r="K245" i="4"/>
  <c r="K108" i="4"/>
  <c r="K136" i="4"/>
  <c r="N241" i="4" a="1"/>
  <c r="N241" i="4" s="1"/>
  <c r="P140" i="4"/>
  <c r="N49" i="4" a="1"/>
  <c r="N49" i="4" s="1"/>
  <c r="O185" i="4"/>
  <c r="O97" i="4"/>
  <c r="K88" i="4"/>
  <c r="O69" i="4"/>
  <c r="K174" i="4"/>
  <c r="N53" i="4" a="1"/>
  <c r="N53" i="4" s="1"/>
  <c r="S118" i="4" a="1"/>
  <c r="S118" i="4" s="1"/>
  <c r="S138" i="4" s="1"/>
  <c r="K41" i="4"/>
  <c r="N195" i="4" a="1"/>
  <c r="N195" i="4" s="1"/>
  <c r="M154" i="4" a="1"/>
  <c r="M154" i="4" s="1"/>
  <c r="J53" i="4"/>
  <c r="AN53" i="4" s="1"/>
  <c r="O242" i="4"/>
  <c r="K195" i="4"/>
  <c r="O115" i="4"/>
  <c r="O217" i="4"/>
  <c r="J207" i="4"/>
  <c r="AN207" i="4" s="1"/>
  <c r="N174" i="4" a="1"/>
  <c r="N174" i="4" s="1"/>
  <c r="O250" i="4"/>
  <c r="J157" i="4"/>
  <c r="N52" i="4" a="1"/>
  <c r="N52" i="4" s="1"/>
  <c r="U30" i="4"/>
  <c r="U50" i="4" s="1"/>
  <c r="J74" i="4"/>
  <c r="N115" i="4" a="1"/>
  <c r="N115" i="4" s="1"/>
  <c r="O96" i="4"/>
  <c r="K96" i="4"/>
  <c r="J234" i="4"/>
  <c r="M124" i="4" a="1"/>
  <c r="M124" i="4" s="1"/>
  <c r="K199" i="4"/>
  <c r="M268" i="4" a="1"/>
  <c r="M268" i="4" s="1"/>
  <c r="M263" i="4" a="1"/>
  <c r="M263" i="4" s="1"/>
  <c r="J89" i="4"/>
  <c r="O110" i="4"/>
  <c r="J69" i="4"/>
  <c r="AN69" i="4" s="1"/>
  <c r="O241" i="4"/>
  <c r="M41" i="4" a="1"/>
  <c r="M41" i="4" s="1"/>
  <c r="M132" i="4" a="1"/>
  <c r="M132" i="4" s="1"/>
  <c r="O243" i="4"/>
  <c r="J71" i="4"/>
  <c r="AN71" i="4" s="1"/>
  <c r="J58" i="4"/>
  <c r="K240" i="4"/>
  <c r="O86" i="4"/>
  <c r="N198" i="4" a="1"/>
  <c r="N198" i="4" s="1"/>
  <c r="K30" i="4"/>
  <c r="M269" i="4" a="1"/>
  <c r="M269" i="4" s="1"/>
  <c r="N20" i="4" a="1"/>
  <c r="N20" i="4" s="1"/>
  <c r="J266" i="4"/>
  <c r="M114" i="4" a="1"/>
  <c r="M114" i="4" s="1"/>
  <c r="M74" i="4" a="1"/>
  <c r="M74" i="4" s="1"/>
  <c r="O111" i="4"/>
  <c r="N92" i="4" a="1"/>
  <c r="N92" i="4" s="1"/>
  <c r="K185" i="4"/>
  <c r="K68" i="4"/>
  <c r="O119" i="4"/>
  <c r="U206" i="4"/>
  <c r="U226" i="4" s="1"/>
  <c r="K85" i="4"/>
  <c r="O74" i="4"/>
  <c r="N133" i="4" a="1"/>
  <c r="N133" i="4" s="1"/>
  <c r="K63" i="4"/>
  <c r="O58" i="4"/>
  <c r="O262" i="4"/>
  <c r="K261" i="4"/>
  <c r="U184" i="4"/>
  <c r="U204" i="4" s="1"/>
  <c r="O108" i="4"/>
  <c r="J269" i="4"/>
  <c r="K44" i="4"/>
  <c r="M96" i="4" a="1"/>
  <c r="M96" i="4" s="1"/>
  <c r="O174" i="4"/>
  <c r="O173" i="4"/>
  <c r="J267" i="4"/>
  <c r="J67" i="4"/>
  <c r="AN67" i="4" s="1"/>
  <c r="M181" i="4" a="1"/>
  <c r="M181" i="4" s="1"/>
  <c r="J175" i="4"/>
  <c r="K48" i="4"/>
  <c r="K242" i="4"/>
  <c r="K156" i="4"/>
  <c r="M196" i="4" a="1"/>
  <c r="M196" i="4" s="1"/>
  <c r="O136" i="4"/>
  <c r="K111" i="4"/>
  <c r="N199" i="4" a="1"/>
  <c r="N199" i="4" s="1"/>
  <c r="O224" i="4"/>
  <c r="K229" i="4"/>
  <c r="O251" i="4"/>
  <c r="N184" i="4" a="1"/>
  <c r="N184" i="4" s="1"/>
  <c r="P228" i="4"/>
  <c r="M75" i="4" a="1"/>
  <c r="M75" i="4" s="1"/>
  <c r="M177" i="4" a="1"/>
  <c r="M177" i="4" s="1"/>
  <c r="M66" i="4" a="1"/>
  <c r="M66" i="4" s="1"/>
  <c r="K155" i="4"/>
  <c r="J244" i="4"/>
  <c r="M218" i="4" a="1"/>
  <c r="M218" i="4" s="1"/>
  <c r="N45" i="4" a="1"/>
  <c r="N45" i="4" s="1"/>
  <c r="M31" i="4" a="1"/>
  <c r="M31" i="4" s="1"/>
  <c r="J219" i="4"/>
  <c r="J91" i="4"/>
  <c r="M168" i="4" a="1"/>
  <c r="M168" i="4" s="1"/>
  <c r="N251" i="4" a="1"/>
  <c r="N251" i="4" s="1"/>
  <c r="O206" i="4"/>
  <c r="K102" i="4"/>
  <c r="O179" i="4"/>
  <c r="M97" i="4" a="1"/>
  <c r="M97" i="4" s="1"/>
  <c r="J250" i="4"/>
  <c r="AN250" i="4" s="1"/>
  <c r="J159" i="4"/>
  <c r="K36" i="4"/>
  <c r="J85" i="4"/>
  <c r="J158" i="4"/>
  <c r="AN158" i="4" s="1"/>
  <c r="N261" i="4" a="1"/>
  <c r="N261" i="4" s="1"/>
  <c r="J140" i="4"/>
  <c r="AN140" i="4" s="1"/>
  <c r="K87" i="4"/>
  <c r="J181" i="4"/>
  <c r="AN181" i="4" s="1"/>
  <c r="T140" i="4" a="1"/>
  <c r="T140" i="4" s="1"/>
  <c r="T160" i="4" s="1"/>
  <c r="K107" i="4"/>
  <c r="K219" i="4"/>
  <c r="S140" i="4" a="1"/>
  <c r="S140" i="4" s="1"/>
  <c r="S160" i="4" s="1"/>
  <c r="N135" i="4" a="1"/>
  <c r="N135" i="4" s="1"/>
  <c r="O158" i="4"/>
  <c r="K113" i="4"/>
  <c r="N124" i="4" a="1"/>
  <c r="N124" i="4" s="1"/>
  <c r="K202" i="4"/>
  <c r="J261" i="4"/>
  <c r="O112" i="4"/>
  <c r="J132" i="4"/>
  <c r="AN132" i="4" s="1"/>
  <c r="N137" i="4" a="1"/>
  <c r="N137" i="4" s="1"/>
  <c r="Q52" i="4"/>
  <c r="Q72" i="4" s="1"/>
  <c r="N242" i="4" a="1"/>
  <c r="N242" i="4" s="1"/>
  <c r="M140" i="4" a="1"/>
  <c r="M140" i="4" s="1"/>
  <c r="N134" i="4" a="1"/>
  <c r="N134" i="4" s="1"/>
  <c r="O20" i="4"/>
  <c r="J154" i="4"/>
  <c r="O221" i="4"/>
  <c r="M85" i="4" a="1"/>
  <c r="M85" i="4" s="1"/>
  <c r="J36" i="4"/>
  <c r="AN36" i="4" s="1"/>
  <c r="M42" i="4" a="1"/>
  <c r="M42" i="4" s="1"/>
  <c r="N156" i="4" a="1"/>
  <c r="N156" i="4" s="1"/>
  <c r="K66" i="4"/>
  <c r="N225" i="4" a="1"/>
  <c r="N225" i="4" s="1"/>
  <c r="O131" i="4"/>
  <c r="O247" i="4"/>
  <c r="N157" i="4" a="1"/>
  <c r="N157" i="4" s="1"/>
  <c r="K153" i="4"/>
  <c r="M151" i="4" a="1"/>
  <c r="M151" i="4" s="1"/>
  <c r="N88" i="4" a="1"/>
  <c r="N88" i="4" s="1"/>
  <c r="K264" i="4"/>
  <c r="M111" i="4" a="1"/>
  <c r="M111" i="4" s="1"/>
  <c r="O49" i="4"/>
  <c r="K269" i="4"/>
  <c r="M90" i="4" a="1"/>
  <c r="M90" i="4" s="1"/>
  <c r="M70" i="4" a="1"/>
  <c r="M70" i="4" s="1"/>
  <c r="K198" i="4"/>
  <c r="M246" i="4" a="1"/>
  <c r="M246" i="4" s="1"/>
  <c r="J199" i="4"/>
  <c r="N221" i="4" a="1"/>
  <c r="N221" i="4" s="1"/>
  <c r="K69" i="4"/>
  <c r="M146" i="4" a="1"/>
  <c r="M146" i="4" s="1"/>
  <c r="J102" i="4"/>
  <c r="AN102" i="4" s="1"/>
  <c r="O234" i="4"/>
  <c r="O190" i="4"/>
  <c r="J21" i="4"/>
  <c r="M21" i="4" a="1"/>
  <c r="M21" i="4" s="1"/>
  <c r="K21" i="4"/>
  <c r="O21" i="4"/>
  <c r="N21" i="4" a="1"/>
  <c r="N21" i="4" s="1"/>
  <c r="J22" i="4"/>
  <c r="AN22" i="4" s="1"/>
  <c r="K22" i="4"/>
  <c r="M22" i="4" a="1"/>
  <c r="M22" i="4" s="1"/>
  <c r="O22" i="4"/>
  <c r="N22" i="4" a="1"/>
  <c r="N22" i="4" s="1"/>
  <c r="M23" i="4" a="1"/>
  <c r="M23" i="4" s="1"/>
  <c r="J23" i="4"/>
  <c r="AN23" i="4" s="1"/>
  <c r="K23" i="4"/>
  <c r="N23" i="4" a="1"/>
  <c r="N23" i="4" s="1"/>
  <c r="O23" i="4"/>
  <c r="K24" i="4"/>
  <c r="M24" i="4" a="1"/>
  <c r="M24" i="4" s="1"/>
  <c r="N24" i="4" a="1"/>
  <c r="N24" i="4" s="1"/>
  <c r="O24" i="4"/>
  <c r="J24" i="4"/>
  <c r="AN24" i="4" s="1"/>
  <c r="O25" i="4"/>
  <c r="K25" i="4"/>
  <c r="J25" i="4"/>
  <c r="AN25" i="4" s="1"/>
  <c r="M25" i="4" a="1"/>
  <c r="M25" i="4" s="1"/>
  <c r="N25" i="4" a="1"/>
  <c r="N25" i="4" s="1"/>
  <c r="K26" i="4"/>
  <c r="M26" i="4" a="1"/>
  <c r="M26" i="4" s="1"/>
  <c r="N26" i="4" a="1"/>
  <c r="N26" i="4" s="1"/>
  <c r="J26" i="4"/>
  <c r="AN26" i="4" s="1"/>
  <c r="O26" i="4"/>
  <c r="AN52" i="4" l="1"/>
  <c r="AN74" i="4"/>
  <c r="AN184" i="4"/>
  <c r="AN96" i="4"/>
  <c r="L21" i="4"/>
  <c r="AN21" i="4"/>
  <c r="L261" i="4"/>
  <c r="AN261" i="4"/>
  <c r="L219" i="4"/>
  <c r="AN219" i="4"/>
  <c r="L244" i="4"/>
  <c r="AN244" i="4"/>
  <c r="L267" i="4"/>
  <c r="AN267" i="4"/>
  <c r="L58" i="4"/>
  <c r="AN58" i="4"/>
  <c r="L89" i="4"/>
  <c r="AN89" i="4"/>
  <c r="L157" i="4"/>
  <c r="AN157" i="4"/>
  <c r="L265" i="4"/>
  <c r="AN265" i="4"/>
  <c r="L222" i="4"/>
  <c r="AN222" i="4"/>
  <c r="L107" i="4"/>
  <c r="AN107" i="4"/>
  <c r="L43" i="4"/>
  <c r="AN43" i="4"/>
  <c r="L202" i="4"/>
  <c r="AN202" i="4"/>
  <c r="L262" i="4"/>
  <c r="AN262" i="4"/>
  <c r="L65" i="4"/>
  <c r="AN65" i="4"/>
  <c r="L63" i="4"/>
  <c r="AN63" i="4"/>
  <c r="L268" i="4"/>
  <c r="AN268" i="4"/>
  <c r="L239" i="4"/>
  <c r="AN239" i="4"/>
  <c r="L212" i="4"/>
  <c r="AN212" i="4"/>
  <c r="L153" i="4"/>
  <c r="AN153" i="4"/>
  <c r="L41" i="4"/>
  <c r="AN41" i="4"/>
  <c r="L173" i="4"/>
  <c r="AN173" i="4"/>
  <c r="AN118" i="4"/>
  <c r="L241" i="4"/>
  <c r="AN241" i="4"/>
  <c r="L197" i="4"/>
  <c r="AN197" i="4"/>
  <c r="L242" i="4"/>
  <c r="AN242" i="4"/>
  <c r="L264" i="4"/>
  <c r="AN264" i="4"/>
  <c r="L87" i="4"/>
  <c r="AN87" i="4"/>
  <c r="L240" i="4"/>
  <c r="AN240" i="4"/>
  <c r="L101" i="4"/>
  <c r="AN101" i="4"/>
  <c r="L13" i="4"/>
  <c r="AN13" i="4"/>
  <c r="L187" i="4"/>
  <c r="AN187" i="4"/>
  <c r="L252" i="4"/>
  <c r="AN252" i="4"/>
  <c r="L230" i="4"/>
  <c r="AN230" i="4"/>
  <c r="L255" i="4"/>
  <c r="AN255" i="4"/>
  <c r="L231" i="4"/>
  <c r="AN231" i="4"/>
  <c r="L199" i="4"/>
  <c r="AN199" i="4"/>
  <c r="L154" i="4"/>
  <c r="AN154" i="4"/>
  <c r="L85" i="4"/>
  <c r="AN85" i="4"/>
  <c r="L159" i="4"/>
  <c r="AN159" i="4"/>
  <c r="L91" i="4"/>
  <c r="AN91" i="4"/>
  <c r="L175" i="4"/>
  <c r="AN175" i="4"/>
  <c r="L269" i="4"/>
  <c r="AN269" i="4"/>
  <c r="L266" i="4"/>
  <c r="AN266" i="4"/>
  <c r="L234" i="4"/>
  <c r="AN234" i="4"/>
  <c r="L141" i="4"/>
  <c r="AN141" i="4"/>
  <c r="L229" i="4"/>
  <c r="AN229" i="4"/>
  <c r="L245" i="4"/>
  <c r="AN245" i="4"/>
  <c r="L224" i="4"/>
  <c r="AN224" i="4"/>
  <c r="L203" i="4"/>
  <c r="AN203" i="4"/>
  <c r="L129" i="4"/>
  <c r="AN129" i="4"/>
  <c r="L246" i="4"/>
  <c r="AN246" i="4"/>
  <c r="L251" i="4"/>
  <c r="AN251" i="4"/>
  <c r="AN228" i="4"/>
  <c r="AN30" i="4"/>
  <c r="L198" i="4"/>
  <c r="AN198" i="4"/>
  <c r="L195" i="4"/>
  <c r="AN195" i="4"/>
  <c r="L256" i="4"/>
  <c r="AN256" i="4"/>
  <c r="L151" i="4"/>
  <c r="AN151" i="4"/>
  <c r="L200" i="4"/>
  <c r="AN200" i="4"/>
  <c r="L221" i="4"/>
  <c r="AN221" i="4"/>
  <c r="L220" i="4"/>
  <c r="AN220" i="4"/>
  <c r="L247" i="4"/>
  <c r="AN247" i="4"/>
  <c r="L263" i="4"/>
  <c r="AN263" i="4"/>
  <c r="L196" i="4"/>
  <c r="AN196" i="4"/>
  <c r="L131" i="4"/>
  <c r="AN131" i="4"/>
  <c r="L201" i="4"/>
  <c r="AN201" i="4"/>
  <c r="L217" i="4"/>
  <c r="AN217" i="4"/>
  <c r="AN206" i="4"/>
  <c r="L109" i="4"/>
  <c r="AN109" i="4"/>
  <c r="L225" i="4"/>
  <c r="AN225" i="4"/>
  <c r="L243" i="4"/>
  <c r="AN243" i="4"/>
  <c r="L19" i="4"/>
  <c r="AN19" i="4"/>
  <c r="L233" i="4"/>
  <c r="AN233" i="4"/>
  <c r="L253" i="4"/>
  <c r="AN253" i="4"/>
  <c r="L166" i="4"/>
  <c r="AN166" i="4"/>
  <c r="L188" i="4"/>
  <c r="AN188" i="4"/>
  <c r="L142" i="4"/>
  <c r="AN142" i="4"/>
  <c r="AN8" i="4"/>
  <c r="L176" i="4"/>
  <c r="L34" i="4"/>
  <c r="L178" i="4"/>
  <c r="L121" i="4"/>
  <c r="L32" i="4"/>
  <c r="L223" i="4"/>
  <c r="L218" i="4"/>
  <c r="L36" i="4"/>
  <c r="L232" i="4"/>
  <c r="L254" i="4"/>
  <c r="L27" i="4"/>
  <c r="L24" i="4"/>
  <c r="L53" i="4"/>
  <c r="L158" i="4"/>
  <c r="L208" i="4"/>
  <c r="L67" i="4"/>
  <c r="L20" i="4"/>
  <c r="L134" i="4"/>
  <c r="L181" i="4"/>
  <c r="L12" i="4"/>
  <c r="L211" i="4"/>
  <c r="L98" i="4"/>
  <c r="L164" i="4"/>
  <c r="L122" i="4"/>
  <c r="L123" i="4"/>
  <c r="L54" i="4"/>
  <c r="L144" i="4"/>
  <c r="L99" i="4"/>
  <c r="L165" i="4"/>
  <c r="L76" i="4"/>
  <c r="L9" i="4"/>
  <c r="L14" i="4"/>
  <c r="L71" i="4"/>
  <c r="L207" i="4"/>
  <c r="L31" i="4"/>
  <c r="N50" i="4"/>
  <c r="L78" i="4"/>
  <c r="L102" i="4"/>
  <c r="O94" i="4"/>
  <c r="N72" i="4"/>
  <c r="L114" i="4"/>
  <c r="N226" i="4"/>
  <c r="L92" i="4"/>
  <c r="L124" i="4"/>
  <c r="L77" i="4"/>
  <c r="L23" i="4"/>
  <c r="L22" i="4"/>
  <c r="M116" i="4"/>
  <c r="M94" i="4"/>
  <c r="O28" i="4"/>
  <c r="K28" i="4"/>
  <c r="M28" i="4"/>
  <c r="L44" i="4"/>
  <c r="L80" i="4"/>
  <c r="M160" i="4"/>
  <c r="O116" i="4"/>
  <c r="L26" i="4"/>
  <c r="L25" i="4"/>
  <c r="L132" i="4"/>
  <c r="N204" i="4"/>
  <c r="K50" i="4"/>
  <c r="L69" i="4"/>
  <c r="K116" i="4"/>
  <c r="L185" i="4"/>
  <c r="K248" i="4"/>
  <c r="L47" i="4"/>
  <c r="L119" i="4"/>
  <c r="O182" i="4"/>
  <c r="L64" i="4"/>
  <c r="K204" i="4"/>
  <c r="L177" i="4"/>
  <c r="L68" i="4"/>
  <c r="L163" i="4"/>
  <c r="N160" i="4"/>
  <c r="K94" i="4"/>
  <c r="N270" i="4"/>
  <c r="L75" i="4"/>
  <c r="O72" i="4"/>
  <c r="K72" i="4"/>
  <c r="L110" i="4"/>
  <c r="L66" i="4"/>
  <c r="N182" i="4"/>
  <c r="L168" i="4"/>
  <c r="L133" i="4"/>
  <c r="N138" i="4"/>
  <c r="L108" i="4"/>
  <c r="N94" i="4"/>
  <c r="M72" i="4"/>
  <c r="N116" i="4"/>
  <c r="L93" i="4"/>
  <c r="O138" i="4"/>
  <c r="L137" i="4"/>
  <c r="L113" i="4"/>
  <c r="L97" i="4"/>
  <c r="O204" i="4"/>
  <c r="L156" i="4"/>
  <c r="L42" i="4"/>
  <c r="L152" i="4"/>
  <c r="K138" i="4"/>
  <c r="K182" i="4"/>
  <c r="L179" i="4"/>
  <c r="L189" i="4"/>
  <c r="L10" i="4"/>
  <c r="L143" i="4"/>
  <c r="L56" i="4"/>
  <c r="L11" i="4"/>
  <c r="L186" i="4"/>
  <c r="L100" i="4"/>
  <c r="L209" i="4"/>
  <c r="L33" i="4"/>
  <c r="L120" i="4"/>
  <c r="L145" i="4"/>
  <c r="O226" i="4"/>
  <c r="O270" i="4"/>
  <c r="M270" i="4"/>
  <c r="L111" i="4"/>
  <c r="O248" i="4"/>
  <c r="O50" i="4"/>
  <c r="K160" i="4"/>
  <c r="L130" i="4"/>
  <c r="L45" i="4"/>
  <c r="K226" i="4"/>
  <c r="L115" i="4"/>
  <c r="M248" i="4"/>
  <c r="L90" i="4"/>
  <c r="O160" i="4"/>
  <c r="M182" i="4"/>
  <c r="L86" i="4"/>
  <c r="L174" i="4"/>
  <c r="L146" i="4"/>
  <c r="N248" i="4"/>
  <c r="M204" i="4"/>
  <c r="L136" i="4"/>
  <c r="L48" i="4"/>
  <c r="M50" i="4"/>
  <c r="L49" i="4"/>
  <c r="M226" i="4"/>
  <c r="L155" i="4"/>
  <c r="L180" i="4"/>
  <c r="L112" i="4"/>
  <c r="L88" i="4"/>
  <c r="L190" i="4"/>
  <c r="L46" i="4"/>
  <c r="K270" i="4"/>
  <c r="L70" i="4"/>
  <c r="L135" i="4"/>
  <c r="M138" i="4"/>
  <c r="L210" i="4"/>
  <c r="L57" i="4"/>
  <c r="L167" i="4"/>
  <c r="L79" i="4"/>
  <c r="L35" i="4"/>
  <c r="L55" i="4"/>
  <c r="N28" i="4"/>
  <c r="L140" i="4"/>
  <c r="J160" i="4"/>
  <c r="L250" i="4"/>
  <c r="J270" i="4"/>
  <c r="P248" i="4"/>
  <c r="R228" i="4"/>
  <c r="R248" i="4" s="1"/>
  <c r="L74" i="4"/>
  <c r="J94" i="4"/>
  <c r="R140" i="4"/>
  <c r="R160" i="4" s="1"/>
  <c r="P160" i="4"/>
  <c r="P94" i="4"/>
  <c r="R74" i="4"/>
  <c r="R94" i="4" s="1"/>
  <c r="R30" i="4"/>
  <c r="R50" i="4" s="1"/>
  <c r="P50" i="4"/>
  <c r="L52" i="4"/>
  <c r="J72" i="4"/>
  <c r="L228" i="4"/>
  <c r="J248" i="4"/>
  <c r="L30" i="4"/>
  <c r="J50" i="4"/>
  <c r="L162" i="4"/>
  <c r="J182" i="4"/>
  <c r="P226" i="4"/>
  <c r="R206" i="4"/>
  <c r="R226" i="4" s="1"/>
  <c r="L184" i="4"/>
  <c r="J204" i="4"/>
  <c r="R184" i="4"/>
  <c r="R204" i="4" s="1"/>
  <c r="P204" i="4"/>
  <c r="L96" i="4"/>
  <c r="J116" i="4"/>
  <c r="P138" i="4"/>
  <c r="R118" i="4"/>
  <c r="R138" i="4" s="1"/>
  <c r="R52" i="4"/>
  <c r="R72" i="4" s="1"/>
  <c r="P72" i="4"/>
  <c r="R250" i="4"/>
  <c r="R270" i="4" s="1"/>
  <c r="P270" i="4"/>
  <c r="L206" i="4"/>
  <c r="J226" i="4"/>
  <c r="L118" i="4"/>
  <c r="J138" i="4"/>
  <c r="R96" i="4"/>
  <c r="R116" i="4" s="1"/>
  <c r="P116" i="4"/>
  <c r="P182" i="4"/>
  <c r="R162" i="4"/>
  <c r="R182" i="4" s="1"/>
  <c r="L8" i="4"/>
  <c r="J28" i="4"/>
  <c r="R8" i="4"/>
  <c r="R28" i="4" s="1"/>
  <c r="P28" i="4"/>
  <c r="AN50" i="4" l="1"/>
  <c r="AN28" i="4"/>
  <c r="AN138" i="4"/>
  <c r="AN226" i="4"/>
  <c r="AN116" i="4"/>
  <c r="AN204" i="4"/>
  <c r="AN182" i="4"/>
  <c r="AN248" i="4"/>
  <c r="AN72" i="4"/>
  <c r="AN94" i="4"/>
  <c r="AN270" i="4"/>
  <c r="AN160" i="4"/>
  <c r="L270" i="4"/>
  <c r="L248" i="4"/>
  <c r="L160" i="4"/>
  <c r="L28" i="4"/>
  <c r="L138" i="4"/>
  <c r="L226" i="4"/>
  <c r="L116" i="4"/>
  <c r="L72" i="4"/>
  <c r="L94" i="4"/>
  <c r="L204" i="4"/>
  <c r="L182" i="4"/>
  <c r="L50" i="4"/>
</calcChain>
</file>

<file path=xl/sharedStrings.xml><?xml version="1.0" encoding="utf-8"?>
<sst xmlns="http://schemas.openxmlformats.org/spreadsheetml/2006/main" count="1976" uniqueCount="156">
  <si>
    <t>Code couleur :</t>
  </si>
  <si>
    <t>xxx</t>
  </si>
  <si>
    <t xml:space="preserve">  valeur&gt; au DTG (Domaine de Traitement de Garanti)</t>
  </si>
  <si>
    <t xml:space="preserve">  valeurs à renseigner par l'IPL</t>
  </si>
  <si>
    <t xml:space="preserve">  valeur &gt; à 95% du DTG</t>
  </si>
  <si>
    <t xml:space="preserve">  rendement inférieur à la normale</t>
  </si>
  <si>
    <t xml:space="preserve">  valeur &gt; à la convention avec PSA</t>
  </si>
  <si>
    <t xml:space="preserve">  rendement  nettement supérieur à la normale</t>
  </si>
  <si>
    <t xml:space="preserve">  valeur donnant lieu à une pénalité</t>
  </si>
  <si>
    <t>Année:</t>
  </si>
  <si>
    <t>pH</t>
  </si>
  <si>
    <t>Débit</t>
  </si>
  <si>
    <t>MES</t>
  </si>
  <si>
    <t>Validation</t>
  </si>
  <si>
    <t>Observations</t>
  </si>
  <si>
    <t>Canal de 
mesure
m³/j</t>
  </si>
  <si>
    <t>kg/j</t>
  </si>
  <si>
    <t/>
  </si>
  <si>
    <t>Dilution</t>
  </si>
  <si>
    <t>Valeur lue
mg/L</t>
  </si>
  <si>
    <t>Résultat
mg/L</t>
  </si>
  <si>
    <t>Volume
 filtré
ml ou g</t>
  </si>
  <si>
    <t>Fer</t>
  </si>
  <si>
    <t>Nickel</t>
  </si>
  <si>
    <t>Zinc</t>
  </si>
  <si>
    <t>Manganèse</t>
  </si>
  <si>
    <t>Cuivre</t>
  </si>
  <si>
    <t>Plomb</t>
  </si>
  <si>
    <t>Aluminium</t>
  </si>
  <si>
    <t>Masse
 filtre
 vide
mg</t>
  </si>
  <si>
    <t>Masse 
filtre
 après séchage
mg</t>
  </si>
  <si>
    <t>Paramètre</t>
  </si>
  <si>
    <t>Date</t>
  </si>
  <si>
    <t>Analytique</t>
  </si>
  <si>
    <t>Terrain</t>
  </si>
  <si>
    <t>KPI</t>
  </si>
  <si>
    <t>DCO</t>
  </si>
  <si>
    <t>P</t>
  </si>
  <si>
    <t>nbres de 
valeurs</t>
  </si>
  <si>
    <t>Somme 
des résultats</t>
  </si>
  <si>
    <t xml:space="preserve">Moyenne 
des résultats </t>
  </si>
  <si>
    <t>Valeur
 &gt;au seuil</t>
  </si>
  <si>
    <t>Valeur
mini</t>
  </si>
  <si>
    <t>Valeur 
maxi</t>
  </si>
  <si>
    <t>NTK</t>
  </si>
  <si>
    <t>NH4</t>
  </si>
  <si>
    <t>NO2</t>
  </si>
  <si>
    <t>NO3</t>
  </si>
  <si>
    <t>DCO à D2</t>
  </si>
  <si>
    <t>Station Degrémont Entrée</t>
  </si>
  <si>
    <t>Total Métaux</t>
  </si>
  <si>
    <t>Echantillon.</t>
  </si>
  <si>
    <t>Fréq. ana.</t>
  </si>
  <si>
    <t>Normes AP</t>
  </si>
  <si>
    <t>Normes CR</t>
  </si>
  <si>
    <t>24H</t>
  </si>
  <si>
    <t>NF T90-008</t>
  </si>
  <si>
    <t>Normes</t>
  </si>
  <si>
    <t>Microméthode</t>
  </si>
  <si>
    <t>NF EN 872</t>
  </si>
  <si>
    <t>NF EN 25663</t>
  </si>
  <si>
    <t>Station Degrémont Sortie</t>
  </si>
  <si>
    <t>Journalier VIGS Mulhouse</t>
  </si>
  <si>
    <t>Journalier 
VIGS
Mulhouse</t>
  </si>
  <si>
    <t>Chrome total</t>
  </si>
  <si>
    <t>Chrome 6+</t>
  </si>
  <si>
    <t>http://www.excel-downloads.com/forum/244013-liens-rapides.html</t>
  </si>
  <si>
    <t>Seuil</t>
  </si>
  <si>
    <t>Intitulés</t>
  </si>
  <si>
    <t>Station UF Entrée</t>
  </si>
  <si>
    <t>Station UF Sortie</t>
  </si>
  <si>
    <t>Hydrocarbure</t>
  </si>
  <si>
    <t>Sivom</t>
  </si>
  <si>
    <t>Journalier
SIVOM</t>
  </si>
  <si>
    <t>N global</t>
  </si>
  <si>
    <t>Hebdo 
Laboratoire ext</t>
  </si>
  <si>
    <t>Dégrilleur</t>
  </si>
  <si>
    <t>SIVOM</t>
  </si>
  <si>
    <t>Station Dégrémont Entrée</t>
  </si>
  <si>
    <t>Station Dégrémont Sortie</t>
  </si>
  <si>
    <t>Station des Huiles</t>
  </si>
  <si>
    <t>N° 
colonne</t>
  </si>
  <si>
    <t>Année :</t>
  </si>
  <si>
    <t>température</t>
  </si>
  <si>
    <t>&lt;</t>
  </si>
  <si>
    <t>21.65</t>
  </si>
  <si>
    <t>23.75</t>
  </si>
  <si>
    <t>24.22</t>
  </si>
  <si>
    <t>24.35</t>
  </si>
  <si>
    <t>23.69</t>
  </si>
  <si>
    <t>23.49</t>
  </si>
  <si>
    <t>23.48</t>
  </si>
  <si>
    <t>19.96</t>
  </si>
  <si>
    <t>17.89</t>
  </si>
  <si>
    <t>17.69</t>
  </si>
  <si>
    <t>17.53</t>
  </si>
  <si>
    <t>16.94</t>
  </si>
  <si>
    <t>16.42</t>
  </si>
  <si>
    <t>16.37</t>
  </si>
  <si>
    <t>16.32</t>
  </si>
  <si>
    <t>17.93</t>
  </si>
  <si>
    <t>20.13</t>
  </si>
  <si>
    <t>21.10</t>
  </si>
  <si>
    <t>21.14</t>
  </si>
  <si>
    <t>19.06</t>
  </si>
  <si>
    <t>16.53</t>
  </si>
  <si>
    <t>19.38</t>
  </si>
  <si>
    <t>24.59</t>
  </si>
  <si>
    <t>26.03</t>
  </si>
  <si>
    <t>25.92</t>
  </si>
  <si>
    <t>26.69</t>
  </si>
  <si>
    <t>27.07</t>
  </si>
  <si>
    <t>23.97</t>
  </si>
  <si>
    <t>24.84</t>
  </si>
  <si>
    <t>26.02</t>
  </si>
  <si>
    <t>OK</t>
  </si>
  <si>
    <t>pas de prélèvement débit non représentatif</t>
  </si>
  <si>
    <t>Echantillon chargé,noir</t>
  </si>
  <si>
    <t>Echantillon chargé,noir DCO=2034 mg/L. MES=512 mg/L.phosphore=28,2 mg/L.</t>
  </si>
  <si>
    <t>Echantillon chargé MES= 409 mg/L. phosphore= 18,0 mg/L.</t>
  </si>
  <si>
    <t>Echantillon chargé MES= 1322 mg/L. phosphore= 35,2 mg/L. DCO = 1934 mg/L.</t>
  </si>
  <si>
    <t>Echantillon chargé MES= 798 mg/L. phosphore= 34,6 mg/L.DCO=1814 mg/L.</t>
  </si>
  <si>
    <t>Echantillon chargé, noir, huileux  DCO = 11626 mg/L. MES = 4033mg/L. phosphore = 31 mg/L.</t>
  </si>
  <si>
    <t>Echantillon chargé, noir, huileux  DCO = 11278 mg/L. MES = 2549 mg/L. phosphore = 19,80 mg/L.</t>
  </si>
  <si>
    <t>Echantillon chargé,noir DCO= 6640 mg/L. MES = 667 mg/L.</t>
  </si>
  <si>
    <t>Echantillon chargé DCO = 3682 mg/L.MES = 424 mg/L.</t>
  </si>
  <si>
    <t>Echantillon chargé DCO = 2357 mg/L.MES = 510 mg/L.</t>
  </si>
  <si>
    <t>Préleveur bouché à la STEP, environ 200 ml d'échantillon, pas d'envoi à eurofins.</t>
  </si>
  <si>
    <t>échantillon noir</t>
  </si>
  <si>
    <t>échantillon noir - Résultats métaux Eurofins</t>
  </si>
  <si>
    <t>échantillon chargé : MES = 866mg//L</t>
  </si>
  <si>
    <t>échantillon chargé : MES = 411mg//L</t>
  </si>
  <si>
    <t>échantillon chargé : MES = 604,9mg//L</t>
  </si>
  <si>
    <t>échantillon chargé</t>
  </si>
  <si>
    <t>Fluorure</t>
  </si>
  <si>
    <t>Journalier Laboratoire ext</t>
  </si>
  <si>
    <t>&lt;2.00</t>
  </si>
  <si>
    <t>Echantillon noir</t>
  </si>
  <si>
    <t>Echantillon chargé  phosphore= 16,2mg/L  présence d'huile</t>
  </si>
  <si>
    <t>Echantillon chargé MES= 1321 mg/L. phosphore= 18,0 mg/L. DCO= 5238 mg/L.  présence d'huile</t>
  </si>
  <si>
    <t>échantillon noir, chargé, seulement 1000 ml d'échantillon, problème ptéleveur? MES = 842 mg/L. DCO = 2567 mg/L. résultats métaux confirmés par Eurofins</t>
  </si>
  <si>
    <t>Début des analyse Fluorures</t>
  </si>
  <si>
    <t>Seuil 1</t>
  </si>
  <si>
    <t>Seuil 2</t>
  </si>
  <si>
    <t>Température
°C</t>
  </si>
  <si>
    <t>Suivi des analyses SIVOM</t>
  </si>
  <si>
    <t>Ptotal</t>
  </si>
  <si>
    <t>5,5-8,5</t>
  </si>
  <si>
    <t>Somme total métaux</t>
  </si>
  <si>
    <t>Rendement DCO</t>
  </si>
  <si>
    <t>Rendement MES</t>
  </si>
  <si>
    <t>&gt; 95</t>
  </si>
  <si>
    <t>&gt; 98</t>
  </si>
  <si>
    <t>DBO 5</t>
  </si>
  <si>
    <t>Total
Paramètres
sur les différentes 
stations</t>
  </si>
  <si>
    <t>Paramètres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</si>
</sst>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Année &quot;@"/>
    <numFmt numFmtId="165" formatCode="0.0"/>
    <numFmt numFmtId="166" formatCode="[$-F800]dddd\,\ mmmm\ dd\,\ yyyy"/>
    <numFmt numFmtId="167" formatCode="_-* #,##0.00\ &quot;F&quot;_-;\-* #,##0.00\ &quot;F&quot;_-;_-* &quot;-&quot;??\ &quot;F&quot;_-;_-@_-"/>
    <numFmt numFmtId="168" formatCode="[=0]&quot;&quot;;0"/>
    <numFmt numFmtId="169" formatCode="mmmm"/>
    <numFmt numFmtId="170" formatCode="yyyy"/>
    <numFmt numFmtId="171" formatCode="[=0]&quot;&quot;;0.00"/>
  </numFmts>
  <fonts count="7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b/>
      <sz val="12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i/>
      <sz val="10"/>
      <name val="Arial Narrow"/>
      <family val="2"/>
    </font>
    <font>
      <b/>
      <sz val="8"/>
      <color rgb="FF0066FF"/>
      <name val="Arial Narrow"/>
      <family val="2"/>
    </font>
    <font>
      <b/>
      <sz val="11"/>
      <name val="Arial Narrow"/>
      <family val="2"/>
    </font>
    <font>
      <sz val="14"/>
      <name val="Arial Narrow"/>
      <family val="2"/>
    </font>
    <font>
      <sz val="36"/>
      <name val="Cambria"/>
      <family val="1"/>
      <scheme val="major"/>
    </font>
    <font>
      <b/>
      <vertAlign val="superscript"/>
      <sz val="16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28"/>
      <name val="Arial Narrow"/>
      <family val="2"/>
    </font>
    <font>
      <sz val="24"/>
      <color theme="1"/>
      <name val="Cambria"/>
      <family val="1"/>
      <scheme val="major"/>
    </font>
    <font>
      <sz val="10"/>
      <color theme="1"/>
      <name val="Arial"/>
      <family val="2"/>
    </font>
    <font>
      <i/>
      <sz val="6"/>
      <name val="Arial Narrow"/>
      <family val="2"/>
    </font>
    <font>
      <u/>
      <sz val="11"/>
      <color theme="10"/>
      <name val="Calibri"/>
      <family val="2"/>
      <scheme val="minor"/>
    </font>
    <font>
      <b/>
      <sz val="14"/>
      <name val="Arial Narrow"/>
      <family val="2"/>
    </font>
    <font>
      <b/>
      <i/>
      <sz val="8"/>
      <name val="Arial Narrow"/>
      <family val="2"/>
    </font>
    <font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4"/>
      <color indexed="10"/>
      <name val="Arial Narrow"/>
      <family val="2"/>
    </font>
    <font>
      <b/>
      <sz val="14"/>
      <color indexed="14"/>
      <name val="Arial Narrow"/>
      <family val="2"/>
    </font>
    <font>
      <b/>
      <sz val="10"/>
      <color theme="1"/>
      <name val="Calibri"/>
      <family val="2"/>
      <scheme val="minor"/>
    </font>
    <font>
      <sz val="11"/>
      <color rgb="FF0066FF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4"/>
      <color indexed="57"/>
      <name val="Comic Sans MS"/>
      <family val="4"/>
    </font>
    <font>
      <b/>
      <sz val="18"/>
      <color indexed="57"/>
      <name val="Comic Sans MS"/>
      <family val="4"/>
    </font>
    <font>
      <b/>
      <i/>
      <sz val="10"/>
      <name val="Calibri"/>
      <family val="2"/>
    </font>
    <font>
      <b/>
      <i/>
      <sz val="11"/>
      <name val="Arial Narrow"/>
      <family val="2"/>
    </font>
    <font>
      <b/>
      <i/>
      <sz val="7"/>
      <name val="Arial Narrow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CCCCFF"/>
      <name val="Calibri"/>
      <family val="2"/>
    </font>
  </fonts>
  <fills count="7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gray0625"/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theme="0" tint="-0.249977111117893"/>
      </patternFill>
    </fill>
    <fill>
      <patternFill patternType="gray0625">
        <bgColor theme="0"/>
      </patternFill>
    </fill>
  </fills>
  <borders count="10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9" fillId="0" borderId="0" applyNumberFormat="0" applyFill="0" applyBorder="0" applyProtection="0">
      <alignment vertical="center"/>
    </xf>
    <xf numFmtId="16" fontId="26" fillId="0" borderId="0">
      <alignment vertical="center"/>
    </xf>
    <xf numFmtId="44" fontId="26" fillId="0" borderId="0" applyFont="0" applyFill="0" applyBorder="0" applyAlignment="0" applyProtection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26" fillId="0" borderId="0"/>
    <xf numFmtId="0" fontId="1" fillId="0" borderId="0"/>
    <xf numFmtId="14" fontId="26" fillId="0" borderId="0">
      <alignment vertical="center"/>
    </xf>
    <xf numFmtId="0" fontId="26" fillId="0" borderId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1" fillId="0" borderId="0"/>
    <xf numFmtId="0" fontId="26" fillId="0" borderId="0"/>
    <xf numFmtId="0" fontId="26" fillId="0" borderId="0"/>
    <xf numFmtId="43" fontId="19" fillId="0" borderId="0" applyFont="0" applyFill="0" applyBorder="0" applyAlignment="0" applyProtection="0"/>
    <xf numFmtId="0" fontId="36" fillId="0" borderId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42" borderId="0" applyNumberFormat="0" applyBorder="0" applyAlignment="0" applyProtection="0"/>
    <xf numFmtId="0" fontId="37" fillId="45" borderId="0" applyNumberFormat="0" applyBorder="0" applyAlignment="0" applyProtection="0"/>
    <xf numFmtId="0" fontId="37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38" fillId="50" borderId="0" applyNumberFormat="0" applyBorder="0" applyAlignment="0" applyProtection="0"/>
    <xf numFmtId="0" fontId="38" fillId="51" borderId="0" applyNumberFormat="0" applyBorder="0" applyAlignment="0" applyProtection="0"/>
    <xf numFmtId="0" fontId="38" fillId="52" borderId="0" applyNumberFormat="0" applyBorder="0" applyAlignment="0" applyProtection="0"/>
    <xf numFmtId="0" fontId="38" fillId="53" borderId="0" applyNumberFormat="0" applyBorder="0" applyAlignment="0" applyProtection="0"/>
    <xf numFmtId="0" fontId="38" fillId="54" borderId="0" applyNumberFormat="0" applyBorder="0" applyAlignment="0" applyProtection="0"/>
    <xf numFmtId="0" fontId="38" fillId="55" borderId="0" applyNumberFormat="0" applyBorder="0" applyAlignment="0" applyProtection="0"/>
    <xf numFmtId="0" fontId="38" fillId="50" borderId="0" applyNumberFormat="0" applyBorder="0" applyAlignment="0" applyProtection="0"/>
    <xf numFmtId="0" fontId="38" fillId="51" borderId="0" applyNumberFormat="0" applyBorder="0" applyAlignment="0" applyProtection="0"/>
    <xf numFmtId="0" fontId="38" fillId="56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57" borderId="73" applyNumberFormat="0" applyAlignment="0" applyProtection="0"/>
    <xf numFmtId="0" fontId="41" fillId="0" borderId="74" applyNumberFormat="0" applyFill="0" applyAlignment="0" applyProtection="0"/>
    <xf numFmtId="0" fontId="36" fillId="58" borderId="75" applyNumberFormat="0" applyFont="0" applyAlignment="0" applyProtection="0"/>
    <xf numFmtId="0" fontId="42" fillId="44" borderId="73" applyNumberFormat="0" applyAlignment="0" applyProtection="0"/>
    <xf numFmtId="0" fontId="43" fillId="40" borderId="0" applyNumberFormat="0" applyBorder="0" applyAlignment="0" applyProtection="0"/>
    <xf numFmtId="0" fontId="44" fillId="59" borderId="0" applyNumberFormat="0" applyBorder="0" applyAlignment="0" applyProtection="0"/>
    <xf numFmtId="0" fontId="45" fillId="41" borderId="0" applyNumberFormat="0" applyBorder="0" applyAlignment="0" applyProtection="0"/>
    <xf numFmtId="0" fontId="46" fillId="57" borderId="76" applyNumberForma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77" applyNumberFormat="0" applyFill="0" applyAlignment="0" applyProtection="0"/>
    <xf numFmtId="0" fontId="50" fillId="0" borderId="78" applyNumberFormat="0" applyFill="0" applyAlignment="0" applyProtection="0"/>
    <xf numFmtId="0" fontId="51" fillId="0" borderId="79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80" applyNumberFormat="0" applyFill="0" applyAlignment="0" applyProtection="0"/>
    <xf numFmtId="0" fontId="53" fillId="60" borderId="81" applyNumberFormat="0" applyAlignment="0" applyProtection="0"/>
    <xf numFmtId="0" fontId="19" fillId="0" borderId="0"/>
    <xf numFmtId="167" fontId="19" fillId="0" borderId="0" applyFont="0" applyFill="0" applyBorder="0" applyAlignment="0" applyProtection="0"/>
    <xf numFmtId="0" fontId="1" fillId="0" borderId="0"/>
    <xf numFmtId="0" fontId="26" fillId="0" borderId="0"/>
    <xf numFmtId="3" fontId="26" fillId="0" borderId="0">
      <alignment horizontal="left" vertical="center" wrapText="1"/>
    </xf>
    <xf numFmtId="0" fontId="26" fillId="0" borderId="0"/>
    <xf numFmtId="0" fontId="1" fillId="0" borderId="0"/>
    <xf numFmtId="0" fontId="26" fillId="0" borderId="0"/>
    <xf numFmtId="0" fontId="1" fillId="0" borderId="0"/>
    <xf numFmtId="0" fontId="1" fillId="8" borderId="8" applyNumberFormat="0" applyFont="0" applyAlignment="0" applyProtection="0"/>
    <xf numFmtId="0" fontId="26" fillId="0" borderId="0"/>
    <xf numFmtId="0" fontId="60" fillId="0" borderId="0" applyNumberFormat="0" applyFill="0" applyBorder="0" applyAlignment="0" applyProtection="0"/>
  </cellStyleXfs>
  <cellXfs count="290">
    <xf numFmtId="0" fontId="0" fillId="0" borderId="0" xfId="0"/>
    <xf numFmtId="164" fontId="21" fillId="0" borderId="0" xfId="41" applyNumberFormat="1" applyFont="1" applyBorder="1" applyAlignment="1" applyProtection="1">
      <alignment horizontal="center" vertical="center"/>
    </xf>
    <xf numFmtId="0" fontId="18" fillId="0" borderId="0" xfId="41"/>
    <xf numFmtId="0" fontId="23" fillId="0" borderId="0" xfId="41" applyFont="1" applyBorder="1" applyAlignment="1" applyProtection="1">
      <alignment horizontal="center" vertical="center"/>
    </xf>
    <xf numFmtId="0" fontId="22" fillId="34" borderId="0" xfId="41" applyFont="1" applyFill="1" applyAlignment="1" applyProtection="1">
      <alignment vertical="center"/>
    </xf>
    <xf numFmtId="165" fontId="31" fillId="34" borderId="0" xfId="41" applyNumberFormat="1" applyFont="1" applyFill="1" applyBorder="1" applyAlignment="1" applyProtection="1">
      <alignment horizontal="center" vertical="center"/>
    </xf>
    <xf numFmtId="0" fontId="0" fillId="0" borderId="31" xfId="0" applyBorder="1" applyAlignment="1">
      <alignment horizontal="center" vertical="center"/>
    </xf>
    <xf numFmtId="2" fontId="26" fillId="0" borderId="67" xfId="60" applyNumberFormat="1" applyFont="1" applyBorder="1" applyAlignment="1" applyProtection="1">
      <alignment horizontal="center" vertical="center"/>
    </xf>
    <xf numFmtId="0" fontId="26" fillId="0" borderId="46" xfId="41" applyNumberFormat="1" applyFont="1" applyBorder="1" applyAlignment="1" applyProtection="1">
      <alignment horizontal="center" vertical="center"/>
    </xf>
    <xf numFmtId="2" fontId="26" fillId="0" borderId="44" xfId="60" applyNumberFormat="1" applyFont="1" applyBorder="1" applyAlignment="1" applyProtection="1">
      <alignment horizontal="center" vertical="center"/>
    </xf>
    <xf numFmtId="0" fontId="26" fillId="0" borderId="70" xfId="41" applyNumberFormat="1" applyFont="1" applyBorder="1" applyAlignment="1" applyProtection="1">
      <alignment horizontal="center" vertical="center"/>
    </xf>
    <xf numFmtId="0" fontId="0" fillId="0" borderId="15" xfId="0" applyBorder="1"/>
    <xf numFmtId="0" fontId="22" fillId="0" borderId="0" xfId="0" applyFont="1" applyAlignment="1" applyProtection="1">
      <alignment vertical="center"/>
    </xf>
    <xf numFmtId="0" fontId="22" fillId="0" borderId="0" xfId="0" applyFont="1" applyAlignment="1" applyProtection="1">
      <alignment horizontal="center" vertical="center"/>
    </xf>
    <xf numFmtId="0" fontId="56" fillId="34" borderId="0" xfId="41" applyFont="1" applyFill="1" applyBorder="1" applyAlignment="1" applyProtection="1">
      <alignment vertical="center"/>
    </xf>
    <xf numFmtId="0" fontId="0" fillId="34" borderId="0" xfId="0" applyFill="1" applyBorder="1"/>
    <xf numFmtId="0" fontId="18" fillId="34" borderId="0" xfId="41" applyFill="1" applyBorder="1"/>
    <xf numFmtId="0" fontId="22" fillId="34" borderId="0" xfId="41" applyFont="1" applyFill="1" applyBorder="1" applyAlignment="1" applyProtection="1">
      <alignment vertical="center"/>
    </xf>
    <xf numFmtId="0" fontId="0" fillId="0" borderId="0" xfId="0" applyAlignment="1">
      <alignment horizontal="center"/>
    </xf>
    <xf numFmtId="0" fontId="0" fillId="0" borderId="0" xfId="0" quotePrefix="1"/>
    <xf numFmtId="0" fontId="5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8" fontId="26" fillId="34" borderId="70" xfId="0" applyNumberFormat="1" applyFont="1" applyFill="1" applyBorder="1" applyAlignment="1">
      <alignment horizontal="center" vertical="center"/>
    </xf>
    <xf numFmtId="168" fontId="58" fillId="61" borderId="71" xfId="0" applyNumberFormat="1" applyFont="1" applyFill="1" applyBorder="1" applyAlignment="1">
      <alignment horizontal="center" vertical="center"/>
    </xf>
    <xf numFmtId="168" fontId="26" fillId="34" borderId="46" xfId="0" applyNumberFormat="1" applyFont="1" applyFill="1" applyBorder="1" applyAlignment="1">
      <alignment horizontal="center" vertical="center"/>
    </xf>
    <xf numFmtId="168" fontId="58" fillId="61" borderId="50" xfId="0" applyNumberFormat="1" applyFont="1" applyFill="1" applyBorder="1" applyAlignment="1">
      <alignment horizontal="center" vertical="center"/>
    </xf>
    <xf numFmtId="168" fontId="58" fillId="61" borderId="57" xfId="0" applyNumberFormat="1" applyFont="1" applyFill="1" applyBorder="1" applyAlignment="1">
      <alignment horizontal="center" vertical="center"/>
    </xf>
    <xf numFmtId="168" fontId="58" fillId="61" borderId="59" xfId="0" applyNumberFormat="1" applyFont="1" applyFill="1" applyBorder="1" applyAlignment="1">
      <alignment horizontal="center" vertical="center"/>
    </xf>
    <xf numFmtId="168" fontId="58" fillId="61" borderId="56" xfId="0" applyNumberFormat="1" applyFont="1" applyFill="1" applyBorder="1" applyAlignment="1">
      <alignment horizontal="center" vertical="center"/>
    </xf>
    <xf numFmtId="168" fontId="58" fillId="61" borderId="51" xfId="0" applyNumberFormat="1" applyFont="1" applyFill="1" applyBorder="1" applyAlignment="1">
      <alignment horizontal="center" vertical="center"/>
    </xf>
    <xf numFmtId="168" fontId="26" fillId="34" borderId="44" xfId="0" applyNumberFormat="1" applyFont="1" applyFill="1" applyBorder="1" applyAlignment="1">
      <alignment horizontal="center" vertical="center"/>
    </xf>
    <xf numFmtId="168" fontId="26" fillId="34" borderId="97" xfId="0" applyNumberFormat="1" applyFont="1" applyFill="1" applyBorder="1" applyAlignment="1">
      <alignment horizontal="center" vertical="center"/>
    </xf>
    <xf numFmtId="164" fontId="23" fillId="0" borderId="0" xfId="41" applyNumberFormat="1" applyFont="1" applyBorder="1" applyAlignment="1" applyProtection="1">
      <alignment horizontal="center" vertical="center"/>
    </xf>
    <xf numFmtId="168" fontId="0" fillId="0" borderId="87" xfId="0" applyNumberFormat="1" applyBorder="1" applyAlignment="1">
      <alignment horizontal="center" vertical="center"/>
    </xf>
    <xf numFmtId="168" fontId="0" fillId="0" borderId="31" xfId="0" applyNumberFormat="1" applyBorder="1" applyAlignment="1">
      <alignment horizontal="center" vertical="center"/>
    </xf>
    <xf numFmtId="168" fontId="0" fillId="0" borderId="25" xfId="0" applyNumberFormat="1" applyBorder="1" applyAlignment="1">
      <alignment horizontal="center" vertical="center"/>
    </xf>
    <xf numFmtId="168" fontId="0" fillId="0" borderId="33" xfId="0" applyNumberFormat="1" applyBorder="1" applyAlignment="1">
      <alignment horizontal="center" vertical="center"/>
    </xf>
    <xf numFmtId="168" fontId="0" fillId="0" borderId="98" xfId="0" applyNumberFormat="1" applyBorder="1" applyAlignment="1">
      <alignment horizontal="center" vertical="center"/>
    </xf>
    <xf numFmtId="168" fontId="0" fillId="0" borderId="99" xfId="0" applyNumberFormat="1" applyBorder="1" applyAlignment="1">
      <alignment horizontal="center" vertical="center"/>
    </xf>
    <xf numFmtId="168" fontId="0" fillId="0" borderId="40" xfId="0" applyNumberFormat="1" applyBorder="1" applyAlignment="1">
      <alignment horizontal="center" vertical="center"/>
    </xf>
    <xf numFmtId="168" fontId="0" fillId="0" borderId="100" xfId="0" applyNumberFormat="1" applyBorder="1" applyAlignment="1">
      <alignment horizontal="center" vertical="center"/>
    </xf>
    <xf numFmtId="168" fontId="0" fillId="0" borderId="85" xfId="0" applyNumberFormat="1" applyBorder="1" applyAlignment="1">
      <alignment horizontal="center" vertical="center"/>
    </xf>
    <xf numFmtId="168" fontId="23" fillId="0" borderId="0" xfId="41" applyNumberFormat="1" applyFont="1" applyBorder="1" applyAlignment="1" applyProtection="1">
      <alignment horizontal="center" vertical="center"/>
    </xf>
    <xf numFmtId="0" fontId="0" fillId="0" borderId="0" xfId="0" applyNumberFormat="1" applyFill="1"/>
    <xf numFmtId="0" fontId="0" fillId="0" borderId="0" xfId="0" quotePrefix="1" applyNumberFormat="1" applyFill="1" applyAlignment="1">
      <alignment horizontal="center"/>
    </xf>
    <xf numFmtId="0" fontId="16" fillId="0" borderId="0" xfId="0" applyFont="1" applyAlignment="1">
      <alignment horizontal="center"/>
    </xf>
    <xf numFmtId="0" fontId="60" fillId="0" borderId="0" xfId="114"/>
    <xf numFmtId="0" fontId="0" fillId="0" borderId="31" xfId="0" applyBorder="1" applyAlignment="1">
      <alignment horizontal="center"/>
    </xf>
    <xf numFmtId="0" fontId="28" fillId="0" borderId="31" xfId="41" applyFont="1" applyFill="1" applyBorder="1" applyAlignment="1" applyProtection="1">
      <alignment horizontal="center" vertical="center"/>
    </xf>
    <xf numFmtId="168" fontId="26" fillId="0" borderId="52" xfId="0" applyNumberFormat="1" applyFont="1" applyBorder="1" applyAlignment="1">
      <alignment horizontal="center" vertical="center"/>
    </xf>
    <xf numFmtId="168" fontId="26" fillId="0" borderId="71" xfId="0" applyNumberFormat="1" applyFont="1" applyBorder="1" applyAlignment="1">
      <alignment horizontal="center" vertical="center"/>
    </xf>
    <xf numFmtId="168" fontId="26" fillId="34" borderId="92" xfId="0" applyNumberFormat="1" applyFont="1" applyFill="1" applyBorder="1" applyAlignment="1">
      <alignment horizontal="center" vertical="center"/>
    </xf>
    <xf numFmtId="168" fontId="26" fillId="0" borderId="47" xfId="0" applyNumberFormat="1" applyFont="1" applyBorder="1" applyAlignment="1">
      <alignment horizontal="center" vertical="center"/>
    </xf>
    <xf numFmtId="168" fontId="26" fillId="34" borderId="61" xfId="0" applyNumberFormat="1" applyFont="1" applyFill="1" applyBorder="1" applyAlignment="1">
      <alignment horizontal="center" vertical="center"/>
    </xf>
    <xf numFmtId="168" fontId="26" fillId="0" borderId="50" xfId="0" applyNumberFormat="1" applyFont="1" applyBorder="1" applyAlignment="1">
      <alignment horizontal="center" vertical="center"/>
    </xf>
    <xf numFmtId="168" fontId="26" fillId="0" borderId="36" xfId="0" applyNumberFormat="1" applyFont="1" applyBorder="1" applyAlignment="1">
      <alignment horizontal="center" vertical="center"/>
    </xf>
    <xf numFmtId="2" fontId="54" fillId="64" borderId="35" xfId="61" applyNumberFormat="1" applyFont="1" applyFill="1" applyBorder="1" applyAlignment="1">
      <alignment horizontal="center" vertical="center"/>
    </xf>
    <xf numFmtId="2" fontId="54" fillId="64" borderId="39" xfId="61" applyNumberFormat="1" applyFont="1" applyFill="1" applyBorder="1" applyAlignment="1">
      <alignment horizontal="center" vertical="center" wrapText="1"/>
    </xf>
    <xf numFmtId="0" fontId="27" fillId="64" borderId="13" xfId="0" applyFont="1" applyFill="1" applyBorder="1" applyAlignment="1" applyProtection="1">
      <alignment horizontal="center"/>
    </xf>
    <xf numFmtId="0" fontId="27" fillId="64" borderId="48" xfId="0" applyFont="1" applyFill="1" applyBorder="1" applyAlignment="1" applyProtection="1">
      <alignment horizontal="center"/>
    </xf>
    <xf numFmtId="2" fontId="58" fillId="61" borderId="57" xfId="0" applyNumberFormat="1" applyFont="1" applyFill="1" applyBorder="1" applyAlignment="1">
      <alignment horizontal="center" vertical="center"/>
    </xf>
    <xf numFmtId="2" fontId="58" fillId="61" borderId="56" xfId="0" applyNumberFormat="1" applyFont="1" applyFill="1" applyBorder="1" applyAlignment="1">
      <alignment horizontal="center" vertical="center"/>
    </xf>
    <xf numFmtId="0" fontId="16" fillId="0" borderId="87" xfId="0" applyFont="1" applyBorder="1" applyAlignment="1">
      <alignment horizontal="center"/>
    </xf>
    <xf numFmtId="0" fontId="24" fillId="0" borderId="0" xfId="41" applyFont="1" applyBorder="1" applyAlignment="1" applyProtection="1">
      <alignment horizontal="center" vertical="center"/>
    </xf>
    <xf numFmtId="2" fontId="54" fillId="64" borderId="27" xfId="61" applyNumberFormat="1" applyFont="1" applyFill="1" applyBorder="1" applyAlignment="1">
      <alignment horizontal="center" vertical="center"/>
    </xf>
    <xf numFmtId="2" fontId="54" fillId="64" borderId="10" xfId="61" applyNumberFormat="1" applyFont="1" applyFill="1" applyBorder="1" applyAlignment="1">
      <alignment horizontal="center" vertical="center" wrapText="1"/>
    </xf>
    <xf numFmtId="0" fontId="59" fillId="64" borderId="65" xfId="0" applyFont="1" applyFill="1" applyBorder="1" applyAlignment="1" applyProtection="1">
      <alignment horizontal="center" vertical="center"/>
    </xf>
    <xf numFmtId="0" fontId="16" fillId="0" borderId="0" xfId="0" applyFont="1" applyBorder="1" applyAlignment="1">
      <alignment horizontal="center"/>
    </xf>
    <xf numFmtId="168" fontId="0" fillId="65" borderId="33" xfId="0" applyNumberFormat="1" applyFill="1" applyBorder="1" applyAlignment="1">
      <alignment horizontal="center" vertical="center"/>
    </xf>
    <xf numFmtId="168" fontId="0" fillId="65" borderId="25" xfId="0" applyNumberFormat="1" applyFill="1" applyBorder="1" applyAlignment="1">
      <alignment horizontal="center" vertical="center"/>
    </xf>
    <xf numFmtId="168" fontId="0" fillId="65" borderId="31" xfId="0" applyNumberFormat="1" applyFill="1" applyBorder="1" applyAlignment="1">
      <alignment horizontal="center" vertical="center"/>
    </xf>
    <xf numFmtId="0" fontId="16" fillId="0" borderId="87" xfId="0" applyFont="1" applyBorder="1" applyAlignment="1">
      <alignment horizontal="center" wrapText="1"/>
    </xf>
    <xf numFmtId="0" fontId="16" fillId="0" borderId="0" xfId="0" applyFont="1"/>
    <xf numFmtId="0" fontId="64" fillId="0" borderId="0" xfId="0" applyFont="1"/>
    <xf numFmtId="0" fontId="61" fillId="0" borderId="0" xfId="0" applyFont="1" applyProtection="1"/>
    <xf numFmtId="0" fontId="18" fillId="0" borderId="0" xfId="0" applyFont="1" applyProtection="1"/>
    <xf numFmtId="0" fontId="33" fillId="0" borderId="0" xfId="0" applyFont="1" applyProtection="1"/>
    <xf numFmtId="0" fontId="18" fillId="0" borderId="0" xfId="41" applyFont="1"/>
    <xf numFmtId="0" fontId="0" fillId="62" borderId="31" xfId="0" applyFill="1" applyBorder="1" applyAlignment="1">
      <alignment horizontal="center" vertical="center"/>
    </xf>
    <xf numFmtId="0" fontId="0" fillId="62" borderId="31" xfId="0" applyFill="1" applyBorder="1" applyAlignment="1">
      <alignment horizontal="center"/>
    </xf>
    <xf numFmtId="2" fontId="0" fillId="0" borderId="0" xfId="0" applyNumberFormat="1"/>
    <xf numFmtId="0" fontId="0" fillId="0" borderId="31" xfId="0" applyBorder="1"/>
    <xf numFmtId="0" fontId="25" fillId="0" borderId="0" xfId="41" applyFont="1" applyFill="1" applyBorder="1" applyAlignment="1" applyProtection="1">
      <alignment horizontal="center" vertical="center"/>
    </xf>
    <xf numFmtId="14" fontId="16" fillId="0" borderId="0" xfId="0" applyNumberFormat="1" applyFont="1" applyAlignment="1">
      <alignment horizontal="left" vertical="top"/>
    </xf>
    <xf numFmtId="166" fontId="30" fillId="63" borderId="88" xfId="41" applyNumberFormat="1" applyFont="1" applyFill="1" applyBorder="1" applyAlignment="1" applyProtection="1">
      <alignment horizontal="center" vertical="center"/>
    </xf>
    <xf numFmtId="166" fontId="30" fillId="63" borderId="89" xfId="41" applyNumberFormat="1" applyFont="1" applyFill="1" applyBorder="1" applyAlignment="1" applyProtection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168" fontId="0" fillId="0" borderId="91" xfId="0" applyNumberFormat="1" applyBorder="1" applyAlignment="1">
      <alignment horizontal="center" vertical="center"/>
    </xf>
    <xf numFmtId="168" fontId="0" fillId="0" borderId="90" xfId="0" applyNumberFormat="1" applyBorder="1" applyAlignment="1">
      <alignment horizontal="center" vertical="center"/>
    </xf>
    <xf numFmtId="168" fontId="0" fillId="0" borderId="27" xfId="0" applyNumberFormat="1" applyBorder="1" applyAlignment="1">
      <alignment horizontal="center" vertical="center"/>
    </xf>
    <xf numFmtId="168" fontId="0" fillId="0" borderId="39" xfId="0" applyNumberFormat="1" applyBorder="1" applyAlignment="1">
      <alignment horizontal="center" vertical="center"/>
    </xf>
    <xf numFmtId="168" fontId="0" fillId="0" borderId="94" xfId="0" applyNumberFormat="1" applyBorder="1" applyAlignment="1">
      <alignment horizontal="center" vertical="center"/>
    </xf>
    <xf numFmtId="168" fontId="0" fillId="0" borderId="104" xfId="0" applyNumberFormat="1" applyBorder="1" applyAlignment="1">
      <alignment horizontal="center" vertical="center"/>
    </xf>
    <xf numFmtId="168" fontId="0" fillId="0" borderId="105" xfId="0" applyNumberFormat="1" applyBorder="1" applyAlignment="1">
      <alignment horizontal="center" vertical="center"/>
    </xf>
    <xf numFmtId="168" fontId="0" fillId="0" borderId="103" xfId="0" applyNumberFormat="1" applyBorder="1" applyAlignment="1">
      <alignment horizontal="center" vertical="center"/>
    </xf>
    <xf numFmtId="2" fontId="58" fillId="61" borderId="71" xfId="0" applyNumberFormat="1" applyFont="1" applyFill="1" applyBorder="1" applyAlignment="1">
      <alignment horizontal="center" vertical="center"/>
    </xf>
    <xf numFmtId="2" fontId="58" fillId="61" borderId="50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quotePrefix="1" applyFont="1" applyBorder="1" applyAlignment="1">
      <alignment horizontal="left" vertical="center"/>
    </xf>
    <xf numFmtId="0" fontId="16" fillId="0" borderId="0" xfId="0" quotePrefix="1" applyFont="1"/>
    <xf numFmtId="0" fontId="0" fillId="66" borderId="11" xfId="0" applyFill="1" applyBorder="1" applyAlignment="1">
      <alignment horizontal="center" vertical="center"/>
    </xf>
    <xf numFmtId="0" fontId="0" fillId="66" borderId="84" xfId="0" applyFill="1" applyBorder="1" applyAlignment="1">
      <alignment horizontal="center" vertical="center"/>
    </xf>
    <xf numFmtId="0" fontId="28" fillId="66" borderId="13" xfId="41" applyFont="1" applyFill="1" applyBorder="1" applyAlignment="1" applyProtection="1">
      <alignment horizontal="center" vertical="center"/>
    </xf>
    <xf numFmtId="0" fontId="0" fillId="66" borderId="13" xfId="0" applyFill="1" applyBorder="1" applyAlignment="1">
      <alignment horizontal="center" vertical="center"/>
    </xf>
    <xf numFmtId="0" fontId="0" fillId="66" borderId="86" xfId="0" applyFill="1" applyBorder="1" applyAlignment="1">
      <alignment horizontal="center" vertical="center"/>
    </xf>
    <xf numFmtId="168" fontId="0" fillId="68" borderId="25" xfId="0" applyNumberFormat="1" applyFill="1" applyBorder="1" applyAlignment="1">
      <alignment horizontal="center" vertical="center"/>
    </xf>
    <xf numFmtId="168" fontId="0" fillId="68" borderId="31" xfId="0" applyNumberFormat="1" applyFill="1" applyBorder="1" applyAlignment="1">
      <alignment horizontal="center" vertical="center"/>
    </xf>
    <xf numFmtId="168" fontId="0" fillId="68" borderId="33" xfId="0" applyNumberFormat="1" applyFill="1" applyBorder="1" applyAlignment="1">
      <alignment horizontal="center" vertical="center"/>
    </xf>
    <xf numFmtId="168" fontId="0" fillId="68" borderId="27" xfId="0" applyNumberFormat="1" applyFill="1" applyBorder="1" applyAlignment="1">
      <alignment horizontal="center" vertical="center"/>
    </xf>
    <xf numFmtId="168" fontId="0" fillId="68" borderId="39" xfId="0" applyNumberFormat="1" applyFill="1" applyBorder="1" applyAlignment="1">
      <alignment horizontal="center" vertical="center"/>
    </xf>
    <xf numFmtId="168" fontId="0" fillId="68" borderId="94" xfId="0" applyNumberFormat="1" applyFill="1" applyBorder="1" applyAlignment="1">
      <alignment horizontal="center" vertical="center"/>
    </xf>
    <xf numFmtId="0" fontId="0" fillId="66" borderId="15" xfId="0" applyFill="1" applyBorder="1" applyAlignment="1">
      <alignment horizontal="center" vertical="center"/>
    </xf>
    <xf numFmtId="2" fontId="26" fillId="34" borderId="47" xfId="0" applyNumberFormat="1" applyFont="1" applyFill="1" applyBorder="1" applyAlignment="1" applyProtection="1">
      <alignment horizontal="center" vertical="center"/>
      <protection locked="0"/>
    </xf>
    <xf numFmtId="2" fontId="20" fillId="34" borderId="52" xfId="0" applyNumberFormat="1" applyFont="1" applyFill="1" applyBorder="1" applyAlignment="1" applyProtection="1">
      <alignment horizontal="right" vertical="center"/>
      <protection locked="0"/>
    </xf>
    <xf numFmtId="2" fontId="20" fillId="34" borderId="47" xfId="0" applyNumberFormat="1" applyFont="1" applyFill="1" applyBorder="1" applyAlignment="1" applyProtection="1">
      <alignment horizontal="right" vertical="center"/>
      <protection locked="0"/>
    </xf>
    <xf numFmtId="2" fontId="58" fillId="61" borderId="51" xfId="0" applyNumberFormat="1" applyFont="1" applyFill="1" applyBorder="1" applyAlignment="1">
      <alignment horizontal="center" vertical="center"/>
    </xf>
    <xf numFmtId="0" fontId="68" fillId="34" borderId="16" xfId="41" applyFont="1" applyFill="1" applyBorder="1" applyAlignment="1" applyProtection="1">
      <alignment horizontal="center" vertical="center" wrapText="1"/>
    </xf>
    <xf numFmtId="0" fontId="68" fillId="0" borderId="16" xfId="41" applyFont="1" applyBorder="1" applyAlignment="1" applyProtection="1">
      <alignment horizontal="center" vertical="center" wrapText="1"/>
    </xf>
    <xf numFmtId="0" fontId="69" fillId="0" borderId="15" xfId="41" applyFont="1" applyBorder="1" applyAlignment="1" applyProtection="1">
      <alignment horizontal="center" vertical="center" wrapText="1"/>
    </xf>
    <xf numFmtId="2" fontId="26" fillId="0" borderId="57" xfId="0" applyNumberFormat="1" applyFont="1" applyFill="1" applyBorder="1" applyAlignment="1" applyProtection="1">
      <alignment horizontal="center" vertical="center"/>
    </xf>
    <xf numFmtId="2" fontId="26" fillId="0" borderId="56" xfId="0" applyNumberFormat="1" applyFont="1" applyFill="1" applyBorder="1" applyAlignment="1" applyProtection="1">
      <alignment horizontal="center" vertical="center"/>
    </xf>
    <xf numFmtId="2" fontId="26" fillId="0" borderId="60" xfId="0" applyNumberFormat="1" applyFont="1" applyFill="1" applyBorder="1" applyAlignment="1" applyProtection="1">
      <alignment horizontal="center" vertical="center"/>
      <protection locked="0"/>
    </xf>
    <xf numFmtId="2" fontId="26" fillId="0" borderId="54" xfId="0" applyNumberFormat="1" applyFont="1" applyFill="1" applyBorder="1" applyAlignment="1" applyProtection="1">
      <alignment horizontal="center" vertical="center"/>
      <protection locked="0"/>
    </xf>
    <xf numFmtId="2" fontId="26" fillId="0" borderId="55" xfId="0" applyNumberFormat="1" applyFont="1" applyFill="1" applyBorder="1" applyAlignment="1" applyProtection="1">
      <alignment horizontal="center" vertical="center"/>
      <protection locked="0"/>
    </xf>
    <xf numFmtId="2" fontId="26" fillId="0" borderId="71" xfId="0" applyNumberFormat="1" applyFont="1" applyBorder="1" applyAlignment="1">
      <alignment horizontal="center" vertical="center"/>
    </xf>
    <xf numFmtId="2" fontId="26" fillId="0" borderId="50" xfId="0" applyNumberFormat="1" applyFont="1" applyBorder="1" applyAlignment="1">
      <alignment horizontal="center" vertical="center"/>
    </xf>
    <xf numFmtId="2" fontId="26" fillId="0" borderId="58" xfId="0" applyNumberFormat="1" applyFont="1" applyFill="1" applyBorder="1" applyAlignment="1" applyProtection="1">
      <alignment horizontal="center" vertical="center"/>
    </xf>
    <xf numFmtId="2" fontId="26" fillId="0" borderId="49" xfId="0" applyNumberFormat="1" applyFont="1" applyFill="1" applyBorder="1" applyAlignment="1" applyProtection="1">
      <alignment horizontal="center" vertical="center"/>
    </xf>
    <xf numFmtId="0" fontId="29" fillId="0" borderId="70" xfId="41" applyNumberFormat="1" applyFont="1" applyBorder="1" applyAlignment="1" applyProtection="1">
      <alignment horizontal="center" vertical="center"/>
    </xf>
    <xf numFmtId="0" fontId="29" fillId="0" borderId="46" xfId="41" applyNumberFormat="1" applyFont="1" applyBorder="1" applyAlignment="1" applyProtection="1">
      <alignment horizontal="center" vertical="center"/>
    </xf>
    <xf numFmtId="2" fontId="64" fillId="0" borderId="0" xfId="0" applyNumberFormat="1" applyFont="1"/>
    <xf numFmtId="2" fontId="18" fillId="0" borderId="0" xfId="0" applyNumberFormat="1" applyFont="1" applyProtection="1"/>
    <xf numFmtId="2" fontId="18" fillId="0" borderId="0" xfId="41" applyNumberFormat="1" applyFont="1"/>
    <xf numFmtId="2" fontId="23" fillId="0" borderId="0" xfId="41" applyNumberFormat="1" applyFont="1" applyBorder="1" applyAlignment="1" applyProtection="1">
      <alignment horizontal="center" vertical="center"/>
    </xf>
    <xf numFmtId="2" fontId="26" fillId="0" borderId="72" xfId="0" applyNumberFormat="1" applyFont="1" applyFill="1" applyBorder="1" applyAlignment="1" applyProtection="1">
      <alignment horizontal="center" vertical="center"/>
      <protection locked="0"/>
    </xf>
    <xf numFmtId="2" fontId="26" fillId="0" borderId="58" xfId="0" applyNumberFormat="1" applyFont="1" applyFill="1" applyBorder="1" applyAlignment="1" applyProtection="1">
      <alignment horizontal="center" vertical="center"/>
      <protection locked="0"/>
    </xf>
    <xf numFmtId="2" fontId="26" fillId="0" borderId="49" xfId="0" applyNumberFormat="1" applyFont="1" applyFill="1" applyBorder="1" applyAlignment="1" applyProtection="1">
      <alignment horizontal="center" vertical="center"/>
      <protection locked="0"/>
    </xf>
    <xf numFmtId="2" fontId="26" fillId="0" borderId="60" xfId="0" applyNumberFormat="1" applyFont="1" applyFill="1" applyBorder="1" applyAlignment="1" applyProtection="1">
      <alignment horizontal="center" vertical="center"/>
    </xf>
    <xf numFmtId="2" fontId="26" fillId="0" borderId="54" xfId="0" applyNumberFormat="1" applyFont="1" applyFill="1" applyBorder="1" applyAlignment="1" applyProtection="1">
      <alignment horizontal="center" vertical="center"/>
    </xf>
    <xf numFmtId="2" fontId="26" fillId="0" borderId="55" xfId="0" applyNumberFormat="1" applyFont="1" applyFill="1" applyBorder="1" applyAlignment="1" applyProtection="1">
      <alignment horizontal="center" vertical="center"/>
    </xf>
    <xf numFmtId="2" fontId="26" fillId="0" borderId="72" xfId="0" applyNumberFormat="1" applyFont="1" applyFill="1" applyBorder="1" applyAlignment="1" applyProtection="1">
      <alignment horizontal="center" vertical="center"/>
    </xf>
    <xf numFmtId="2" fontId="18" fillId="0" borderId="0" xfId="41" applyNumberFormat="1"/>
    <xf numFmtId="0" fontId="0" fillId="0" borderId="0" xfId="0"/>
    <xf numFmtId="2" fontId="20" fillId="34" borderId="56" xfId="0" applyNumberFormat="1" applyFont="1" applyFill="1" applyBorder="1" applyAlignment="1" applyProtection="1">
      <alignment horizontal="right" vertical="center"/>
    </xf>
    <xf numFmtId="2" fontId="26" fillId="34" borderId="93" xfId="0" applyNumberFormat="1" applyFont="1" applyFill="1" applyBorder="1" applyAlignment="1">
      <alignment horizontal="center" vertical="center"/>
    </xf>
    <xf numFmtId="2" fontId="26" fillId="34" borderId="53" xfId="0" applyNumberFormat="1" applyFont="1" applyFill="1" applyBorder="1" applyAlignment="1">
      <alignment horizontal="center" vertical="center"/>
    </xf>
    <xf numFmtId="2" fontId="26" fillId="34" borderId="61" xfId="0" applyNumberFormat="1" applyFont="1" applyFill="1" applyBorder="1" applyAlignment="1">
      <alignment horizontal="center" vertical="center"/>
    </xf>
    <xf numFmtId="2" fontId="26" fillId="34" borderId="37" xfId="0" applyNumberFormat="1" applyFont="1" applyFill="1" applyBorder="1" applyAlignment="1">
      <alignment horizontal="center" vertical="center"/>
    </xf>
    <xf numFmtId="2" fontId="26" fillId="34" borderId="44" xfId="0" applyNumberFormat="1" applyFont="1" applyFill="1" applyBorder="1" applyAlignment="1">
      <alignment horizontal="center" vertical="center"/>
    </xf>
    <xf numFmtId="2" fontId="26" fillId="34" borderId="72" xfId="0" applyNumberFormat="1" applyFont="1" applyFill="1" applyBorder="1" applyAlignment="1">
      <alignment horizontal="center" vertical="center"/>
    </xf>
    <xf numFmtId="2" fontId="26" fillId="34" borderId="102" xfId="0" applyNumberFormat="1" applyFont="1" applyFill="1" applyBorder="1" applyAlignment="1">
      <alignment horizontal="center" vertical="center"/>
    </xf>
    <xf numFmtId="2" fontId="26" fillId="34" borderId="101" xfId="0" applyNumberFormat="1" applyFont="1" applyFill="1" applyBorder="1" applyAlignment="1">
      <alignment horizontal="center" vertical="center"/>
    </xf>
    <xf numFmtId="2" fontId="25" fillId="64" borderId="83" xfId="41" applyNumberFormat="1" applyFont="1" applyFill="1" applyBorder="1" applyAlignment="1" applyProtection="1">
      <alignment horizontal="center" vertical="center"/>
    </xf>
    <xf numFmtId="2" fontId="22" fillId="0" borderId="0" xfId="0" applyNumberFormat="1" applyFont="1" applyAlignment="1" applyProtection="1">
      <alignment vertical="center"/>
    </xf>
    <xf numFmtId="2" fontId="22" fillId="0" borderId="0" xfId="0" applyNumberFormat="1" applyFont="1" applyAlignment="1" applyProtection="1">
      <alignment horizontal="center" vertical="center"/>
    </xf>
    <xf numFmtId="2" fontId="61" fillId="0" borderId="0" xfId="0" applyNumberFormat="1" applyFont="1" applyProtection="1"/>
    <xf numFmtId="2" fontId="33" fillId="0" borderId="0" xfId="0" applyNumberFormat="1" applyFont="1" applyProtection="1"/>
    <xf numFmtId="2" fontId="26" fillId="34" borderId="67" xfId="0" applyNumberFormat="1" applyFont="1" applyFill="1" applyBorder="1" applyAlignment="1">
      <alignment horizontal="center" vertical="center"/>
    </xf>
    <xf numFmtId="2" fontId="26" fillId="34" borderId="56" xfId="0" applyNumberFormat="1" applyFont="1" applyFill="1" applyBorder="1" applyAlignment="1">
      <alignment horizontal="center" vertical="center"/>
    </xf>
    <xf numFmtId="2" fontId="26" fillId="34" borderId="57" xfId="0" applyNumberFormat="1" applyFont="1" applyFill="1" applyBorder="1" applyAlignment="1">
      <alignment horizontal="center" vertical="center"/>
    </xf>
    <xf numFmtId="2" fontId="26" fillId="34" borderId="62" xfId="0" applyNumberFormat="1" applyFont="1" applyFill="1" applyBorder="1" applyAlignment="1">
      <alignment horizontal="center" vertical="center"/>
    </xf>
    <xf numFmtId="2" fontId="26" fillId="69" borderId="72" xfId="0" applyNumberFormat="1" applyFont="1" applyFill="1" applyBorder="1" applyAlignment="1">
      <alignment horizontal="center" vertical="center"/>
    </xf>
    <xf numFmtId="2" fontId="26" fillId="69" borderId="61" xfId="0" applyNumberFormat="1" applyFont="1" applyFill="1" applyBorder="1" applyAlignment="1">
      <alignment horizontal="center" vertical="center"/>
    </xf>
    <xf numFmtId="2" fontId="26" fillId="69" borderId="56" xfId="0" applyNumberFormat="1" applyFont="1" applyFill="1" applyBorder="1" applyAlignment="1">
      <alignment horizontal="center" vertical="center"/>
    </xf>
    <xf numFmtId="0" fontId="27" fillId="64" borderId="13" xfId="0" applyFont="1" applyFill="1" applyBorder="1" applyAlignment="1" applyProtection="1">
      <alignment horizontal="center" vertical="center"/>
    </xf>
    <xf numFmtId="1" fontId="26" fillId="34" borderId="70" xfId="0" applyNumberFormat="1" applyFont="1" applyFill="1" applyBorder="1" applyAlignment="1">
      <alignment horizontal="center" vertical="center"/>
    </xf>
    <xf numFmtId="1" fontId="26" fillId="34" borderId="46" xfId="0" applyNumberFormat="1" applyFont="1" applyFill="1" applyBorder="1" applyAlignment="1">
      <alignment horizontal="center" vertical="center"/>
    </xf>
    <xf numFmtId="0" fontId="70" fillId="0" borderId="0" xfId="0" applyFont="1" applyFill="1" applyBorder="1" applyAlignment="1">
      <alignment vertical="center"/>
    </xf>
    <xf numFmtId="0" fontId="71" fillId="0" borderId="0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vertical="center"/>
    </xf>
    <xf numFmtId="0" fontId="32" fillId="63" borderId="26" xfId="41" applyFont="1" applyFill="1" applyBorder="1" applyAlignment="1" applyProtection="1">
      <alignment vertical="center" wrapText="1"/>
    </xf>
    <xf numFmtId="168" fontId="26" fillId="34" borderId="24" xfId="0" applyNumberFormat="1" applyFont="1" applyFill="1" applyBorder="1" applyAlignment="1">
      <alignment horizontal="center" vertical="center"/>
    </xf>
    <xf numFmtId="0" fontId="27" fillId="64" borderId="21" xfId="0" applyFont="1" applyFill="1" applyBorder="1" applyAlignment="1" applyProtection="1">
      <alignment horizontal="center"/>
    </xf>
    <xf numFmtId="0" fontId="27" fillId="64" borderId="28" xfId="0" applyFont="1" applyFill="1" applyBorder="1" applyAlignment="1" applyProtection="1">
      <alignment horizontal="center"/>
    </xf>
    <xf numFmtId="170" fontId="63" fillId="0" borderId="18" xfId="0" applyNumberFormat="1" applyFont="1" applyBorder="1" applyAlignment="1"/>
    <xf numFmtId="0" fontId="33" fillId="0" borderId="0" xfId="41" applyFont="1" applyBorder="1" applyAlignment="1" applyProtection="1">
      <alignment horizontal="center" vertical="center"/>
    </xf>
    <xf numFmtId="0" fontId="20" fillId="64" borderId="43" xfId="41" applyFont="1" applyFill="1" applyBorder="1" applyAlignment="1" applyProtection="1">
      <alignment horizontal="center" vertical="center" wrapText="1"/>
    </xf>
    <xf numFmtId="0" fontId="0" fillId="0" borderId="31" xfId="0" applyBorder="1" applyAlignment="1">
      <alignment horizontal="left" vertical="center"/>
    </xf>
    <xf numFmtId="0" fontId="25" fillId="0" borderId="31" xfId="41" applyFont="1" applyFill="1" applyBorder="1" applyAlignment="1" applyProtection="1">
      <alignment horizontal="left" vertical="center"/>
    </xf>
    <xf numFmtId="0" fontId="0" fillId="0" borderId="31" xfId="0" applyFill="1" applyBorder="1" applyAlignment="1">
      <alignment horizontal="left" vertical="center"/>
    </xf>
    <xf numFmtId="0" fontId="21" fillId="64" borderId="30" xfId="41" applyFont="1" applyFill="1" applyBorder="1" applyAlignment="1" applyProtection="1">
      <alignment horizontal="center" vertical="center" wrapText="1"/>
    </xf>
    <xf numFmtId="0" fontId="21" fillId="64" borderId="11" xfId="41" applyFont="1" applyFill="1" applyBorder="1" applyAlignment="1" applyProtection="1">
      <alignment horizontal="center" vertical="center" wrapText="1"/>
    </xf>
    <xf numFmtId="0" fontId="27" fillId="64" borderId="30" xfId="0" applyFont="1" applyFill="1" applyBorder="1" applyAlignment="1" applyProtection="1">
      <alignment horizontal="center"/>
    </xf>
    <xf numFmtId="0" fontId="20" fillId="64" borderId="90" xfId="41" applyFont="1" applyFill="1" applyBorder="1" applyAlignment="1" applyProtection="1">
      <alignment vertical="center" wrapText="1"/>
    </xf>
    <xf numFmtId="0" fontId="62" fillId="64" borderId="13" xfId="41" applyFont="1" applyFill="1" applyBorder="1" applyAlignment="1" applyProtection="1">
      <alignment horizontal="center" vertical="center" wrapText="1"/>
    </xf>
    <xf numFmtId="2" fontId="72" fillId="64" borderId="13" xfId="61" applyNumberFormat="1" applyFont="1" applyFill="1" applyBorder="1" applyAlignment="1">
      <alignment horizontal="center" vertical="center" wrapText="1"/>
    </xf>
    <xf numFmtId="0" fontId="73" fillId="63" borderId="43" xfId="41" applyFont="1" applyFill="1" applyBorder="1" applyAlignment="1" applyProtection="1">
      <alignment horizontal="center" vertical="center" wrapText="1"/>
    </xf>
    <xf numFmtId="0" fontId="73" fillId="63" borderId="24" xfId="41" applyFont="1" applyFill="1" applyBorder="1" applyAlignment="1" applyProtection="1">
      <alignment horizontal="center" vertical="center" wrapText="1"/>
    </xf>
    <xf numFmtId="0" fontId="74" fillId="0" borderId="0" xfId="41" applyFont="1" applyBorder="1" applyAlignment="1" applyProtection="1">
      <alignment horizontal="center" vertical="center"/>
    </xf>
    <xf numFmtId="0" fontId="75" fillId="0" borderId="0" xfId="0" applyFont="1"/>
    <xf numFmtId="0" fontId="27" fillId="64" borderId="95" xfId="0" applyFont="1" applyFill="1" applyBorder="1" applyAlignment="1" applyProtection="1">
      <alignment horizontal="center" vertical="center" wrapText="1"/>
    </xf>
    <xf numFmtId="0" fontId="27" fillId="64" borderId="85" xfId="0" applyFont="1" applyFill="1" applyBorder="1" applyAlignment="1" applyProtection="1">
      <alignment horizontal="center" vertical="center" wrapText="1"/>
    </xf>
    <xf numFmtId="0" fontId="27" fillId="64" borderId="12" xfId="0" applyFont="1" applyFill="1" applyBorder="1" applyAlignment="1" applyProtection="1">
      <alignment horizontal="center"/>
    </xf>
    <xf numFmtId="0" fontId="27" fillId="64" borderId="43" xfId="0" applyFont="1" applyFill="1" applyBorder="1" applyAlignment="1" applyProtection="1">
      <alignment horizontal="center"/>
    </xf>
    <xf numFmtId="0" fontId="27" fillId="64" borderId="32" xfId="0" applyFont="1" applyFill="1" applyBorder="1" applyAlignment="1" applyProtection="1">
      <alignment horizontal="center" vertical="center"/>
    </xf>
    <xf numFmtId="0" fontId="27" fillId="64" borderId="66" xfId="0" applyFont="1" applyFill="1" applyBorder="1" applyAlignment="1" applyProtection="1">
      <alignment horizontal="center" vertical="center"/>
    </xf>
    <xf numFmtId="0" fontId="27" fillId="64" borderId="32" xfId="0" applyFont="1" applyFill="1" applyBorder="1" applyAlignment="1" applyProtection="1">
      <alignment horizontal="center" vertical="center" wrapText="1"/>
    </xf>
    <xf numFmtId="0" fontId="27" fillId="64" borderId="65" xfId="0" applyFont="1" applyFill="1" applyBorder="1" applyAlignment="1" applyProtection="1">
      <alignment horizontal="center" vertical="center"/>
    </xf>
    <xf numFmtId="0" fontId="27" fillId="64" borderId="65" xfId="0" applyFont="1" applyFill="1" applyBorder="1" applyAlignment="1" applyProtection="1">
      <alignment horizontal="center" vertical="center" wrapText="1"/>
    </xf>
    <xf numFmtId="0" fontId="27" fillId="64" borderId="66" xfId="0" applyFont="1" applyFill="1" applyBorder="1" applyAlignment="1" applyProtection="1">
      <alignment horizontal="center" vertical="center" wrapText="1"/>
    </xf>
    <xf numFmtId="2" fontId="72" fillId="64" borderId="65" xfId="61" applyNumberFormat="1" applyFont="1" applyFill="1" applyBorder="1" applyAlignment="1">
      <alignment horizontal="center" vertical="center" wrapText="1"/>
    </xf>
    <xf numFmtId="0" fontId="0" fillId="62" borderId="31" xfId="0" applyFill="1" applyBorder="1"/>
    <xf numFmtId="0" fontId="0" fillId="65" borderId="31" xfId="0" applyFill="1" applyBorder="1" applyAlignment="1">
      <alignment horizontal="center"/>
    </xf>
    <xf numFmtId="0" fontId="0" fillId="65" borderId="31" xfId="0" applyFill="1" applyBorder="1"/>
    <xf numFmtId="171" fontId="58" fillId="61" borderId="57" xfId="0" applyNumberFormat="1" applyFont="1" applyFill="1" applyBorder="1" applyAlignment="1">
      <alignment horizontal="center" vertical="center"/>
    </xf>
    <xf numFmtId="0" fontId="68" fillId="0" borderId="43" xfId="41" applyFont="1" applyFill="1" applyBorder="1" applyAlignment="1" applyProtection="1">
      <alignment horizontal="center" vertical="center" wrapText="1"/>
    </xf>
    <xf numFmtId="168" fontId="0" fillId="0" borderId="0" xfId="0" applyNumberFormat="1"/>
    <xf numFmtId="2" fontId="0" fillId="0" borderId="31" xfId="0" applyNumberFormat="1" applyBorder="1"/>
    <xf numFmtId="0" fontId="16" fillId="0" borderId="34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27" fillId="64" borderId="42" xfId="0" applyFont="1" applyFill="1" applyBorder="1" applyAlignment="1" applyProtection="1">
      <alignment horizontal="center"/>
    </xf>
    <xf numFmtId="0" fontId="27" fillId="64" borderId="45" xfId="0" applyFont="1" applyFill="1" applyBorder="1" applyAlignment="1" applyProtection="1">
      <alignment horizontal="center"/>
    </xf>
    <xf numFmtId="0" fontId="27" fillId="64" borderId="64" xfId="0" applyFont="1" applyFill="1" applyBorder="1" applyAlignment="1" applyProtection="1">
      <alignment horizontal="center"/>
    </xf>
    <xf numFmtId="0" fontId="27" fillId="64" borderId="65" xfId="0" applyFont="1" applyFill="1" applyBorder="1" applyAlignment="1" applyProtection="1">
      <alignment horizontal="center" vertical="center"/>
    </xf>
    <xf numFmtId="0" fontId="27" fillId="64" borderId="66" xfId="0" applyFont="1" applyFill="1" applyBorder="1" applyAlignment="1" applyProtection="1">
      <alignment horizontal="center" vertical="center"/>
    </xf>
    <xf numFmtId="0" fontId="28" fillId="64" borderId="41" xfId="41" applyFont="1" applyFill="1" applyBorder="1" applyAlignment="1" applyProtection="1">
      <alignment horizontal="center" vertical="center"/>
    </xf>
    <xf numFmtId="0" fontId="28" fillId="64" borderId="63" xfId="41" applyFont="1" applyFill="1" applyBorder="1" applyAlignment="1" applyProtection="1">
      <alignment horizontal="center" vertical="center"/>
    </xf>
    <xf numFmtId="0" fontId="27" fillId="64" borderId="65" xfId="0" applyFont="1" applyFill="1" applyBorder="1" applyAlignment="1" applyProtection="1">
      <alignment horizontal="center"/>
    </xf>
    <xf numFmtId="0" fontId="27" fillId="64" borderId="66" xfId="0" applyFont="1" applyFill="1" applyBorder="1" applyAlignment="1" applyProtection="1">
      <alignment horizontal="center"/>
    </xf>
    <xf numFmtId="0" fontId="27" fillId="64" borderId="65" xfId="0" applyFont="1" applyFill="1" applyBorder="1" applyAlignment="1" applyProtection="1">
      <alignment horizontal="center" vertical="center" wrapText="1"/>
    </xf>
    <xf numFmtId="0" fontId="27" fillId="64" borderId="66" xfId="0" applyFont="1" applyFill="1" applyBorder="1" applyAlignment="1" applyProtection="1">
      <alignment horizontal="center" vertical="center" wrapText="1"/>
    </xf>
    <xf numFmtId="0" fontId="27" fillId="64" borderId="32" xfId="0" applyFont="1" applyFill="1" applyBorder="1" applyAlignment="1" applyProtection="1">
      <alignment horizontal="center" vertical="center"/>
    </xf>
    <xf numFmtId="0" fontId="27" fillId="64" borderId="32" xfId="0" applyFont="1" applyFill="1" applyBorder="1" applyAlignment="1" applyProtection="1">
      <alignment horizontal="center"/>
    </xf>
    <xf numFmtId="2" fontId="72" fillId="64" borderId="65" xfId="61" applyNumberFormat="1" applyFont="1" applyFill="1" applyBorder="1" applyAlignment="1">
      <alignment horizontal="center" vertical="center" wrapText="1"/>
    </xf>
    <xf numFmtId="2" fontId="72" fillId="64" borderId="32" xfId="61" applyNumberFormat="1" applyFont="1" applyFill="1" applyBorder="1" applyAlignment="1">
      <alignment horizontal="center" vertical="center" wrapText="1"/>
    </xf>
    <xf numFmtId="2" fontId="72" fillId="64" borderId="66" xfId="61" applyNumberFormat="1" applyFont="1" applyFill="1" applyBorder="1" applyAlignment="1">
      <alignment horizontal="center" vertical="center" wrapText="1"/>
    </xf>
    <xf numFmtId="2" fontId="76" fillId="64" borderId="65" xfId="61" applyNumberFormat="1" applyFont="1" applyFill="1" applyBorder="1" applyAlignment="1">
      <alignment horizontal="center" vertical="center" wrapText="1"/>
    </xf>
    <xf numFmtId="2" fontId="76" fillId="64" borderId="66" xfId="61" applyNumberFormat="1" applyFont="1" applyFill="1" applyBorder="1" applyAlignment="1">
      <alignment horizontal="center" vertical="center" wrapText="1"/>
    </xf>
    <xf numFmtId="0" fontId="28" fillId="64" borderId="82" xfId="41" applyFont="1" applyFill="1" applyBorder="1" applyAlignment="1" applyProtection="1">
      <alignment horizontal="center" vertical="center"/>
    </xf>
    <xf numFmtId="2" fontId="55" fillId="64" borderId="41" xfId="61" applyNumberFormat="1" applyFont="1" applyFill="1" applyBorder="1" applyAlignment="1">
      <alignment horizontal="center" vertical="center"/>
    </xf>
    <xf numFmtId="2" fontId="55" fillId="64" borderId="82" xfId="61" applyNumberFormat="1" applyFont="1" applyFill="1" applyBorder="1" applyAlignment="1">
      <alignment horizontal="center" vertical="center"/>
    </xf>
    <xf numFmtId="2" fontId="55" fillId="64" borderId="63" xfId="61" applyNumberFormat="1" applyFont="1" applyFill="1" applyBorder="1" applyAlignment="1">
      <alignment horizontal="center" vertical="center"/>
    </xf>
    <xf numFmtId="0" fontId="27" fillId="64" borderId="32" xfId="0" applyFont="1" applyFill="1" applyBorder="1" applyAlignment="1" applyProtection="1">
      <alignment horizontal="center" vertical="center" wrapText="1"/>
    </xf>
    <xf numFmtId="2" fontId="54" fillId="64" borderId="65" xfId="61" applyNumberFormat="1" applyFont="1" applyFill="1" applyBorder="1" applyAlignment="1">
      <alignment horizontal="center" vertical="center" wrapText="1"/>
    </xf>
    <xf numFmtId="2" fontId="54" fillId="64" borderId="14" xfId="61" applyNumberFormat="1" applyFont="1" applyFill="1" applyBorder="1" applyAlignment="1">
      <alignment horizontal="center" vertical="center" wrapText="1"/>
    </xf>
    <xf numFmtId="0" fontId="34" fillId="0" borderId="16" xfId="41" applyFont="1" applyBorder="1" applyAlignment="1" applyProtection="1">
      <alignment horizontal="center" vertical="center" wrapText="1"/>
    </xf>
    <xf numFmtId="0" fontId="34" fillId="0" borderId="17" xfId="41" applyFont="1" applyBorder="1" applyAlignment="1" applyProtection="1">
      <alignment horizontal="center" vertical="center" wrapText="1"/>
    </xf>
    <xf numFmtId="0" fontId="61" fillId="37" borderId="34" xfId="0" applyFont="1" applyFill="1" applyBorder="1" applyAlignment="1" applyProtection="1">
      <alignment horizontal="center"/>
    </xf>
    <xf numFmtId="0" fontId="61" fillId="37" borderId="14" xfId="0" applyFont="1" applyFill="1" applyBorder="1" applyAlignment="1" applyProtection="1">
      <alignment horizontal="center"/>
    </xf>
    <xf numFmtId="0" fontId="61" fillId="33" borderId="34" xfId="0" applyFont="1" applyFill="1" applyBorder="1" applyAlignment="1" applyProtection="1">
      <alignment horizontal="center"/>
    </xf>
    <xf numFmtId="0" fontId="61" fillId="33" borderId="14" xfId="0" applyFont="1" applyFill="1" applyBorder="1" applyAlignment="1" applyProtection="1">
      <alignment horizontal="center"/>
    </xf>
    <xf numFmtId="0" fontId="61" fillId="35" borderId="34" xfId="0" applyFont="1" applyFill="1" applyBorder="1" applyAlignment="1" applyProtection="1">
      <alignment horizontal="center"/>
    </xf>
    <xf numFmtId="0" fontId="61" fillId="35" borderId="14" xfId="0" applyFont="1" applyFill="1" applyBorder="1" applyAlignment="1" applyProtection="1">
      <alignment horizontal="center"/>
    </xf>
    <xf numFmtId="0" fontId="65" fillId="0" borderId="34" xfId="0" applyFont="1" applyBorder="1" applyAlignment="1" applyProtection="1">
      <alignment horizontal="center"/>
    </xf>
    <xf numFmtId="0" fontId="65" fillId="0" borderId="14" xfId="0" applyFont="1" applyBorder="1" applyAlignment="1" applyProtection="1">
      <alignment horizontal="center"/>
    </xf>
    <xf numFmtId="0" fontId="61" fillId="36" borderId="34" xfId="0" applyFont="1" applyFill="1" applyBorder="1" applyAlignment="1" applyProtection="1">
      <alignment horizontal="center"/>
    </xf>
    <xf numFmtId="0" fontId="61" fillId="36" borderId="14" xfId="0" applyFont="1" applyFill="1" applyBorder="1" applyAlignment="1" applyProtection="1">
      <alignment horizontal="center"/>
    </xf>
    <xf numFmtId="0" fontId="66" fillId="0" borderId="34" xfId="0" applyFont="1" applyBorder="1" applyAlignment="1" applyProtection="1">
      <alignment horizontal="center"/>
    </xf>
    <xf numFmtId="0" fontId="66" fillId="0" borderId="14" xfId="0" applyFont="1" applyBorder="1" applyAlignment="1" applyProtection="1">
      <alignment horizontal="center"/>
    </xf>
    <xf numFmtId="0" fontId="28" fillId="64" borderId="29" xfId="41" applyFont="1" applyFill="1" applyBorder="1" applyAlignment="1" applyProtection="1">
      <alignment horizontal="center" vertical="center" wrapText="1"/>
    </xf>
    <xf numFmtId="0" fontId="28" fillId="64" borderId="84" xfId="41" applyFont="1" applyFill="1" applyBorder="1" applyAlignment="1" applyProtection="1">
      <alignment horizontal="center" vertical="center" wrapText="1"/>
    </xf>
    <xf numFmtId="0" fontId="61" fillId="38" borderId="68" xfId="0" applyFont="1" applyFill="1" applyBorder="1" applyAlignment="1" applyProtection="1">
      <alignment horizontal="center"/>
    </xf>
    <xf numFmtId="0" fontId="61" fillId="38" borderId="69" xfId="0" applyFont="1" applyFill="1" applyBorder="1" applyAlignment="1" applyProtection="1">
      <alignment horizontal="center"/>
    </xf>
    <xf numFmtId="0" fontId="32" fillId="63" borderId="29" xfId="41" applyFont="1" applyFill="1" applyBorder="1" applyAlignment="1" applyProtection="1">
      <alignment horizontal="center" vertical="center" wrapText="1"/>
    </xf>
    <xf numFmtId="0" fontId="32" fillId="63" borderId="30" xfId="41" applyFont="1" applyFill="1" applyBorder="1" applyAlignment="1" applyProtection="1">
      <alignment horizontal="center" vertical="center" wrapText="1"/>
    </xf>
    <xf numFmtId="0" fontId="32" fillId="63" borderId="48" xfId="41" applyFont="1" applyFill="1" applyBorder="1" applyAlignment="1" applyProtection="1">
      <alignment horizontal="center" vertical="center" wrapText="1"/>
    </xf>
    <xf numFmtId="0" fontId="62" fillId="64" borderId="65" xfId="41" applyFont="1" applyFill="1" applyBorder="1" applyAlignment="1" applyProtection="1">
      <alignment horizontal="center" vertical="center" wrapText="1"/>
    </xf>
    <xf numFmtId="0" fontId="62" fillId="64" borderId="66" xfId="41" applyFont="1" applyFill="1" applyBorder="1" applyAlignment="1" applyProtection="1">
      <alignment horizontal="center" vertical="center" wrapText="1"/>
    </xf>
    <xf numFmtId="0" fontId="32" fillId="63" borderId="26" xfId="41" applyFont="1" applyFill="1" applyBorder="1" applyAlignment="1" applyProtection="1">
      <alignment horizontal="center" vertical="center" wrapText="1"/>
    </xf>
    <xf numFmtId="0" fontId="32" fillId="63" borderId="23" xfId="41" applyFont="1" applyFill="1" applyBorder="1" applyAlignment="1" applyProtection="1">
      <alignment horizontal="center" vertical="center" wrapText="1"/>
    </xf>
    <xf numFmtId="0" fontId="32" fillId="63" borderId="90" xfId="41" applyFont="1" applyFill="1" applyBorder="1" applyAlignment="1" applyProtection="1">
      <alignment horizontal="center" vertical="center" wrapText="1"/>
    </xf>
    <xf numFmtId="0" fontId="32" fillId="63" borderId="38" xfId="41" applyFont="1" applyFill="1" applyBorder="1" applyAlignment="1" applyProtection="1">
      <alignment horizontal="center" vertical="center" wrapText="1"/>
    </xf>
    <xf numFmtId="0" fontId="32" fillId="63" borderId="19" xfId="41" applyFont="1" applyFill="1" applyBorder="1" applyAlignment="1" applyProtection="1">
      <alignment horizontal="center" vertical="center" wrapText="1"/>
    </xf>
    <xf numFmtId="0" fontId="32" fillId="63" borderId="20" xfId="41" applyFont="1" applyFill="1" applyBorder="1" applyAlignment="1" applyProtection="1">
      <alignment horizontal="center" vertical="center" wrapText="1"/>
    </xf>
    <xf numFmtId="0" fontId="32" fillId="63" borderId="95" xfId="41" applyFont="1" applyFill="1" applyBorder="1" applyAlignment="1" applyProtection="1">
      <alignment horizontal="center" vertical="center" wrapText="1"/>
    </xf>
    <xf numFmtId="0" fontId="32" fillId="63" borderId="96" xfId="41" applyFont="1" applyFill="1" applyBorder="1" applyAlignment="1" applyProtection="1">
      <alignment horizontal="center" vertical="center" wrapText="1"/>
    </xf>
    <xf numFmtId="0" fontId="35" fillId="63" borderId="29" xfId="41" applyFont="1" applyFill="1" applyBorder="1" applyAlignment="1" applyProtection="1">
      <alignment horizontal="center" vertical="center"/>
    </xf>
    <xf numFmtId="0" fontId="35" fillId="63" borderId="30" xfId="41" applyFont="1" applyFill="1" applyBorder="1" applyAlignment="1" applyProtection="1">
      <alignment horizontal="center" vertical="center"/>
    </xf>
    <xf numFmtId="0" fontId="35" fillId="63" borderId="48" xfId="41" applyFont="1" applyFill="1" applyBorder="1" applyAlignment="1" applyProtection="1">
      <alignment horizontal="center" vertical="center"/>
    </xf>
    <xf numFmtId="169" fontId="16" fillId="0" borderId="22" xfId="0" applyNumberFormat="1" applyFont="1" applyBorder="1" applyAlignment="1">
      <alignment horizontal="left" vertical="top"/>
    </xf>
    <xf numFmtId="0" fontId="16" fillId="0" borderId="22" xfId="0" applyFont="1" applyBorder="1" applyAlignment="1">
      <alignment horizontal="left" vertical="top"/>
    </xf>
    <xf numFmtId="0" fontId="16" fillId="0" borderId="28" xfId="0" applyFont="1" applyBorder="1" applyAlignment="1">
      <alignment horizontal="left" vertical="top"/>
    </xf>
    <xf numFmtId="169" fontId="16" fillId="67" borderId="19" xfId="0" applyNumberFormat="1" applyFont="1" applyFill="1" applyBorder="1" applyAlignment="1">
      <alignment horizontal="center" vertical="center"/>
    </xf>
    <xf numFmtId="169" fontId="16" fillId="67" borderId="43" xfId="0" applyNumberFormat="1" applyFont="1" applyFill="1" applyBorder="1" applyAlignment="1">
      <alignment horizontal="center" vertical="center"/>
    </xf>
    <xf numFmtId="169" fontId="16" fillId="67" borderId="21" xfId="0" applyNumberFormat="1" applyFont="1" applyFill="1" applyBorder="1" applyAlignment="1">
      <alignment horizontal="center" vertical="center"/>
    </xf>
    <xf numFmtId="169" fontId="67" fillId="67" borderId="19" xfId="0" applyNumberFormat="1" applyFont="1" applyFill="1" applyBorder="1" applyAlignment="1">
      <alignment horizontal="center" vertical="center"/>
    </xf>
    <xf numFmtId="169" fontId="67" fillId="67" borderId="43" xfId="0" applyNumberFormat="1" applyFont="1" applyFill="1" applyBorder="1" applyAlignment="1">
      <alignment horizontal="center" vertical="center"/>
    </xf>
    <xf numFmtId="169" fontId="67" fillId="67" borderId="21" xfId="0" applyNumberFormat="1" applyFont="1" applyFill="1" applyBorder="1" applyAlignment="1">
      <alignment horizontal="center" vertical="center"/>
    </xf>
    <xf numFmtId="169" fontId="16" fillId="0" borderId="16" xfId="0" applyNumberFormat="1" applyFont="1" applyBorder="1" applyAlignment="1">
      <alignment horizontal="left" vertical="top"/>
    </xf>
    <xf numFmtId="0" fontId="16" fillId="0" borderId="17" xfId="0" applyFont="1" applyBorder="1" applyAlignment="1">
      <alignment horizontal="left" vertical="top"/>
    </xf>
    <xf numFmtId="0" fontId="16" fillId="0" borderId="18" xfId="0" applyFont="1" applyBorder="1" applyAlignment="1">
      <alignment horizontal="left" vertical="top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57" fillId="0" borderId="16" xfId="0" applyFont="1" applyBorder="1" applyAlignment="1">
      <alignment horizontal="center"/>
    </xf>
    <xf numFmtId="0" fontId="57" fillId="0" borderId="17" xfId="0" applyFont="1" applyBorder="1" applyAlignment="1">
      <alignment horizontal="center"/>
    </xf>
    <xf numFmtId="0" fontId="57" fillId="0" borderId="18" xfId="0" applyFont="1" applyBorder="1" applyAlignment="1">
      <alignment horizontal="center"/>
    </xf>
  </cellXfs>
  <cellStyles count="115">
    <cellStyle name="20 % - Accent1" xfId="18" builtinId="30" customBuiltin="1"/>
    <cellStyle name="20 % - Accent1 2" xfId="62"/>
    <cellStyle name="20 % - Accent2" xfId="22" builtinId="34" customBuiltin="1"/>
    <cellStyle name="20 % - Accent2 2" xfId="63"/>
    <cellStyle name="20 % - Accent3" xfId="26" builtinId="38" customBuiltin="1"/>
    <cellStyle name="20 % - Accent3 2" xfId="64"/>
    <cellStyle name="20 % - Accent4" xfId="30" builtinId="42" customBuiltin="1"/>
    <cellStyle name="20 % - Accent4 2" xfId="65"/>
    <cellStyle name="20 % - Accent5" xfId="34" builtinId="46" customBuiltin="1"/>
    <cellStyle name="20 % - Accent5 2" xfId="66"/>
    <cellStyle name="20 % - Accent6" xfId="38" builtinId="50" customBuiltin="1"/>
    <cellStyle name="20 % - Accent6 2" xfId="67"/>
    <cellStyle name="40 % - Accent1" xfId="19" builtinId="31" customBuiltin="1"/>
    <cellStyle name="40 % - Accent1 2" xfId="68"/>
    <cellStyle name="40 % - Accent2" xfId="23" builtinId="35" customBuiltin="1"/>
    <cellStyle name="40 % - Accent2 2" xfId="69"/>
    <cellStyle name="40 % - Accent3" xfId="27" builtinId="39" customBuiltin="1"/>
    <cellStyle name="40 % - Accent3 2" xfId="70"/>
    <cellStyle name="40 % - Accent4" xfId="31" builtinId="43" customBuiltin="1"/>
    <cellStyle name="40 % - Accent4 2" xfId="71"/>
    <cellStyle name="40 % - Accent5" xfId="35" builtinId="47" customBuiltin="1"/>
    <cellStyle name="40 % - Accent5 2" xfId="72"/>
    <cellStyle name="40 % - Accent6" xfId="39" builtinId="51" customBuiltin="1"/>
    <cellStyle name="40 % - Accent6 2" xfId="73"/>
    <cellStyle name="60 % - Accent1" xfId="20" builtinId="32" customBuiltin="1"/>
    <cellStyle name="60 % - Accent1 2" xfId="74"/>
    <cellStyle name="60 % - Accent2" xfId="24" builtinId="36" customBuiltin="1"/>
    <cellStyle name="60 % - Accent2 2" xfId="75"/>
    <cellStyle name="60 % - Accent3" xfId="28" builtinId="40" customBuiltin="1"/>
    <cellStyle name="60 % - Accent3 2" xfId="76"/>
    <cellStyle name="60 % - Accent4" xfId="32" builtinId="44" customBuiltin="1"/>
    <cellStyle name="60 % - Accent4 2" xfId="77"/>
    <cellStyle name="60 % - Accent5" xfId="36" builtinId="48" customBuiltin="1"/>
    <cellStyle name="60 % - Accent5 2" xfId="78"/>
    <cellStyle name="60 % - Accent6" xfId="40" builtinId="52" customBuiltin="1"/>
    <cellStyle name="60 % - Accent6 2" xfId="79"/>
    <cellStyle name="Accent1" xfId="17" builtinId="29" customBuiltin="1"/>
    <cellStyle name="Accent1 2" xfId="80"/>
    <cellStyle name="Accent2" xfId="21" builtinId="33" customBuiltin="1"/>
    <cellStyle name="Accent2 2" xfId="81"/>
    <cellStyle name="Accent3" xfId="25" builtinId="37" customBuiltin="1"/>
    <cellStyle name="Accent3 2" xfId="82"/>
    <cellStyle name="Accent4" xfId="29" builtinId="41" customBuiltin="1"/>
    <cellStyle name="Accent4 2" xfId="83"/>
    <cellStyle name="Accent5" xfId="33" builtinId="45" customBuiltin="1"/>
    <cellStyle name="Accent5 2" xfId="84"/>
    <cellStyle name="Accent6" xfId="37" builtinId="49" customBuiltin="1"/>
    <cellStyle name="Accent6 2" xfId="85"/>
    <cellStyle name="Avertissement" xfId="14" builtinId="11" customBuiltin="1"/>
    <cellStyle name="Avertissement 2" xfId="86"/>
    <cellStyle name="Calcul" xfId="11" builtinId="22" customBuiltin="1"/>
    <cellStyle name="Calcul 2" xfId="87"/>
    <cellStyle name="Cellule liée" xfId="12" builtinId="24" customBuiltin="1"/>
    <cellStyle name="Cellule liée 2" xfId="88"/>
    <cellStyle name="Commentaire 2" xfId="89"/>
    <cellStyle name="Commentaire 2 2" xfId="112"/>
    <cellStyle name="Courant" xfId="42"/>
    <cellStyle name="date" xfId="43"/>
    <cellStyle name="date 2" xfId="51"/>
    <cellStyle name="Entrée" xfId="9" builtinId="20" customBuiltin="1"/>
    <cellStyle name="Entrée 2" xfId="90"/>
    <cellStyle name="Euro" xfId="44"/>
    <cellStyle name="Insatisfaisant" xfId="7" builtinId="27" customBuiltin="1"/>
    <cellStyle name="Insatisfaisant 2" xfId="91"/>
    <cellStyle name="Lien hypertexte" xfId="114" builtinId="8"/>
    <cellStyle name="Milliers 2" xfId="60"/>
    <cellStyle name="Monétaire 2" xfId="104"/>
    <cellStyle name="Neutre" xfId="8" builtinId="28" customBuiltin="1"/>
    <cellStyle name="Neutre 2" xfId="92"/>
    <cellStyle name="Normal" xfId="0" builtinId="0"/>
    <cellStyle name="Normal 10" xfId="61"/>
    <cellStyle name="Normal 10 2" xfId="109"/>
    <cellStyle name="Normal 11" xfId="111"/>
    <cellStyle name="Normal 12" xfId="110"/>
    <cellStyle name="Normal 13" xfId="113"/>
    <cellStyle name="Normal 14" xfId="103"/>
    <cellStyle name="Normal 2" xfId="45"/>
    <cellStyle name="Normal 2 2" xfId="52"/>
    <cellStyle name="Normal 3" xfId="53"/>
    <cellStyle name="Normal 4" xfId="48"/>
    <cellStyle name="Normal 5" xfId="49"/>
    <cellStyle name="Normal 5 2" xfId="56"/>
    <cellStyle name="Normal 6" xfId="50"/>
    <cellStyle name="Normal 6 2" xfId="58"/>
    <cellStyle name="Normal 7" xfId="59"/>
    <cellStyle name="Normal 7 2" xfId="106"/>
    <cellStyle name="Normal 8" xfId="57"/>
    <cellStyle name="Normal 8 2" xfId="108"/>
    <cellStyle name="Normal 9" xfId="41"/>
    <cellStyle name="Normal 9 2" xfId="105"/>
    <cellStyle name="renvoi" xfId="46"/>
    <cellStyle name="renvoi 2" xfId="54"/>
    <cellStyle name="renvoi centré" xfId="47"/>
    <cellStyle name="renvoi centré 2" xfId="55"/>
    <cellStyle name="renvoi_M201412" xfId="107"/>
    <cellStyle name="Satisfaisant" xfId="6" builtinId="26" customBuiltin="1"/>
    <cellStyle name="Satisfaisant 2" xfId="93"/>
    <cellStyle name="Sortie" xfId="10" builtinId="21" customBuiltin="1"/>
    <cellStyle name="Sortie 2" xfId="94"/>
    <cellStyle name="Texte explicatif" xfId="15" builtinId="53" customBuiltin="1"/>
    <cellStyle name="Texte explicatif 2" xfId="95"/>
    <cellStyle name="Titre" xfId="1" builtinId="15" customBuiltin="1"/>
    <cellStyle name="Titre 2" xfId="96"/>
    <cellStyle name="Titre 1" xfId="2" builtinId="16" customBuiltin="1"/>
    <cellStyle name="Titre 1 2" xfId="97"/>
    <cellStyle name="Titre 2" xfId="3" builtinId="17" customBuiltin="1"/>
    <cellStyle name="Titre 2 2" xfId="98"/>
    <cellStyle name="Titre 3" xfId="4" builtinId="18" customBuiltin="1"/>
    <cellStyle name="Titre 3 2" xfId="99"/>
    <cellStyle name="Titre 4" xfId="5" builtinId="19" customBuiltin="1"/>
    <cellStyle name="Titre 4 2" xfId="100"/>
    <cellStyle name="Total" xfId="16" builtinId="25" customBuiltin="1"/>
    <cellStyle name="Total 2" xfId="101"/>
    <cellStyle name="Vérification" xfId="13" builtinId="23" customBuiltin="1"/>
    <cellStyle name="Vérification 2" xfId="102"/>
  </cellStyles>
  <dxfs count="60">
    <dxf>
      <fill>
        <patternFill>
          <bgColor indexed="46"/>
        </patternFill>
      </fill>
    </dxf>
    <dxf>
      <fill>
        <patternFill>
          <bgColor rgb="FFFF99FF"/>
        </patternFill>
      </fill>
    </dxf>
    <dxf>
      <fill>
        <patternFill>
          <bgColor indexed="46"/>
        </patternFill>
      </fill>
    </dxf>
    <dxf>
      <fill>
        <patternFill>
          <bgColor rgb="FFFF99FF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rgb="FFFF99FF"/>
        </patternFill>
      </fill>
    </dxf>
    <dxf>
      <fill>
        <patternFill>
          <bgColor indexed="46"/>
        </patternFill>
      </fill>
    </dxf>
    <dxf>
      <fill>
        <patternFill>
          <bgColor rgb="FFFF99FF"/>
        </patternFill>
      </fill>
    </dxf>
    <dxf>
      <fill>
        <patternFill>
          <bgColor indexed="46"/>
        </patternFill>
      </fill>
    </dxf>
    <dxf>
      <fill>
        <patternFill>
          <bgColor rgb="FFFF99FF"/>
        </patternFill>
      </fill>
    </dxf>
    <dxf>
      <fill>
        <patternFill>
          <bgColor indexed="46"/>
        </patternFill>
      </fill>
    </dxf>
    <dxf>
      <fill>
        <patternFill>
          <bgColor rgb="FFFF99FF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CC99FF"/>
        </patternFill>
      </fill>
    </dxf>
    <dxf>
      <fill>
        <patternFill>
          <bgColor rgb="FFFF99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CC66FF"/>
        </patternFill>
      </fill>
    </dxf>
    <dxf>
      <fill>
        <patternFill>
          <bgColor indexed="46"/>
        </patternFill>
      </fill>
    </dxf>
    <dxf>
      <fill>
        <patternFill>
          <bgColor rgb="FFFF99FF"/>
        </patternFill>
      </fill>
    </dxf>
    <dxf>
      <font>
        <b/>
        <i val="0"/>
      </font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ndense val="0"/>
        <extend val="0"/>
      </font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ndense val="0"/>
        <extend val="0"/>
      </font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ndense val="0"/>
        <extend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ndense val="0"/>
        <extend val="0"/>
      </font>
      <fill>
        <patternFill>
          <bgColor rgb="FFFF00FF"/>
        </patternFill>
      </fill>
    </dxf>
    <dxf>
      <fill>
        <patternFill>
          <bgColor rgb="FFFFFFCC"/>
        </patternFill>
      </fill>
    </dxf>
    <dxf>
      <font>
        <b/>
        <i val="0"/>
        <condense val="0"/>
        <extend val="0"/>
      </font>
      <fill>
        <patternFill>
          <bgColor rgb="FFFF00FF"/>
        </patternFill>
      </fill>
    </dxf>
    <dxf>
      <fill>
        <patternFill>
          <bgColor rgb="FFFFFFCC"/>
        </patternFill>
      </fill>
    </dxf>
    <dxf>
      <font>
        <b/>
        <i val="0"/>
        <condense val="0"/>
        <extend val="0"/>
      </font>
      <fill>
        <patternFill>
          <bgColor rgb="FFFF00FF"/>
        </patternFill>
      </fill>
    </dxf>
    <dxf>
      <font>
        <b/>
        <i val="0"/>
        <condense val="0"/>
        <extend val="0"/>
      </font>
      <fill>
        <patternFill>
          <bgColor rgb="FFFF00FF"/>
        </patternFill>
      </fill>
    </dxf>
    <dxf>
      <fill>
        <patternFill>
          <bgColor rgb="FFFFFFCC"/>
        </patternFill>
      </fill>
    </dxf>
    <dxf>
      <font>
        <b/>
        <i val="0"/>
        <condense val="0"/>
        <extend val="0"/>
      </font>
      <fill>
        <patternFill>
          <bgColor indexed="14"/>
        </patternFill>
      </fill>
    </dxf>
    <dxf>
      <fill>
        <patternFill>
          <bgColor rgb="FFFFFFC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59"/>
    </tableStyle>
  </tableStyles>
  <colors>
    <mruColors>
      <color rgb="FFFFCCCC"/>
      <color rgb="FFCCCCFF"/>
      <color rgb="FFFF00FF"/>
      <color rgb="FFFF66FF"/>
      <color rgb="FFCC99FF"/>
      <color rgb="FFFF99FF"/>
      <color rgb="FFCC66FF"/>
      <color rgb="FF5FD44C"/>
      <color rgb="FF36EA47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28575</xdr:rowOff>
    </xdr:from>
    <xdr:to>
      <xdr:col>0</xdr:col>
      <xdr:colOff>1400175</xdr:colOff>
      <xdr:row>1</xdr:row>
      <xdr:rowOff>568524</xdr:rowOff>
    </xdr:to>
    <xdr:pic>
      <xdr:nvPicPr>
        <xdr:cNvPr id="2" name="Image 1" descr="Logo VEOLI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8600"/>
          <a:ext cx="1352550" cy="539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excel-downloads.com/forum/244013-liens-rapide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:AD33"/>
  <sheetViews>
    <sheetView topLeftCell="A4" zoomScale="110" zoomScaleNormal="110" workbookViewId="0">
      <selection activeCell="B11" sqref="B11"/>
    </sheetView>
  </sheetViews>
  <sheetFormatPr baseColWidth="10" defaultRowHeight="15" x14ac:dyDescent="0.25"/>
  <cols>
    <col min="1" max="1" width="1.7109375" customWidth="1"/>
    <col min="2" max="2" width="19.5703125" bestFit="1" customWidth="1"/>
    <col min="3" max="3" width="11" bestFit="1" customWidth="1"/>
    <col min="4" max="4" width="7.28515625" customWidth="1"/>
    <col min="5" max="5" width="6.85546875" style="144" bestFit="1" customWidth="1"/>
    <col min="6" max="6" width="2" bestFit="1" customWidth="1"/>
    <col min="7" max="7" width="19.5703125" bestFit="1" customWidth="1"/>
    <col min="8" max="8" width="8.140625" bestFit="1" customWidth="1"/>
    <col min="9" max="9" width="5.42578125" bestFit="1" customWidth="1"/>
    <col min="10" max="10" width="6.85546875" style="144" bestFit="1" customWidth="1"/>
    <col min="11" max="11" width="3" bestFit="1" customWidth="1"/>
    <col min="12" max="12" width="19.5703125" bestFit="1" customWidth="1"/>
    <col min="13" max="13" width="8.140625" bestFit="1" customWidth="1"/>
    <col min="14" max="14" width="5.42578125" bestFit="1" customWidth="1"/>
    <col min="15" max="15" width="6.85546875" style="144" bestFit="1" customWidth="1"/>
    <col min="16" max="16" width="3" bestFit="1" customWidth="1"/>
    <col min="17" max="17" width="19.5703125" bestFit="1" customWidth="1"/>
    <col min="18" max="18" width="8.140625" bestFit="1" customWidth="1"/>
    <col min="19" max="19" width="5.42578125" bestFit="1" customWidth="1"/>
    <col min="20" max="20" width="6.85546875" style="144" bestFit="1" customWidth="1"/>
    <col min="21" max="21" width="3" bestFit="1" customWidth="1"/>
    <col min="22" max="22" width="19.5703125" bestFit="1" customWidth="1"/>
    <col min="23" max="23" width="8.140625" bestFit="1" customWidth="1"/>
    <col min="24" max="24" width="9.28515625" bestFit="1" customWidth="1"/>
    <col min="25" max="25" width="6.85546875" style="144" bestFit="1" customWidth="1"/>
    <col min="26" max="26" width="3" bestFit="1" customWidth="1"/>
    <col min="27" max="27" width="19.5703125" bestFit="1" customWidth="1"/>
    <col min="28" max="28" width="8.140625" bestFit="1" customWidth="1"/>
    <col min="29" max="29" width="6.140625" bestFit="1" customWidth="1"/>
    <col min="30" max="30" width="6.85546875" style="144" bestFit="1" customWidth="1"/>
  </cols>
  <sheetData>
    <row r="1" spans="1:30" s="144" customFormat="1" ht="29.25" x14ac:dyDescent="0.25">
      <c r="B1" s="170" t="s">
        <v>155</v>
      </c>
    </row>
    <row r="2" spans="1:30" x14ac:dyDescent="0.25">
      <c r="B2" s="73" t="s">
        <v>82</v>
      </c>
      <c r="C2" s="84">
        <v>42370</v>
      </c>
    </row>
    <row r="3" spans="1:30" s="73" customFormat="1" x14ac:dyDescent="0.25">
      <c r="B3" s="210" t="s">
        <v>72</v>
      </c>
      <c r="C3" s="211"/>
      <c r="D3" s="211"/>
      <c r="E3" s="212"/>
      <c r="G3" s="210" t="s">
        <v>49</v>
      </c>
      <c r="H3" s="211"/>
      <c r="I3" s="211"/>
      <c r="J3" s="212"/>
      <c r="K3" s="68"/>
      <c r="L3" s="210" t="s">
        <v>61</v>
      </c>
      <c r="M3" s="211"/>
      <c r="N3" s="211"/>
      <c r="O3" s="212"/>
      <c r="Q3" s="210" t="s">
        <v>69</v>
      </c>
      <c r="R3" s="211"/>
      <c r="S3" s="211"/>
      <c r="T3" s="212"/>
      <c r="U3" s="68"/>
      <c r="V3" s="210" t="s">
        <v>70</v>
      </c>
      <c r="W3" s="211"/>
      <c r="X3" s="211"/>
      <c r="Y3" s="212"/>
      <c r="AA3" s="210" t="s">
        <v>80</v>
      </c>
      <c r="AB3" s="211"/>
      <c r="AC3" s="211"/>
      <c r="AD3" s="212"/>
    </row>
    <row r="4" spans="1:30" s="18" customFormat="1" ht="30" x14ac:dyDescent="0.25">
      <c r="A4" s="21"/>
      <c r="B4" s="63" t="s">
        <v>68</v>
      </c>
      <c r="C4" s="72" t="s">
        <v>81</v>
      </c>
      <c r="D4" s="63" t="s">
        <v>67</v>
      </c>
      <c r="E4" s="63" t="s">
        <v>143</v>
      </c>
      <c r="G4" s="63" t="s">
        <v>68</v>
      </c>
      <c r="H4" s="72" t="s">
        <v>81</v>
      </c>
      <c r="I4" s="63" t="s">
        <v>67</v>
      </c>
      <c r="J4" s="63" t="s">
        <v>143</v>
      </c>
      <c r="K4" s="68"/>
      <c r="L4" s="63" t="s">
        <v>68</v>
      </c>
      <c r="M4" s="72" t="s">
        <v>81</v>
      </c>
      <c r="N4" s="63" t="s">
        <v>67</v>
      </c>
      <c r="O4" s="63" t="s">
        <v>143</v>
      </c>
      <c r="Q4" s="63" t="s">
        <v>68</v>
      </c>
      <c r="R4" s="72" t="s">
        <v>81</v>
      </c>
      <c r="S4" s="63" t="s">
        <v>67</v>
      </c>
      <c r="T4" s="63" t="s">
        <v>143</v>
      </c>
      <c r="U4" s="68"/>
      <c r="V4" s="63" t="s">
        <v>68</v>
      </c>
      <c r="W4" s="72" t="s">
        <v>81</v>
      </c>
      <c r="X4" s="63" t="s">
        <v>67</v>
      </c>
      <c r="Y4" s="63" t="s">
        <v>143</v>
      </c>
      <c r="AA4" s="63" t="s">
        <v>68</v>
      </c>
      <c r="AB4" s="72" t="s">
        <v>81</v>
      </c>
      <c r="AC4" s="63" t="s">
        <v>67</v>
      </c>
      <c r="AD4" s="63" t="s">
        <v>143</v>
      </c>
    </row>
    <row r="5" spans="1:30" x14ac:dyDescent="0.25">
      <c r="A5" s="22"/>
      <c r="B5" s="179" t="s">
        <v>11</v>
      </c>
      <c r="C5" s="82">
        <f>COLUMN(Sivom!B15)-1</f>
        <v>1</v>
      </c>
      <c r="D5" s="48">
        <v>4800</v>
      </c>
      <c r="E5" s="80">
        <v>100000000</v>
      </c>
      <c r="G5" s="6" t="str">
        <f>B5</f>
        <v>Débit</v>
      </c>
      <c r="H5" s="82" t="e">
        <f>COLUMN(#REF!)-1</f>
        <v>#REF!</v>
      </c>
      <c r="I5" s="48">
        <v>1000</v>
      </c>
      <c r="J5" s="48"/>
      <c r="L5" s="6" t="str">
        <f>B5</f>
        <v>Débit</v>
      </c>
      <c r="M5" s="6" t="e">
        <f>COLUMN(#REF!)-1</f>
        <v>#REF!</v>
      </c>
      <c r="N5" s="48"/>
      <c r="O5" s="48"/>
      <c r="Q5" s="6" t="str">
        <f>B5</f>
        <v>Débit</v>
      </c>
      <c r="R5" s="79"/>
      <c r="S5" s="79"/>
      <c r="T5" s="79"/>
      <c r="V5" s="6" t="str">
        <f>B5</f>
        <v>Débit</v>
      </c>
      <c r="W5" s="79"/>
      <c r="X5" s="79"/>
      <c r="Y5" s="79"/>
      <c r="AA5" s="6" t="str">
        <f>B5</f>
        <v>Débit</v>
      </c>
      <c r="AB5" s="82" t="e">
        <f>COLUMN(#REF!)-1</f>
        <v>#REF!</v>
      </c>
      <c r="AC5" s="48"/>
      <c r="AD5" s="48"/>
    </row>
    <row r="6" spans="1:30" x14ac:dyDescent="0.25">
      <c r="A6" s="22"/>
      <c r="B6" s="179" t="s">
        <v>10</v>
      </c>
      <c r="C6" s="82">
        <f>COLUMN(Sivom!D15)-1</f>
        <v>3</v>
      </c>
      <c r="D6" s="48" t="s">
        <v>147</v>
      </c>
      <c r="E6" s="80">
        <v>100000000</v>
      </c>
      <c r="G6" s="6" t="str">
        <f t="shared" ref="G6:G28" si="0">B6</f>
        <v>pH</v>
      </c>
      <c r="H6" s="82" t="e">
        <f>COLUMN(#REF!)-1</f>
        <v>#REF!</v>
      </c>
      <c r="I6" s="48"/>
      <c r="J6" s="48"/>
      <c r="L6" s="6" t="str">
        <f t="shared" ref="L6:L28" si="1">B6</f>
        <v>pH</v>
      </c>
      <c r="M6" s="6" t="e">
        <f>COLUMN(#REF!)-1</f>
        <v>#REF!</v>
      </c>
      <c r="N6" s="48"/>
      <c r="O6" s="48"/>
      <c r="Q6" s="6" t="str">
        <f t="shared" ref="Q6:Q28" si="2">B6</f>
        <v>pH</v>
      </c>
      <c r="R6" s="79"/>
      <c r="S6" s="79"/>
      <c r="T6" s="79"/>
      <c r="V6" s="6" t="str">
        <f t="shared" ref="V6:V31" si="3">B6</f>
        <v>pH</v>
      </c>
      <c r="W6" s="79"/>
      <c r="X6" s="79"/>
      <c r="Y6" s="79"/>
      <c r="AA6" s="6" t="str">
        <f t="shared" ref="AA6:AA28" si="4">B6</f>
        <v>pH</v>
      </c>
      <c r="AB6" s="82"/>
      <c r="AC6" s="48"/>
      <c r="AD6" s="48"/>
    </row>
    <row r="7" spans="1:30" x14ac:dyDescent="0.25">
      <c r="A7" s="83"/>
      <c r="B7" s="180" t="s">
        <v>36</v>
      </c>
      <c r="C7" s="82">
        <f>COLUMN(Sivom!E15)-1</f>
        <v>4</v>
      </c>
      <c r="D7" s="48">
        <v>1750</v>
      </c>
      <c r="E7" s="80">
        <v>100000000</v>
      </c>
      <c r="G7" s="6" t="str">
        <f t="shared" si="0"/>
        <v>DCO</v>
      </c>
      <c r="H7" s="82" t="e">
        <f>COLUMN(#REF!)-1</f>
        <v>#REF!</v>
      </c>
      <c r="I7" s="48">
        <v>5000</v>
      </c>
      <c r="J7" s="48"/>
      <c r="L7" s="6" t="str">
        <f t="shared" si="1"/>
        <v>DCO</v>
      </c>
      <c r="M7" s="49" t="e">
        <f>COLUMN(#REF!)-1</f>
        <v>#REF!</v>
      </c>
      <c r="N7" s="48">
        <v>2000</v>
      </c>
      <c r="O7" s="48">
        <v>2500</v>
      </c>
      <c r="Q7" s="6" t="str">
        <f t="shared" si="2"/>
        <v>DCO</v>
      </c>
      <c r="R7" s="79"/>
      <c r="S7" s="79"/>
      <c r="T7" s="79"/>
      <c r="V7" s="6" t="str">
        <f t="shared" si="3"/>
        <v>DCO</v>
      </c>
      <c r="W7" s="79"/>
      <c r="X7" s="79"/>
      <c r="Y7" s="79"/>
      <c r="AA7" s="6" t="str">
        <f t="shared" si="4"/>
        <v>DCO</v>
      </c>
      <c r="AB7" s="82" t="e">
        <f>COLUMN(#REF!)-1</f>
        <v>#REF!</v>
      </c>
      <c r="AC7" s="48">
        <v>17000</v>
      </c>
      <c r="AD7" s="48">
        <v>26000</v>
      </c>
    </row>
    <row r="8" spans="1:30" x14ac:dyDescent="0.25">
      <c r="A8" s="22"/>
      <c r="B8" s="179" t="s">
        <v>48</v>
      </c>
      <c r="C8" s="82">
        <f>COLUMN(Sivom!I15)-1</f>
        <v>8</v>
      </c>
      <c r="D8" s="80">
        <v>100000000</v>
      </c>
      <c r="E8" s="80">
        <v>100000000</v>
      </c>
      <c r="G8" s="6" t="str">
        <f>B8</f>
        <v>DCO à D2</v>
      </c>
      <c r="H8" s="82" t="e">
        <f>COLUMN(#REF!)-1</f>
        <v>#REF!</v>
      </c>
      <c r="I8" s="80"/>
      <c r="J8" s="48"/>
      <c r="L8" s="6" t="str">
        <f t="shared" si="1"/>
        <v>DCO à D2</v>
      </c>
      <c r="M8" s="79"/>
      <c r="N8" s="80"/>
      <c r="O8" s="80"/>
      <c r="Q8" s="6" t="str">
        <f t="shared" si="2"/>
        <v>DCO à D2</v>
      </c>
      <c r="R8" s="79"/>
      <c r="S8" s="79"/>
      <c r="T8" s="79"/>
      <c r="V8" s="6" t="str">
        <f t="shared" si="3"/>
        <v>DCO à D2</v>
      </c>
      <c r="W8" s="79"/>
      <c r="X8" s="79"/>
      <c r="Y8" s="79"/>
      <c r="AA8" s="6" t="str">
        <f t="shared" si="4"/>
        <v>DCO à D2</v>
      </c>
      <c r="AB8" s="82"/>
      <c r="AC8" s="48"/>
      <c r="AD8" s="48"/>
    </row>
    <row r="9" spans="1:30" x14ac:dyDescent="0.25">
      <c r="A9" s="22"/>
      <c r="B9" s="179" t="s">
        <v>12</v>
      </c>
      <c r="C9" s="82">
        <f>COLUMN(Sivom!O15)-1</f>
        <v>14</v>
      </c>
      <c r="D9" s="48">
        <v>400</v>
      </c>
      <c r="E9" s="80">
        <v>100000000</v>
      </c>
      <c r="G9" s="6" t="str">
        <f t="shared" si="0"/>
        <v>MES</v>
      </c>
      <c r="H9" s="82" t="e">
        <f>COLUMN(#REF!)-1</f>
        <v>#REF!</v>
      </c>
      <c r="I9" s="48">
        <v>4000</v>
      </c>
      <c r="J9" s="48"/>
      <c r="L9" s="6" t="str">
        <f t="shared" si="1"/>
        <v>MES</v>
      </c>
      <c r="M9" s="6" t="e">
        <f>COLUMN(#REF!)-1</f>
        <v>#REF!</v>
      </c>
      <c r="N9" s="48">
        <v>55</v>
      </c>
      <c r="O9" s="48">
        <v>110</v>
      </c>
      <c r="Q9" s="6" t="str">
        <f t="shared" si="2"/>
        <v>MES</v>
      </c>
      <c r="R9" s="79"/>
      <c r="S9" s="79"/>
      <c r="T9" s="79"/>
      <c r="V9" s="6" t="str">
        <f t="shared" si="3"/>
        <v>MES</v>
      </c>
      <c r="W9" s="79"/>
      <c r="X9" s="79"/>
      <c r="Y9" s="79"/>
      <c r="AA9" s="6" t="str">
        <f t="shared" si="4"/>
        <v>MES</v>
      </c>
      <c r="AB9" s="82" t="e">
        <f>COLUMN(#REF!)-1</f>
        <v>#REF!</v>
      </c>
      <c r="AC9" s="48">
        <v>2600</v>
      </c>
      <c r="AD9" s="48">
        <v>5000</v>
      </c>
    </row>
    <row r="10" spans="1:30" x14ac:dyDescent="0.25">
      <c r="A10" s="22"/>
      <c r="B10" s="179" t="s">
        <v>146</v>
      </c>
      <c r="C10" s="82">
        <f>COLUMN(Sivom!T15)-1</f>
        <v>19</v>
      </c>
      <c r="D10" s="48">
        <v>15</v>
      </c>
      <c r="E10" s="80">
        <v>100000000</v>
      </c>
      <c r="G10" s="6" t="str">
        <f t="shared" si="0"/>
        <v>Ptotal</v>
      </c>
      <c r="H10" s="82" t="e">
        <f>COLUMN(#REF!)-1</f>
        <v>#REF!</v>
      </c>
      <c r="I10" s="48">
        <v>500</v>
      </c>
      <c r="J10" s="48"/>
      <c r="L10" s="6" t="str">
        <f t="shared" si="1"/>
        <v>Ptotal</v>
      </c>
      <c r="M10" s="6" t="e">
        <f>COLUMN(#REF!)-1</f>
        <v>#REF!</v>
      </c>
      <c r="N10" s="48">
        <v>20</v>
      </c>
      <c r="O10" s="48">
        <v>40</v>
      </c>
      <c r="Q10" s="6" t="str">
        <f t="shared" si="2"/>
        <v>Ptotal</v>
      </c>
      <c r="R10" s="79"/>
      <c r="S10" s="79"/>
      <c r="T10" s="79"/>
      <c r="V10" s="6" t="str">
        <f t="shared" si="3"/>
        <v>Ptotal</v>
      </c>
      <c r="W10" s="79"/>
      <c r="X10" s="79"/>
      <c r="Y10" s="79"/>
      <c r="AA10" s="6" t="str">
        <f t="shared" si="4"/>
        <v>Ptotal</v>
      </c>
      <c r="AB10" s="80"/>
      <c r="AC10" s="80"/>
      <c r="AD10" s="80"/>
    </row>
    <row r="11" spans="1:30" x14ac:dyDescent="0.25">
      <c r="A11" s="22"/>
      <c r="B11" s="179" t="s">
        <v>44</v>
      </c>
      <c r="C11" s="82">
        <f>COLUMN(Sivom!AA15)-1</f>
        <v>26</v>
      </c>
      <c r="D11" s="80">
        <v>100000000</v>
      </c>
      <c r="E11" s="80">
        <v>100000000</v>
      </c>
      <c r="G11" s="6" t="str">
        <f t="shared" si="0"/>
        <v>NTK</v>
      </c>
      <c r="H11" s="82" t="e">
        <f>COLUMN(#REF!)-1</f>
        <v>#REF!</v>
      </c>
      <c r="I11" s="80"/>
      <c r="J11" s="48"/>
      <c r="L11" s="6" t="str">
        <f t="shared" si="1"/>
        <v>NTK</v>
      </c>
      <c r="M11" s="6" t="e">
        <f>COLUMN(#REF!)-1</f>
        <v>#REF!</v>
      </c>
      <c r="N11" s="48"/>
      <c r="O11" s="48"/>
      <c r="Q11" s="6" t="str">
        <f t="shared" si="2"/>
        <v>NTK</v>
      </c>
      <c r="R11" s="79"/>
      <c r="S11" s="79"/>
      <c r="T11" s="79"/>
      <c r="V11" s="6" t="str">
        <f t="shared" si="3"/>
        <v>NTK</v>
      </c>
      <c r="W11" s="79"/>
      <c r="X11" s="79"/>
      <c r="Y11" s="79"/>
      <c r="AA11" s="6" t="str">
        <f t="shared" si="4"/>
        <v>NTK</v>
      </c>
      <c r="AB11" s="80"/>
      <c r="AC11" s="80"/>
      <c r="AD11" s="80"/>
    </row>
    <row r="12" spans="1:30" x14ac:dyDescent="0.25">
      <c r="A12" s="22"/>
      <c r="B12" s="179" t="s">
        <v>45</v>
      </c>
      <c r="C12" s="82">
        <f>COLUMN(Sivom!AC15)-1</f>
        <v>28</v>
      </c>
      <c r="D12" s="80">
        <v>100000000</v>
      </c>
      <c r="E12" s="80">
        <v>100000000</v>
      </c>
      <c r="G12" s="6" t="str">
        <f t="shared" si="0"/>
        <v>NH4</v>
      </c>
      <c r="H12" s="80"/>
      <c r="I12" s="80"/>
      <c r="J12" s="80"/>
      <c r="L12" s="6" t="str">
        <f t="shared" si="1"/>
        <v>NH4</v>
      </c>
      <c r="M12" s="79"/>
      <c r="N12" s="80"/>
      <c r="O12" s="80"/>
      <c r="Q12" s="6" t="str">
        <f t="shared" si="2"/>
        <v>NH4</v>
      </c>
      <c r="R12" s="79"/>
      <c r="S12" s="79"/>
      <c r="T12" s="79"/>
      <c r="V12" s="6" t="str">
        <f t="shared" si="3"/>
        <v>NH4</v>
      </c>
      <c r="W12" s="79"/>
      <c r="X12" s="79"/>
      <c r="Y12" s="79"/>
      <c r="AA12" s="6" t="str">
        <f t="shared" si="4"/>
        <v>NH4</v>
      </c>
      <c r="AB12" s="80"/>
      <c r="AC12" s="80"/>
      <c r="AD12" s="80"/>
    </row>
    <row r="13" spans="1:30" x14ac:dyDescent="0.25">
      <c r="A13" s="22"/>
      <c r="B13" s="179" t="s">
        <v>46</v>
      </c>
      <c r="C13" s="82">
        <f>COLUMN(Sivom!AE15)-1</f>
        <v>30</v>
      </c>
      <c r="D13" s="80">
        <v>100000000</v>
      </c>
      <c r="E13" s="80">
        <v>100000000</v>
      </c>
      <c r="G13" s="6" t="str">
        <f t="shared" si="0"/>
        <v>NO2</v>
      </c>
      <c r="H13" s="80"/>
      <c r="I13" s="80"/>
      <c r="J13" s="80"/>
      <c r="L13" s="6" t="str">
        <f t="shared" si="1"/>
        <v>NO2</v>
      </c>
      <c r="M13" s="79"/>
      <c r="N13" s="80"/>
      <c r="O13" s="80"/>
      <c r="Q13" s="6" t="str">
        <f t="shared" si="2"/>
        <v>NO2</v>
      </c>
      <c r="R13" s="79"/>
      <c r="S13" s="79"/>
      <c r="T13" s="79"/>
      <c r="V13" s="6" t="str">
        <f t="shared" si="3"/>
        <v>NO2</v>
      </c>
      <c r="W13" s="79"/>
      <c r="X13" s="79"/>
      <c r="Y13" s="79"/>
      <c r="AA13" s="6" t="str">
        <f t="shared" si="4"/>
        <v>NO2</v>
      </c>
      <c r="AB13" s="80"/>
      <c r="AC13" s="80"/>
      <c r="AD13" s="80"/>
    </row>
    <row r="14" spans="1:30" x14ac:dyDescent="0.25">
      <c r="A14" s="22"/>
      <c r="B14" s="179" t="s">
        <v>47</v>
      </c>
      <c r="C14" s="82">
        <f>COLUMN(Sivom!AG15)-1</f>
        <v>32</v>
      </c>
      <c r="D14" s="80">
        <v>100000000</v>
      </c>
      <c r="E14" s="80">
        <v>100000000</v>
      </c>
      <c r="G14" s="6" t="str">
        <f t="shared" si="0"/>
        <v>NO3</v>
      </c>
      <c r="H14" s="80"/>
      <c r="I14" s="80"/>
      <c r="J14" s="80"/>
      <c r="L14" s="6" t="str">
        <f t="shared" si="1"/>
        <v>NO3</v>
      </c>
      <c r="M14" s="79"/>
      <c r="N14" s="80"/>
      <c r="O14" s="80"/>
      <c r="Q14" s="6" t="str">
        <f t="shared" si="2"/>
        <v>NO3</v>
      </c>
      <c r="R14" s="79"/>
      <c r="S14" s="80"/>
      <c r="T14" s="80"/>
      <c r="V14" s="6" t="str">
        <f t="shared" si="3"/>
        <v>NO3</v>
      </c>
      <c r="W14" s="79"/>
      <c r="X14" s="79"/>
      <c r="Y14" s="79"/>
      <c r="AA14" s="6" t="str">
        <f t="shared" si="4"/>
        <v>NO3</v>
      </c>
      <c r="AB14" s="80"/>
      <c r="AC14" s="80"/>
      <c r="AD14" s="80"/>
    </row>
    <row r="15" spans="1:30" x14ac:dyDescent="0.25">
      <c r="A15" s="22"/>
      <c r="B15" s="179" t="s">
        <v>28</v>
      </c>
      <c r="C15" s="82">
        <f>COLUMN(Sivom!AO15)-1</f>
        <v>40</v>
      </c>
      <c r="D15" s="48">
        <v>5</v>
      </c>
      <c r="E15" s="80">
        <v>100000000</v>
      </c>
      <c r="G15" s="6" t="str">
        <f t="shared" si="0"/>
        <v>Aluminium</v>
      </c>
      <c r="H15" s="82" t="e">
        <f>COLUMN(#REF!)-1</f>
        <v>#REF!</v>
      </c>
      <c r="I15" s="48">
        <v>50</v>
      </c>
      <c r="J15" s="48"/>
      <c r="L15" s="6" t="str">
        <f t="shared" si="1"/>
        <v>Aluminium</v>
      </c>
      <c r="M15" s="6" t="e">
        <f>COLUMN(#REF!)-1</f>
        <v>#REF!</v>
      </c>
      <c r="N15" s="48">
        <v>3</v>
      </c>
      <c r="O15" s="48">
        <v>5</v>
      </c>
      <c r="Q15" s="6" t="str">
        <f t="shared" si="2"/>
        <v>Aluminium</v>
      </c>
      <c r="R15" s="79"/>
      <c r="S15" s="80"/>
      <c r="T15" s="80"/>
      <c r="V15" s="6" t="str">
        <f t="shared" si="3"/>
        <v>Aluminium</v>
      </c>
      <c r="W15" s="79"/>
      <c r="X15" s="79"/>
      <c r="Y15" s="79"/>
      <c r="AA15" s="6" t="str">
        <f t="shared" si="4"/>
        <v>Aluminium</v>
      </c>
      <c r="AB15" s="80"/>
      <c r="AC15" s="80"/>
      <c r="AD15" s="80"/>
    </row>
    <row r="16" spans="1:30" x14ac:dyDescent="0.25">
      <c r="A16" s="22"/>
      <c r="B16" s="179" t="s">
        <v>64</v>
      </c>
      <c r="C16" s="82">
        <f>COLUMN(Sivom!AQ15)-1</f>
        <v>42</v>
      </c>
      <c r="D16" s="48">
        <v>5</v>
      </c>
      <c r="E16" s="80">
        <v>100000000</v>
      </c>
      <c r="G16" s="6" t="str">
        <f t="shared" si="0"/>
        <v>Chrome total</v>
      </c>
      <c r="H16" s="82" t="e">
        <f>COLUMN(#REF!)-1</f>
        <v>#REF!</v>
      </c>
      <c r="I16" s="48">
        <v>5</v>
      </c>
      <c r="J16" s="48"/>
      <c r="L16" s="6" t="str">
        <f t="shared" si="1"/>
        <v>Chrome total</v>
      </c>
      <c r="M16" s="6" t="e">
        <f>COLUMN(#REF!)-1</f>
        <v>#REF!</v>
      </c>
      <c r="N16" s="48">
        <v>0.3</v>
      </c>
      <c r="O16" s="48">
        <v>3</v>
      </c>
      <c r="Q16" s="6" t="str">
        <f t="shared" si="2"/>
        <v>Chrome total</v>
      </c>
      <c r="R16" s="79"/>
      <c r="S16" s="80"/>
      <c r="T16" s="80"/>
      <c r="V16" s="6" t="str">
        <f t="shared" si="3"/>
        <v>Chrome total</v>
      </c>
      <c r="W16" s="79"/>
      <c r="X16" s="79"/>
      <c r="Y16" s="79"/>
      <c r="AA16" s="6" t="str">
        <f t="shared" si="4"/>
        <v>Chrome total</v>
      </c>
      <c r="AB16" s="80"/>
      <c r="AC16" s="80"/>
      <c r="AD16" s="80"/>
    </row>
    <row r="17" spans="1:30" x14ac:dyDescent="0.25">
      <c r="A17" s="22"/>
      <c r="B17" s="179" t="s">
        <v>65</v>
      </c>
      <c r="C17" s="82">
        <f>COLUMN(Sivom!AT15)-1</f>
        <v>45</v>
      </c>
      <c r="D17" s="48">
        <v>3</v>
      </c>
      <c r="E17" s="80">
        <v>100000000</v>
      </c>
      <c r="G17" s="6" t="str">
        <f t="shared" si="0"/>
        <v>Chrome 6+</v>
      </c>
      <c r="H17" s="82" t="e">
        <f>COLUMN(#REF!)-1</f>
        <v>#REF!</v>
      </c>
      <c r="I17" s="80"/>
      <c r="J17" s="48"/>
      <c r="L17" s="6" t="str">
        <f t="shared" si="1"/>
        <v>Chrome 6+</v>
      </c>
      <c r="M17" s="6" t="e">
        <f>COLUMN(#REF!)-1</f>
        <v>#REF!</v>
      </c>
      <c r="N17" s="48">
        <v>0.1</v>
      </c>
      <c r="O17" s="48">
        <v>0.1</v>
      </c>
      <c r="Q17" s="6" t="str">
        <f t="shared" si="2"/>
        <v>Chrome 6+</v>
      </c>
      <c r="R17" s="79"/>
      <c r="S17" s="80"/>
      <c r="T17" s="80"/>
      <c r="V17" s="6" t="str">
        <f t="shared" si="3"/>
        <v>Chrome 6+</v>
      </c>
      <c r="W17" s="79"/>
      <c r="X17" s="79"/>
      <c r="Y17" s="79"/>
      <c r="AA17" s="6" t="str">
        <f t="shared" si="4"/>
        <v>Chrome 6+</v>
      </c>
      <c r="AB17" s="80"/>
      <c r="AC17" s="80"/>
      <c r="AD17" s="80"/>
    </row>
    <row r="18" spans="1:30" x14ac:dyDescent="0.25">
      <c r="A18" s="22"/>
      <c r="B18" s="179" t="s">
        <v>26</v>
      </c>
      <c r="C18" s="82">
        <f>COLUMN(Sivom!AX15)-1</f>
        <v>49</v>
      </c>
      <c r="D18" s="48">
        <v>0.5</v>
      </c>
      <c r="E18" s="80">
        <v>100000000</v>
      </c>
      <c r="G18" s="6" t="str">
        <f t="shared" si="0"/>
        <v>Cuivre</v>
      </c>
      <c r="H18" s="82" t="e">
        <f>COLUMN(#REF!)-1</f>
        <v>#REF!</v>
      </c>
      <c r="I18" s="48">
        <v>3</v>
      </c>
      <c r="J18" s="48"/>
      <c r="L18" s="6" t="str">
        <f t="shared" si="1"/>
        <v>Cuivre</v>
      </c>
      <c r="M18" s="6" t="e">
        <f>COLUMN(#REF!)-1</f>
        <v>#REF!</v>
      </c>
      <c r="N18" s="48">
        <v>0.3</v>
      </c>
      <c r="O18" s="48">
        <v>2</v>
      </c>
      <c r="Q18" s="6" t="str">
        <f t="shared" si="2"/>
        <v>Cuivre</v>
      </c>
      <c r="R18" s="79"/>
      <c r="S18" s="80"/>
      <c r="T18" s="80"/>
      <c r="V18" s="6" t="str">
        <f t="shared" si="3"/>
        <v>Cuivre</v>
      </c>
      <c r="W18" s="79"/>
      <c r="X18" s="79"/>
      <c r="Y18" s="79"/>
      <c r="AA18" s="6" t="str">
        <f t="shared" si="4"/>
        <v>Cuivre</v>
      </c>
      <c r="AB18" s="80"/>
      <c r="AC18" s="80"/>
      <c r="AD18" s="80"/>
    </row>
    <row r="19" spans="1:30" x14ac:dyDescent="0.25">
      <c r="A19" s="22"/>
      <c r="B19" s="179" t="s">
        <v>22</v>
      </c>
      <c r="C19" s="209">
        <f>COLUMN(Sivom!BA15)-1</f>
        <v>52</v>
      </c>
      <c r="D19" s="48">
        <v>5</v>
      </c>
      <c r="E19" s="80">
        <v>100000000</v>
      </c>
      <c r="G19" s="6" t="str">
        <f t="shared" si="0"/>
        <v>Fer</v>
      </c>
      <c r="H19" s="82" t="e">
        <f>COLUMN(#REF!)-1</f>
        <v>#REF!</v>
      </c>
      <c r="I19" s="48">
        <v>60</v>
      </c>
      <c r="J19" s="48"/>
      <c r="L19" s="6" t="str">
        <f t="shared" si="1"/>
        <v>Fer</v>
      </c>
      <c r="M19" s="6" t="e">
        <f>COLUMN(#REF!)-1</f>
        <v>#REF!</v>
      </c>
      <c r="N19" s="48">
        <v>2</v>
      </c>
      <c r="O19" s="48">
        <v>5</v>
      </c>
      <c r="Q19" s="6" t="str">
        <f t="shared" si="2"/>
        <v>Fer</v>
      </c>
      <c r="R19" s="79"/>
      <c r="S19" s="80"/>
      <c r="T19" s="80"/>
      <c r="V19" s="6" t="str">
        <f t="shared" si="3"/>
        <v>Fer</v>
      </c>
      <c r="W19" s="79"/>
      <c r="X19" s="79"/>
      <c r="Y19" s="79"/>
      <c r="AA19" s="6" t="str">
        <f t="shared" si="4"/>
        <v>Fer</v>
      </c>
      <c r="AB19" s="80"/>
      <c r="AC19" s="80"/>
      <c r="AD19" s="80"/>
    </row>
    <row r="20" spans="1:30" x14ac:dyDescent="0.25">
      <c r="A20" s="22"/>
      <c r="B20" s="179" t="s">
        <v>25</v>
      </c>
      <c r="C20" s="209">
        <f>COLUMN(Sivom!BD15)-1</f>
        <v>55</v>
      </c>
      <c r="D20" s="48">
        <v>1</v>
      </c>
      <c r="E20" s="80">
        <v>100000000</v>
      </c>
      <c r="G20" s="6" t="str">
        <f t="shared" si="0"/>
        <v>Manganèse</v>
      </c>
      <c r="H20" s="82" t="e">
        <f>COLUMN(#REF!)-1</f>
        <v>#REF!</v>
      </c>
      <c r="I20" s="48">
        <v>40</v>
      </c>
      <c r="J20" s="48"/>
      <c r="L20" s="6" t="str">
        <f t="shared" si="1"/>
        <v>Manganèse</v>
      </c>
      <c r="M20" s="6" t="e">
        <f>COLUMN(#REF!)-1</f>
        <v>#REF!</v>
      </c>
      <c r="N20" s="48">
        <v>1</v>
      </c>
      <c r="O20" s="48"/>
      <c r="Q20" s="6" t="str">
        <f t="shared" si="2"/>
        <v>Manganèse</v>
      </c>
      <c r="R20" s="79"/>
      <c r="S20" s="80"/>
      <c r="T20" s="80"/>
      <c r="V20" s="6" t="str">
        <f t="shared" si="3"/>
        <v>Manganèse</v>
      </c>
      <c r="W20" s="79"/>
      <c r="X20" s="79"/>
      <c r="Y20" s="79"/>
      <c r="AA20" s="6" t="str">
        <f t="shared" si="4"/>
        <v>Manganèse</v>
      </c>
      <c r="AB20" s="80"/>
      <c r="AC20" s="80"/>
      <c r="AD20" s="80"/>
    </row>
    <row r="21" spans="1:30" x14ac:dyDescent="0.25">
      <c r="A21" s="22"/>
      <c r="B21" s="179" t="s">
        <v>23</v>
      </c>
      <c r="C21" s="209">
        <f>COLUMN(Sivom!BF15)-1</f>
        <v>57</v>
      </c>
      <c r="D21" s="48">
        <v>0.5</v>
      </c>
      <c r="E21" s="80">
        <v>100000000</v>
      </c>
      <c r="G21" s="6" t="str">
        <f t="shared" si="0"/>
        <v>Nickel</v>
      </c>
      <c r="H21" s="82" t="e">
        <f>COLUMN(#REF!)-1</f>
        <v>#REF!</v>
      </c>
      <c r="I21" s="48">
        <v>30</v>
      </c>
      <c r="J21" s="48"/>
      <c r="L21" s="6" t="str">
        <f t="shared" si="1"/>
        <v>Nickel</v>
      </c>
      <c r="M21" s="6" t="e">
        <f>COLUMN(#REF!)-1</f>
        <v>#REF!</v>
      </c>
      <c r="N21" s="48">
        <v>2</v>
      </c>
      <c r="O21" s="48">
        <v>5</v>
      </c>
      <c r="Q21" s="6" t="str">
        <f t="shared" si="2"/>
        <v>Nickel</v>
      </c>
      <c r="R21" s="79"/>
      <c r="S21" s="80"/>
      <c r="T21" s="80"/>
      <c r="V21" s="6" t="str">
        <f t="shared" si="3"/>
        <v>Nickel</v>
      </c>
      <c r="W21" s="79"/>
      <c r="X21" s="79"/>
      <c r="Y21" s="79"/>
      <c r="AA21" s="6" t="str">
        <f t="shared" si="4"/>
        <v>Nickel</v>
      </c>
      <c r="AB21" s="80"/>
      <c r="AC21" s="80"/>
      <c r="AD21" s="80"/>
    </row>
    <row r="22" spans="1:30" x14ac:dyDescent="0.25">
      <c r="A22" s="22"/>
      <c r="B22" s="179" t="s">
        <v>27</v>
      </c>
      <c r="C22" s="209">
        <f>COLUMN(Sivom!BI15)-1</f>
        <v>60</v>
      </c>
      <c r="D22" s="48">
        <v>0.5</v>
      </c>
      <c r="E22" s="80">
        <v>100000000</v>
      </c>
      <c r="G22" s="6" t="str">
        <f t="shared" si="0"/>
        <v>Plomb</v>
      </c>
      <c r="H22" s="82" t="e">
        <f>COLUMN(#REF!)-1</f>
        <v>#REF!</v>
      </c>
      <c r="I22" s="48">
        <v>0.3</v>
      </c>
      <c r="J22" s="48"/>
      <c r="L22" s="6" t="str">
        <f t="shared" si="1"/>
        <v>Plomb</v>
      </c>
      <c r="M22" s="6" t="e">
        <f>COLUMN(#REF!)-1</f>
        <v>#REF!</v>
      </c>
      <c r="N22" s="48">
        <v>0.2</v>
      </c>
      <c r="O22" s="48">
        <v>1</v>
      </c>
      <c r="Q22" s="6" t="str">
        <f t="shared" si="2"/>
        <v>Plomb</v>
      </c>
      <c r="R22" s="79"/>
      <c r="S22" s="80"/>
      <c r="T22" s="80"/>
      <c r="V22" s="6" t="str">
        <f t="shared" si="3"/>
        <v>Plomb</v>
      </c>
      <c r="W22" s="79"/>
      <c r="X22" s="79"/>
      <c r="Y22" s="79"/>
      <c r="AA22" s="6" t="str">
        <f t="shared" si="4"/>
        <v>Plomb</v>
      </c>
      <c r="AB22" s="80"/>
      <c r="AC22" s="80"/>
      <c r="AD22" s="80"/>
    </row>
    <row r="23" spans="1:30" x14ac:dyDescent="0.25">
      <c r="A23" s="22"/>
      <c r="B23" s="179" t="s">
        <v>24</v>
      </c>
      <c r="C23" s="209">
        <f>COLUMN(Sivom!BM15)-1</f>
        <v>64</v>
      </c>
      <c r="D23" s="48">
        <v>2</v>
      </c>
      <c r="E23" s="80">
        <v>100000000</v>
      </c>
      <c r="G23" s="6" t="str">
        <f t="shared" si="0"/>
        <v>Zinc</v>
      </c>
      <c r="H23" s="82" t="e">
        <f>COLUMN(#REF!)-1</f>
        <v>#REF!</v>
      </c>
      <c r="I23" s="48">
        <v>90</v>
      </c>
      <c r="J23" s="48"/>
      <c r="L23" s="6" t="str">
        <f t="shared" si="1"/>
        <v>Zinc</v>
      </c>
      <c r="M23" s="6" t="e">
        <f>COLUMN(#REF!)-1</f>
        <v>#REF!</v>
      </c>
      <c r="N23" s="48">
        <v>2</v>
      </c>
      <c r="O23" s="48">
        <v>5</v>
      </c>
      <c r="Q23" s="6" t="str">
        <f t="shared" si="2"/>
        <v>Zinc</v>
      </c>
      <c r="R23" s="79"/>
      <c r="S23" s="80"/>
      <c r="T23" s="80"/>
      <c r="V23" s="6" t="str">
        <f t="shared" si="3"/>
        <v>Zinc</v>
      </c>
      <c r="W23" s="79"/>
      <c r="X23" s="79"/>
      <c r="Y23" s="79"/>
      <c r="AA23" s="6" t="str">
        <f t="shared" si="4"/>
        <v>Zinc</v>
      </c>
      <c r="AB23" s="80"/>
      <c r="AC23" s="80"/>
      <c r="AD23" s="80"/>
    </row>
    <row r="24" spans="1:30" x14ac:dyDescent="0.25">
      <c r="A24" s="22"/>
      <c r="B24" s="179" t="s">
        <v>71</v>
      </c>
      <c r="C24" s="82">
        <f>COLUMN(Sivom!AL15)-1</f>
        <v>37</v>
      </c>
      <c r="D24" s="48">
        <v>10</v>
      </c>
      <c r="E24" s="204">
        <v>20</v>
      </c>
      <c r="G24" s="6" t="str">
        <f t="shared" si="0"/>
        <v>Hydrocarbure</v>
      </c>
      <c r="H24" s="79"/>
      <c r="I24" s="80"/>
      <c r="J24" s="80"/>
      <c r="K24" s="81"/>
      <c r="L24" s="6" t="str">
        <f t="shared" si="1"/>
        <v>Hydrocarbure</v>
      </c>
      <c r="M24" s="79"/>
      <c r="N24" s="80"/>
      <c r="O24" s="80"/>
      <c r="Q24" s="6" t="str">
        <f t="shared" si="2"/>
        <v>Hydrocarbure</v>
      </c>
      <c r="R24" s="79"/>
      <c r="S24" s="80"/>
      <c r="T24" s="80"/>
      <c r="V24" s="6" t="str">
        <f t="shared" si="3"/>
        <v>Hydrocarbure</v>
      </c>
      <c r="W24" s="79"/>
      <c r="X24" s="79"/>
      <c r="Y24" s="79"/>
      <c r="AA24" s="6" t="str">
        <f t="shared" si="4"/>
        <v>Hydrocarbure</v>
      </c>
      <c r="AB24" s="6" t="e">
        <f>COLUMN(#REF!)-1</f>
        <v>#REF!</v>
      </c>
      <c r="AC24" s="48">
        <v>500</v>
      </c>
      <c r="AD24" s="48">
        <v>700</v>
      </c>
    </row>
    <row r="25" spans="1:30" x14ac:dyDescent="0.25">
      <c r="A25" s="22"/>
      <c r="B25" s="179" t="s">
        <v>74</v>
      </c>
      <c r="C25" s="82">
        <f>COLUMN(Sivom!AI15)-1</f>
        <v>34</v>
      </c>
      <c r="D25" s="48">
        <v>75</v>
      </c>
      <c r="E25" s="80">
        <v>100000000</v>
      </c>
      <c r="G25" s="6" t="str">
        <f t="shared" si="0"/>
        <v>N global</v>
      </c>
      <c r="H25" s="79"/>
      <c r="I25" s="80"/>
      <c r="J25" s="80"/>
      <c r="L25" s="6" t="str">
        <f t="shared" si="1"/>
        <v>N global</v>
      </c>
      <c r="M25" s="6" t="e">
        <f>COLUMN(#REF!)-1</f>
        <v>#REF!</v>
      </c>
      <c r="N25" s="80"/>
      <c r="O25" s="80"/>
      <c r="Q25" s="6" t="str">
        <f t="shared" si="2"/>
        <v>N global</v>
      </c>
      <c r="R25" s="79"/>
      <c r="S25" s="80"/>
      <c r="T25" s="80"/>
      <c r="V25" s="6" t="str">
        <f t="shared" si="3"/>
        <v>N global</v>
      </c>
      <c r="W25" s="79"/>
      <c r="X25" s="79"/>
      <c r="Y25" s="79"/>
      <c r="AA25" s="6" t="str">
        <f t="shared" si="4"/>
        <v>N global</v>
      </c>
      <c r="AB25" s="79"/>
      <c r="AC25" s="80"/>
      <c r="AD25" s="80"/>
    </row>
    <row r="26" spans="1:30" x14ac:dyDescent="0.25">
      <c r="A26" s="22"/>
      <c r="B26" s="179" t="s">
        <v>153</v>
      </c>
      <c r="C26" s="82">
        <f>COLUMN(Sivom!M15)-1</f>
        <v>12</v>
      </c>
      <c r="D26" s="48">
        <v>450</v>
      </c>
      <c r="E26" s="80">
        <v>100000000</v>
      </c>
      <c r="G26" s="6" t="str">
        <f>B26</f>
        <v>DBO 5</v>
      </c>
      <c r="H26" s="79"/>
      <c r="I26" s="80"/>
      <c r="J26" s="80"/>
      <c r="L26" s="6" t="str">
        <f t="shared" si="1"/>
        <v>DBO 5</v>
      </c>
      <c r="M26" s="79"/>
      <c r="N26" s="80"/>
      <c r="O26" s="80"/>
      <c r="Q26" s="6" t="str">
        <f t="shared" si="2"/>
        <v>DBO 5</v>
      </c>
      <c r="R26" s="79"/>
      <c r="S26" s="80"/>
      <c r="T26" s="80"/>
      <c r="V26" s="6" t="str">
        <f t="shared" si="3"/>
        <v>DBO 5</v>
      </c>
      <c r="W26" s="79"/>
      <c r="X26" s="80"/>
      <c r="Y26" s="80"/>
      <c r="AA26" s="6" t="str">
        <f t="shared" si="4"/>
        <v>DBO 5</v>
      </c>
      <c r="AB26" s="79"/>
      <c r="AC26" s="80"/>
      <c r="AD26" s="80"/>
    </row>
    <row r="27" spans="1:30" x14ac:dyDescent="0.25">
      <c r="A27" s="22"/>
      <c r="B27" s="181" t="s">
        <v>83</v>
      </c>
      <c r="C27" s="82">
        <f>COLUMN(Sivom!C15)-1</f>
        <v>2</v>
      </c>
      <c r="D27" s="48">
        <v>30</v>
      </c>
      <c r="E27" s="80">
        <v>100000000</v>
      </c>
      <c r="G27" s="6" t="str">
        <f t="shared" si="0"/>
        <v>température</v>
      </c>
      <c r="H27" s="203"/>
      <c r="I27" s="203"/>
      <c r="J27" s="203"/>
      <c r="L27" s="6" t="str">
        <f t="shared" si="1"/>
        <v>température</v>
      </c>
      <c r="M27" s="203"/>
      <c r="N27" s="203"/>
      <c r="O27" s="203"/>
      <c r="Q27" s="6" t="str">
        <f t="shared" si="2"/>
        <v>température</v>
      </c>
      <c r="R27" s="203"/>
      <c r="S27" s="203"/>
      <c r="T27" s="203"/>
      <c r="V27" s="6" t="str">
        <f t="shared" si="3"/>
        <v>température</v>
      </c>
      <c r="W27" s="203"/>
      <c r="X27" s="203"/>
      <c r="Y27" s="203"/>
      <c r="AA27" s="6" t="str">
        <f t="shared" si="4"/>
        <v>température</v>
      </c>
      <c r="AB27" s="203"/>
      <c r="AC27" s="203"/>
      <c r="AD27" s="203"/>
    </row>
    <row r="28" spans="1:30" x14ac:dyDescent="0.25">
      <c r="A28" s="22"/>
      <c r="B28" s="181" t="s">
        <v>134</v>
      </c>
      <c r="C28" s="82">
        <f>COLUMN(Sivom!X15)-1</f>
        <v>23</v>
      </c>
      <c r="D28" s="48">
        <v>10</v>
      </c>
      <c r="E28" s="80">
        <v>100000000</v>
      </c>
      <c r="G28" s="6" t="str">
        <f t="shared" si="0"/>
        <v>Fluorure</v>
      </c>
      <c r="H28" s="203"/>
      <c r="I28" s="203"/>
      <c r="J28" s="203"/>
      <c r="L28" s="6" t="str">
        <f t="shared" si="1"/>
        <v>Fluorure</v>
      </c>
      <c r="M28" s="203"/>
      <c r="N28" s="203"/>
      <c r="O28" s="203"/>
      <c r="Q28" s="6" t="str">
        <f t="shared" si="2"/>
        <v>Fluorure</v>
      </c>
      <c r="R28" s="203"/>
      <c r="S28" s="203"/>
      <c r="T28" s="203"/>
      <c r="V28" s="6" t="str">
        <f t="shared" si="3"/>
        <v>Fluorure</v>
      </c>
      <c r="W28" s="203"/>
      <c r="X28" s="203"/>
      <c r="Y28" s="203"/>
      <c r="AA28" s="6" t="str">
        <f t="shared" si="4"/>
        <v>Fluorure</v>
      </c>
      <c r="AB28" s="203"/>
      <c r="AC28" s="203"/>
      <c r="AD28" s="203"/>
    </row>
    <row r="29" spans="1:30" x14ac:dyDescent="0.25">
      <c r="A29" s="22"/>
      <c r="B29" s="181" t="s">
        <v>148</v>
      </c>
      <c r="C29" s="203"/>
      <c r="D29" s="80"/>
      <c r="E29" s="80">
        <v>100000000</v>
      </c>
      <c r="G29" s="6" t="str">
        <f t="shared" ref="G29:G31" si="5">B29</f>
        <v>Somme total métaux</v>
      </c>
      <c r="H29" s="203"/>
      <c r="I29" s="203"/>
      <c r="J29" s="203"/>
      <c r="L29" s="6" t="str">
        <f t="shared" ref="L29:L31" si="6">B29</f>
        <v>Somme total métaux</v>
      </c>
      <c r="M29" s="203"/>
      <c r="N29" s="205">
        <v>15</v>
      </c>
      <c r="O29" s="203"/>
      <c r="Q29" s="6" t="str">
        <f t="shared" ref="Q29:Q31" si="7">B29</f>
        <v>Somme total métaux</v>
      </c>
      <c r="R29" s="203"/>
      <c r="S29" s="203"/>
      <c r="T29" s="203"/>
      <c r="V29" s="6" t="str">
        <f t="shared" si="3"/>
        <v>Somme total métaux</v>
      </c>
      <c r="W29" s="203"/>
      <c r="X29" s="203"/>
      <c r="Y29" s="203"/>
      <c r="AA29" s="6" t="str">
        <f t="shared" ref="AA29:AA31" si="8">B29</f>
        <v>Somme total métaux</v>
      </c>
      <c r="AB29" s="203"/>
      <c r="AC29" s="203"/>
      <c r="AD29" s="203"/>
    </row>
    <row r="30" spans="1:30" x14ac:dyDescent="0.25">
      <c r="B30" s="82" t="s">
        <v>149</v>
      </c>
      <c r="C30" s="203"/>
      <c r="D30" s="203"/>
      <c r="E30" s="80">
        <v>100000000</v>
      </c>
      <c r="G30" s="6" t="str">
        <f t="shared" si="5"/>
        <v>Rendement DCO</v>
      </c>
      <c r="H30" s="203"/>
      <c r="I30" s="203"/>
      <c r="J30" s="203"/>
      <c r="L30" s="6" t="str">
        <f t="shared" si="6"/>
        <v>Rendement DCO</v>
      </c>
      <c r="M30" s="203"/>
      <c r="N30" s="203"/>
      <c r="O30" s="203"/>
      <c r="Q30" s="6" t="str">
        <f t="shared" si="7"/>
        <v>Rendement DCO</v>
      </c>
      <c r="R30" s="203"/>
      <c r="S30" s="203"/>
      <c r="T30" s="203"/>
      <c r="V30" s="6" t="str">
        <f t="shared" si="3"/>
        <v>Rendement DCO</v>
      </c>
      <c r="W30" s="203"/>
      <c r="X30" s="82" t="s">
        <v>151</v>
      </c>
      <c r="Y30" s="203"/>
      <c r="AA30" s="6" t="str">
        <f t="shared" si="8"/>
        <v>Rendement DCO</v>
      </c>
      <c r="AB30" s="203"/>
      <c r="AC30" s="203"/>
      <c r="AD30" s="203"/>
    </row>
    <row r="31" spans="1:30" x14ac:dyDescent="0.25">
      <c r="B31" s="181" t="s">
        <v>150</v>
      </c>
      <c r="C31" s="203"/>
      <c r="D31" s="203"/>
      <c r="E31" s="80">
        <v>100000000</v>
      </c>
      <c r="G31" s="6" t="str">
        <f t="shared" si="5"/>
        <v>Rendement MES</v>
      </c>
      <c r="H31" s="203"/>
      <c r="I31" s="203"/>
      <c r="J31" s="203"/>
      <c r="L31" s="6" t="str">
        <f t="shared" si="6"/>
        <v>Rendement MES</v>
      </c>
      <c r="M31" s="203"/>
      <c r="N31" s="203"/>
      <c r="O31" s="203"/>
      <c r="Q31" s="6" t="str">
        <f t="shared" si="7"/>
        <v>Rendement MES</v>
      </c>
      <c r="R31" s="203"/>
      <c r="S31" s="203"/>
      <c r="T31" s="203"/>
      <c r="V31" s="6" t="str">
        <f t="shared" si="3"/>
        <v>Rendement MES</v>
      </c>
      <c r="W31" s="203"/>
      <c r="X31" s="82" t="s">
        <v>152</v>
      </c>
      <c r="Y31" s="203"/>
      <c r="AA31" s="6" t="str">
        <f t="shared" si="8"/>
        <v>Rendement MES</v>
      </c>
      <c r="AB31" s="203"/>
      <c r="AC31" s="203"/>
      <c r="AD31" s="203"/>
    </row>
    <row r="33" spans="2:30" x14ac:dyDescent="0.25">
      <c r="B33">
        <v>1</v>
      </c>
      <c r="C33">
        <v>2</v>
      </c>
      <c r="D33">
        <v>3</v>
      </c>
      <c r="E33" s="144">
        <v>4</v>
      </c>
      <c r="F33" s="144">
        <v>5</v>
      </c>
      <c r="G33" s="144">
        <v>6</v>
      </c>
      <c r="H33" s="144">
        <v>7</v>
      </c>
      <c r="I33" s="144">
        <v>8</v>
      </c>
      <c r="J33" s="144">
        <v>9</v>
      </c>
      <c r="K33" s="144">
        <v>10</v>
      </c>
      <c r="L33" s="144">
        <v>11</v>
      </c>
      <c r="M33" s="144">
        <v>12</v>
      </c>
      <c r="N33" s="144">
        <v>13</v>
      </c>
      <c r="O33" s="144">
        <v>14</v>
      </c>
      <c r="P33" s="144">
        <v>15</v>
      </c>
      <c r="Q33" s="144">
        <v>16</v>
      </c>
      <c r="R33" s="144">
        <v>17</v>
      </c>
      <c r="S33" s="144">
        <v>18</v>
      </c>
      <c r="T33" s="144">
        <v>19</v>
      </c>
      <c r="U33" s="144">
        <v>20</v>
      </c>
      <c r="V33" s="144">
        <v>21</v>
      </c>
      <c r="W33" s="144">
        <v>22</v>
      </c>
      <c r="X33" s="144">
        <v>23</v>
      </c>
      <c r="Y33" s="144">
        <v>24</v>
      </c>
      <c r="Z33" s="144">
        <v>25</v>
      </c>
      <c r="AA33" s="144">
        <v>26</v>
      </c>
      <c r="AB33" s="144">
        <v>27</v>
      </c>
      <c r="AC33" s="144">
        <v>28</v>
      </c>
      <c r="AD33" s="144">
        <v>29</v>
      </c>
    </row>
  </sheetData>
  <mergeCells count="6">
    <mergeCell ref="AA3:AD3"/>
    <mergeCell ref="B3:E3"/>
    <mergeCell ref="G3:J3"/>
    <mergeCell ref="L3:O3"/>
    <mergeCell ref="Q3:T3"/>
    <mergeCell ref="V3:Y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499984740745262"/>
  </sheetPr>
  <dimension ref="A1:DB269"/>
  <sheetViews>
    <sheetView showGridLines="0" tabSelected="1" topLeftCell="A5" zoomScale="90" zoomScaleNormal="90" workbookViewId="0">
      <pane xSplit="1" ySplit="21" topLeftCell="B26" activePane="bottomRight" state="frozenSplit"/>
      <selection activeCell="A10" sqref="A10"/>
      <selection pane="topRight" activeCell="C10" sqref="C10"/>
      <selection pane="bottomLeft" activeCell="A30" sqref="A30"/>
      <selection pane="bottomRight" activeCell="A270" sqref="A270:XFD391"/>
    </sheetView>
  </sheetViews>
  <sheetFormatPr baseColWidth="10" defaultRowHeight="15" x14ac:dyDescent="0.25"/>
  <cols>
    <col min="1" max="1" width="27.28515625" bestFit="1" customWidth="1"/>
    <col min="2" max="2" width="9" customWidth="1"/>
    <col min="3" max="3" width="10.28515625" customWidth="1"/>
    <col min="4" max="4" width="14" customWidth="1"/>
    <col min="5" max="5" width="7.85546875" customWidth="1"/>
    <col min="6" max="6" width="6.7109375" customWidth="1"/>
    <col min="7" max="7" width="8.28515625" customWidth="1"/>
    <col min="8" max="8" width="11.5703125" style="81" customWidth="1"/>
    <col min="9" max="9" width="7.85546875" customWidth="1"/>
    <col min="10" max="10" width="6.7109375" customWidth="1"/>
    <col min="11" max="11" width="8.28515625" customWidth="1"/>
    <col min="12" max="12" width="9.28515625" style="81" customWidth="1"/>
    <col min="13" max="13" width="7.140625" customWidth="1"/>
    <col min="14" max="14" width="8.85546875" style="81" customWidth="1"/>
    <col min="15" max="15" width="7.42578125" customWidth="1"/>
    <col min="16" max="16" width="9.5703125" customWidth="1"/>
    <col min="17" max="17" width="8" customWidth="1"/>
    <col min="18" max="18" width="6.85546875" customWidth="1"/>
    <col min="19" max="19" width="7.85546875" style="81" customWidth="1"/>
    <col min="20" max="20" width="7.85546875" customWidth="1"/>
    <col min="21" max="21" width="6.7109375" style="81" customWidth="1"/>
    <col min="22" max="22" width="9.5703125" style="81" customWidth="1"/>
    <col min="23" max="23" width="7.7109375" style="81" customWidth="1"/>
    <col min="24" max="24" width="2.140625" style="81" customWidth="1"/>
    <col min="25" max="25" width="6" style="81" customWidth="1"/>
    <col min="26" max="26" width="5.85546875" style="81" customWidth="1"/>
    <col min="27" max="27" width="11.42578125" style="81" bestFit="1" customWidth="1"/>
    <col min="28" max="28" width="7.5703125" style="81" customWidth="1"/>
    <col min="29" max="29" width="11.42578125" bestFit="1" customWidth="1"/>
    <col min="30" max="30" width="5.85546875" style="81" customWidth="1"/>
    <col min="31" max="31" width="11.42578125" bestFit="1" customWidth="1"/>
    <col min="32" max="32" width="5.85546875" style="81" customWidth="1"/>
    <col min="33" max="33" width="11.42578125" bestFit="1" customWidth="1"/>
    <col min="34" max="34" width="5.85546875" style="81" customWidth="1"/>
    <col min="35" max="35" width="8.28515625" customWidth="1"/>
    <col min="36" max="36" width="7.42578125" style="81" customWidth="1"/>
    <col min="37" max="37" width="2.140625" style="144" customWidth="1"/>
    <col min="38" max="38" width="6" customWidth="1"/>
    <col min="39" max="39" width="5.85546875" style="81" customWidth="1"/>
    <col min="40" max="40" width="2.140625" customWidth="1"/>
    <col min="41" max="41" width="6" style="81" customWidth="1"/>
    <col min="42" max="42" width="5.85546875" style="81" customWidth="1"/>
    <col min="43" max="43" width="2.140625" customWidth="1"/>
    <col min="44" max="44" width="6" style="81" customWidth="1"/>
    <col min="45" max="45" width="5.85546875" style="81" customWidth="1"/>
    <col min="46" max="46" width="2.140625" customWidth="1"/>
    <col min="47" max="47" width="6" style="81" customWidth="1"/>
    <col min="48" max="48" width="5.85546875" style="81" customWidth="1"/>
    <col min="49" max="49" width="2.140625" customWidth="1"/>
    <col min="50" max="50" width="6" style="81" customWidth="1"/>
    <col min="51" max="51" width="5.85546875" style="81" customWidth="1"/>
    <col min="52" max="52" width="2.140625" customWidth="1"/>
    <col min="53" max="53" width="6" style="81" customWidth="1"/>
    <col min="54" max="54" width="7.85546875" style="81" customWidth="1"/>
    <col min="55" max="55" width="2.140625" customWidth="1"/>
    <col min="56" max="56" width="7.140625" style="81" bestFit="1" customWidth="1"/>
    <col min="57" max="57" width="5.85546875" style="81" customWidth="1"/>
    <col min="58" max="58" width="2.140625" customWidth="1"/>
    <col min="59" max="59" width="6" style="81" customWidth="1"/>
    <col min="60" max="60" width="5.85546875" style="81" customWidth="1"/>
    <col min="61" max="61" width="2.140625" customWidth="1"/>
    <col min="62" max="62" width="6" style="81" customWidth="1"/>
    <col min="63" max="63" width="5.85546875" style="81" customWidth="1"/>
    <col min="64" max="64" width="2.140625" customWidth="1"/>
    <col min="65" max="65" width="6" style="81" customWidth="1"/>
    <col min="66" max="66" width="7.28515625" style="81" customWidth="1"/>
    <col min="67" max="67" width="11.5703125" customWidth="1"/>
    <col min="68" max="68" width="9.42578125" customWidth="1"/>
    <col min="69" max="69" width="75.42578125" customWidth="1"/>
    <col min="70" max="70" width="24" customWidth="1"/>
    <col min="71" max="71" width="7.5703125" style="15" customWidth="1"/>
    <col min="72" max="72" width="1.7109375" customWidth="1"/>
    <col min="73" max="73" width="7" customWidth="1"/>
    <col min="74" max="74" width="4.7109375" customWidth="1"/>
    <col min="75" max="75" width="6.5703125" customWidth="1"/>
    <col min="76" max="76" width="1.7109375" customWidth="1"/>
    <col min="77" max="77" width="7" customWidth="1"/>
    <col min="78" max="78" width="4.7109375" customWidth="1"/>
    <col min="79" max="79" width="6.5703125" customWidth="1"/>
    <col min="80" max="80" width="1.7109375" customWidth="1"/>
    <col min="81" max="81" width="7" customWidth="1"/>
    <col min="82" max="82" width="4.7109375" customWidth="1"/>
    <col min="83" max="83" width="1.7109375" customWidth="1"/>
    <col min="84" max="84" width="7" customWidth="1"/>
    <col min="85" max="85" width="4.7109375" customWidth="1"/>
    <col min="86" max="86" width="6.5703125" customWidth="1"/>
    <col min="87" max="87" width="1.7109375" customWidth="1"/>
    <col min="88" max="88" width="7" customWidth="1"/>
    <col min="89" max="89" width="4.7109375" customWidth="1"/>
    <col min="90" max="90" width="6.5703125" customWidth="1"/>
    <col min="91" max="91" width="1.7109375" customWidth="1"/>
    <col min="92" max="92" width="7" customWidth="1"/>
    <col min="93" max="93" width="4.7109375" customWidth="1"/>
    <col min="94" max="94" width="6.5703125" customWidth="1"/>
    <col min="95" max="95" width="1.7109375" customWidth="1"/>
    <col min="96" max="96" width="7" customWidth="1"/>
    <col min="97" max="97" width="4.7109375" customWidth="1"/>
    <col min="98" max="98" width="6.5703125" customWidth="1"/>
    <col min="99" max="99" width="1.7109375" customWidth="1"/>
    <col min="100" max="100" width="7" customWidth="1"/>
    <col min="101" max="101" width="4.7109375" customWidth="1"/>
    <col min="102" max="102" width="6.5703125" customWidth="1"/>
    <col min="103" max="103" width="1.7109375" customWidth="1"/>
    <col min="104" max="104" width="7" customWidth="1"/>
    <col min="105" max="105" width="4.7109375" customWidth="1"/>
    <col min="106" max="106" width="6.5703125" customWidth="1"/>
  </cols>
  <sheetData>
    <row r="1" spans="1:106" ht="15.75" thickBot="1" x14ac:dyDescent="0.3">
      <c r="A1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 s="81">
        <v>7</v>
      </c>
      <c r="I1">
        <v>8</v>
      </c>
      <c r="J1">
        <v>9</v>
      </c>
      <c r="K1">
        <v>10</v>
      </c>
      <c r="L1" s="81">
        <v>11</v>
      </c>
      <c r="M1">
        <v>12</v>
      </c>
      <c r="N1" s="81">
        <v>13</v>
      </c>
      <c r="O1">
        <v>14</v>
      </c>
      <c r="P1">
        <v>15</v>
      </c>
      <c r="Q1">
        <v>16</v>
      </c>
      <c r="R1">
        <v>17</v>
      </c>
      <c r="S1" s="81">
        <v>18</v>
      </c>
      <c r="T1">
        <v>19</v>
      </c>
      <c r="U1" s="81">
        <v>20</v>
      </c>
      <c r="V1" s="81">
        <v>21</v>
      </c>
      <c r="W1" s="81">
        <v>22</v>
      </c>
      <c r="AA1" s="81">
        <v>23</v>
      </c>
      <c r="AB1" s="81">
        <v>24</v>
      </c>
      <c r="AC1">
        <v>25</v>
      </c>
      <c r="AD1" s="81">
        <v>26</v>
      </c>
      <c r="AE1">
        <v>27</v>
      </c>
      <c r="AF1" s="81">
        <v>28</v>
      </c>
      <c r="AG1">
        <v>29</v>
      </c>
      <c r="AH1" s="81">
        <v>30</v>
      </c>
      <c r="AI1">
        <v>31</v>
      </c>
      <c r="AJ1" s="81">
        <v>32</v>
      </c>
      <c r="AL1">
        <v>33</v>
      </c>
      <c r="AM1" s="81">
        <v>34</v>
      </c>
      <c r="AN1">
        <v>35</v>
      </c>
      <c r="AO1" s="81">
        <v>36</v>
      </c>
      <c r="AP1" s="81">
        <v>37</v>
      </c>
      <c r="AQ1">
        <v>39</v>
      </c>
      <c r="AR1" s="81">
        <v>40</v>
      </c>
      <c r="AS1" s="81">
        <v>41</v>
      </c>
      <c r="AT1">
        <v>43</v>
      </c>
      <c r="AU1" s="81">
        <v>44</v>
      </c>
      <c r="AV1" s="81">
        <v>45</v>
      </c>
      <c r="AW1">
        <v>46</v>
      </c>
      <c r="AX1" s="81">
        <v>47</v>
      </c>
      <c r="AY1" s="81">
        <v>48</v>
      </c>
      <c r="AZ1">
        <v>50</v>
      </c>
      <c r="BA1" s="81">
        <v>51</v>
      </c>
      <c r="BB1" s="81">
        <v>52</v>
      </c>
      <c r="BC1">
        <v>54</v>
      </c>
      <c r="BD1" s="81">
        <v>55</v>
      </c>
      <c r="BE1" s="81">
        <v>56</v>
      </c>
      <c r="BF1">
        <v>58</v>
      </c>
      <c r="BG1" s="81">
        <v>59</v>
      </c>
      <c r="BH1" s="81">
        <v>60</v>
      </c>
      <c r="BI1">
        <v>62</v>
      </c>
      <c r="BJ1" s="81">
        <v>63</v>
      </c>
      <c r="BK1" s="81">
        <v>64</v>
      </c>
      <c r="BL1">
        <v>66</v>
      </c>
      <c r="BM1" s="81">
        <v>67</v>
      </c>
      <c r="BN1" s="81">
        <v>68</v>
      </c>
    </row>
    <row r="2" spans="1:106" ht="45.75" thickBot="1" x14ac:dyDescent="0.3">
      <c r="A2" s="11"/>
      <c r="B2" s="238" t="s">
        <v>72</v>
      </c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  <c r="AV2" s="239"/>
      <c r="AW2" s="239"/>
      <c r="AX2" s="239"/>
      <c r="AY2" s="239"/>
      <c r="AZ2" s="239"/>
      <c r="BA2" s="239"/>
      <c r="BB2" s="239"/>
      <c r="BC2" s="239"/>
      <c r="BD2" s="239"/>
      <c r="BE2" s="239"/>
      <c r="BF2" s="239"/>
      <c r="BG2" s="239"/>
      <c r="BH2" s="239"/>
      <c r="BI2" s="239"/>
      <c r="BJ2" s="239"/>
      <c r="BK2" s="239"/>
      <c r="BL2" s="239"/>
      <c r="BM2" s="239"/>
      <c r="BN2" s="239"/>
      <c r="BO2" s="239"/>
      <c r="BP2" s="239"/>
      <c r="BQ2" s="239"/>
      <c r="BR2" s="239"/>
      <c r="BS2" s="239"/>
      <c r="BT2" s="239"/>
      <c r="BU2" s="239"/>
      <c r="BV2" s="239"/>
      <c r="BW2" s="239"/>
      <c r="BX2" s="239"/>
      <c r="BY2" s="239"/>
      <c r="BZ2" s="239"/>
      <c r="CA2" s="239"/>
      <c r="CB2" s="239"/>
      <c r="CC2" s="239"/>
      <c r="CD2" s="239"/>
      <c r="CE2" s="239"/>
      <c r="CF2" s="239"/>
      <c r="CG2" s="239"/>
      <c r="CH2" s="239"/>
      <c r="CI2" s="239"/>
      <c r="CJ2" s="239"/>
      <c r="CK2" s="239"/>
      <c r="CL2" s="239"/>
      <c r="CM2" s="239"/>
      <c r="CN2" s="239"/>
      <c r="CO2" s="239"/>
      <c r="CP2" s="239"/>
      <c r="CQ2" s="239"/>
      <c r="CR2" s="239"/>
      <c r="CS2" s="239"/>
      <c r="CT2" s="239"/>
      <c r="CU2" s="239"/>
      <c r="CV2" s="239"/>
      <c r="CW2" s="239"/>
      <c r="CX2" s="239"/>
      <c r="CY2" s="239"/>
      <c r="CZ2" s="239"/>
      <c r="DA2" s="239"/>
      <c r="DB2" s="239"/>
    </row>
    <row r="3" spans="1:106" s="74" customFormat="1" ht="16.5" x14ac:dyDescent="0.3">
      <c r="H3" s="132"/>
      <c r="L3" s="132"/>
      <c r="N3" s="132"/>
      <c r="S3" s="132"/>
      <c r="U3" s="132"/>
      <c r="V3" s="132"/>
      <c r="W3" s="132"/>
      <c r="X3" s="132"/>
      <c r="Y3" s="132"/>
      <c r="Z3" s="132"/>
      <c r="AA3" s="132"/>
      <c r="AB3" s="132"/>
      <c r="AD3" s="132"/>
      <c r="AF3" s="132"/>
      <c r="AH3" s="132"/>
      <c r="AJ3" s="132"/>
      <c r="AM3" s="132"/>
      <c r="AO3" s="132"/>
      <c r="AP3" s="132"/>
      <c r="AR3" s="132"/>
      <c r="AS3" s="132"/>
      <c r="AU3" s="132"/>
      <c r="AV3" s="132"/>
      <c r="AX3" s="132"/>
      <c r="AY3" s="132"/>
      <c r="BA3" s="132"/>
      <c r="BB3" s="132"/>
      <c r="BD3" s="132"/>
      <c r="BE3" s="132"/>
      <c r="BG3" s="132"/>
      <c r="BH3" s="132"/>
      <c r="BJ3" s="132"/>
      <c r="BK3" s="132"/>
      <c r="BM3" s="132"/>
      <c r="BN3" s="132"/>
    </row>
    <row r="4" spans="1:106" s="74" customFormat="1" ht="18.75" x14ac:dyDescent="0.3">
      <c r="A4" s="75" t="s">
        <v>0</v>
      </c>
      <c r="B4" s="75"/>
      <c r="C4" s="75"/>
      <c r="D4" s="75"/>
      <c r="E4" s="75"/>
      <c r="F4" s="75"/>
      <c r="G4" s="75"/>
      <c r="H4" s="133"/>
      <c r="I4" s="76"/>
      <c r="J4" s="76"/>
      <c r="K4" s="76"/>
      <c r="L4" s="155"/>
      <c r="M4" s="12"/>
      <c r="N4" s="155"/>
      <c r="O4" s="12"/>
      <c r="P4" s="12"/>
      <c r="Q4" s="12"/>
      <c r="R4" s="12"/>
      <c r="S4" s="156"/>
      <c r="T4" s="13"/>
      <c r="U4" s="156"/>
      <c r="V4" s="156"/>
      <c r="W4" s="132"/>
      <c r="X4" s="132"/>
      <c r="Y4" s="132"/>
      <c r="Z4" s="132"/>
      <c r="AA4" s="132"/>
      <c r="AB4" s="132"/>
      <c r="AD4" s="132"/>
      <c r="AF4" s="132"/>
      <c r="AH4" s="132"/>
      <c r="AJ4" s="132"/>
      <c r="AM4" s="132"/>
      <c r="AO4" s="132"/>
      <c r="AP4" s="132"/>
      <c r="AR4" s="132"/>
      <c r="AS4" s="132"/>
      <c r="AU4" s="132"/>
      <c r="AV4" s="132"/>
      <c r="AX4" s="132"/>
      <c r="AY4" s="132"/>
      <c r="BA4" s="132"/>
      <c r="BB4" s="132"/>
      <c r="BD4" s="132"/>
      <c r="BE4" s="132"/>
      <c r="BG4" s="132"/>
      <c r="BH4" s="132"/>
      <c r="BJ4" s="132"/>
      <c r="BK4" s="132"/>
      <c r="BM4" s="132"/>
      <c r="BN4" s="132"/>
    </row>
    <row r="5" spans="1:106" s="74" customFormat="1" ht="18.75" hidden="1" x14ac:dyDescent="0.3">
      <c r="A5" s="240" t="s">
        <v>1</v>
      </c>
      <c r="B5" s="241"/>
      <c r="C5" s="75"/>
      <c r="D5" s="77" t="s">
        <v>2</v>
      </c>
      <c r="E5" s="77"/>
      <c r="F5" s="76"/>
      <c r="G5" s="77"/>
      <c r="H5" s="133"/>
      <c r="I5" s="76"/>
      <c r="J5" s="76"/>
      <c r="K5" s="76"/>
      <c r="L5" s="155"/>
      <c r="M5" s="12"/>
      <c r="N5" s="155"/>
      <c r="S5" s="242" t="s">
        <v>1</v>
      </c>
      <c r="T5" s="243"/>
      <c r="U5" s="157" t="s">
        <v>3</v>
      </c>
      <c r="V5" s="157"/>
      <c r="W5" s="157"/>
      <c r="X5" s="157"/>
      <c r="Y5" s="157"/>
      <c r="Z5" s="157"/>
      <c r="AA5" s="157"/>
      <c r="AB5" s="133"/>
      <c r="AC5" s="76"/>
      <c r="AD5" s="133"/>
      <c r="AE5" s="76"/>
      <c r="AF5" s="133"/>
      <c r="AG5" s="76"/>
      <c r="AH5" s="133"/>
      <c r="AI5" s="76"/>
      <c r="AJ5" s="133"/>
      <c r="AK5" s="76"/>
      <c r="AL5" s="76"/>
      <c r="AM5" s="133"/>
      <c r="AN5" s="76"/>
      <c r="AO5" s="133"/>
      <c r="AP5" s="133"/>
      <c r="AQ5" s="76"/>
      <c r="AR5" s="133"/>
      <c r="AS5" s="133"/>
      <c r="AT5" s="76"/>
      <c r="AU5" s="133"/>
      <c r="AV5" s="133"/>
      <c r="AW5" s="76"/>
      <c r="AX5" s="133"/>
      <c r="AY5" s="133"/>
      <c r="AZ5" s="76"/>
      <c r="BA5" s="133"/>
      <c r="BB5" s="133"/>
      <c r="BC5" s="76"/>
      <c r="BD5" s="133"/>
      <c r="BE5" s="133"/>
      <c r="BF5" s="76"/>
      <c r="BG5" s="133"/>
      <c r="BH5" s="133"/>
      <c r="BI5" s="76"/>
      <c r="BJ5" s="133"/>
      <c r="BK5" s="133"/>
      <c r="BL5" s="76"/>
      <c r="BM5" s="133"/>
      <c r="BN5" s="133"/>
      <c r="BO5" s="76"/>
      <c r="BP5" s="76"/>
      <c r="BQ5" s="76"/>
      <c r="BR5" s="76"/>
      <c r="BS5" s="76"/>
      <c r="BT5" s="76"/>
      <c r="BU5" s="76"/>
    </row>
    <row r="6" spans="1:106" s="74" customFormat="1" ht="18.75" hidden="1" x14ac:dyDescent="0.3">
      <c r="A6" s="244" t="s">
        <v>1</v>
      </c>
      <c r="B6" s="245"/>
      <c r="C6" s="75"/>
      <c r="D6" s="77" t="s">
        <v>4</v>
      </c>
      <c r="E6" s="77"/>
      <c r="F6" s="77"/>
      <c r="G6" s="77"/>
      <c r="H6" s="133"/>
      <c r="I6" s="76"/>
      <c r="J6" s="76"/>
      <c r="K6" s="76"/>
      <c r="L6" s="155"/>
      <c r="M6" s="12"/>
      <c r="N6" s="155"/>
      <c r="S6" s="246" t="s">
        <v>1</v>
      </c>
      <c r="T6" s="247"/>
      <c r="U6" s="158" t="s">
        <v>5</v>
      </c>
      <c r="V6" s="158"/>
      <c r="W6" s="158"/>
      <c r="X6" s="158"/>
      <c r="Y6" s="158"/>
      <c r="Z6" s="158"/>
      <c r="AA6" s="158"/>
      <c r="AB6" s="133"/>
      <c r="AC6" s="76"/>
      <c r="AD6" s="133"/>
      <c r="AE6" s="76"/>
      <c r="AF6" s="133"/>
      <c r="AG6" s="76"/>
      <c r="AH6" s="133"/>
      <c r="AI6" s="76"/>
      <c r="AJ6" s="133"/>
      <c r="AK6" s="76"/>
      <c r="AL6" s="76"/>
      <c r="AM6" s="133"/>
      <c r="AN6" s="76"/>
      <c r="AO6" s="133"/>
      <c r="AP6" s="133"/>
      <c r="AQ6" s="76"/>
      <c r="AR6" s="133"/>
      <c r="AS6" s="133"/>
      <c r="AT6" s="76"/>
      <c r="AU6" s="133"/>
      <c r="AV6" s="133"/>
      <c r="AW6" s="76"/>
      <c r="AX6" s="133"/>
      <c r="AY6" s="133"/>
      <c r="AZ6" s="76"/>
      <c r="BA6" s="133"/>
      <c r="BB6" s="133"/>
      <c r="BC6" s="76"/>
      <c r="BD6" s="133"/>
      <c r="BE6" s="133"/>
      <c r="BF6" s="76"/>
      <c r="BG6" s="133"/>
      <c r="BH6" s="133"/>
      <c r="BI6" s="76"/>
      <c r="BJ6" s="133"/>
      <c r="BK6" s="133"/>
      <c r="BL6" s="76"/>
      <c r="BM6" s="133"/>
      <c r="BN6" s="133"/>
      <c r="BO6" s="76"/>
      <c r="BQ6" s="76"/>
      <c r="BR6" s="76"/>
      <c r="BS6" s="76"/>
      <c r="BT6" s="76"/>
      <c r="BU6" s="76"/>
    </row>
    <row r="7" spans="1:106" s="74" customFormat="1" ht="18.75" hidden="1" x14ac:dyDescent="0.3">
      <c r="A7" s="248" t="s">
        <v>1</v>
      </c>
      <c r="B7" s="249"/>
      <c r="C7" s="75"/>
      <c r="D7" s="77" t="s">
        <v>6</v>
      </c>
      <c r="E7" s="77"/>
      <c r="F7" s="77"/>
      <c r="G7" s="77"/>
      <c r="H7" s="133"/>
      <c r="I7" s="76"/>
      <c r="J7" s="76"/>
      <c r="K7" s="76"/>
      <c r="L7" s="155"/>
      <c r="M7" s="12"/>
      <c r="N7" s="155"/>
      <c r="S7" s="250" t="s">
        <v>1</v>
      </c>
      <c r="T7" s="251"/>
      <c r="U7" s="158" t="s">
        <v>7</v>
      </c>
      <c r="V7" s="158"/>
      <c r="W7" s="158"/>
      <c r="X7" s="158"/>
      <c r="Y7" s="158"/>
      <c r="Z7" s="158"/>
      <c r="AA7" s="158"/>
      <c r="AB7" s="133"/>
      <c r="AC7" s="76"/>
      <c r="AD7" s="133"/>
      <c r="AE7" s="76"/>
      <c r="AF7" s="133"/>
      <c r="AG7" s="76"/>
      <c r="AH7" s="133"/>
      <c r="AI7" s="76"/>
      <c r="AJ7" s="133"/>
      <c r="AK7" s="76"/>
      <c r="AL7" s="76"/>
      <c r="AM7" s="133"/>
      <c r="AN7" s="76"/>
      <c r="AO7" s="133"/>
      <c r="AP7" s="133"/>
      <c r="AQ7" s="76"/>
      <c r="AR7" s="133"/>
      <c r="AS7" s="133"/>
      <c r="AT7" s="76"/>
      <c r="AU7" s="133"/>
      <c r="AV7" s="133"/>
      <c r="AW7" s="76"/>
      <c r="AX7" s="133"/>
      <c r="AY7" s="133"/>
      <c r="AZ7" s="76"/>
      <c r="BA7" s="133"/>
      <c r="BB7" s="133"/>
      <c r="BC7" s="76"/>
      <c r="BD7" s="133"/>
      <c r="BE7" s="133"/>
      <c r="BF7" s="76"/>
      <c r="BG7" s="133"/>
      <c r="BH7" s="133"/>
      <c r="BI7" s="76"/>
      <c r="BJ7" s="133"/>
      <c r="BK7" s="133"/>
      <c r="BL7" s="76"/>
      <c r="BM7" s="133"/>
      <c r="BN7" s="133"/>
      <c r="BO7" s="76"/>
      <c r="BQ7" s="76"/>
      <c r="BR7" s="76"/>
      <c r="BS7" s="76"/>
      <c r="BT7" s="76"/>
      <c r="BU7" s="76"/>
    </row>
    <row r="8" spans="1:106" s="74" customFormat="1" ht="19.5" hidden="1" thickBot="1" x14ac:dyDescent="0.35">
      <c r="A8" s="254" t="s">
        <v>1</v>
      </c>
      <c r="B8" s="255"/>
      <c r="C8" s="75"/>
      <c r="D8" s="77" t="s">
        <v>8</v>
      </c>
      <c r="E8" s="77"/>
      <c r="F8" s="76"/>
      <c r="G8" s="76"/>
      <c r="H8" s="133"/>
      <c r="I8" s="76"/>
      <c r="J8" s="76"/>
      <c r="K8" s="76"/>
      <c r="L8" s="155"/>
      <c r="M8" s="12"/>
      <c r="N8" s="155"/>
      <c r="O8" s="12"/>
      <c r="P8" s="12"/>
      <c r="Q8" s="12"/>
      <c r="R8" s="12"/>
      <c r="S8" s="156"/>
      <c r="T8" s="13"/>
      <c r="U8" s="156"/>
      <c r="V8" s="156"/>
      <c r="W8" s="134"/>
      <c r="X8" s="134"/>
      <c r="Y8" s="134"/>
      <c r="Z8" s="134"/>
      <c r="AA8" s="134"/>
      <c r="AB8" s="134"/>
      <c r="AC8" s="78"/>
      <c r="AD8" s="134"/>
      <c r="AE8" s="78"/>
      <c r="AF8" s="134"/>
      <c r="AG8" s="78"/>
      <c r="AH8" s="134"/>
      <c r="AI8" s="78"/>
      <c r="AJ8" s="134"/>
      <c r="AK8" s="78"/>
      <c r="AL8" s="78"/>
      <c r="AM8" s="134"/>
      <c r="AN8" s="78"/>
      <c r="AO8" s="134"/>
      <c r="AP8" s="134"/>
      <c r="AQ8" s="78"/>
      <c r="AR8" s="134"/>
      <c r="AS8" s="134"/>
      <c r="AT8" s="78"/>
      <c r="AU8" s="134"/>
      <c r="AV8" s="134"/>
      <c r="AW8" s="78"/>
      <c r="AX8" s="134"/>
      <c r="AY8" s="134"/>
      <c r="AZ8" s="78"/>
      <c r="BA8" s="134"/>
      <c r="BB8" s="134"/>
      <c r="BC8" s="78"/>
      <c r="BD8" s="134"/>
      <c r="BE8" s="134"/>
      <c r="BF8" s="78"/>
      <c r="BG8" s="134"/>
      <c r="BH8" s="134"/>
      <c r="BI8" s="78"/>
      <c r="BJ8" s="134"/>
      <c r="BK8" s="134"/>
      <c r="BL8" s="78"/>
      <c r="BM8" s="134"/>
      <c r="BN8" s="134"/>
      <c r="BO8" s="78"/>
      <c r="BQ8" s="78"/>
      <c r="BR8" s="78"/>
      <c r="BS8" s="78"/>
      <c r="BT8" s="78"/>
      <c r="BU8" s="78"/>
      <c r="BV8" s="78"/>
      <c r="BW8" s="78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8"/>
      <c r="DB8" s="78"/>
    </row>
    <row r="9" spans="1:106" s="74" customFormat="1" ht="18.75" x14ac:dyDescent="0.3">
      <c r="C9" s="75"/>
      <c r="H9" s="132"/>
      <c r="L9" s="132"/>
      <c r="N9" s="132"/>
      <c r="S9" s="132"/>
      <c r="U9" s="132"/>
      <c r="V9" s="132"/>
      <c r="W9" s="132"/>
      <c r="X9" s="132"/>
      <c r="Y9" s="132"/>
      <c r="Z9" s="132"/>
      <c r="AA9" s="132"/>
      <c r="AB9" s="132"/>
      <c r="AD9" s="132"/>
      <c r="AF9" s="132"/>
      <c r="AH9" s="132"/>
      <c r="AJ9" s="132"/>
      <c r="AM9" s="132"/>
      <c r="AO9" s="132"/>
      <c r="AP9" s="132"/>
      <c r="AR9" s="132"/>
      <c r="AS9" s="132"/>
      <c r="AU9" s="132"/>
      <c r="AV9" s="132"/>
      <c r="AX9" s="132"/>
      <c r="AY9" s="132"/>
      <c r="BA9" s="132"/>
      <c r="BB9" s="132"/>
      <c r="BD9" s="132"/>
      <c r="BE9" s="132"/>
      <c r="BG9" s="132"/>
      <c r="BH9" s="132"/>
      <c r="BJ9" s="132"/>
      <c r="BK9" s="132"/>
      <c r="BM9" s="132"/>
      <c r="BN9" s="132"/>
    </row>
    <row r="10" spans="1:106" ht="29.25" x14ac:dyDescent="0.25">
      <c r="A10" s="170" t="s">
        <v>77</v>
      </c>
      <c r="B10" s="171" t="s">
        <v>145</v>
      </c>
      <c r="C10" s="171"/>
      <c r="D10" s="171"/>
      <c r="E10" s="171"/>
      <c r="F10" s="169"/>
      <c r="G10" s="169"/>
      <c r="H10" s="135"/>
      <c r="I10" s="3"/>
      <c r="J10" s="3"/>
      <c r="K10" s="3"/>
      <c r="L10" s="135"/>
      <c r="M10" s="3"/>
      <c r="N10" s="135"/>
      <c r="O10" s="3"/>
      <c r="P10" s="3"/>
      <c r="Q10" s="3"/>
      <c r="R10" s="3"/>
      <c r="S10" s="135"/>
      <c r="T10" s="3"/>
      <c r="U10" s="135"/>
      <c r="V10" s="135"/>
      <c r="W10" s="143"/>
      <c r="X10" s="143"/>
      <c r="Y10" s="143"/>
      <c r="Z10" s="143"/>
      <c r="AA10" s="135"/>
      <c r="AB10" s="135"/>
      <c r="AC10" s="3"/>
      <c r="AD10" s="135"/>
      <c r="AE10" s="3"/>
      <c r="AF10" s="135"/>
      <c r="AG10" s="3"/>
      <c r="AH10" s="135"/>
      <c r="AI10" s="3"/>
      <c r="AJ10" s="135"/>
      <c r="AK10" s="3"/>
      <c r="AL10" s="3"/>
      <c r="AM10" s="135"/>
      <c r="AN10" s="3"/>
      <c r="AO10" s="135"/>
      <c r="AP10" s="135"/>
      <c r="AQ10" s="3"/>
      <c r="AR10" s="135"/>
      <c r="AS10" s="135"/>
      <c r="AT10" s="3"/>
      <c r="AU10" s="135"/>
      <c r="AV10" s="135"/>
      <c r="AW10" s="3"/>
      <c r="AX10" s="135"/>
      <c r="AY10" s="135"/>
      <c r="AZ10" s="3"/>
      <c r="BA10" s="135"/>
      <c r="BB10" s="135"/>
      <c r="BC10" s="3"/>
      <c r="BD10" s="135"/>
      <c r="BE10" s="135"/>
      <c r="BF10" s="3"/>
      <c r="BG10" s="135"/>
      <c r="BH10" s="135"/>
      <c r="BI10" s="3"/>
      <c r="BJ10" s="135"/>
      <c r="BK10" s="135"/>
      <c r="BL10" s="3"/>
      <c r="BM10" s="135"/>
      <c r="BN10" s="135"/>
      <c r="BO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</row>
    <row r="11" spans="1:106" s="144" customFormat="1" ht="15" customHeight="1" thickBot="1" x14ac:dyDescent="0.3">
      <c r="A11" s="170"/>
      <c r="B11" s="171"/>
      <c r="C11" s="171"/>
      <c r="D11" s="171"/>
      <c r="E11" s="171"/>
      <c r="F11" s="169"/>
      <c r="G11" s="169"/>
      <c r="H11" s="135"/>
      <c r="I11" s="3"/>
      <c r="J11" s="3"/>
      <c r="K11" s="3"/>
      <c r="L11" s="135"/>
      <c r="M11" s="3"/>
      <c r="N11" s="135"/>
      <c r="O11" s="3"/>
      <c r="P11" s="3"/>
      <c r="Q11" s="3"/>
      <c r="R11" s="3"/>
      <c r="S11" s="135"/>
      <c r="T11" s="3"/>
      <c r="U11" s="135"/>
      <c r="V11" s="135"/>
      <c r="W11" s="143"/>
      <c r="X11" s="143"/>
      <c r="Y11" s="143"/>
      <c r="Z11" s="143"/>
      <c r="AA11" s="135"/>
      <c r="AB11" s="135"/>
      <c r="AC11" s="3"/>
      <c r="AD11" s="135"/>
      <c r="AE11" s="3"/>
      <c r="AF11" s="135"/>
      <c r="AG11" s="3"/>
      <c r="AH11" s="135"/>
      <c r="AI11" s="3"/>
      <c r="AJ11" s="135"/>
      <c r="AK11" s="3"/>
      <c r="AL11" s="3"/>
      <c r="AM11" s="135"/>
      <c r="AN11" s="3"/>
      <c r="AO11" s="135"/>
      <c r="AP11" s="135"/>
      <c r="AQ11" s="3"/>
      <c r="AR11" s="135"/>
      <c r="AS11" s="135"/>
      <c r="AT11" s="3"/>
      <c r="AU11" s="135"/>
      <c r="AV11" s="135"/>
      <c r="AW11" s="3"/>
      <c r="AX11" s="135"/>
      <c r="AY11" s="135"/>
      <c r="AZ11" s="3"/>
      <c r="BA11" s="135"/>
      <c r="BB11" s="135"/>
      <c r="BC11" s="3"/>
      <c r="BD11" s="135"/>
      <c r="BE11" s="135"/>
      <c r="BF11" s="3"/>
      <c r="BG11" s="135"/>
      <c r="BH11" s="135"/>
      <c r="BI11" s="3"/>
      <c r="BJ11" s="135"/>
      <c r="BK11" s="135"/>
      <c r="BL11" s="3"/>
      <c r="BM11" s="135"/>
      <c r="BN11" s="135"/>
      <c r="BO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</row>
    <row r="12" spans="1:106" ht="18.75" thickBot="1" x14ac:dyDescent="0.3">
      <c r="A12" s="177" t="s">
        <v>9</v>
      </c>
      <c r="B12" s="176">
        <f>Parametres!C2</f>
        <v>42370</v>
      </c>
      <c r="C12" s="64"/>
      <c r="D12" s="3"/>
      <c r="E12" s="3"/>
      <c r="F12" s="3"/>
      <c r="H12" s="135"/>
      <c r="I12" s="3"/>
      <c r="J12" s="3"/>
      <c r="K12" s="3"/>
      <c r="L12" s="135"/>
      <c r="M12" s="3"/>
      <c r="N12" s="135"/>
      <c r="O12" s="3"/>
      <c r="P12" s="3"/>
      <c r="Q12" s="3"/>
      <c r="R12" s="3"/>
      <c r="S12" s="135"/>
      <c r="T12" s="3"/>
      <c r="U12" s="3"/>
      <c r="V12" s="3"/>
      <c r="W12" s="3"/>
      <c r="X12" s="143"/>
      <c r="Y12" s="143"/>
      <c r="Z12" s="143"/>
      <c r="AA12" s="135"/>
      <c r="AB12" s="135"/>
      <c r="AC12" s="3"/>
      <c r="AD12" s="135"/>
      <c r="AE12" s="3"/>
      <c r="AF12" s="135"/>
      <c r="AG12" s="3"/>
      <c r="AH12" s="135"/>
      <c r="AL12" s="3"/>
      <c r="AM12" s="135"/>
      <c r="AN12" s="3"/>
      <c r="AO12" s="135"/>
      <c r="AP12" s="135"/>
      <c r="AQ12" s="3"/>
      <c r="AR12" s="135"/>
      <c r="AS12" s="135"/>
      <c r="AT12" s="3"/>
      <c r="AU12" s="135"/>
      <c r="AV12" s="135"/>
      <c r="AW12" s="3"/>
      <c r="AX12" s="135"/>
      <c r="AY12" s="135"/>
      <c r="AZ12" s="3"/>
      <c r="BA12" s="135"/>
      <c r="BB12" s="135"/>
      <c r="BC12" s="3"/>
      <c r="BD12" s="135"/>
      <c r="BE12" s="135"/>
      <c r="BF12" s="3"/>
      <c r="BG12" s="135"/>
      <c r="BH12" s="135"/>
      <c r="BI12" s="3"/>
      <c r="BJ12" s="135"/>
      <c r="BK12" s="135"/>
      <c r="BL12" s="3"/>
      <c r="BM12" s="135"/>
      <c r="BN12" s="135"/>
      <c r="BO12" s="3"/>
      <c r="BQ12" s="4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</row>
    <row r="13" spans="1:106" x14ac:dyDescent="0.25">
      <c r="A13" s="2"/>
      <c r="B13" s="1"/>
      <c r="C13" s="1"/>
      <c r="D13" s="33"/>
      <c r="E13" s="33"/>
      <c r="F13" s="3"/>
      <c r="G13" s="3"/>
      <c r="H13" s="135"/>
      <c r="I13" s="3"/>
      <c r="J13" s="3"/>
      <c r="K13" s="3"/>
      <c r="L13" s="135"/>
      <c r="M13" s="3"/>
      <c r="N13" s="135"/>
      <c r="O13" s="3"/>
      <c r="P13" s="3"/>
      <c r="Q13" s="3"/>
      <c r="R13" s="3"/>
      <c r="S13" s="135"/>
      <c r="T13" s="3"/>
      <c r="U13" s="135"/>
      <c r="V13" s="135"/>
      <c r="W13" s="135"/>
      <c r="X13" s="135"/>
      <c r="Y13" s="135"/>
      <c r="Z13" s="135"/>
      <c r="AA13" s="135"/>
      <c r="AB13" s="135"/>
      <c r="AC13" s="3"/>
      <c r="AD13" s="135"/>
      <c r="AE13" s="3"/>
      <c r="AF13" s="135"/>
      <c r="AG13" s="3"/>
      <c r="AH13" s="135"/>
      <c r="AI13" s="3"/>
      <c r="AJ13" s="135"/>
      <c r="AK13" s="3"/>
      <c r="AL13" s="3"/>
      <c r="AM13" s="135"/>
      <c r="AN13" s="3"/>
      <c r="AO13" s="135"/>
      <c r="AP13" s="135"/>
      <c r="AQ13" s="3"/>
      <c r="AR13" s="135"/>
      <c r="AS13" s="135"/>
      <c r="AT13" s="3"/>
      <c r="AU13" s="135"/>
      <c r="AV13" s="135"/>
      <c r="AW13" s="3"/>
      <c r="AX13" s="135"/>
      <c r="AY13" s="135"/>
      <c r="AZ13" s="3"/>
      <c r="BA13" s="135"/>
      <c r="BB13" s="135"/>
      <c r="BC13" s="3"/>
      <c r="BD13" s="135"/>
      <c r="BE13" s="135"/>
      <c r="BF13" s="3"/>
      <c r="BG13" s="135"/>
      <c r="BH13" s="135"/>
      <c r="BI13" s="3"/>
      <c r="BJ13" s="135"/>
      <c r="BK13" s="135"/>
      <c r="BL13" s="3"/>
      <c r="BM13" s="135"/>
      <c r="BN13" s="135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</row>
    <row r="14" spans="1:106" ht="15" customHeight="1" thickBo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4"/>
      <c r="BR14" s="144"/>
      <c r="BS14" s="144"/>
      <c r="BT14" s="144"/>
    </row>
    <row r="15" spans="1:106" ht="15.75" customHeight="1" x14ac:dyDescent="0.25">
      <c r="A15" s="183" t="s">
        <v>31</v>
      </c>
      <c r="B15" s="218" t="s">
        <v>11</v>
      </c>
      <c r="C15" s="219"/>
      <c r="D15" s="252" t="s">
        <v>10</v>
      </c>
      <c r="E15" s="218" t="s">
        <v>36</v>
      </c>
      <c r="F15" s="231"/>
      <c r="G15" s="231"/>
      <c r="H15" s="219"/>
      <c r="I15" s="218" t="s">
        <v>48</v>
      </c>
      <c r="J15" s="231"/>
      <c r="K15" s="231"/>
      <c r="L15" s="219"/>
      <c r="M15" s="218" t="s">
        <v>153</v>
      </c>
      <c r="N15" s="219"/>
      <c r="O15" s="218" t="s">
        <v>12</v>
      </c>
      <c r="P15" s="231"/>
      <c r="Q15" s="231"/>
      <c r="R15" s="231"/>
      <c r="S15" s="219"/>
      <c r="T15" s="218" t="s">
        <v>146</v>
      </c>
      <c r="U15" s="231"/>
      <c r="V15" s="231"/>
      <c r="W15" s="219"/>
      <c r="X15" s="218" t="s">
        <v>134</v>
      </c>
      <c r="Y15" s="231"/>
      <c r="Z15" s="219"/>
      <c r="AA15" s="218" t="s">
        <v>44</v>
      </c>
      <c r="AB15" s="219"/>
      <c r="AC15" s="218" t="s">
        <v>45</v>
      </c>
      <c r="AD15" s="219"/>
      <c r="AE15" s="218" t="s">
        <v>46</v>
      </c>
      <c r="AF15" s="219"/>
      <c r="AG15" s="218" t="s">
        <v>47</v>
      </c>
      <c r="AH15" s="219"/>
      <c r="AI15" s="218" t="s">
        <v>74</v>
      </c>
      <c r="AJ15" s="219"/>
      <c r="AK15" s="218" t="s">
        <v>71</v>
      </c>
      <c r="AL15" s="231"/>
      <c r="AM15" s="219"/>
      <c r="AN15" s="218" t="s">
        <v>28</v>
      </c>
      <c r="AO15" s="231"/>
      <c r="AP15" s="219"/>
      <c r="AQ15" s="218" t="s">
        <v>64</v>
      </c>
      <c r="AR15" s="231"/>
      <c r="AS15" s="219"/>
      <c r="AT15" s="218" t="s">
        <v>65</v>
      </c>
      <c r="AU15" s="231"/>
      <c r="AV15" s="219"/>
      <c r="AW15" s="218" t="s">
        <v>26</v>
      </c>
      <c r="AX15" s="231"/>
      <c r="AY15" s="219"/>
      <c r="AZ15" s="232" t="s">
        <v>22</v>
      </c>
      <c r="BA15" s="233"/>
      <c r="BB15" s="234"/>
      <c r="BC15" s="232" t="s">
        <v>25</v>
      </c>
      <c r="BD15" s="233"/>
      <c r="BE15" s="234"/>
      <c r="BF15" s="232" t="s">
        <v>23</v>
      </c>
      <c r="BG15" s="233"/>
      <c r="BH15" s="234"/>
      <c r="BI15" s="232" t="s">
        <v>27</v>
      </c>
      <c r="BJ15" s="233"/>
      <c r="BK15" s="234"/>
      <c r="BL15" s="232" t="s">
        <v>24</v>
      </c>
      <c r="BM15" s="233"/>
      <c r="BN15" s="234"/>
      <c r="BO15" s="256" t="s">
        <v>76</v>
      </c>
      <c r="BP15" s="269" t="s">
        <v>13</v>
      </c>
      <c r="BQ15" s="265" t="s">
        <v>14</v>
      </c>
      <c r="BR15" s="266"/>
      <c r="BS15" s="3"/>
      <c r="BT15" s="144"/>
      <c r="BU15" s="144"/>
      <c r="BV15" s="144"/>
      <c r="BW15" s="144"/>
      <c r="BX15" s="144"/>
      <c r="BY15" s="144"/>
      <c r="BZ15" s="144"/>
      <c r="CA15" s="144"/>
      <c r="CB15" s="144"/>
      <c r="CC15" s="144"/>
      <c r="CD15" s="144"/>
      <c r="CE15" s="144"/>
      <c r="CF15" s="144"/>
      <c r="CG15" s="144"/>
      <c r="CH15" s="144"/>
      <c r="CI15" s="144"/>
      <c r="CJ15" s="144"/>
      <c r="CK15" s="144"/>
      <c r="CL15" s="144"/>
      <c r="CM15" s="144"/>
      <c r="CN15" s="144"/>
      <c r="CO15" s="144"/>
      <c r="CP15" s="144"/>
      <c r="CQ15" s="144"/>
      <c r="CR15" s="144"/>
      <c r="CS15" s="144"/>
      <c r="CT15" s="144"/>
      <c r="CU15" s="144"/>
      <c r="CV15" s="144"/>
      <c r="CW15" s="144"/>
      <c r="CX15" s="144"/>
      <c r="CY15" s="144"/>
      <c r="CZ15" s="144"/>
      <c r="DA15" s="144"/>
      <c r="DB15" s="144"/>
    </row>
    <row r="16" spans="1:106" ht="66" customHeight="1" x14ac:dyDescent="0.25">
      <c r="A16" s="182" t="s">
        <v>32</v>
      </c>
      <c r="B16" s="178" t="s">
        <v>15</v>
      </c>
      <c r="C16" s="185" t="s">
        <v>144</v>
      </c>
      <c r="D16" s="253"/>
      <c r="E16" s="57" t="s">
        <v>18</v>
      </c>
      <c r="F16" s="58" t="s">
        <v>19</v>
      </c>
      <c r="G16" s="58" t="s">
        <v>20</v>
      </c>
      <c r="H16" s="154" t="s">
        <v>16</v>
      </c>
      <c r="I16" s="57" t="s">
        <v>18</v>
      </c>
      <c r="J16" s="58" t="s">
        <v>19</v>
      </c>
      <c r="K16" s="58" t="s">
        <v>20</v>
      </c>
      <c r="L16" s="154" t="s">
        <v>16</v>
      </c>
      <c r="M16" s="58" t="s">
        <v>20</v>
      </c>
      <c r="N16" s="154" t="s">
        <v>16</v>
      </c>
      <c r="O16" s="58" t="s">
        <v>29</v>
      </c>
      <c r="P16" s="58" t="s">
        <v>30</v>
      </c>
      <c r="Q16" s="58" t="s">
        <v>21</v>
      </c>
      <c r="R16" s="58" t="s">
        <v>20</v>
      </c>
      <c r="S16" s="154" t="s">
        <v>16</v>
      </c>
      <c r="T16" s="65" t="s">
        <v>18</v>
      </c>
      <c r="U16" s="58" t="s">
        <v>19</v>
      </c>
      <c r="V16" s="58" t="s">
        <v>20</v>
      </c>
      <c r="W16" s="154" t="s">
        <v>16</v>
      </c>
      <c r="X16" s="236" t="s">
        <v>20</v>
      </c>
      <c r="Y16" s="237"/>
      <c r="Z16" s="154" t="s">
        <v>16</v>
      </c>
      <c r="AA16" s="58" t="s">
        <v>20</v>
      </c>
      <c r="AB16" s="154" t="s">
        <v>16</v>
      </c>
      <c r="AC16" s="58" t="s">
        <v>20</v>
      </c>
      <c r="AD16" s="154" t="s">
        <v>16</v>
      </c>
      <c r="AE16" s="58" t="s">
        <v>20</v>
      </c>
      <c r="AF16" s="154" t="s">
        <v>16</v>
      </c>
      <c r="AG16" s="58" t="s">
        <v>20</v>
      </c>
      <c r="AH16" s="154" t="s">
        <v>16</v>
      </c>
      <c r="AI16" s="58" t="s">
        <v>20</v>
      </c>
      <c r="AJ16" s="154" t="s">
        <v>16</v>
      </c>
      <c r="AK16" s="236" t="s">
        <v>20</v>
      </c>
      <c r="AL16" s="237"/>
      <c r="AM16" s="154" t="s">
        <v>16</v>
      </c>
      <c r="AN16" s="236" t="s">
        <v>20</v>
      </c>
      <c r="AO16" s="237"/>
      <c r="AP16" s="66" t="s">
        <v>16</v>
      </c>
      <c r="AQ16" s="236" t="s">
        <v>20</v>
      </c>
      <c r="AR16" s="237"/>
      <c r="AS16" s="66" t="s">
        <v>16</v>
      </c>
      <c r="AT16" s="236" t="s">
        <v>20</v>
      </c>
      <c r="AU16" s="237"/>
      <c r="AV16" s="66" t="s">
        <v>16</v>
      </c>
      <c r="AW16" s="236" t="s">
        <v>20</v>
      </c>
      <c r="AX16" s="237"/>
      <c r="AY16" s="66" t="s">
        <v>16</v>
      </c>
      <c r="AZ16" s="236" t="s">
        <v>20</v>
      </c>
      <c r="BA16" s="237"/>
      <c r="BB16" s="66" t="s">
        <v>16</v>
      </c>
      <c r="BC16" s="236" t="s">
        <v>20</v>
      </c>
      <c r="BD16" s="237"/>
      <c r="BE16" s="66" t="s">
        <v>16</v>
      </c>
      <c r="BF16" s="236" t="s">
        <v>20</v>
      </c>
      <c r="BG16" s="237"/>
      <c r="BH16" s="66" t="s">
        <v>16</v>
      </c>
      <c r="BI16" s="236" t="s">
        <v>20</v>
      </c>
      <c r="BJ16" s="237"/>
      <c r="BK16" s="66" t="s">
        <v>16</v>
      </c>
      <c r="BL16" s="236" t="s">
        <v>20</v>
      </c>
      <c r="BM16" s="237"/>
      <c r="BN16" s="66" t="s">
        <v>16</v>
      </c>
      <c r="BO16" s="257"/>
      <c r="BP16" s="270"/>
      <c r="BQ16" s="267"/>
      <c r="BR16" s="268"/>
      <c r="BS16" s="3"/>
      <c r="BT16" s="144"/>
      <c r="BU16" s="144"/>
      <c r="BV16" s="144"/>
      <c r="BW16" s="144"/>
      <c r="BX16" s="144"/>
      <c r="BY16" s="144"/>
      <c r="BZ16" s="144"/>
      <c r="CA16" s="144"/>
      <c r="CB16" s="144"/>
      <c r="CC16" s="144"/>
      <c r="CD16" s="144"/>
      <c r="CE16" s="144"/>
      <c r="CF16" s="144"/>
      <c r="CG16" s="144"/>
      <c r="CH16" s="144"/>
      <c r="CI16" s="144"/>
      <c r="CJ16" s="144"/>
      <c r="CK16" s="144"/>
      <c r="CL16" s="144"/>
      <c r="CM16" s="144"/>
      <c r="CN16" s="144"/>
      <c r="CO16" s="144"/>
      <c r="CP16" s="144"/>
      <c r="CQ16" s="144"/>
      <c r="CR16" s="144"/>
      <c r="CS16" s="144"/>
      <c r="CT16" s="144"/>
      <c r="CU16" s="144"/>
      <c r="CV16" s="144"/>
      <c r="CW16" s="144"/>
      <c r="CX16" s="144"/>
      <c r="CY16" s="144"/>
      <c r="CZ16" s="144"/>
      <c r="DA16" s="144"/>
      <c r="DB16" s="144"/>
    </row>
    <row r="17" spans="1:71" s="191" customFormat="1" ht="16.5" customHeight="1" x14ac:dyDescent="0.25">
      <c r="A17" s="186" t="s">
        <v>67</v>
      </c>
      <c r="B17" s="259">
        <f ca="1">INDEX(SeuilS,MATCH(B$15,Param,0))</f>
        <v>4800</v>
      </c>
      <c r="C17" s="260"/>
      <c r="D17" s="187" t="str">
        <f ca="1">INDEX(SeuilS,MATCH(D$15,Param,0))</f>
        <v>5,5-8,5</v>
      </c>
      <c r="E17" s="226">
        <f ca="1">INDEX(SeuilS,MATCH(E$15,Param,0))</f>
        <v>1750</v>
      </c>
      <c r="F17" s="227"/>
      <c r="G17" s="227"/>
      <c r="H17" s="228"/>
      <c r="I17" s="226">
        <f ca="1">INDEX(SeuilS,MATCH(I$15,Param,0))</f>
        <v>100000000</v>
      </c>
      <c r="J17" s="227"/>
      <c r="K17" s="227"/>
      <c r="L17" s="228"/>
      <c r="M17" s="226">
        <f ca="1">INDEX(SeuilS,MATCH(M$15,Param,0))</f>
        <v>450</v>
      </c>
      <c r="N17" s="228"/>
      <c r="O17" s="226">
        <f ca="1">INDEX(SeuilS,MATCH(O$15,Param,0))</f>
        <v>400</v>
      </c>
      <c r="P17" s="227"/>
      <c r="Q17" s="227"/>
      <c r="R17" s="227"/>
      <c r="S17" s="228"/>
      <c r="T17" s="226">
        <f ca="1">INDEX(SeuilS,MATCH(T$15,Param,0))</f>
        <v>15</v>
      </c>
      <c r="U17" s="227"/>
      <c r="V17" s="227"/>
      <c r="W17" s="228"/>
      <c r="X17" s="226">
        <f ca="1">INDEX(SeuilS,MATCH(X$15,Param,0))</f>
        <v>10</v>
      </c>
      <c r="Y17" s="227"/>
      <c r="Z17" s="228"/>
      <c r="AA17" s="229">
        <f ca="1">INDEX(SeuilS,MATCH(AA$15,Param,0))</f>
        <v>100000000</v>
      </c>
      <c r="AB17" s="230"/>
      <c r="AC17" s="229">
        <f ca="1">INDEX(SeuilS,MATCH(AC$15,Param,0))</f>
        <v>100000000</v>
      </c>
      <c r="AD17" s="230"/>
      <c r="AE17" s="229">
        <f ca="1">INDEX(SeuilS,MATCH(AE$15,Param,0))</f>
        <v>100000000</v>
      </c>
      <c r="AF17" s="230"/>
      <c r="AG17" s="229">
        <f ca="1">INDEX(SeuilS,MATCH(AG$15,Param,0))</f>
        <v>100000000</v>
      </c>
      <c r="AH17" s="230"/>
      <c r="AI17" s="226">
        <f ca="1">INDEX(SeuilS,MATCH(AI$15,Param,0))</f>
        <v>75</v>
      </c>
      <c r="AJ17" s="228"/>
      <c r="AK17" s="202"/>
      <c r="AL17" s="227">
        <f ca="1">INDEX(SeuilS,MATCH(AK$15,Param,0))</f>
        <v>10</v>
      </c>
      <c r="AM17" s="228"/>
      <c r="AN17" s="226">
        <f ca="1">INDEX(SeuilS,MATCH(AN$15,Param,0))</f>
        <v>5</v>
      </c>
      <c r="AO17" s="227"/>
      <c r="AP17" s="228"/>
      <c r="AQ17" s="226">
        <f ca="1">INDEX(SeuilS,MATCH(AQ$15,Param,0))</f>
        <v>5</v>
      </c>
      <c r="AR17" s="227"/>
      <c r="AS17" s="228"/>
      <c r="AT17" s="226">
        <f ca="1">INDEX(SeuilS,MATCH(AT$15,Param,0))</f>
        <v>3</v>
      </c>
      <c r="AU17" s="227"/>
      <c r="AV17" s="228"/>
      <c r="AW17" s="226">
        <f ca="1">INDEX(SeuilS,MATCH(AW$15,Param,0))</f>
        <v>0.5</v>
      </c>
      <c r="AX17" s="227"/>
      <c r="AY17" s="228"/>
      <c r="AZ17" s="226">
        <f ca="1">INDEX(SeuilS,MATCH(AZ$15,Param,0))</f>
        <v>5</v>
      </c>
      <c r="BA17" s="227"/>
      <c r="BB17" s="228"/>
      <c r="BC17" s="226">
        <f ca="1">INDEX(SeuilS,MATCH(BC$15,Param,0))</f>
        <v>1</v>
      </c>
      <c r="BD17" s="227"/>
      <c r="BE17" s="228"/>
      <c r="BF17" s="226">
        <f ca="1">INDEX(SeuilS,MATCH(BF$15,Param,0))</f>
        <v>0.5</v>
      </c>
      <c r="BG17" s="227"/>
      <c r="BH17" s="228"/>
      <c r="BI17" s="226">
        <f ca="1">INDEX(SeuilS,MATCH(BI$15,Param,0))</f>
        <v>0.5</v>
      </c>
      <c r="BJ17" s="227"/>
      <c r="BK17" s="228"/>
      <c r="BL17" s="226">
        <f ca="1">INDEX(SeuilS,MATCH(BL$15,Param,0))</f>
        <v>2</v>
      </c>
      <c r="BM17" s="227"/>
      <c r="BN17" s="228"/>
      <c r="BO17" s="257"/>
      <c r="BP17" s="270"/>
      <c r="BQ17" s="188"/>
      <c r="BR17" s="189"/>
      <c r="BS17" s="190"/>
    </row>
    <row r="18" spans="1:71" s="191" customFormat="1" ht="16.5" customHeight="1" x14ac:dyDescent="0.25">
      <c r="A18" s="186" t="s">
        <v>143</v>
      </c>
      <c r="B18" s="259">
        <f ca="1">INDEX(SeuilS2,MATCH(B$15,Param,0))</f>
        <v>100000000</v>
      </c>
      <c r="C18" s="260"/>
      <c r="D18" s="187">
        <f ca="1">INDEX(SeuilS2,MATCH(D$15,Param,0))</f>
        <v>100000000</v>
      </c>
      <c r="E18" s="226">
        <f ca="1">INDEX(SeuilS2,MATCH(E$15,Param,0))</f>
        <v>100000000</v>
      </c>
      <c r="F18" s="227"/>
      <c r="G18" s="227"/>
      <c r="H18" s="228"/>
      <c r="I18" s="226">
        <f ca="1">INDEX(SeuilS2,MATCH(I$15,Param,0))</f>
        <v>100000000</v>
      </c>
      <c r="J18" s="227"/>
      <c r="K18" s="227"/>
      <c r="L18" s="228"/>
      <c r="M18" s="226">
        <f ca="1">INDEX(SeuilS2,MATCH(M$15,Param,0))</f>
        <v>100000000</v>
      </c>
      <c r="N18" s="228"/>
      <c r="O18" s="226">
        <f ca="1">INDEX(SeuilS2,MATCH(O$15,Param,0))</f>
        <v>100000000</v>
      </c>
      <c r="P18" s="227"/>
      <c r="Q18" s="227"/>
      <c r="R18" s="227"/>
      <c r="S18" s="228"/>
      <c r="T18" s="226">
        <f ca="1">INDEX(SeuilS2,MATCH(T$15,Param,0))</f>
        <v>100000000</v>
      </c>
      <c r="U18" s="227"/>
      <c r="V18" s="227"/>
      <c r="W18" s="228"/>
      <c r="X18" s="226">
        <f ca="1">INDEX(SeuilS2,MATCH(X$15,Param,0))</f>
        <v>100000000</v>
      </c>
      <c r="Y18" s="227"/>
      <c r="Z18" s="228"/>
      <c r="AA18" s="226">
        <f ca="1">INDEX(SeuilS2,MATCH(AA$15,Param,0))</f>
        <v>100000000</v>
      </c>
      <c r="AB18" s="228"/>
      <c r="AC18" s="226">
        <f ca="1">INDEX(SeuilS2,MATCH(AC$15,Param,0))</f>
        <v>100000000</v>
      </c>
      <c r="AD18" s="228"/>
      <c r="AE18" s="226">
        <f ca="1">INDEX(SeuilS2,MATCH(AE$15,Param,0))</f>
        <v>100000000</v>
      </c>
      <c r="AF18" s="228"/>
      <c r="AG18" s="226">
        <f ca="1">INDEX(SeuilS2,MATCH(AG$15,Param,0))</f>
        <v>100000000</v>
      </c>
      <c r="AH18" s="228"/>
      <c r="AI18" s="226">
        <f ca="1">INDEX(SeuilS2,MATCH(AI$15,Param,0))</f>
        <v>100000000</v>
      </c>
      <c r="AJ18" s="228"/>
      <c r="AK18" s="202"/>
      <c r="AL18" s="227">
        <f ca="1">INDEX(SeuilS2,MATCH(AK$15,Param,0))</f>
        <v>20</v>
      </c>
      <c r="AM18" s="228"/>
      <c r="AN18" s="226">
        <f ca="1">INDEX(SeuilS2,MATCH(AN$15,Param,0))</f>
        <v>100000000</v>
      </c>
      <c r="AO18" s="227"/>
      <c r="AP18" s="228"/>
      <c r="AQ18" s="226">
        <f ca="1">INDEX(SeuilS2,MATCH(AQ$15,Param,0))</f>
        <v>100000000</v>
      </c>
      <c r="AR18" s="227"/>
      <c r="AS18" s="228"/>
      <c r="AT18" s="226">
        <f ca="1">INDEX(SeuilS2,MATCH(AT$15,Param,0))</f>
        <v>100000000</v>
      </c>
      <c r="AU18" s="227"/>
      <c r="AV18" s="228"/>
      <c r="AW18" s="226">
        <f ca="1">INDEX(SeuilS2,MATCH(AW$15,Param,0))</f>
        <v>100000000</v>
      </c>
      <c r="AX18" s="227"/>
      <c r="AY18" s="228"/>
      <c r="AZ18" s="226">
        <f ca="1">INDEX(SeuilS2,MATCH(AZ$15,Param,0))</f>
        <v>100000000</v>
      </c>
      <c r="BA18" s="227"/>
      <c r="BB18" s="228"/>
      <c r="BC18" s="226">
        <f ca="1">INDEX(SeuilS2,MATCH(BC$15,Param,0))</f>
        <v>100000000</v>
      </c>
      <c r="BD18" s="227"/>
      <c r="BE18" s="228"/>
      <c r="BF18" s="226">
        <f ca="1">INDEX(SeuilS2,MATCH(BF$15,Param,0))</f>
        <v>100000000</v>
      </c>
      <c r="BG18" s="227"/>
      <c r="BH18" s="228"/>
      <c r="BI18" s="226">
        <f ca="1">INDEX(SeuilS2,MATCH(BI$15,Param,0))</f>
        <v>100000000</v>
      </c>
      <c r="BJ18" s="227"/>
      <c r="BK18" s="228"/>
      <c r="BL18" s="226">
        <f ca="1">INDEX(SeuilS2,MATCH(BL$15,Param,0))</f>
        <v>100000000</v>
      </c>
      <c r="BM18" s="227"/>
      <c r="BN18" s="228"/>
      <c r="BO18" s="257"/>
      <c r="BP18" s="270"/>
      <c r="BQ18" s="188"/>
      <c r="BR18" s="189"/>
      <c r="BS18" s="190"/>
    </row>
    <row r="19" spans="1:71" ht="12" customHeight="1" thickBot="1" x14ac:dyDescent="0.3">
      <c r="A19" s="184" t="s">
        <v>51</v>
      </c>
      <c r="B19" s="174" t="s">
        <v>55</v>
      </c>
      <c r="C19" s="194" t="s">
        <v>55</v>
      </c>
      <c r="D19" s="195" t="s">
        <v>55</v>
      </c>
      <c r="E19" s="220" t="s">
        <v>55</v>
      </c>
      <c r="F19" s="225"/>
      <c r="G19" s="225"/>
      <c r="H19" s="221"/>
      <c r="I19" s="220" t="s">
        <v>55</v>
      </c>
      <c r="J19" s="225"/>
      <c r="K19" s="225"/>
      <c r="L19" s="221"/>
      <c r="M19" s="220" t="s">
        <v>55</v>
      </c>
      <c r="N19" s="221"/>
      <c r="O19" s="220" t="s">
        <v>55</v>
      </c>
      <c r="P19" s="225"/>
      <c r="Q19" s="225"/>
      <c r="R19" s="225"/>
      <c r="S19" s="221"/>
      <c r="T19" s="220" t="s">
        <v>55</v>
      </c>
      <c r="U19" s="225"/>
      <c r="V19" s="225"/>
      <c r="W19" s="221"/>
      <c r="X19" s="220" t="s">
        <v>55</v>
      </c>
      <c r="Y19" s="225"/>
      <c r="Z19" s="221"/>
      <c r="AA19" s="220" t="s">
        <v>55</v>
      </c>
      <c r="AB19" s="221"/>
      <c r="AC19" s="220" t="s">
        <v>55</v>
      </c>
      <c r="AD19" s="221"/>
      <c r="AE19" s="220" t="s">
        <v>55</v>
      </c>
      <c r="AF19" s="221"/>
      <c r="AG19" s="220" t="s">
        <v>55</v>
      </c>
      <c r="AH19" s="221"/>
      <c r="AI19" s="220" t="s">
        <v>55</v>
      </c>
      <c r="AJ19" s="221"/>
      <c r="AK19" s="220" t="s">
        <v>55</v>
      </c>
      <c r="AL19" s="225"/>
      <c r="AM19" s="221"/>
      <c r="AN19" s="220" t="s">
        <v>55</v>
      </c>
      <c r="AO19" s="225"/>
      <c r="AP19" s="221"/>
      <c r="AQ19" s="220" t="s">
        <v>55</v>
      </c>
      <c r="AR19" s="225"/>
      <c r="AS19" s="221"/>
      <c r="AT19" s="220" t="s">
        <v>55</v>
      </c>
      <c r="AU19" s="225"/>
      <c r="AV19" s="221"/>
      <c r="AW19" s="220" t="s">
        <v>55</v>
      </c>
      <c r="AX19" s="225"/>
      <c r="AY19" s="221"/>
      <c r="AZ19" s="220" t="s">
        <v>55</v>
      </c>
      <c r="BA19" s="225"/>
      <c r="BB19" s="221"/>
      <c r="BC19" s="220" t="s">
        <v>55</v>
      </c>
      <c r="BD19" s="225"/>
      <c r="BE19" s="221"/>
      <c r="BF19" s="220" t="s">
        <v>55</v>
      </c>
      <c r="BG19" s="225"/>
      <c r="BH19" s="221"/>
      <c r="BI19" s="220" t="s">
        <v>55</v>
      </c>
      <c r="BJ19" s="225"/>
      <c r="BK19" s="221"/>
      <c r="BL19" s="220" t="s">
        <v>55</v>
      </c>
      <c r="BM19" s="225"/>
      <c r="BN19" s="221"/>
      <c r="BO19" s="257"/>
      <c r="BP19" s="270"/>
      <c r="BQ19" s="172"/>
      <c r="BR19" s="263" t="s">
        <v>34</v>
      </c>
      <c r="BS19" s="3"/>
    </row>
    <row r="20" spans="1:71" ht="39.75" customHeight="1" x14ac:dyDescent="0.25">
      <c r="A20" s="166" t="s">
        <v>52</v>
      </c>
      <c r="B20" s="192" t="s">
        <v>73</v>
      </c>
      <c r="C20" s="193" t="s">
        <v>63</v>
      </c>
      <c r="D20" s="200" t="s">
        <v>63</v>
      </c>
      <c r="E20" s="216" t="s">
        <v>62</v>
      </c>
      <c r="F20" s="224"/>
      <c r="G20" s="224"/>
      <c r="H20" s="217"/>
      <c r="I20" s="216" t="s">
        <v>62</v>
      </c>
      <c r="J20" s="224"/>
      <c r="K20" s="224"/>
      <c r="L20" s="217"/>
      <c r="M20" s="222" t="s">
        <v>73</v>
      </c>
      <c r="N20" s="223"/>
      <c r="O20" s="216" t="s">
        <v>62</v>
      </c>
      <c r="P20" s="224"/>
      <c r="Q20" s="224"/>
      <c r="R20" s="224"/>
      <c r="S20" s="217"/>
      <c r="T20" s="216" t="s">
        <v>62</v>
      </c>
      <c r="U20" s="224"/>
      <c r="V20" s="224"/>
      <c r="W20" s="217"/>
      <c r="X20" s="222" t="s">
        <v>135</v>
      </c>
      <c r="Y20" s="235"/>
      <c r="Z20" s="223"/>
      <c r="AA20" s="222" t="s">
        <v>135</v>
      </c>
      <c r="AB20" s="223"/>
      <c r="AC20" s="222" t="s">
        <v>73</v>
      </c>
      <c r="AD20" s="223"/>
      <c r="AE20" s="222" t="s">
        <v>73</v>
      </c>
      <c r="AF20" s="223"/>
      <c r="AG20" s="222" t="s">
        <v>73</v>
      </c>
      <c r="AH20" s="223"/>
      <c r="AI20" s="222" t="s">
        <v>73</v>
      </c>
      <c r="AJ20" s="223"/>
      <c r="AK20" s="222" t="s">
        <v>75</v>
      </c>
      <c r="AL20" s="235"/>
      <c r="AM20" s="223"/>
      <c r="AN20" s="222" t="s">
        <v>135</v>
      </c>
      <c r="AO20" s="235"/>
      <c r="AP20" s="223"/>
      <c r="AQ20" s="222" t="s">
        <v>135</v>
      </c>
      <c r="AR20" s="235"/>
      <c r="AS20" s="223"/>
      <c r="AT20" s="222" t="s">
        <v>135</v>
      </c>
      <c r="AU20" s="235"/>
      <c r="AV20" s="223"/>
      <c r="AW20" s="222" t="s">
        <v>135</v>
      </c>
      <c r="AX20" s="235"/>
      <c r="AY20" s="223"/>
      <c r="AZ20" s="222" t="s">
        <v>135</v>
      </c>
      <c r="BA20" s="235"/>
      <c r="BB20" s="223"/>
      <c r="BC20" s="222" t="s">
        <v>135</v>
      </c>
      <c r="BD20" s="235"/>
      <c r="BE20" s="223"/>
      <c r="BF20" s="222" t="s">
        <v>135</v>
      </c>
      <c r="BG20" s="235"/>
      <c r="BH20" s="223"/>
      <c r="BI20" s="222" t="s">
        <v>135</v>
      </c>
      <c r="BJ20" s="235"/>
      <c r="BK20" s="223"/>
      <c r="BL20" s="222" t="s">
        <v>135</v>
      </c>
      <c r="BM20" s="235"/>
      <c r="BN20" s="223"/>
      <c r="BO20" s="257"/>
      <c r="BP20" s="270"/>
      <c r="BQ20" s="261" t="s">
        <v>33</v>
      </c>
      <c r="BR20" s="263"/>
      <c r="BS20" s="3"/>
    </row>
    <row r="21" spans="1:71" s="144" customFormat="1" ht="15.75" customHeight="1" x14ac:dyDescent="0.25">
      <c r="A21" s="59" t="s">
        <v>142</v>
      </c>
      <c r="B21" s="200"/>
      <c r="C21" s="201"/>
      <c r="D21" s="200"/>
      <c r="E21" s="199"/>
      <c r="F21" s="196"/>
      <c r="G21" s="196"/>
      <c r="H21" s="197"/>
      <c r="I21" s="199"/>
      <c r="J21" s="196"/>
      <c r="K21" s="196"/>
      <c r="L21" s="197"/>
      <c r="M21" s="198"/>
      <c r="N21" s="197"/>
      <c r="O21" s="199"/>
      <c r="P21" s="196"/>
      <c r="Q21" s="196"/>
      <c r="R21" s="196"/>
      <c r="S21" s="197"/>
      <c r="T21" s="199"/>
      <c r="U21" s="196"/>
      <c r="V21" s="196"/>
      <c r="W21" s="197"/>
      <c r="X21" s="200"/>
      <c r="Y21" s="198"/>
      <c r="Z21" s="201"/>
      <c r="AA21" s="200"/>
      <c r="AB21" s="198"/>
      <c r="AC21" s="200"/>
      <c r="AD21" s="197"/>
      <c r="AE21" s="198"/>
      <c r="AF21" s="197"/>
      <c r="AG21" s="198"/>
      <c r="AH21" s="197"/>
      <c r="AI21" s="198"/>
      <c r="AJ21" s="197"/>
      <c r="AK21" s="200"/>
      <c r="AL21" s="198"/>
      <c r="AM21" s="201"/>
      <c r="AN21" s="200"/>
      <c r="AO21" s="198"/>
      <c r="AP21" s="198"/>
      <c r="AQ21" s="200"/>
      <c r="AR21" s="198"/>
      <c r="AS21" s="198"/>
      <c r="AT21" s="200"/>
      <c r="AU21" s="198"/>
      <c r="AV21" s="198"/>
      <c r="AW21" s="200"/>
      <c r="AX21" s="198"/>
      <c r="AY21" s="198"/>
      <c r="AZ21" s="200"/>
      <c r="BA21" s="198"/>
      <c r="BB21" s="198"/>
      <c r="BC21" s="200"/>
      <c r="BD21" s="198"/>
      <c r="BE21" s="198"/>
      <c r="BF21" s="200"/>
      <c r="BG21" s="198"/>
      <c r="BH21" s="198"/>
      <c r="BI21" s="200"/>
      <c r="BJ21" s="198"/>
      <c r="BK21" s="198"/>
      <c r="BL21" s="200"/>
      <c r="BM21" s="198"/>
      <c r="BN21" s="198"/>
      <c r="BO21" s="257"/>
      <c r="BP21" s="270"/>
      <c r="BQ21" s="261"/>
      <c r="BR21" s="263"/>
      <c r="BS21" s="3"/>
    </row>
    <row r="22" spans="1:71" s="144" customFormat="1" ht="15.75" customHeight="1" x14ac:dyDescent="0.25">
      <c r="A22" s="59" t="s">
        <v>143</v>
      </c>
      <c r="B22" s="200"/>
      <c r="C22" s="201"/>
      <c r="D22" s="200"/>
      <c r="E22" s="199"/>
      <c r="F22" s="196"/>
      <c r="G22" s="196"/>
      <c r="H22" s="197"/>
      <c r="I22" s="199"/>
      <c r="J22" s="196"/>
      <c r="K22" s="196"/>
      <c r="L22" s="197"/>
      <c r="M22" s="198"/>
      <c r="N22" s="197"/>
      <c r="O22" s="199"/>
      <c r="P22" s="196"/>
      <c r="Q22" s="196"/>
      <c r="R22" s="196"/>
      <c r="S22" s="197"/>
      <c r="T22" s="199"/>
      <c r="U22" s="196"/>
      <c r="V22" s="196"/>
      <c r="W22" s="197"/>
      <c r="X22" s="200"/>
      <c r="Y22" s="198"/>
      <c r="Z22" s="201"/>
      <c r="AA22" s="200"/>
      <c r="AB22" s="198"/>
      <c r="AC22" s="200"/>
      <c r="AD22" s="197"/>
      <c r="AE22" s="198"/>
      <c r="AF22" s="197"/>
      <c r="AG22" s="198"/>
      <c r="AH22" s="197"/>
      <c r="AI22" s="198"/>
      <c r="AJ22" s="197"/>
      <c r="AK22" s="200"/>
      <c r="AL22" s="198"/>
      <c r="AM22" s="201"/>
      <c r="AN22" s="200"/>
      <c r="AO22" s="198"/>
      <c r="AP22" s="198"/>
      <c r="AQ22" s="200"/>
      <c r="AR22" s="198"/>
      <c r="AS22" s="198"/>
      <c r="AT22" s="200"/>
      <c r="AU22" s="198"/>
      <c r="AV22" s="198"/>
      <c r="AW22" s="200"/>
      <c r="AX22" s="198"/>
      <c r="AY22" s="198"/>
      <c r="AZ22" s="200"/>
      <c r="BA22" s="198"/>
      <c r="BB22" s="198"/>
      <c r="BC22" s="200"/>
      <c r="BD22" s="198"/>
      <c r="BE22" s="198"/>
      <c r="BF22" s="200"/>
      <c r="BG22" s="198"/>
      <c r="BH22" s="198"/>
      <c r="BI22" s="200"/>
      <c r="BJ22" s="198"/>
      <c r="BK22" s="198"/>
      <c r="BL22" s="200"/>
      <c r="BM22" s="198"/>
      <c r="BN22" s="198"/>
      <c r="BO22" s="257"/>
      <c r="BP22" s="270"/>
      <c r="BQ22" s="261"/>
      <c r="BR22" s="263"/>
      <c r="BS22" s="3"/>
    </row>
    <row r="23" spans="1:71" ht="12" customHeight="1" x14ac:dyDescent="0.25">
      <c r="A23" s="59" t="s">
        <v>57</v>
      </c>
      <c r="B23" s="199"/>
      <c r="C23" s="197"/>
      <c r="D23" s="67" t="s">
        <v>56</v>
      </c>
      <c r="E23" s="216" t="s">
        <v>58</v>
      </c>
      <c r="F23" s="224"/>
      <c r="G23" s="224"/>
      <c r="H23" s="217"/>
      <c r="I23" s="216" t="s">
        <v>58</v>
      </c>
      <c r="J23" s="224"/>
      <c r="K23" s="224"/>
      <c r="L23" s="217"/>
      <c r="M23" s="216"/>
      <c r="N23" s="217"/>
      <c r="O23" s="216" t="s">
        <v>59</v>
      </c>
      <c r="P23" s="224"/>
      <c r="Q23" s="224"/>
      <c r="R23" s="224"/>
      <c r="S23" s="217"/>
      <c r="T23" s="216" t="s">
        <v>58</v>
      </c>
      <c r="U23" s="224"/>
      <c r="V23" s="224"/>
      <c r="W23" s="217"/>
      <c r="X23" s="216"/>
      <c r="Y23" s="224"/>
      <c r="Z23" s="217"/>
      <c r="AA23" s="216" t="s">
        <v>60</v>
      </c>
      <c r="AB23" s="217"/>
      <c r="AC23" s="216"/>
      <c r="AD23" s="217"/>
      <c r="AE23" s="216"/>
      <c r="AF23" s="217"/>
      <c r="AG23" s="216"/>
      <c r="AH23" s="217"/>
      <c r="AI23" s="216"/>
      <c r="AJ23" s="217"/>
      <c r="AK23" s="216" t="s">
        <v>60</v>
      </c>
      <c r="AL23" s="224"/>
      <c r="AM23" s="217"/>
      <c r="AN23" s="216"/>
      <c r="AO23" s="224"/>
      <c r="AP23" s="217"/>
      <c r="AQ23" s="216"/>
      <c r="AR23" s="224"/>
      <c r="AS23" s="217"/>
      <c r="AT23" s="216"/>
      <c r="AU23" s="224"/>
      <c r="AV23" s="217"/>
      <c r="AW23" s="216"/>
      <c r="AX23" s="224"/>
      <c r="AY23" s="217"/>
      <c r="AZ23" s="216"/>
      <c r="BA23" s="224"/>
      <c r="BB23" s="217"/>
      <c r="BC23" s="216"/>
      <c r="BD23" s="224"/>
      <c r="BE23" s="217"/>
      <c r="BF23" s="216"/>
      <c r="BG23" s="224"/>
      <c r="BH23" s="217"/>
      <c r="BI23" s="216"/>
      <c r="BJ23" s="224"/>
      <c r="BK23" s="217"/>
      <c r="BL23" s="216"/>
      <c r="BM23" s="224"/>
      <c r="BN23" s="217"/>
      <c r="BO23" s="257"/>
      <c r="BP23" s="270"/>
      <c r="BQ23" s="261"/>
      <c r="BR23" s="263"/>
      <c r="BS23" s="3"/>
    </row>
    <row r="24" spans="1:71" ht="12" customHeight="1" x14ac:dyDescent="0.25">
      <c r="A24" s="59" t="s">
        <v>53</v>
      </c>
      <c r="B24" s="199"/>
      <c r="C24" s="197"/>
      <c r="D24" s="199"/>
      <c r="E24" s="216"/>
      <c r="F24" s="224"/>
      <c r="G24" s="224"/>
      <c r="H24" s="217"/>
      <c r="I24" s="216"/>
      <c r="J24" s="224"/>
      <c r="K24" s="224"/>
      <c r="L24" s="217"/>
      <c r="M24" s="216"/>
      <c r="N24" s="217"/>
      <c r="O24" s="216"/>
      <c r="P24" s="224"/>
      <c r="Q24" s="224"/>
      <c r="R24" s="224"/>
      <c r="S24" s="217"/>
      <c r="T24" s="216"/>
      <c r="U24" s="224"/>
      <c r="V24" s="224"/>
      <c r="W24" s="217"/>
      <c r="X24" s="216"/>
      <c r="Y24" s="224"/>
      <c r="Z24" s="217"/>
      <c r="AA24" s="216"/>
      <c r="AB24" s="217"/>
      <c r="AC24" s="216"/>
      <c r="AD24" s="217"/>
      <c r="AE24" s="216"/>
      <c r="AF24" s="217"/>
      <c r="AG24" s="216"/>
      <c r="AH24" s="217"/>
      <c r="AI24" s="216"/>
      <c r="AJ24" s="217"/>
      <c r="AK24" s="216"/>
      <c r="AL24" s="224"/>
      <c r="AM24" s="217"/>
      <c r="AN24" s="216"/>
      <c r="AO24" s="224"/>
      <c r="AP24" s="217"/>
      <c r="AQ24" s="216"/>
      <c r="AR24" s="224"/>
      <c r="AS24" s="217"/>
      <c r="AT24" s="216"/>
      <c r="AU24" s="224"/>
      <c r="AV24" s="217"/>
      <c r="AW24" s="216"/>
      <c r="AX24" s="224"/>
      <c r="AY24" s="217"/>
      <c r="AZ24" s="216"/>
      <c r="BA24" s="224"/>
      <c r="BB24" s="217"/>
      <c r="BC24" s="216"/>
      <c r="BD24" s="224"/>
      <c r="BE24" s="217"/>
      <c r="BF24" s="216"/>
      <c r="BG24" s="224"/>
      <c r="BH24" s="217"/>
      <c r="BI24" s="216"/>
      <c r="BJ24" s="224"/>
      <c r="BK24" s="217"/>
      <c r="BL24" s="216"/>
      <c r="BM24" s="224"/>
      <c r="BN24" s="217"/>
      <c r="BO24" s="257"/>
      <c r="BP24" s="270"/>
      <c r="BQ24" s="261"/>
      <c r="BR24" s="263"/>
      <c r="BS24" s="3"/>
    </row>
    <row r="25" spans="1:71" ht="12" customHeight="1" thickBot="1" x14ac:dyDescent="0.3">
      <c r="A25" s="60" t="s">
        <v>54</v>
      </c>
      <c r="B25" s="174"/>
      <c r="C25" s="175"/>
      <c r="D25" s="195"/>
      <c r="E25" s="213"/>
      <c r="F25" s="214"/>
      <c r="G25" s="214"/>
      <c r="H25" s="215"/>
      <c r="I25" s="213"/>
      <c r="J25" s="214"/>
      <c r="K25" s="214"/>
      <c r="L25" s="215"/>
      <c r="M25" s="213"/>
      <c r="N25" s="215"/>
      <c r="O25" s="213"/>
      <c r="P25" s="214"/>
      <c r="Q25" s="214"/>
      <c r="R25" s="214"/>
      <c r="S25" s="215"/>
      <c r="T25" s="213"/>
      <c r="U25" s="214"/>
      <c r="V25" s="214"/>
      <c r="W25" s="215"/>
      <c r="X25" s="213"/>
      <c r="Y25" s="214"/>
      <c r="Z25" s="215"/>
      <c r="AA25" s="213"/>
      <c r="AB25" s="215"/>
      <c r="AC25" s="213"/>
      <c r="AD25" s="215"/>
      <c r="AE25" s="213"/>
      <c r="AF25" s="215"/>
      <c r="AG25" s="213"/>
      <c r="AH25" s="215"/>
      <c r="AI25" s="213"/>
      <c r="AJ25" s="215"/>
      <c r="AK25" s="213"/>
      <c r="AL25" s="214"/>
      <c r="AM25" s="215"/>
      <c r="AN25" s="213"/>
      <c r="AO25" s="214"/>
      <c r="AP25" s="215"/>
      <c r="AQ25" s="213"/>
      <c r="AR25" s="214"/>
      <c r="AS25" s="215"/>
      <c r="AT25" s="213"/>
      <c r="AU25" s="214"/>
      <c r="AV25" s="215"/>
      <c r="AW25" s="213"/>
      <c r="AX25" s="214"/>
      <c r="AY25" s="215"/>
      <c r="AZ25" s="213"/>
      <c r="BA25" s="214"/>
      <c r="BB25" s="215"/>
      <c r="BC25" s="213"/>
      <c r="BD25" s="214"/>
      <c r="BE25" s="215"/>
      <c r="BF25" s="213"/>
      <c r="BG25" s="214"/>
      <c r="BH25" s="215"/>
      <c r="BI25" s="213"/>
      <c r="BJ25" s="214"/>
      <c r="BK25" s="215"/>
      <c r="BL25" s="213"/>
      <c r="BM25" s="214"/>
      <c r="BN25" s="215"/>
      <c r="BO25" s="258"/>
      <c r="BP25" s="271"/>
      <c r="BQ25" s="262"/>
      <c r="BR25" s="264"/>
      <c r="BS25" s="3"/>
    </row>
    <row r="26" spans="1:71" x14ac:dyDescent="0.25">
      <c r="A26" s="85">
        <f>EOMONTH($B$12,-1)+1</f>
        <v>42370</v>
      </c>
      <c r="B26" s="32">
        <v>317</v>
      </c>
      <c r="C26" s="173">
        <v>14.99</v>
      </c>
      <c r="D26" s="167">
        <v>7.58</v>
      </c>
      <c r="E26" s="24">
        <v>1</v>
      </c>
      <c r="F26" s="27">
        <v>242</v>
      </c>
      <c r="G26" s="27">
        <f t="shared" ref="G26:G89" si="0">IF(F26=0,0,(F26*E26))</f>
        <v>242</v>
      </c>
      <c r="H26" s="149">
        <f>IF(G26=0,0,IF(B26=0,0,(G26*B26/1000)))</f>
        <v>76.713999999999999</v>
      </c>
      <c r="I26" s="28">
        <v>1</v>
      </c>
      <c r="J26" s="27">
        <v>185</v>
      </c>
      <c r="K26" s="27">
        <f t="shared" ref="K26:K89" si="1">IF(J26=0,0,(J26*I26))</f>
        <v>185</v>
      </c>
      <c r="L26" s="29">
        <f t="shared" ref="L26:L91" si="2">IF(K26=0,0,IF(B26=0,0,K26*B26/1000))</f>
        <v>58.645000000000003</v>
      </c>
      <c r="M26" s="27">
        <v>23</v>
      </c>
      <c r="N26" s="149">
        <f>IF(M26=0,0,IF(B26=0,0,M26*B26/1000))</f>
        <v>7.2910000000000004</v>
      </c>
      <c r="O26" s="96">
        <v>90.6</v>
      </c>
      <c r="P26" s="61">
        <v>91.9</v>
      </c>
      <c r="Q26" s="27">
        <v>50</v>
      </c>
      <c r="R26" s="27">
        <f t="shared" ref="R26:R41" si="3">IF(P26=0,0,(P26-O26)*1000/Q26)</f>
        <v>26.000000000000227</v>
      </c>
      <c r="S26" s="149">
        <f>IF(R26=0,0,IF(B26=0,0,R26*B26/1000))</f>
        <v>8.2420000000000719</v>
      </c>
      <c r="T26" s="24">
        <v>1</v>
      </c>
      <c r="U26" s="61">
        <v>2.12</v>
      </c>
      <c r="V26" s="27">
        <f t="shared" ref="V26:V89" si="4">IF(U26=0,0,(U26*T26))</f>
        <v>2.12</v>
      </c>
      <c r="W26" s="159">
        <f>IF(V26=0,0,IF(B26=0,0,V26*B26/1000))</f>
        <v>0.67204000000000008</v>
      </c>
      <c r="X26" s="163"/>
      <c r="Y26" s="165"/>
      <c r="Z26" s="162">
        <f>IF(Y26=0,0,IF(B26=0,0,Y26*B26/1000))</f>
        <v>0</v>
      </c>
      <c r="AA26" s="206">
        <v>9.4</v>
      </c>
      <c r="AB26" s="153">
        <f t="shared" ref="AB26:AB89" si="5">IF(AA26=0,0,IF(B26=0,0,AA26*B26/1000))</f>
        <v>2.9798</v>
      </c>
      <c r="AC26" s="116">
        <v>5.07</v>
      </c>
      <c r="AD26" s="153">
        <f t="shared" ref="AD26:AD89" si="6">IF(AC26=0,0,IF(B26=0,0,AC26*B26/1000))</f>
        <v>1.6071900000000001</v>
      </c>
      <c r="AE26" s="27">
        <v>0.17599999999999999</v>
      </c>
      <c r="AF26" s="147">
        <f t="shared" ref="AF26:AF89" si="7">IF(AE26=0,0,IF(B26=0,0,AE26*B26/1000))</f>
        <v>5.5791999999999994E-2</v>
      </c>
      <c r="AG26" s="27">
        <v>1.0349999999999999</v>
      </c>
      <c r="AH26" s="149">
        <f t="shared" ref="AH26:AH89" si="8">IF(AG26=0,0,IF(B26=0,0,AG26*B26/1000))</f>
        <v>0.32809499999999997</v>
      </c>
      <c r="AI26" s="115">
        <f t="shared" ref="AI26:AI89" si="9">IF(AA26=0,"",SUM(AA26,AE26,AG26))</f>
        <v>10.611000000000001</v>
      </c>
      <c r="AJ26" s="159">
        <f t="shared" ref="AJ26:AJ89" si="10">IF(AI26=0,0,IF(B26=0,0,AI26*B26/1000))</f>
        <v>3.3636870000000005</v>
      </c>
      <c r="AK26" s="52"/>
      <c r="AL26" s="115">
        <v>0.7</v>
      </c>
      <c r="AM26" s="146">
        <f t="shared" ref="AM26:AM89" si="11">IF(AL26=0,0,IF(B26=0,0,AL26*B26/1000))</f>
        <v>0.22189999999999999</v>
      </c>
      <c r="AN26" s="50"/>
      <c r="AO26" s="115">
        <v>3</v>
      </c>
      <c r="AP26" s="151">
        <f t="shared" ref="AP26:AP89" si="12">IF(AO26=""," ",IF(B26=""," ",AO26*B26/1000))</f>
        <v>0.95099999999999996</v>
      </c>
      <c r="AQ26" s="126" t="s">
        <v>84</v>
      </c>
      <c r="AR26" s="115">
        <v>2.5000000000000001E-2</v>
      </c>
      <c r="AS26" s="151">
        <f t="shared" ref="AS26:AS89" si="13">IF(AR26=""," ",IF(B26=""," ",AR26*B26/1000))</f>
        <v>7.9250000000000015E-3</v>
      </c>
      <c r="AT26" s="51" t="s">
        <v>84</v>
      </c>
      <c r="AU26" s="115">
        <v>0.01</v>
      </c>
      <c r="AV26" s="151">
        <f t="shared" ref="AV26:AV89" si="14">IF(AU26=""," ",IF(B26=""," ",AU26*B26/1000))</f>
        <v>3.1700000000000001E-3</v>
      </c>
      <c r="AW26" s="51"/>
      <c r="AX26" s="136">
        <v>7.45073557E-2</v>
      </c>
      <c r="AY26" s="161">
        <f t="shared" ref="AY26:AY89" si="15">IF(AX26=""," ",IF(B26=""," ",AX26*B26/1000))</f>
        <v>2.3618831756900001E-2</v>
      </c>
      <c r="AZ26" s="50"/>
      <c r="BA26" s="123">
        <v>1.1033499200000001</v>
      </c>
      <c r="BB26" s="161">
        <f t="shared" ref="BB26:BB89" si="16">IF(BA26=""," ",IF(B26=""," ",BA26*B26/1000))</f>
        <v>0.34976192464</v>
      </c>
      <c r="BC26" s="50"/>
      <c r="BD26" s="139">
        <v>7.2797864700000006E-2</v>
      </c>
      <c r="BE26" s="161">
        <f t="shared" ref="BE26:BE89" si="17">IF(BD26=""," ",IF(B26=""," ",BD26*B26/1000))</f>
        <v>2.3076923109900001E-2</v>
      </c>
      <c r="BF26" s="50" t="s">
        <v>84</v>
      </c>
      <c r="BG26" s="121">
        <v>0.04</v>
      </c>
      <c r="BH26" s="151">
        <f t="shared" ref="BH26:BH89" si="18">IF(BG26=""," ",IF(B26=""," ",BG26*B26/1000))</f>
        <v>1.268E-2</v>
      </c>
      <c r="BI26" s="51" t="s">
        <v>84</v>
      </c>
      <c r="BJ26" s="142">
        <v>0.06</v>
      </c>
      <c r="BK26" s="161">
        <f t="shared" ref="BK26:BK89" si="19">IF(BJ26=""," ",IF(B26=""," ",BJ26*B26/1000))</f>
        <v>1.9019999999999999E-2</v>
      </c>
      <c r="BL26" s="50"/>
      <c r="BM26" s="139">
        <v>0.54356241199999999</v>
      </c>
      <c r="BN26" s="161">
        <f t="shared" ref="BN26:BN89" si="20">IF(BM26=""," ",IF(B26=""," ",BM26*B26/1000))</f>
        <v>0.172309284604</v>
      </c>
      <c r="BO26" s="23" t="s">
        <v>115</v>
      </c>
      <c r="BP26" s="7" t="s">
        <v>115</v>
      </c>
      <c r="BQ26" s="130" t="s">
        <v>17</v>
      </c>
      <c r="BR26" s="10"/>
      <c r="BS26" s="3"/>
    </row>
    <row r="27" spans="1:71" x14ac:dyDescent="0.25">
      <c r="A27" s="86">
        <f>A26+1</f>
        <v>42371</v>
      </c>
      <c r="B27" s="25">
        <v>594</v>
      </c>
      <c r="C27" s="31">
        <v>14.85</v>
      </c>
      <c r="D27" s="168">
        <v>7.76</v>
      </c>
      <c r="E27" s="26">
        <v>1</v>
      </c>
      <c r="F27" s="29">
        <v>196</v>
      </c>
      <c r="G27" s="29">
        <f t="shared" si="0"/>
        <v>196</v>
      </c>
      <c r="H27" s="147">
        <f>IF(G27=0,0,IF(B27=0,0,(G27*B27/1000)))</f>
        <v>116.42400000000001</v>
      </c>
      <c r="I27" s="30">
        <v>1</v>
      </c>
      <c r="J27" s="29">
        <v>135</v>
      </c>
      <c r="K27" s="29">
        <f t="shared" si="1"/>
        <v>135</v>
      </c>
      <c r="L27" s="29">
        <f t="shared" si="2"/>
        <v>80.19</v>
      </c>
      <c r="M27" s="54">
        <v>20</v>
      </c>
      <c r="N27" s="147">
        <f>IF(M27=0,0,IF(B27=0,0,M27*B27/1000))</f>
        <v>11.88</v>
      </c>
      <c r="O27" s="97">
        <v>93.7</v>
      </c>
      <c r="P27" s="62">
        <v>97.1</v>
      </c>
      <c r="Q27" s="29">
        <v>75</v>
      </c>
      <c r="R27" s="29">
        <f t="shared" si="3"/>
        <v>45.333333333333215</v>
      </c>
      <c r="S27" s="147">
        <f>IF(R27=0,0,IF(B27=0,0,R27*B27/1000))</f>
        <v>26.92799999999993</v>
      </c>
      <c r="T27" s="26">
        <v>1</v>
      </c>
      <c r="U27" s="62">
        <v>1.38</v>
      </c>
      <c r="V27" s="62">
        <f t="shared" si="4"/>
        <v>1.38</v>
      </c>
      <c r="W27" s="150">
        <f>IF(V27=0,0,IF(B27=0,0,V27*B27/1000))</f>
        <v>0.81971999999999989</v>
      </c>
      <c r="X27" s="164"/>
      <c r="Y27" s="165"/>
      <c r="Z27" s="147">
        <f>IF(Y27=0,0,IF(B27=0,0,Y27*B27/1000))</f>
        <v>0</v>
      </c>
      <c r="AA27" s="114">
        <v>5.8</v>
      </c>
      <c r="AB27" s="148">
        <f t="shared" si="5"/>
        <v>3.4451999999999998</v>
      </c>
      <c r="AC27" s="116">
        <v>4.0599999999999996</v>
      </c>
      <c r="AD27" s="152">
        <f t="shared" si="6"/>
        <v>2.4116399999999998</v>
      </c>
      <c r="AE27" s="117">
        <v>0.42199999999999999</v>
      </c>
      <c r="AF27" s="147">
        <f t="shared" si="7"/>
        <v>0.250668</v>
      </c>
      <c r="AG27" s="117">
        <v>2.1589999999999998</v>
      </c>
      <c r="AH27" s="147">
        <f t="shared" si="8"/>
        <v>1.282446</v>
      </c>
      <c r="AI27" s="29">
        <f t="shared" si="9"/>
        <v>8.3810000000000002</v>
      </c>
      <c r="AJ27" s="150">
        <f t="shared" si="10"/>
        <v>4.9783140000000001</v>
      </c>
      <c r="AK27" s="54"/>
      <c r="AL27" s="145">
        <v>1</v>
      </c>
      <c r="AM27" s="147">
        <f t="shared" si="11"/>
        <v>0.59399999999999997</v>
      </c>
      <c r="AN27" s="53"/>
      <c r="AO27" s="122">
        <v>0.56000000000000005</v>
      </c>
      <c r="AP27" s="148">
        <f t="shared" si="12"/>
        <v>0.33264000000000005</v>
      </c>
      <c r="AQ27" s="127" t="s">
        <v>84</v>
      </c>
      <c r="AR27" s="128">
        <v>0.05</v>
      </c>
      <c r="AS27" s="160">
        <f t="shared" si="13"/>
        <v>2.9700000000000004E-2</v>
      </c>
      <c r="AT27" s="55" t="s">
        <v>84</v>
      </c>
      <c r="AU27" s="128">
        <v>0.01</v>
      </c>
      <c r="AV27" s="160">
        <f t="shared" si="14"/>
        <v>5.94E-3</v>
      </c>
      <c r="AW27" s="55"/>
      <c r="AX27" s="137">
        <v>7.8868389100000005E-2</v>
      </c>
      <c r="AY27" s="160">
        <f t="shared" si="15"/>
        <v>4.6847823125400007E-2</v>
      </c>
      <c r="AZ27" s="53"/>
      <c r="BA27" s="124">
        <v>0.75599926699999997</v>
      </c>
      <c r="BB27" s="160">
        <f t="shared" si="16"/>
        <v>0.44906356459799995</v>
      </c>
      <c r="BC27" s="53"/>
      <c r="BD27" s="140">
        <v>5.8004096200000001E-2</v>
      </c>
      <c r="BE27" s="160">
        <f t="shared" si="17"/>
        <v>3.4454433142800001E-2</v>
      </c>
      <c r="BF27" s="53" t="s">
        <v>84</v>
      </c>
      <c r="BG27" s="122">
        <v>0.04</v>
      </c>
      <c r="BH27" s="148">
        <f t="shared" si="18"/>
        <v>2.376E-2</v>
      </c>
      <c r="BI27" s="55" t="s">
        <v>84</v>
      </c>
      <c r="BJ27" s="128">
        <v>0.06</v>
      </c>
      <c r="BK27" s="160">
        <f t="shared" si="19"/>
        <v>3.5639999999999998E-2</v>
      </c>
      <c r="BL27" s="56"/>
      <c r="BM27" s="140">
        <v>0.40578052399999998</v>
      </c>
      <c r="BN27" s="160">
        <f t="shared" si="20"/>
        <v>0.24103363125599997</v>
      </c>
      <c r="BO27" s="25" t="s">
        <v>115</v>
      </c>
      <c r="BP27" s="9" t="s">
        <v>115</v>
      </c>
      <c r="BQ27" s="131" t="s">
        <v>17</v>
      </c>
      <c r="BR27" s="8"/>
      <c r="BS27" s="3"/>
    </row>
    <row r="28" spans="1:71" x14ac:dyDescent="0.25">
      <c r="A28" s="86">
        <f t="shared" ref="A28:A91" si="21">A27+1</f>
        <v>42372</v>
      </c>
      <c r="B28" s="25">
        <v>825</v>
      </c>
      <c r="C28" s="31">
        <v>14.81</v>
      </c>
      <c r="D28" s="168"/>
      <c r="E28" s="26">
        <v>1</v>
      </c>
      <c r="F28" s="29"/>
      <c r="G28" s="29">
        <f t="shared" si="0"/>
        <v>0</v>
      </c>
      <c r="H28" s="147">
        <f t="shared" ref="H28:H91" si="22">IF(G28=0,0,IF(B28=0,0,(G28*B28/1000)))</f>
        <v>0</v>
      </c>
      <c r="I28" s="30">
        <v>1</v>
      </c>
      <c r="J28" s="29"/>
      <c r="K28" s="29">
        <f t="shared" si="1"/>
        <v>0</v>
      </c>
      <c r="L28" s="29">
        <f t="shared" si="2"/>
        <v>0</v>
      </c>
      <c r="M28" s="54">
        <v>114</v>
      </c>
      <c r="N28" s="147">
        <f t="shared" ref="N28:N91" si="23">IF(M28=0,0,IF(B28=0,0,M28*B28/1000))</f>
        <v>94.05</v>
      </c>
      <c r="O28" s="97"/>
      <c r="P28" s="62"/>
      <c r="Q28" s="29">
        <v>100</v>
      </c>
      <c r="R28" s="29">
        <f t="shared" si="3"/>
        <v>0</v>
      </c>
      <c r="S28" s="29">
        <f t="shared" ref="S28:S91" si="24">IF(R28=0,0,IF(B28=0,0,R28*B28/1000))</f>
        <v>0</v>
      </c>
      <c r="T28" s="26">
        <v>1</v>
      </c>
      <c r="U28" s="62"/>
      <c r="V28" s="29">
        <f t="shared" si="4"/>
        <v>0</v>
      </c>
      <c r="W28" s="150">
        <f t="shared" ref="W28:W91" si="25">IF(V28=0,0,IF(B28=0,0,V28*B28/1000))</f>
        <v>0</v>
      </c>
      <c r="X28" s="164"/>
      <c r="Y28" s="165"/>
      <c r="Z28" s="147">
        <f t="shared" ref="Z28:Z91" si="26">IF(Y28=0,0,IF(B28=0,0,Y28*B28/1000))</f>
        <v>0</v>
      </c>
      <c r="AA28" s="114">
        <v>46.92</v>
      </c>
      <c r="AB28" s="148">
        <f t="shared" si="5"/>
        <v>38.709000000000003</v>
      </c>
      <c r="AC28" s="116">
        <v>8.1</v>
      </c>
      <c r="AD28" s="152">
        <f t="shared" si="6"/>
        <v>6.6825000000000001</v>
      </c>
      <c r="AE28" s="117">
        <v>0.48799999999999999</v>
      </c>
      <c r="AF28" s="147">
        <f t="shared" si="7"/>
        <v>0.40259999999999996</v>
      </c>
      <c r="AG28" s="117">
        <v>1.298</v>
      </c>
      <c r="AH28" s="147">
        <f t="shared" si="8"/>
        <v>1.0708500000000001</v>
      </c>
      <c r="AI28" s="29">
        <f t="shared" si="9"/>
        <v>48.706000000000003</v>
      </c>
      <c r="AJ28" s="150">
        <f t="shared" si="10"/>
        <v>40.182450000000003</v>
      </c>
      <c r="AK28" s="54"/>
      <c r="AL28" s="145"/>
      <c r="AM28" s="147">
        <f t="shared" si="11"/>
        <v>0</v>
      </c>
      <c r="AN28" s="53"/>
      <c r="AO28" s="122"/>
      <c r="AP28" s="148" t="str">
        <f t="shared" si="12"/>
        <v xml:space="preserve"> </v>
      </c>
      <c r="AQ28" s="127"/>
      <c r="AR28" s="129" t="s">
        <v>17</v>
      </c>
      <c r="AS28" s="160" t="str">
        <f t="shared" si="13"/>
        <v xml:space="preserve"> </v>
      </c>
      <c r="AT28" s="55"/>
      <c r="AU28" s="129"/>
      <c r="AV28" s="160" t="str">
        <f t="shared" si="14"/>
        <v xml:space="preserve"> </v>
      </c>
      <c r="AW28" s="55"/>
      <c r="AX28" s="138"/>
      <c r="AY28" s="160" t="str">
        <f t="shared" si="15"/>
        <v xml:space="preserve"> </v>
      </c>
      <c r="AZ28" s="53"/>
      <c r="BA28" s="125"/>
      <c r="BB28" s="160" t="str">
        <f t="shared" si="16"/>
        <v xml:space="preserve"> </v>
      </c>
      <c r="BC28" s="53"/>
      <c r="BD28" s="141"/>
      <c r="BE28" s="160" t="str">
        <f t="shared" si="17"/>
        <v xml:space="preserve"> </v>
      </c>
      <c r="BF28" s="53"/>
      <c r="BG28" s="122"/>
      <c r="BH28" s="148" t="str">
        <f t="shared" si="18"/>
        <v xml:space="preserve"> </v>
      </c>
      <c r="BI28" s="55"/>
      <c r="BJ28" s="128" t="s">
        <v>17</v>
      </c>
      <c r="BK28" s="160" t="str">
        <f t="shared" si="19"/>
        <v xml:space="preserve"> </v>
      </c>
      <c r="BL28" s="53"/>
      <c r="BM28" s="140"/>
      <c r="BN28" s="160" t="str">
        <f t="shared" si="20"/>
        <v xml:space="preserve"> </v>
      </c>
      <c r="BO28" s="32" t="s">
        <v>115</v>
      </c>
      <c r="BP28" s="9" t="s">
        <v>115</v>
      </c>
      <c r="BQ28" s="131" t="s">
        <v>116</v>
      </c>
      <c r="BR28" s="8"/>
      <c r="BS28" s="3"/>
    </row>
    <row r="29" spans="1:71" x14ac:dyDescent="0.25">
      <c r="A29" s="86">
        <f t="shared" si="21"/>
        <v>42373</v>
      </c>
      <c r="B29" s="25">
        <v>1450</v>
      </c>
      <c r="C29" s="31">
        <v>14.67</v>
      </c>
      <c r="D29" s="168">
        <v>8.07</v>
      </c>
      <c r="E29" s="26">
        <v>1</v>
      </c>
      <c r="F29" s="29">
        <v>1662</v>
      </c>
      <c r="G29" s="29">
        <f t="shared" si="0"/>
        <v>1662</v>
      </c>
      <c r="H29" s="147">
        <f t="shared" si="22"/>
        <v>2409.9</v>
      </c>
      <c r="I29" s="30">
        <v>1</v>
      </c>
      <c r="J29" s="29">
        <v>1465</v>
      </c>
      <c r="K29" s="29">
        <f t="shared" si="1"/>
        <v>1465</v>
      </c>
      <c r="L29" s="29">
        <f t="shared" si="2"/>
        <v>2124.25</v>
      </c>
      <c r="M29" s="54">
        <v>183</v>
      </c>
      <c r="N29" s="147">
        <f t="shared" si="23"/>
        <v>265.35000000000002</v>
      </c>
      <c r="O29" s="97">
        <v>91.8</v>
      </c>
      <c r="P29" s="62">
        <v>104.2</v>
      </c>
      <c r="Q29" s="29">
        <v>59</v>
      </c>
      <c r="R29" s="29">
        <f t="shared" si="3"/>
        <v>210.16949152542381</v>
      </c>
      <c r="S29" s="147">
        <f t="shared" si="24"/>
        <v>304.74576271186453</v>
      </c>
      <c r="T29" s="26">
        <v>1</v>
      </c>
      <c r="U29" s="62">
        <v>6.68</v>
      </c>
      <c r="V29" s="62">
        <f t="shared" si="4"/>
        <v>6.68</v>
      </c>
      <c r="W29" s="150">
        <f t="shared" si="25"/>
        <v>9.6859999999999999</v>
      </c>
      <c r="X29" s="164"/>
      <c r="Y29" s="165"/>
      <c r="Z29" s="147">
        <f t="shared" si="26"/>
        <v>0</v>
      </c>
      <c r="AA29" s="114">
        <v>21.3</v>
      </c>
      <c r="AB29" s="148">
        <f t="shared" si="5"/>
        <v>30.885000000000002</v>
      </c>
      <c r="AC29" s="116">
        <v>5.59</v>
      </c>
      <c r="AD29" s="152">
        <f t="shared" si="6"/>
        <v>8.1054999999999993</v>
      </c>
      <c r="AE29" s="117">
        <v>0.40600000000000003</v>
      </c>
      <c r="AF29" s="147">
        <f t="shared" si="7"/>
        <v>0.5887</v>
      </c>
      <c r="AG29" s="117">
        <v>0.42399999999999999</v>
      </c>
      <c r="AH29" s="147">
        <f t="shared" si="8"/>
        <v>0.6147999999999999</v>
      </c>
      <c r="AI29" s="29">
        <f t="shared" si="9"/>
        <v>22.13</v>
      </c>
      <c r="AJ29" s="150">
        <f t="shared" si="10"/>
        <v>32.088500000000003</v>
      </c>
      <c r="AK29" s="54"/>
      <c r="AL29" s="145">
        <v>2.65</v>
      </c>
      <c r="AM29" s="147">
        <f t="shared" si="11"/>
        <v>3.8424999999999998</v>
      </c>
      <c r="AN29" s="53"/>
      <c r="AO29" s="122">
        <v>1.1000000000000001</v>
      </c>
      <c r="AP29" s="148">
        <f t="shared" si="12"/>
        <v>1.5950000000000002</v>
      </c>
      <c r="AQ29" s="127" t="s">
        <v>84</v>
      </c>
      <c r="AR29" s="129">
        <v>0.05</v>
      </c>
      <c r="AS29" s="160">
        <f t="shared" si="13"/>
        <v>7.2499999999999995E-2</v>
      </c>
      <c r="AT29" s="55" t="s">
        <v>84</v>
      </c>
      <c r="AU29" s="129">
        <v>0.01</v>
      </c>
      <c r="AV29" s="160">
        <f t="shared" si="14"/>
        <v>1.4500000000000001E-2</v>
      </c>
      <c r="AW29" s="55"/>
      <c r="AX29" s="138">
        <v>0.130623564</v>
      </c>
      <c r="AY29" s="160">
        <f t="shared" si="15"/>
        <v>0.18940416780000002</v>
      </c>
      <c r="AZ29" s="53"/>
      <c r="BA29" s="125">
        <v>4.2686834300000003</v>
      </c>
      <c r="BB29" s="160">
        <f t="shared" si="16"/>
        <v>6.1895909735000005</v>
      </c>
      <c r="BC29" s="53"/>
      <c r="BD29" s="141">
        <v>0.26114401199999998</v>
      </c>
      <c r="BE29" s="160">
        <f t="shared" si="17"/>
        <v>0.37865881739999996</v>
      </c>
      <c r="BF29" s="53"/>
      <c r="BG29" s="122">
        <v>7.25085065E-2</v>
      </c>
      <c r="BH29" s="148">
        <f t="shared" si="18"/>
        <v>0.10513733442500001</v>
      </c>
      <c r="BI29" s="55" t="s">
        <v>84</v>
      </c>
      <c r="BJ29" s="129">
        <v>0.06</v>
      </c>
      <c r="BK29" s="160">
        <f t="shared" si="19"/>
        <v>8.6999999999999994E-2</v>
      </c>
      <c r="BL29" s="53"/>
      <c r="BM29" s="141">
        <v>1.94523859</v>
      </c>
      <c r="BN29" s="160">
        <f t="shared" si="20"/>
        <v>2.8205959555</v>
      </c>
      <c r="BO29" s="32" t="s">
        <v>115</v>
      </c>
      <c r="BP29" s="9" t="s">
        <v>115</v>
      </c>
      <c r="BQ29" s="131" t="s">
        <v>117</v>
      </c>
      <c r="BR29" s="8"/>
      <c r="BS29" s="3"/>
    </row>
    <row r="30" spans="1:71" x14ac:dyDescent="0.25">
      <c r="A30" s="86">
        <f t="shared" si="21"/>
        <v>42374</v>
      </c>
      <c r="B30" s="25">
        <v>1367</v>
      </c>
      <c r="C30" s="31">
        <v>12.07</v>
      </c>
      <c r="D30" s="168">
        <v>7.93</v>
      </c>
      <c r="E30" s="26">
        <v>1</v>
      </c>
      <c r="F30" s="29">
        <v>1168</v>
      </c>
      <c r="G30" s="29">
        <f t="shared" si="0"/>
        <v>1168</v>
      </c>
      <c r="H30" s="147">
        <f t="shared" si="22"/>
        <v>1596.6559999999999</v>
      </c>
      <c r="I30" s="30">
        <v>1</v>
      </c>
      <c r="J30" s="29">
        <v>1009</v>
      </c>
      <c r="K30" s="29">
        <f t="shared" si="1"/>
        <v>1009</v>
      </c>
      <c r="L30" s="29">
        <f t="shared" si="2"/>
        <v>1379.3030000000001</v>
      </c>
      <c r="M30" s="54">
        <v>183</v>
      </c>
      <c r="N30" s="147">
        <f t="shared" si="23"/>
        <v>250.161</v>
      </c>
      <c r="O30" s="97">
        <v>89.5</v>
      </c>
      <c r="P30" s="62">
        <v>96.7</v>
      </c>
      <c r="Q30" s="29">
        <v>42</v>
      </c>
      <c r="R30" s="29">
        <f t="shared" si="3"/>
        <v>171.4285714285715</v>
      </c>
      <c r="S30" s="147">
        <f t="shared" si="24"/>
        <v>234.34285714285724</v>
      </c>
      <c r="T30" s="26">
        <v>1</v>
      </c>
      <c r="U30" s="62">
        <v>4.67</v>
      </c>
      <c r="V30" s="62">
        <f t="shared" si="4"/>
        <v>4.67</v>
      </c>
      <c r="W30" s="150">
        <f t="shared" si="25"/>
        <v>6.3838900000000001</v>
      </c>
      <c r="X30" s="164"/>
      <c r="Y30" s="165"/>
      <c r="Z30" s="147">
        <f t="shared" si="26"/>
        <v>0</v>
      </c>
      <c r="AA30" s="114">
        <v>27</v>
      </c>
      <c r="AB30" s="148">
        <f t="shared" si="5"/>
        <v>36.908999999999999</v>
      </c>
      <c r="AC30" s="116">
        <v>11</v>
      </c>
      <c r="AD30" s="152">
        <f t="shared" si="6"/>
        <v>15.037000000000001</v>
      </c>
      <c r="AE30" s="117">
        <v>0.21299999999999999</v>
      </c>
      <c r="AF30" s="147">
        <f t="shared" si="7"/>
        <v>0.29117100000000001</v>
      </c>
      <c r="AG30" s="117">
        <v>0.11700000000000001</v>
      </c>
      <c r="AH30" s="147">
        <f t="shared" si="8"/>
        <v>0.15993900000000003</v>
      </c>
      <c r="AI30" s="29">
        <f t="shared" si="9"/>
        <v>27.330000000000002</v>
      </c>
      <c r="AJ30" s="150">
        <f t="shared" si="10"/>
        <v>37.360109999999999</v>
      </c>
      <c r="AK30" s="54"/>
      <c r="AL30" s="145">
        <v>2.1</v>
      </c>
      <c r="AM30" s="147">
        <f t="shared" si="11"/>
        <v>2.8707000000000003</v>
      </c>
      <c r="AN30" s="53"/>
      <c r="AO30" s="122">
        <v>0.56000000000000005</v>
      </c>
      <c r="AP30" s="148">
        <f t="shared" si="12"/>
        <v>0.76552000000000009</v>
      </c>
      <c r="AQ30" s="127" t="s">
        <v>84</v>
      </c>
      <c r="AR30" s="129">
        <v>0.05</v>
      </c>
      <c r="AS30" s="160">
        <f t="shared" si="13"/>
        <v>6.8350000000000008E-2</v>
      </c>
      <c r="AT30" s="55" t="s">
        <v>84</v>
      </c>
      <c r="AU30" s="129">
        <v>0.01</v>
      </c>
      <c r="AV30" s="160">
        <f t="shared" si="14"/>
        <v>1.367E-2</v>
      </c>
      <c r="AW30" s="55"/>
      <c r="AX30" s="138">
        <v>0.120071977</v>
      </c>
      <c r="AY30" s="160">
        <f t="shared" si="15"/>
        <v>0.16413839255899998</v>
      </c>
      <c r="AZ30" s="53"/>
      <c r="BA30" s="125">
        <v>3.95556712</v>
      </c>
      <c r="BB30" s="160">
        <f t="shared" si="16"/>
        <v>5.4072602530399996</v>
      </c>
      <c r="BC30" s="53"/>
      <c r="BD30" s="141">
        <v>0.171043783</v>
      </c>
      <c r="BE30" s="160">
        <f t="shared" si="17"/>
        <v>0.233816851361</v>
      </c>
      <c r="BF30" s="53"/>
      <c r="BG30" s="122">
        <v>5.1509350500000002E-2</v>
      </c>
      <c r="BH30" s="148">
        <f t="shared" si="18"/>
        <v>7.041328213350001E-2</v>
      </c>
      <c r="BI30" s="55" t="s">
        <v>84</v>
      </c>
      <c r="BJ30" s="129">
        <v>0.06</v>
      </c>
      <c r="BK30" s="160">
        <f t="shared" si="19"/>
        <v>8.2019999999999996E-2</v>
      </c>
      <c r="BL30" s="53"/>
      <c r="BM30" s="141">
        <v>1.0082186500000001</v>
      </c>
      <c r="BN30" s="160">
        <f t="shared" si="20"/>
        <v>1.37823489455</v>
      </c>
      <c r="BO30" s="32" t="s">
        <v>115</v>
      </c>
      <c r="BP30" s="9" t="s">
        <v>115</v>
      </c>
      <c r="BQ30" s="131" t="s">
        <v>117</v>
      </c>
      <c r="BR30" s="8"/>
      <c r="BS30" s="3"/>
    </row>
    <row r="31" spans="1:71" x14ac:dyDescent="0.25">
      <c r="A31" s="86">
        <f t="shared" si="21"/>
        <v>42375</v>
      </c>
      <c r="B31" s="25">
        <v>1592</v>
      </c>
      <c r="C31" s="31">
        <v>7.14</v>
      </c>
      <c r="D31" s="168">
        <v>8.1</v>
      </c>
      <c r="E31" s="26">
        <v>1</v>
      </c>
      <c r="F31" s="29">
        <v>1167</v>
      </c>
      <c r="G31" s="29">
        <f t="shared" si="0"/>
        <v>1167</v>
      </c>
      <c r="H31" s="147">
        <f t="shared" si="22"/>
        <v>1857.864</v>
      </c>
      <c r="I31" s="30">
        <v>1</v>
      </c>
      <c r="J31" s="29">
        <v>1165</v>
      </c>
      <c r="K31" s="29">
        <f t="shared" si="1"/>
        <v>1165</v>
      </c>
      <c r="L31" s="29">
        <f t="shared" si="2"/>
        <v>1854.68</v>
      </c>
      <c r="M31" s="54">
        <v>211</v>
      </c>
      <c r="N31" s="147">
        <f t="shared" si="23"/>
        <v>335.91199999999998</v>
      </c>
      <c r="O31" s="97">
        <v>92</v>
      </c>
      <c r="P31" s="62">
        <v>100</v>
      </c>
      <c r="Q31" s="29">
        <v>54</v>
      </c>
      <c r="R31" s="29">
        <f t="shared" si="3"/>
        <v>148.14814814814815</v>
      </c>
      <c r="S31" s="147">
        <f t="shared" si="24"/>
        <v>235.85185185185185</v>
      </c>
      <c r="T31" s="26">
        <v>1</v>
      </c>
      <c r="U31" s="62">
        <v>5.81</v>
      </c>
      <c r="V31" s="62">
        <f t="shared" si="4"/>
        <v>5.81</v>
      </c>
      <c r="W31" s="150">
        <f t="shared" si="25"/>
        <v>9.2495199999999986</v>
      </c>
      <c r="X31" s="164"/>
      <c r="Y31" s="165"/>
      <c r="Z31" s="147">
        <f t="shared" si="26"/>
        <v>0</v>
      </c>
      <c r="AA31" s="114">
        <v>28</v>
      </c>
      <c r="AB31" s="148">
        <f t="shared" si="5"/>
        <v>44.576000000000001</v>
      </c>
      <c r="AC31" s="116">
        <v>12</v>
      </c>
      <c r="AD31" s="152">
        <f t="shared" si="6"/>
        <v>19.103999999999999</v>
      </c>
      <c r="AE31" s="117">
        <v>0.186</v>
      </c>
      <c r="AF31" s="147">
        <f t="shared" si="7"/>
        <v>0.29611200000000004</v>
      </c>
      <c r="AG31" s="117">
        <v>0.29099999999999998</v>
      </c>
      <c r="AH31" s="147">
        <f t="shared" si="8"/>
        <v>0.46327200000000002</v>
      </c>
      <c r="AI31" s="29">
        <f t="shared" si="9"/>
        <v>28.477</v>
      </c>
      <c r="AJ31" s="150">
        <f t="shared" si="10"/>
        <v>45.335383999999998</v>
      </c>
      <c r="AK31" s="54"/>
      <c r="AL31" s="145">
        <v>0.78</v>
      </c>
      <c r="AM31" s="147">
        <f t="shared" si="11"/>
        <v>1.24176</v>
      </c>
      <c r="AN31" s="53"/>
      <c r="AO31" s="122">
        <v>0.47</v>
      </c>
      <c r="AP31" s="148">
        <f t="shared" si="12"/>
        <v>0.74824000000000002</v>
      </c>
      <c r="AQ31" s="127" t="s">
        <v>84</v>
      </c>
      <c r="AR31" s="129">
        <v>0.05</v>
      </c>
      <c r="AS31" s="160">
        <f t="shared" si="13"/>
        <v>7.9600000000000004E-2</v>
      </c>
      <c r="AT31" s="55" t="s">
        <v>84</v>
      </c>
      <c r="AU31" s="129">
        <v>0.01</v>
      </c>
      <c r="AV31" s="160">
        <f t="shared" si="14"/>
        <v>1.592E-2</v>
      </c>
      <c r="AW31" s="55"/>
      <c r="AX31" s="138">
        <v>0.114439897</v>
      </c>
      <c r="AY31" s="160">
        <f t="shared" si="15"/>
        <v>0.18218831602399999</v>
      </c>
      <c r="AZ31" s="53"/>
      <c r="BA31" s="125">
        <v>2.4961936499999999</v>
      </c>
      <c r="BB31" s="160">
        <f t="shared" si="16"/>
        <v>3.9739402907999999</v>
      </c>
      <c r="BC31" s="53"/>
      <c r="BD31" s="141">
        <v>0.14966993000000001</v>
      </c>
      <c r="BE31" s="160">
        <f t="shared" si="17"/>
        <v>0.23827452856000003</v>
      </c>
      <c r="BF31" s="53"/>
      <c r="BG31" s="122">
        <v>4.6523559800000003E-2</v>
      </c>
      <c r="BH31" s="148">
        <f t="shared" si="18"/>
        <v>7.4065507201600003E-2</v>
      </c>
      <c r="BI31" s="55" t="s">
        <v>84</v>
      </c>
      <c r="BJ31" s="129">
        <v>0.06</v>
      </c>
      <c r="BK31" s="160">
        <f t="shared" si="19"/>
        <v>9.5519999999999994E-2</v>
      </c>
      <c r="BL31" s="53"/>
      <c r="BM31" s="141">
        <v>1.41666925</v>
      </c>
      <c r="BN31" s="160">
        <f t="shared" si="20"/>
        <v>2.255337446</v>
      </c>
      <c r="BO31" s="32" t="s">
        <v>115</v>
      </c>
      <c r="BP31" s="9" t="s">
        <v>115</v>
      </c>
      <c r="BQ31" s="131" t="s">
        <v>117</v>
      </c>
      <c r="BR31" s="8"/>
      <c r="BS31" s="3"/>
    </row>
    <row r="32" spans="1:71" x14ac:dyDescent="0.25">
      <c r="A32" s="86">
        <f t="shared" si="21"/>
        <v>42376</v>
      </c>
      <c r="B32" s="25">
        <v>2090</v>
      </c>
      <c r="C32" s="31">
        <v>7.21</v>
      </c>
      <c r="D32" s="168">
        <v>8.09</v>
      </c>
      <c r="E32" s="26">
        <v>1</v>
      </c>
      <c r="F32" s="29">
        <v>928</v>
      </c>
      <c r="G32" s="29">
        <f t="shared" si="0"/>
        <v>928</v>
      </c>
      <c r="H32" s="147">
        <f t="shared" si="22"/>
        <v>1939.52</v>
      </c>
      <c r="I32" s="30">
        <v>1</v>
      </c>
      <c r="J32" s="29">
        <v>770</v>
      </c>
      <c r="K32" s="29">
        <f t="shared" si="1"/>
        <v>770</v>
      </c>
      <c r="L32" s="29">
        <f t="shared" si="2"/>
        <v>1609.3</v>
      </c>
      <c r="M32" s="54">
        <v>154</v>
      </c>
      <c r="N32" s="147">
        <f t="shared" si="23"/>
        <v>321.86</v>
      </c>
      <c r="O32" s="97">
        <v>90.6</v>
      </c>
      <c r="P32" s="62">
        <v>104.9</v>
      </c>
      <c r="Q32" s="29">
        <v>72</v>
      </c>
      <c r="R32" s="29">
        <f t="shared" si="3"/>
        <v>198.61111111111126</v>
      </c>
      <c r="S32" s="147">
        <f t="shared" si="24"/>
        <v>415.09722222222251</v>
      </c>
      <c r="T32" s="26">
        <v>1</v>
      </c>
      <c r="U32" s="62">
        <v>7.93</v>
      </c>
      <c r="V32" s="62">
        <f t="shared" si="4"/>
        <v>7.93</v>
      </c>
      <c r="W32" s="150">
        <f t="shared" si="25"/>
        <v>16.573700000000002</v>
      </c>
      <c r="X32" s="164"/>
      <c r="Y32" s="165"/>
      <c r="Z32" s="147">
        <f t="shared" si="26"/>
        <v>0</v>
      </c>
      <c r="AA32" s="114">
        <v>24.1</v>
      </c>
      <c r="AB32" s="148">
        <f t="shared" si="5"/>
        <v>50.369</v>
      </c>
      <c r="AC32" s="116">
        <v>12.85</v>
      </c>
      <c r="AD32" s="152">
        <f t="shared" si="6"/>
        <v>26.8565</v>
      </c>
      <c r="AE32" s="117">
        <v>0.29199999999999998</v>
      </c>
      <c r="AF32" s="147">
        <f t="shared" si="7"/>
        <v>0.61027999999999993</v>
      </c>
      <c r="AG32" s="117">
        <v>2.2360000000000002</v>
      </c>
      <c r="AH32" s="147">
        <f t="shared" si="8"/>
        <v>4.6732400000000007</v>
      </c>
      <c r="AI32" s="29">
        <f t="shared" si="9"/>
        <v>26.628000000000004</v>
      </c>
      <c r="AJ32" s="150">
        <f t="shared" si="10"/>
        <v>55.652520000000003</v>
      </c>
      <c r="AK32" s="54"/>
      <c r="AL32" s="145">
        <v>0.89</v>
      </c>
      <c r="AM32" s="147">
        <f t="shared" si="11"/>
        <v>1.8601000000000001</v>
      </c>
      <c r="AN32" s="53"/>
      <c r="AO32" s="122">
        <v>1.2</v>
      </c>
      <c r="AP32" s="148">
        <f t="shared" si="12"/>
        <v>2.508</v>
      </c>
      <c r="AQ32" s="127" t="s">
        <v>84</v>
      </c>
      <c r="AR32" s="129">
        <v>0.05</v>
      </c>
      <c r="AS32" s="160">
        <f t="shared" si="13"/>
        <v>0.1045</v>
      </c>
      <c r="AT32" s="55" t="s">
        <v>84</v>
      </c>
      <c r="AU32" s="129">
        <v>0.01</v>
      </c>
      <c r="AV32" s="160">
        <f t="shared" si="14"/>
        <v>2.0900000000000002E-2</v>
      </c>
      <c r="AW32" s="55"/>
      <c r="AX32" s="138">
        <v>6.9196827700000005E-2</v>
      </c>
      <c r="AY32" s="160">
        <f t="shared" si="15"/>
        <v>0.14462136989300001</v>
      </c>
      <c r="AZ32" s="53"/>
      <c r="BA32" s="125">
        <v>3.4505035899999998</v>
      </c>
      <c r="BB32" s="160">
        <f t="shared" si="16"/>
        <v>7.2115525031000001</v>
      </c>
      <c r="BC32" s="53"/>
      <c r="BD32" s="141">
        <v>0.24256800100000001</v>
      </c>
      <c r="BE32" s="160">
        <f t="shared" si="17"/>
        <v>0.50696712209000006</v>
      </c>
      <c r="BF32" s="53"/>
      <c r="BG32" s="122">
        <v>6.0070958000000001E-2</v>
      </c>
      <c r="BH32" s="148">
        <f t="shared" si="18"/>
        <v>0.12554830221999999</v>
      </c>
      <c r="BI32" s="55" t="s">
        <v>84</v>
      </c>
      <c r="BJ32" s="129">
        <v>0.06</v>
      </c>
      <c r="BK32" s="160">
        <f t="shared" si="19"/>
        <v>0.12539999999999998</v>
      </c>
      <c r="BL32" s="53"/>
      <c r="BM32" s="141">
        <v>2.2580459099999999</v>
      </c>
      <c r="BN32" s="160">
        <f t="shared" si="20"/>
        <v>4.7193159518999996</v>
      </c>
      <c r="BO32" s="32" t="s">
        <v>115</v>
      </c>
      <c r="BP32" s="9" t="s">
        <v>115</v>
      </c>
      <c r="BQ32" s="131" t="s">
        <v>117</v>
      </c>
      <c r="BR32" s="8"/>
      <c r="BS32" s="3"/>
    </row>
    <row r="33" spans="1:71" x14ac:dyDescent="0.25">
      <c r="A33" s="86">
        <f t="shared" si="21"/>
        <v>42377</v>
      </c>
      <c r="B33" s="25">
        <v>2233</v>
      </c>
      <c r="C33" s="31">
        <v>7.26</v>
      </c>
      <c r="D33" s="168">
        <v>7.36</v>
      </c>
      <c r="E33" s="26">
        <v>1</v>
      </c>
      <c r="F33" s="29">
        <v>1962</v>
      </c>
      <c r="G33" s="29">
        <f t="shared" si="0"/>
        <v>1962</v>
      </c>
      <c r="H33" s="147">
        <f t="shared" si="22"/>
        <v>4381.1459999999997</v>
      </c>
      <c r="I33" s="30">
        <v>1</v>
      </c>
      <c r="J33" s="29">
        <v>1371</v>
      </c>
      <c r="K33" s="29">
        <f t="shared" si="1"/>
        <v>1371</v>
      </c>
      <c r="L33" s="29">
        <f t="shared" si="2"/>
        <v>3061.4430000000002</v>
      </c>
      <c r="M33" s="54">
        <v>369</v>
      </c>
      <c r="N33" s="147">
        <f t="shared" si="23"/>
        <v>823.97699999999998</v>
      </c>
      <c r="O33" s="97">
        <v>89.7</v>
      </c>
      <c r="P33" s="62">
        <v>121.5</v>
      </c>
      <c r="Q33" s="29">
        <v>63</v>
      </c>
      <c r="R33" s="29">
        <f t="shared" si="3"/>
        <v>504.7619047619047</v>
      </c>
      <c r="S33" s="147">
        <f t="shared" si="24"/>
        <v>1127.1333333333332</v>
      </c>
      <c r="T33" s="26">
        <v>1</v>
      </c>
      <c r="U33" s="62">
        <v>24.1</v>
      </c>
      <c r="V33" s="62">
        <f t="shared" si="4"/>
        <v>24.1</v>
      </c>
      <c r="W33" s="150">
        <f t="shared" si="25"/>
        <v>53.815300000000001</v>
      </c>
      <c r="X33" s="164"/>
      <c r="Y33" s="165"/>
      <c r="Z33" s="147">
        <f t="shared" si="26"/>
        <v>0</v>
      </c>
      <c r="AA33" s="114">
        <v>26.8</v>
      </c>
      <c r="AB33" s="148">
        <f t="shared" si="5"/>
        <v>59.8444</v>
      </c>
      <c r="AC33" s="116">
        <v>10.65</v>
      </c>
      <c r="AD33" s="152">
        <f t="shared" si="6"/>
        <v>23.78145</v>
      </c>
      <c r="AE33" s="117">
        <v>0.1</v>
      </c>
      <c r="AF33" s="147">
        <f t="shared" si="7"/>
        <v>0.2233</v>
      </c>
      <c r="AG33" s="117">
        <v>0.2</v>
      </c>
      <c r="AH33" s="147">
        <f t="shared" si="8"/>
        <v>0.4466</v>
      </c>
      <c r="AI33" s="29">
        <f t="shared" si="9"/>
        <v>27.1</v>
      </c>
      <c r="AJ33" s="150">
        <f t="shared" si="10"/>
        <v>60.514300000000006</v>
      </c>
      <c r="AK33" s="54"/>
      <c r="AL33" s="145">
        <v>1.32</v>
      </c>
      <c r="AM33" s="147">
        <f t="shared" si="11"/>
        <v>2.9475599999999997</v>
      </c>
      <c r="AN33" s="53"/>
      <c r="AO33" s="122">
        <v>4.0999999999999996</v>
      </c>
      <c r="AP33" s="148">
        <f t="shared" si="12"/>
        <v>9.1552999999999987</v>
      </c>
      <c r="AQ33" s="127" t="s">
        <v>84</v>
      </c>
      <c r="AR33" s="129">
        <v>0.05</v>
      </c>
      <c r="AS33" s="160">
        <f t="shared" si="13"/>
        <v>0.11165</v>
      </c>
      <c r="AT33" s="55" t="s">
        <v>84</v>
      </c>
      <c r="AU33" s="129">
        <v>0.01</v>
      </c>
      <c r="AV33" s="160">
        <f t="shared" si="14"/>
        <v>2.2330000000000003E-2</v>
      </c>
      <c r="AW33" s="55"/>
      <c r="AX33" s="138">
        <v>0.1</v>
      </c>
      <c r="AY33" s="160">
        <f t="shared" si="15"/>
        <v>0.2233</v>
      </c>
      <c r="AZ33" s="53"/>
      <c r="BA33" s="125">
        <v>9.19</v>
      </c>
      <c r="BB33" s="160">
        <f t="shared" si="16"/>
        <v>20.521270000000001</v>
      </c>
      <c r="BC33" s="53"/>
      <c r="BD33" s="141">
        <v>0.98</v>
      </c>
      <c r="BE33" s="160">
        <f t="shared" si="17"/>
        <v>2.1883400000000002</v>
      </c>
      <c r="BF33" s="53"/>
      <c r="BG33" s="122">
        <v>0.26</v>
      </c>
      <c r="BH33" s="148">
        <f t="shared" si="18"/>
        <v>0.5805800000000001</v>
      </c>
      <c r="BI33" s="55" t="s">
        <v>84</v>
      </c>
      <c r="BJ33" s="129">
        <v>0.06</v>
      </c>
      <c r="BK33" s="160">
        <f t="shared" si="19"/>
        <v>0.13397999999999999</v>
      </c>
      <c r="BL33" s="53"/>
      <c r="BM33" s="141">
        <v>8.43</v>
      </c>
      <c r="BN33" s="160">
        <f t="shared" si="20"/>
        <v>18.824189999999998</v>
      </c>
      <c r="BO33" s="32" t="s">
        <v>115</v>
      </c>
      <c r="BP33" s="9" t="s">
        <v>115</v>
      </c>
      <c r="BQ33" s="131" t="s">
        <v>118</v>
      </c>
      <c r="BR33" s="8"/>
      <c r="BS33" s="3"/>
    </row>
    <row r="34" spans="1:71" x14ac:dyDescent="0.25">
      <c r="A34" s="86">
        <f t="shared" si="21"/>
        <v>42378</v>
      </c>
      <c r="B34" s="25">
        <v>1446</v>
      </c>
      <c r="C34" s="31">
        <v>7.78</v>
      </c>
      <c r="D34" s="168">
        <v>7.62</v>
      </c>
      <c r="E34" s="26">
        <v>1</v>
      </c>
      <c r="F34" s="29">
        <v>1008</v>
      </c>
      <c r="G34" s="29">
        <f t="shared" si="0"/>
        <v>1008</v>
      </c>
      <c r="H34" s="147">
        <f t="shared" si="22"/>
        <v>1457.568</v>
      </c>
      <c r="I34" s="30">
        <v>1</v>
      </c>
      <c r="J34" s="29">
        <v>677</v>
      </c>
      <c r="K34" s="29">
        <f t="shared" si="1"/>
        <v>677</v>
      </c>
      <c r="L34" s="29">
        <f t="shared" si="2"/>
        <v>978.94200000000001</v>
      </c>
      <c r="M34" s="54">
        <v>172</v>
      </c>
      <c r="N34" s="147">
        <f t="shared" si="23"/>
        <v>248.71199999999999</v>
      </c>
      <c r="O34" s="97">
        <v>90.6</v>
      </c>
      <c r="P34" s="62">
        <v>108.7</v>
      </c>
      <c r="Q34" s="29">
        <v>74</v>
      </c>
      <c r="R34" s="29">
        <f t="shared" si="3"/>
        <v>244.5945945945947</v>
      </c>
      <c r="S34" s="147">
        <f t="shared" si="24"/>
        <v>353.68378378378389</v>
      </c>
      <c r="T34" s="26">
        <v>1</v>
      </c>
      <c r="U34" s="62">
        <v>11.5</v>
      </c>
      <c r="V34" s="62">
        <f t="shared" si="4"/>
        <v>11.5</v>
      </c>
      <c r="W34" s="150">
        <f t="shared" si="25"/>
        <v>16.629000000000001</v>
      </c>
      <c r="X34" s="164"/>
      <c r="Y34" s="165"/>
      <c r="Z34" s="147">
        <f t="shared" si="26"/>
        <v>0</v>
      </c>
      <c r="AA34" s="114">
        <v>15.2</v>
      </c>
      <c r="AB34" s="148">
        <f t="shared" si="5"/>
        <v>21.979200000000002</v>
      </c>
      <c r="AC34" s="116">
        <v>5.16</v>
      </c>
      <c r="AD34" s="152">
        <f t="shared" si="6"/>
        <v>7.4613600000000009</v>
      </c>
      <c r="AE34" s="117">
        <v>0.184</v>
      </c>
      <c r="AF34" s="147">
        <f t="shared" si="7"/>
        <v>0.26606400000000002</v>
      </c>
      <c r="AG34" s="117">
        <v>1.3069999999999999</v>
      </c>
      <c r="AH34" s="147">
        <f t="shared" si="8"/>
        <v>1.8899220000000001</v>
      </c>
      <c r="AI34" s="29">
        <f t="shared" si="9"/>
        <v>16.690999999999999</v>
      </c>
      <c r="AJ34" s="150">
        <f t="shared" si="10"/>
        <v>24.135185999999997</v>
      </c>
      <c r="AK34" s="54"/>
      <c r="AL34" s="145">
        <v>0.5</v>
      </c>
      <c r="AM34" s="147">
        <f t="shared" si="11"/>
        <v>0.72299999999999998</v>
      </c>
      <c r="AN34" s="53"/>
      <c r="AO34" s="122">
        <v>1.9</v>
      </c>
      <c r="AP34" s="148">
        <f t="shared" si="12"/>
        <v>2.7474000000000003</v>
      </c>
      <c r="AQ34" s="127" t="s">
        <v>84</v>
      </c>
      <c r="AR34" s="129">
        <v>0.05</v>
      </c>
      <c r="AS34" s="160">
        <f t="shared" si="13"/>
        <v>7.2300000000000003E-2</v>
      </c>
      <c r="AT34" s="55" t="s">
        <v>84</v>
      </c>
      <c r="AU34" s="129">
        <v>0.01</v>
      </c>
      <c r="AV34" s="160">
        <f t="shared" si="14"/>
        <v>1.4460000000000001E-2</v>
      </c>
      <c r="AW34" s="55"/>
      <c r="AX34" s="138">
        <v>0.06</v>
      </c>
      <c r="AY34" s="160">
        <f t="shared" si="15"/>
        <v>8.675999999999999E-2</v>
      </c>
      <c r="AZ34" s="53"/>
      <c r="BA34" s="125">
        <v>5.1100000000000003</v>
      </c>
      <c r="BB34" s="160">
        <f t="shared" si="16"/>
        <v>7.3890600000000006</v>
      </c>
      <c r="BC34" s="53"/>
      <c r="BD34" s="141">
        <v>0.46</v>
      </c>
      <c r="BE34" s="160">
        <f t="shared" si="17"/>
        <v>0.66516000000000008</v>
      </c>
      <c r="BF34" s="53"/>
      <c r="BG34" s="122">
        <v>0.14000000000000001</v>
      </c>
      <c r="BH34" s="148">
        <f t="shared" si="18"/>
        <v>0.20244000000000004</v>
      </c>
      <c r="BI34" s="55" t="s">
        <v>84</v>
      </c>
      <c r="BJ34" s="129">
        <v>0.06</v>
      </c>
      <c r="BK34" s="160">
        <f t="shared" si="19"/>
        <v>8.675999999999999E-2</v>
      </c>
      <c r="BL34" s="53"/>
      <c r="BM34" s="141">
        <v>4.6100000000000003</v>
      </c>
      <c r="BN34" s="160">
        <f t="shared" si="20"/>
        <v>6.6660600000000008</v>
      </c>
      <c r="BO34" s="32" t="s">
        <v>115</v>
      </c>
      <c r="BP34" s="9" t="s">
        <v>115</v>
      </c>
      <c r="BQ34" s="131" t="s">
        <v>17</v>
      </c>
      <c r="BR34" s="8"/>
      <c r="BS34" s="3"/>
    </row>
    <row r="35" spans="1:71" x14ac:dyDescent="0.25">
      <c r="A35" s="86">
        <f t="shared" si="21"/>
        <v>42379</v>
      </c>
      <c r="B35" s="25">
        <v>1576</v>
      </c>
      <c r="C35" s="31">
        <v>7.93</v>
      </c>
      <c r="D35" s="168">
        <v>7.9</v>
      </c>
      <c r="E35" s="26">
        <v>1</v>
      </c>
      <c r="F35" s="29">
        <v>535</v>
      </c>
      <c r="G35" s="29">
        <f t="shared" si="0"/>
        <v>535</v>
      </c>
      <c r="H35" s="147">
        <f t="shared" si="22"/>
        <v>843.16</v>
      </c>
      <c r="I35" s="30">
        <v>1</v>
      </c>
      <c r="J35" s="29">
        <v>346</v>
      </c>
      <c r="K35" s="29">
        <f t="shared" si="1"/>
        <v>346</v>
      </c>
      <c r="L35" s="29">
        <f t="shared" si="2"/>
        <v>545.29600000000005</v>
      </c>
      <c r="M35" s="54">
        <v>109</v>
      </c>
      <c r="N35" s="147">
        <f t="shared" si="23"/>
        <v>171.78399999999999</v>
      </c>
      <c r="O35" s="97">
        <v>88.6</v>
      </c>
      <c r="P35" s="62">
        <v>101.5</v>
      </c>
      <c r="Q35" s="29">
        <v>82</v>
      </c>
      <c r="R35" s="29">
        <f t="shared" si="3"/>
        <v>157.31707317073176</v>
      </c>
      <c r="S35" s="147">
        <f t="shared" si="24"/>
        <v>247.93170731707326</v>
      </c>
      <c r="T35" s="26">
        <v>1</v>
      </c>
      <c r="U35" s="62">
        <v>6.8</v>
      </c>
      <c r="V35" s="62">
        <f t="shared" si="4"/>
        <v>6.8</v>
      </c>
      <c r="W35" s="150">
        <f t="shared" si="25"/>
        <v>10.716799999999999</v>
      </c>
      <c r="X35" s="164"/>
      <c r="Y35" s="165"/>
      <c r="Z35" s="147">
        <f t="shared" si="26"/>
        <v>0</v>
      </c>
      <c r="AA35" s="114">
        <v>10</v>
      </c>
      <c r="AB35" s="148">
        <f t="shared" si="5"/>
        <v>15.76</v>
      </c>
      <c r="AC35" s="116">
        <v>1.53</v>
      </c>
      <c r="AD35" s="152">
        <f t="shared" si="6"/>
        <v>2.4112800000000001</v>
      </c>
      <c r="AE35" s="117">
        <v>0.1</v>
      </c>
      <c r="AF35" s="147">
        <f t="shared" si="7"/>
        <v>0.15760000000000002</v>
      </c>
      <c r="AG35" s="117">
        <v>0.48199999999999998</v>
      </c>
      <c r="AH35" s="147">
        <f t="shared" si="8"/>
        <v>0.75963199999999997</v>
      </c>
      <c r="AI35" s="29">
        <f t="shared" si="9"/>
        <v>10.581999999999999</v>
      </c>
      <c r="AJ35" s="150">
        <f t="shared" si="10"/>
        <v>16.677232</v>
      </c>
      <c r="AK35" s="54"/>
      <c r="AL35" s="145">
        <v>0.8</v>
      </c>
      <c r="AM35" s="147">
        <f t="shared" si="11"/>
        <v>1.2608000000000001</v>
      </c>
      <c r="AN35" s="53"/>
      <c r="AO35" s="122">
        <v>1.3</v>
      </c>
      <c r="AP35" s="148">
        <f t="shared" si="12"/>
        <v>2.0488000000000004</v>
      </c>
      <c r="AQ35" s="127" t="s">
        <v>84</v>
      </c>
      <c r="AR35" s="129">
        <v>0.05</v>
      </c>
      <c r="AS35" s="160">
        <f t="shared" si="13"/>
        <v>7.8800000000000009E-2</v>
      </c>
      <c r="AT35" s="55" t="s">
        <v>84</v>
      </c>
      <c r="AU35" s="129">
        <v>0.01</v>
      </c>
      <c r="AV35" s="160">
        <f t="shared" si="14"/>
        <v>1.576E-2</v>
      </c>
      <c r="AW35" s="55"/>
      <c r="AX35" s="138">
        <v>0.04</v>
      </c>
      <c r="AY35" s="160">
        <f t="shared" si="15"/>
        <v>6.3039999999999999E-2</v>
      </c>
      <c r="AZ35" s="53"/>
      <c r="BA35" s="125">
        <v>3.02</v>
      </c>
      <c r="BB35" s="160">
        <f t="shared" si="16"/>
        <v>4.7595200000000002</v>
      </c>
      <c r="BC35" s="53"/>
      <c r="BD35" s="141">
        <v>0.28000000000000003</v>
      </c>
      <c r="BE35" s="160">
        <f t="shared" si="17"/>
        <v>0.44128000000000001</v>
      </c>
      <c r="BF35" s="53"/>
      <c r="BG35" s="122">
        <v>0.09</v>
      </c>
      <c r="BH35" s="148">
        <f t="shared" si="18"/>
        <v>0.14183999999999999</v>
      </c>
      <c r="BI35" s="55" t="s">
        <v>84</v>
      </c>
      <c r="BJ35" s="129">
        <v>0.06</v>
      </c>
      <c r="BK35" s="160">
        <f t="shared" si="19"/>
        <v>9.4560000000000005E-2</v>
      </c>
      <c r="BL35" s="53"/>
      <c r="BM35" s="141">
        <v>2.95</v>
      </c>
      <c r="BN35" s="160">
        <f t="shared" si="20"/>
        <v>4.6492000000000004</v>
      </c>
      <c r="BO35" s="32" t="s">
        <v>115</v>
      </c>
      <c r="BP35" s="9" t="s">
        <v>115</v>
      </c>
      <c r="BQ35" s="131" t="s">
        <v>17</v>
      </c>
      <c r="BR35" s="8"/>
      <c r="BS35" s="3"/>
    </row>
    <row r="36" spans="1:71" x14ac:dyDescent="0.25">
      <c r="A36" s="86">
        <f t="shared" si="21"/>
        <v>42380</v>
      </c>
      <c r="B36" s="25">
        <v>2479</v>
      </c>
      <c r="C36" s="31">
        <v>7.83</v>
      </c>
      <c r="D36" s="168">
        <v>7.69</v>
      </c>
      <c r="E36" s="26">
        <v>1</v>
      </c>
      <c r="F36" s="29">
        <v>1310</v>
      </c>
      <c r="G36" s="29">
        <f t="shared" si="0"/>
        <v>1310</v>
      </c>
      <c r="H36" s="147">
        <f t="shared" si="22"/>
        <v>3247.49</v>
      </c>
      <c r="I36" s="30">
        <v>1</v>
      </c>
      <c r="J36" s="29">
        <v>950</v>
      </c>
      <c r="K36" s="29">
        <f t="shared" si="1"/>
        <v>950</v>
      </c>
      <c r="L36" s="29">
        <f t="shared" si="2"/>
        <v>2355.0500000000002</v>
      </c>
      <c r="M36" s="54">
        <v>248</v>
      </c>
      <c r="N36" s="147">
        <f t="shared" si="23"/>
        <v>614.79200000000003</v>
      </c>
      <c r="O36" s="97">
        <v>91.3</v>
      </c>
      <c r="P36" s="62">
        <v>113.6</v>
      </c>
      <c r="Q36" s="29">
        <v>68</v>
      </c>
      <c r="R36" s="29">
        <f t="shared" si="3"/>
        <v>327.94117647058818</v>
      </c>
      <c r="S36" s="147">
        <f t="shared" si="24"/>
        <v>812.96617647058804</v>
      </c>
      <c r="T36" s="26">
        <v>1</v>
      </c>
      <c r="U36" s="62">
        <v>9.6</v>
      </c>
      <c r="V36" s="62">
        <f t="shared" si="4"/>
        <v>9.6</v>
      </c>
      <c r="W36" s="150">
        <f t="shared" si="25"/>
        <v>23.798399999999997</v>
      </c>
      <c r="X36" s="164"/>
      <c r="Y36" s="165"/>
      <c r="Z36" s="147">
        <f t="shared" si="26"/>
        <v>0</v>
      </c>
      <c r="AA36" s="114">
        <v>20.399999999999999</v>
      </c>
      <c r="AB36" s="148">
        <f t="shared" si="5"/>
        <v>50.571599999999997</v>
      </c>
      <c r="AC36" s="116">
        <v>8.51</v>
      </c>
      <c r="AD36" s="152">
        <f t="shared" si="6"/>
        <v>21.09629</v>
      </c>
      <c r="AE36" s="117">
        <v>0.1</v>
      </c>
      <c r="AF36" s="147">
        <f t="shared" si="7"/>
        <v>0.24790000000000001</v>
      </c>
      <c r="AG36" s="117">
        <v>0.215</v>
      </c>
      <c r="AH36" s="147">
        <f t="shared" si="8"/>
        <v>0.53298500000000004</v>
      </c>
      <c r="AI36" s="29">
        <f t="shared" si="9"/>
        <v>20.715</v>
      </c>
      <c r="AJ36" s="150">
        <f t="shared" si="10"/>
        <v>51.352485000000001</v>
      </c>
      <c r="AK36" s="54"/>
      <c r="AL36" s="145">
        <v>3.41</v>
      </c>
      <c r="AM36" s="147">
        <f t="shared" si="11"/>
        <v>8.4533900000000006</v>
      </c>
      <c r="AN36" s="53"/>
      <c r="AO36" s="122">
        <v>1.7</v>
      </c>
      <c r="AP36" s="148">
        <f t="shared" si="12"/>
        <v>4.2143000000000006</v>
      </c>
      <c r="AQ36" s="127" t="s">
        <v>84</v>
      </c>
      <c r="AR36" s="129">
        <v>0.05</v>
      </c>
      <c r="AS36" s="160">
        <f t="shared" si="13"/>
        <v>0.12395</v>
      </c>
      <c r="AT36" s="55" t="s">
        <v>84</v>
      </c>
      <c r="AU36" s="129">
        <v>0.01</v>
      </c>
      <c r="AV36" s="160">
        <f t="shared" si="14"/>
        <v>2.479E-2</v>
      </c>
      <c r="AW36" s="55"/>
      <c r="AX36" s="138">
        <v>0.08</v>
      </c>
      <c r="AY36" s="160">
        <f t="shared" si="15"/>
        <v>0.19832</v>
      </c>
      <c r="AZ36" s="53"/>
      <c r="BA36" s="125">
        <v>6.11</v>
      </c>
      <c r="BB36" s="160">
        <f t="shared" si="16"/>
        <v>15.146690000000001</v>
      </c>
      <c r="BC36" s="53"/>
      <c r="BD36" s="141">
        <v>0.36</v>
      </c>
      <c r="BE36" s="160">
        <f t="shared" si="17"/>
        <v>0.8924399999999999</v>
      </c>
      <c r="BF36" s="53"/>
      <c r="BG36" s="122">
        <v>0.16</v>
      </c>
      <c r="BH36" s="148">
        <f t="shared" si="18"/>
        <v>0.39663999999999999</v>
      </c>
      <c r="BI36" s="55" t="s">
        <v>84</v>
      </c>
      <c r="BJ36" s="129">
        <v>0.06</v>
      </c>
      <c r="BK36" s="160">
        <f t="shared" si="19"/>
        <v>0.14873999999999998</v>
      </c>
      <c r="BL36" s="53"/>
      <c r="BM36" s="141">
        <v>2.0099999999999998</v>
      </c>
      <c r="BN36" s="160">
        <f t="shared" si="20"/>
        <v>4.9827899999999987</v>
      </c>
      <c r="BO36" s="32" t="s">
        <v>115</v>
      </c>
      <c r="BP36" s="9" t="s">
        <v>115</v>
      </c>
      <c r="BQ36" s="131" t="s">
        <v>117</v>
      </c>
      <c r="BR36" s="8"/>
      <c r="BS36" s="3"/>
    </row>
    <row r="37" spans="1:71" x14ac:dyDescent="0.25">
      <c r="A37" s="86">
        <f t="shared" si="21"/>
        <v>42381</v>
      </c>
      <c r="B37" s="25">
        <v>2236</v>
      </c>
      <c r="C37" s="31">
        <v>8.9499999999999993</v>
      </c>
      <c r="D37" s="168">
        <v>7.78</v>
      </c>
      <c r="E37" s="26">
        <v>1</v>
      </c>
      <c r="F37" s="29">
        <v>950</v>
      </c>
      <c r="G37" s="29">
        <f t="shared" si="0"/>
        <v>950</v>
      </c>
      <c r="H37" s="147">
        <f t="shared" si="22"/>
        <v>2124.1999999999998</v>
      </c>
      <c r="I37" s="30">
        <v>1</v>
      </c>
      <c r="J37" s="29">
        <v>867</v>
      </c>
      <c r="K37" s="29">
        <f t="shared" si="1"/>
        <v>867</v>
      </c>
      <c r="L37" s="29">
        <f t="shared" si="2"/>
        <v>1938.6120000000001</v>
      </c>
      <c r="M37" s="54">
        <v>223</v>
      </c>
      <c r="N37" s="147">
        <f t="shared" si="23"/>
        <v>498.62799999999999</v>
      </c>
      <c r="O37" s="97">
        <v>88.4</v>
      </c>
      <c r="P37" s="62">
        <v>98.9</v>
      </c>
      <c r="Q37" s="29">
        <v>69</v>
      </c>
      <c r="R37" s="29">
        <f t="shared" si="3"/>
        <v>152.17391304347825</v>
      </c>
      <c r="S37" s="147">
        <f t="shared" si="24"/>
        <v>340.26086956521738</v>
      </c>
      <c r="T37" s="26">
        <v>1</v>
      </c>
      <c r="U37" s="62">
        <v>13.3</v>
      </c>
      <c r="V37" s="62">
        <f t="shared" si="4"/>
        <v>13.3</v>
      </c>
      <c r="W37" s="150">
        <f t="shared" si="25"/>
        <v>29.738800000000001</v>
      </c>
      <c r="X37" s="164"/>
      <c r="Y37" s="165"/>
      <c r="Z37" s="147">
        <f t="shared" si="26"/>
        <v>0</v>
      </c>
      <c r="AA37" s="114">
        <v>20</v>
      </c>
      <c r="AB37" s="148">
        <f t="shared" si="5"/>
        <v>44.72</v>
      </c>
      <c r="AC37" s="116">
        <v>10.050000000000001</v>
      </c>
      <c r="AD37" s="152">
        <f t="shared" si="6"/>
        <v>22.471800000000002</v>
      </c>
      <c r="AE37" s="117">
        <v>0.1</v>
      </c>
      <c r="AF37" s="147">
        <f t="shared" si="7"/>
        <v>0.22360000000000002</v>
      </c>
      <c r="AG37" s="117">
        <v>0.2</v>
      </c>
      <c r="AH37" s="147">
        <f t="shared" si="8"/>
        <v>0.44720000000000004</v>
      </c>
      <c r="AI37" s="29">
        <f t="shared" si="9"/>
        <v>20.3</v>
      </c>
      <c r="AJ37" s="150">
        <f t="shared" si="10"/>
        <v>45.390800000000006</v>
      </c>
      <c r="AK37" s="54"/>
      <c r="AL37" s="145">
        <v>1.25</v>
      </c>
      <c r="AM37" s="147">
        <f t="shared" si="11"/>
        <v>2.7949999999999999</v>
      </c>
      <c r="AN37" s="53"/>
      <c r="AO37" s="122">
        <v>0.77</v>
      </c>
      <c r="AP37" s="148">
        <f t="shared" si="12"/>
        <v>1.7217199999999999</v>
      </c>
      <c r="AQ37" s="127" t="s">
        <v>84</v>
      </c>
      <c r="AR37" s="129">
        <v>0.05</v>
      </c>
      <c r="AS37" s="160">
        <f t="shared" si="13"/>
        <v>0.11180000000000001</v>
      </c>
      <c r="AT37" s="55" t="s">
        <v>84</v>
      </c>
      <c r="AU37" s="129">
        <v>0.01</v>
      </c>
      <c r="AV37" s="160">
        <f t="shared" si="14"/>
        <v>2.2359999999999998E-2</v>
      </c>
      <c r="AW37" s="55"/>
      <c r="AX37" s="138">
        <v>0.04</v>
      </c>
      <c r="AY37" s="160">
        <f t="shared" si="15"/>
        <v>8.9439999999999992E-2</v>
      </c>
      <c r="AZ37" s="53"/>
      <c r="BA37" s="125">
        <v>2.17</v>
      </c>
      <c r="BB37" s="160">
        <f t="shared" si="16"/>
        <v>4.8521200000000002</v>
      </c>
      <c r="BC37" s="53"/>
      <c r="BD37" s="141">
        <v>0.19</v>
      </c>
      <c r="BE37" s="160">
        <f t="shared" si="17"/>
        <v>0.42484000000000005</v>
      </c>
      <c r="BF37" s="53"/>
      <c r="BG37" s="122">
        <v>0.08</v>
      </c>
      <c r="BH37" s="148">
        <f t="shared" si="18"/>
        <v>0.17887999999999998</v>
      </c>
      <c r="BI37" s="55" t="s">
        <v>84</v>
      </c>
      <c r="BJ37" s="129">
        <v>0.06</v>
      </c>
      <c r="BK37" s="160">
        <f t="shared" si="19"/>
        <v>0.13416</v>
      </c>
      <c r="BL37" s="53"/>
      <c r="BM37" s="141">
        <v>2.46</v>
      </c>
      <c r="BN37" s="160">
        <f t="shared" si="20"/>
        <v>5.5005599999999992</v>
      </c>
      <c r="BO37" s="32" t="s">
        <v>115</v>
      </c>
      <c r="BP37" s="9" t="s">
        <v>115</v>
      </c>
      <c r="BQ37" s="131" t="s">
        <v>117</v>
      </c>
      <c r="BR37" s="8"/>
      <c r="BS37" s="3"/>
    </row>
    <row r="38" spans="1:71" x14ac:dyDescent="0.25">
      <c r="A38" s="86">
        <f t="shared" si="21"/>
        <v>42382</v>
      </c>
      <c r="B38" s="25">
        <v>2050</v>
      </c>
      <c r="C38" s="31">
        <v>6.59</v>
      </c>
      <c r="D38" s="168">
        <v>7.81</v>
      </c>
      <c r="E38" s="26">
        <v>1</v>
      </c>
      <c r="F38" s="29">
        <v>915</v>
      </c>
      <c r="G38" s="29">
        <f t="shared" si="0"/>
        <v>915</v>
      </c>
      <c r="H38" s="147">
        <f t="shared" si="22"/>
        <v>1875.75</v>
      </c>
      <c r="I38" s="30">
        <v>1</v>
      </c>
      <c r="J38" s="29">
        <v>743</v>
      </c>
      <c r="K38" s="29">
        <f t="shared" si="1"/>
        <v>743</v>
      </c>
      <c r="L38" s="29">
        <f t="shared" si="2"/>
        <v>1523.15</v>
      </c>
      <c r="M38" s="54">
        <v>216</v>
      </c>
      <c r="N38" s="147">
        <f t="shared" si="23"/>
        <v>442.8</v>
      </c>
      <c r="O38" s="97">
        <v>89.2</v>
      </c>
      <c r="P38" s="62">
        <v>102</v>
      </c>
      <c r="Q38" s="29">
        <v>78</v>
      </c>
      <c r="R38" s="29">
        <f t="shared" si="3"/>
        <v>164.10256410256406</v>
      </c>
      <c r="S38" s="147">
        <f t="shared" si="24"/>
        <v>336.4102564102563</v>
      </c>
      <c r="T38" s="26">
        <v>1</v>
      </c>
      <c r="U38" s="62">
        <v>4.1900000000000004</v>
      </c>
      <c r="V38" s="62">
        <f t="shared" si="4"/>
        <v>4.1900000000000004</v>
      </c>
      <c r="W38" s="150">
        <f t="shared" si="25"/>
        <v>8.5894999999999992</v>
      </c>
      <c r="X38" s="164"/>
      <c r="Y38" s="165"/>
      <c r="Z38" s="147">
        <f t="shared" si="26"/>
        <v>0</v>
      </c>
      <c r="AA38" s="114">
        <v>24.4</v>
      </c>
      <c r="AB38" s="148">
        <f t="shared" si="5"/>
        <v>50.02</v>
      </c>
      <c r="AC38" s="116">
        <v>13.4</v>
      </c>
      <c r="AD38" s="152">
        <f t="shared" si="6"/>
        <v>27.47</v>
      </c>
      <c r="AE38" s="117">
        <v>0.2</v>
      </c>
      <c r="AF38" s="147">
        <f t="shared" si="7"/>
        <v>0.41</v>
      </c>
      <c r="AG38" s="117">
        <v>1.512</v>
      </c>
      <c r="AH38" s="147">
        <f t="shared" si="8"/>
        <v>3.0995999999999997</v>
      </c>
      <c r="AI38" s="29">
        <f t="shared" si="9"/>
        <v>26.111999999999998</v>
      </c>
      <c r="AJ38" s="150">
        <f t="shared" si="10"/>
        <v>53.529600000000002</v>
      </c>
      <c r="AK38" s="54"/>
      <c r="AL38" s="145">
        <v>0.97</v>
      </c>
      <c r="AM38" s="147">
        <f t="shared" si="11"/>
        <v>1.9884999999999999</v>
      </c>
      <c r="AN38" s="53"/>
      <c r="AO38" s="122">
        <v>0.78</v>
      </c>
      <c r="AP38" s="148">
        <f t="shared" si="12"/>
        <v>1.599</v>
      </c>
      <c r="AQ38" s="127" t="s">
        <v>84</v>
      </c>
      <c r="AR38" s="129">
        <v>0.05</v>
      </c>
      <c r="AS38" s="160">
        <f t="shared" si="13"/>
        <v>0.10249999999999999</v>
      </c>
      <c r="AT38" s="55" t="s">
        <v>84</v>
      </c>
      <c r="AU38" s="129">
        <v>0.01</v>
      </c>
      <c r="AV38" s="160">
        <f t="shared" si="14"/>
        <v>2.0500000000000001E-2</v>
      </c>
      <c r="AW38" s="55"/>
      <c r="AX38" s="138">
        <v>0.04</v>
      </c>
      <c r="AY38" s="160">
        <f t="shared" si="15"/>
        <v>8.2000000000000003E-2</v>
      </c>
      <c r="AZ38" s="53"/>
      <c r="BA38" s="125">
        <v>1.95</v>
      </c>
      <c r="BB38" s="160">
        <f t="shared" si="16"/>
        <v>3.9975000000000001</v>
      </c>
      <c r="BC38" s="53"/>
      <c r="BD38" s="141">
        <v>0.19</v>
      </c>
      <c r="BE38" s="160">
        <f t="shared" si="17"/>
        <v>0.38950000000000001</v>
      </c>
      <c r="BF38" s="53"/>
      <c r="BG38" s="122">
        <v>0.09</v>
      </c>
      <c r="BH38" s="148">
        <f t="shared" si="18"/>
        <v>0.1845</v>
      </c>
      <c r="BI38" s="55" t="s">
        <v>84</v>
      </c>
      <c r="BJ38" s="129">
        <v>0.06</v>
      </c>
      <c r="BK38" s="160">
        <f t="shared" si="19"/>
        <v>0.123</v>
      </c>
      <c r="BL38" s="53"/>
      <c r="BM38" s="141">
        <v>1.1399999999999999</v>
      </c>
      <c r="BN38" s="160">
        <f t="shared" si="20"/>
        <v>2.3370000000000002</v>
      </c>
      <c r="BO38" s="32" t="s">
        <v>115</v>
      </c>
      <c r="BP38" s="9" t="s">
        <v>115</v>
      </c>
      <c r="BQ38" s="131" t="s">
        <v>17</v>
      </c>
      <c r="BR38" s="8"/>
      <c r="BS38" s="3"/>
    </row>
    <row r="39" spans="1:71" x14ac:dyDescent="0.25">
      <c r="A39" s="86">
        <f t="shared" si="21"/>
        <v>42383</v>
      </c>
      <c r="B39" s="25">
        <v>1979</v>
      </c>
      <c r="C39" s="31">
        <v>5.9</v>
      </c>
      <c r="D39" s="168">
        <v>7.88</v>
      </c>
      <c r="E39" s="26">
        <v>1</v>
      </c>
      <c r="F39" s="29">
        <v>623</v>
      </c>
      <c r="G39" s="29">
        <f t="shared" si="0"/>
        <v>623</v>
      </c>
      <c r="H39" s="147">
        <f t="shared" si="22"/>
        <v>1232.9169999999999</v>
      </c>
      <c r="I39" s="30">
        <v>1</v>
      </c>
      <c r="J39" s="29">
        <v>527</v>
      </c>
      <c r="K39" s="29">
        <f t="shared" si="1"/>
        <v>527</v>
      </c>
      <c r="L39" s="29">
        <f t="shared" si="2"/>
        <v>1042.933</v>
      </c>
      <c r="M39" s="54">
        <v>120</v>
      </c>
      <c r="N39" s="147">
        <f t="shared" si="23"/>
        <v>237.48</v>
      </c>
      <c r="O39" s="97">
        <v>91.7</v>
      </c>
      <c r="P39" s="62">
        <v>99.6</v>
      </c>
      <c r="Q39" s="29">
        <v>69</v>
      </c>
      <c r="R39" s="29">
        <f t="shared" si="3"/>
        <v>114.49275362318829</v>
      </c>
      <c r="S39" s="147">
        <f t="shared" si="24"/>
        <v>226.58115942028962</v>
      </c>
      <c r="T39" s="26">
        <v>1</v>
      </c>
      <c r="U39" s="62">
        <v>4.8499999999999996</v>
      </c>
      <c r="V39" s="62">
        <f t="shared" si="4"/>
        <v>4.8499999999999996</v>
      </c>
      <c r="W39" s="150">
        <f t="shared" si="25"/>
        <v>9.5981500000000004</v>
      </c>
      <c r="X39" s="164"/>
      <c r="Y39" s="165"/>
      <c r="Z39" s="147">
        <f t="shared" si="26"/>
        <v>0</v>
      </c>
      <c r="AA39" s="114">
        <v>22.8</v>
      </c>
      <c r="AB39" s="148">
        <f t="shared" si="5"/>
        <v>45.121200000000002</v>
      </c>
      <c r="AC39" s="116">
        <v>12.57</v>
      </c>
      <c r="AD39" s="152">
        <f t="shared" si="6"/>
        <v>24.87603</v>
      </c>
      <c r="AE39" s="117">
        <v>0.1</v>
      </c>
      <c r="AF39" s="147">
        <f t="shared" si="7"/>
        <v>0.19789999999999999</v>
      </c>
      <c r="AG39" s="117">
        <v>0.2</v>
      </c>
      <c r="AH39" s="147">
        <f t="shared" si="8"/>
        <v>0.39579999999999999</v>
      </c>
      <c r="AI39" s="29">
        <f t="shared" si="9"/>
        <v>23.1</v>
      </c>
      <c r="AJ39" s="150">
        <f t="shared" si="10"/>
        <v>45.7149</v>
      </c>
      <c r="AK39" s="54"/>
      <c r="AL39" s="145">
        <v>0.39</v>
      </c>
      <c r="AM39" s="147">
        <f t="shared" si="11"/>
        <v>0.77181000000000011</v>
      </c>
      <c r="AN39" s="53"/>
      <c r="AO39" s="122">
        <v>0.94</v>
      </c>
      <c r="AP39" s="148">
        <f t="shared" si="12"/>
        <v>1.86026</v>
      </c>
      <c r="AQ39" s="127" t="s">
        <v>84</v>
      </c>
      <c r="AR39" s="129">
        <v>0.05</v>
      </c>
      <c r="AS39" s="160">
        <f t="shared" si="13"/>
        <v>9.8949999999999996E-2</v>
      </c>
      <c r="AT39" s="55" t="s">
        <v>84</v>
      </c>
      <c r="AU39" s="129">
        <v>0.01</v>
      </c>
      <c r="AV39" s="160">
        <f t="shared" si="14"/>
        <v>1.9789999999999999E-2</v>
      </c>
      <c r="AW39" s="55"/>
      <c r="AX39" s="138">
        <v>0.03</v>
      </c>
      <c r="AY39" s="160">
        <f t="shared" si="15"/>
        <v>5.9369999999999999E-2</v>
      </c>
      <c r="AZ39" s="53"/>
      <c r="BA39" s="125">
        <v>1.85</v>
      </c>
      <c r="BB39" s="160">
        <f t="shared" si="16"/>
        <v>3.6611500000000001</v>
      </c>
      <c r="BC39" s="53"/>
      <c r="BD39" s="141">
        <v>0.22</v>
      </c>
      <c r="BE39" s="160">
        <f t="shared" si="17"/>
        <v>0.43537999999999999</v>
      </c>
      <c r="BF39" s="53" t="s">
        <v>84</v>
      </c>
      <c r="BG39" s="122">
        <v>0.04</v>
      </c>
      <c r="BH39" s="148">
        <f t="shared" si="18"/>
        <v>7.9159999999999994E-2</v>
      </c>
      <c r="BI39" s="55" t="s">
        <v>84</v>
      </c>
      <c r="BJ39" s="129">
        <v>0.06</v>
      </c>
      <c r="BK39" s="160">
        <f t="shared" si="19"/>
        <v>0.11874</v>
      </c>
      <c r="BL39" s="53"/>
      <c r="BM39" s="141">
        <v>1.74</v>
      </c>
      <c r="BN39" s="160">
        <f t="shared" si="20"/>
        <v>3.44346</v>
      </c>
      <c r="BO39" s="32" t="s">
        <v>115</v>
      </c>
      <c r="BP39" s="9" t="s">
        <v>115</v>
      </c>
      <c r="BQ39" s="131" t="s">
        <v>17</v>
      </c>
      <c r="BR39" s="8"/>
      <c r="BS39" s="3"/>
    </row>
    <row r="40" spans="1:71" x14ac:dyDescent="0.25">
      <c r="A40" s="86">
        <f t="shared" si="21"/>
        <v>42384</v>
      </c>
      <c r="B40" s="25">
        <v>2056</v>
      </c>
      <c r="C40" s="31">
        <v>5.23</v>
      </c>
      <c r="D40" s="168">
        <v>7.46</v>
      </c>
      <c r="E40" s="26">
        <v>1</v>
      </c>
      <c r="F40" s="29">
        <v>1037</v>
      </c>
      <c r="G40" s="29">
        <f t="shared" si="0"/>
        <v>1037</v>
      </c>
      <c r="H40" s="147">
        <f t="shared" si="22"/>
        <v>2132.0720000000001</v>
      </c>
      <c r="I40" s="30">
        <v>1</v>
      </c>
      <c r="J40" s="29">
        <v>556</v>
      </c>
      <c r="K40" s="29">
        <f t="shared" si="1"/>
        <v>556</v>
      </c>
      <c r="L40" s="29">
        <f t="shared" si="2"/>
        <v>1143.136</v>
      </c>
      <c r="M40" s="54">
        <v>151</v>
      </c>
      <c r="N40" s="147">
        <f t="shared" si="23"/>
        <v>310.45600000000002</v>
      </c>
      <c r="O40" s="97">
        <v>89.4</v>
      </c>
      <c r="P40" s="62">
        <v>105</v>
      </c>
      <c r="Q40" s="29">
        <v>39</v>
      </c>
      <c r="R40" s="29">
        <f t="shared" si="3"/>
        <v>399.99999999999989</v>
      </c>
      <c r="S40" s="147">
        <f t="shared" si="24"/>
        <v>822.39999999999975</v>
      </c>
      <c r="T40" s="26">
        <v>1</v>
      </c>
      <c r="U40" s="62">
        <v>17</v>
      </c>
      <c r="V40" s="62">
        <f t="shared" si="4"/>
        <v>17</v>
      </c>
      <c r="W40" s="150">
        <f t="shared" si="25"/>
        <v>34.951999999999998</v>
      </c>
      <c r="X40" s="164"/>
      <c r="Y40" s="165"/>
      <c r="Z40" s="147">
        <f t="shared" si="26"/>
        <v>0</v>
      </c>
      <c r="AA40" s="114">
        <v>27.2</v>
      </c>
      <c r="AB40" s="148">
        <f t="shared" si="5"/>
        <v>55.923199999999994</v>
      </c>
      <c r="AC40" s="116">
        <v>15.02</v>
      </c>
      <c r="AD40" s="152">
        <f t="shared" si="6"/>
        <v>30.881119999999999</v>
      </c>
      <c r="AE40" s="117">
        <v>0.38500000000000001</v>
      </c>
      <c r="AF40" s="147">
        <f t="shared" si="7"/>
        <v>0.79156000000000004</v>
      </c>
      <c r="AG40" s="117">
        <v>0.51300000000000001</v>
      </c>
      <c r="AH40" s="147">
        <f t="shared" si="8"/>
        <v>1.0547280000000001</v>
      </c>
      <c r="AI40" s="29">
        <f t="shared" si="9"/>
        <v>28.098000000000003</v>
      </c>
      <c r="AJ40" s="150">
        <f t="shared" si="10"/>
        <v>57.769488000000003</v>
      </c>
      <c r="AK40" s="54"/>
      <c r="AL40" s="145">
        <v>1.34</v>
      </c>
      <c r="AM40" s="147">
        <f t="shared" si="11"/>
        <v>2.7550400000000002</v>
      </c>
      <c r="AN40" s="53"/>
      <c r="AO40" s="122">
        <v>3.6</v>
      </c>
      <c r="AP40" s="148">
        <f t="shared" si="12"/>
        <v>7.4016000000000002</v>
      </c>
      <c r="AQ40" s="127" t="s">
        <v>84</v>
      </c>
      <c r="AR40" s="129">
        <v>0.05</v>
      </c>
      <c r="AS40" s="160">
        <f t="shared" si="13"/>
        <v>0.10280000000000002</v>
      </c>
      <c r="AT40" s="55" t="s">
        <v>84</v>
      </c>
      <c r="AU40" s="129">
        <v>0.01</v>
      </c>
      <c r="AV40" s="160">
        <f t="shared" si="14"/>
        <v>2.0559999999999998E-2</v>
      </c>
      <c r="AW40" s="55"/>
      <c r="AX40" s="138">
        <v>8.4897644800000005E-2</v>
      </c>
      <c r="AY40" s="160">
        <f t="shared" si="15"/>
        <v>0.17454955770880001</v>
      </c>
      <c r="AZ40" s="53"/>
      <c r="BA40" s="125">
        <v>1.7014310399999999</v>
      </c>
      <c r="BB40" s="160">
        <f t="shared" si="16"/>
        <v>3.4981422182399995</v>
      </c>
      <c r="BC40" s="53"/>
      <c r="BD40" s="141">
        <v>1.05316985</v>
      </c>
      <c r="BE40" s="160">
        <f t="shared" si="17"/>
        <v>2.1653172116000001</v>
      </c>
      <c r="BF40" s="53"/>
      <c r="BG40" s="122">
        <v>0.24314759699999999</v>
      </c>
      <c r="BH40" s="148">
        <f t="shared" si="18"/>
        <v>0.49991145943199994</v>
      </c>
      <c r="BI40" s="55" t="s">
        <v>84</v>
      </c>
      <c r="BJ40" s="129">
        <v>0.06</v>
      </c>
      <c r="BK40" s="160">
        <f t="shared" si="19"/>
        <v>0.12336</v>
      </c>
      <c r="BL40" s="53"/>
      <c r="BM40" s="141">
        <v>1.95066535</v>
      </c>
      <c r="BN40" s="160">
        <f t="shared" si="20"/>
        <v>4.0105679596000003</v>
      </c>
      <c r="BO40" s="32" t="s">
        <v>115</v>
      </c>
      <c r="BP40" s="9" t="s">
        <v>115</v>
      </c>
      <c r="BQ40" s="131" t="s">
        <v>119</v>
      </c>
      <c r="BR40" s="8"/>
      <c r="BS40" s="3"/>
    </row>
    <row r="41" spans="1:71" x14ac:dyDescent="0.25">
      <c r="A41" s="86">
        <f t="shared" si="21"/>
        <v>42385</v>
      </c>
      <c r="B41" s="25">
        <v>1107</v>
      </c>
      <c r="C41" s="31">
        <v>4.82</v>
      </c>
      <c r="D41" s="168">
        <v>7.71</v>
      </c>
      <c r="E41" s="26">
        <v>1</v>
      </c>
      <c r="F41" s="29">
        <v>1806</v>
      </c>
      <c r="G41" s="29">
        <f t="shared" si="0"/>
        <v>1806</v>
      </c>
      <c r="H41" s="147">
        <f t="shared" si="22"/>
        <v>1999.242</v>
      </c>
      <c r="I41" s="30">
        <v>1</v>
      </c>
      <c r="J41" s="29">
        <v>329</v>
      </c>
      <c r="K41" s="29">
        <f t="shared" si="1"/>
        <v>329</v>
      </c>
      <c r="L41" s="29">
        <f t="shared" si="2"/>
        <v>364.20299999999997</v>
      </c>
      <c r="M41" s="54">
        <v>173</v>
      </c>
      <c r="N41" s="147">
        <f t="shared" si="23"/>
        <v>191.511</v>
      </c>
      <c r="O41" s="97">
        <v>90</v>
      </c>
      <c r="P41" s="62">
        <v>133.30000000000001</v>
      </c>
      <c r="Q41" s="29">
        <v>33</v>
      </c>
      <c r="R41" s="29">
        <f t="shared" si="3"/>
        <v>1312.1212121212125</v>
      </c>
      <c r="S41" s="147">
        <f t="shared" si="24"/>
        <v>1452.518181818182</v>
      </c>
      <c r="T41" s="26">
        <v>1</v>
      </c>
      <c r="U41" s="62">
        <v>32.700000000000003</v>
      </c>
      <c r="V41" s="62">
        <f t="shared" si="4"/>
        <v>32.700000000000003</v>
      </c>
      <c r="W41" s="150">
        <f t="shared" si="25"/>
        <v>36.198900000000002</v>
      </c>
      <c r="X41" s="164"/>
      <c r="Y41" s="165"/>
      <c r="Z41" s="147">
        <f t="shared" si="26"/>
        <v>0</v>
      </c>
      <c r="AA41" s="114">
        <v>35.6</v>
      </c>
      <c r="AB41" s="148">
        <f t="shared" si="5"/>
        <v>39.409200000000006</v>
      </c>
      <c r="AC41" s="116">
        <v>15.02</v>
      </c>
      <c r="AD41" s="152">
        <f t="shared" si="6"/>
        <v>16.627140000000001</v>
      </c>
      <c r="AE41" s="117">
        <v>0.1</v>
      </c>
      <c r="AF41" s="147">
        <f t="shared" si="7"/>
        <v>0.11070000000000001</v>
      </c>
      <c r="AG41" s="117">
        <v>0.2</v>
      </c>
      <c r="AH41" s="147">
        <f t="shared" si="8"/>
        <v>0.22140000000000001</v>
      </c>
      <c r="AI41" s="29">
        <f t="shared" si="9"/>
        <v>35.900000000000006</v>
      </c>
      <c r="AJ41" s="150">
        <f t="shared" si="10"/>
        <v>39.741300000000003</v>
      </c>
      <c r="AK41" s="54"/>
      <c r="AL41" s="145">
        <v>3.49</v>
      </c>
      <c r="AM41" s="147">
        <f t="shared" si="11"/>
        <v>3.8634300000000001</v>
      </c>
      <c r="AN41" s="53"/>
      <c r="AO41" s="122">
        <v>14</v>
      </c>
      <c r="AP41" s="148">
        <f t="shared" si="12"/>
        <v>15.497999999999999</v>
      </c>
      <c r="AQ41" s="127" t="s">
        <v>84</v>
      </c>
      <c r="AR41" s="129">
        <v>0.05</v>
      </c>
      <c r="AS41" s="160">
        <f t="shared" si="13"/>
        <v>5.5350000000000003E-2</v>
      </c>
      <c r="AT41" s="55" t="s">
        <v>84</v>
      </c>
      <c r="AU41" s="129">
        <v>0.01</v>
      </c>
      <c r="AV41" s="160">
        <f t="shared" si="14"/>
        <v>1.107E-2</v>
      </c>
      <c r="AW41" s="55"/>
      <c r="AX41" s="138">
        <v>0.168019697</v>
      </c>
      <c r="AY41" s="160">
        <f t="shared" si="15"/>
        <v>0.185997804579</v>
      </c>
      <c r="AZ41" s="53"/>
      <c r="BA41" s="125">
        <v>1.4781512000000001</v>
      </c>
      <c r="BB41" s="160">
        <f t="shared" si="16"/>
        <v>1.6363133784000001</v>
      </c>
      <c r="BC41" s="53"/>
      <c r="BD41" s="141">
        <v>0.22185870999999999</v>
      </c>
      <c r="BE41" s="160">
        <f t="shared" si="17"/>
        <v>0.24559759197</v>
      </c>
      <c r="BF41" s="53"/>
      <c r="BG41" s="122">
        <v>0.67289489499999999</v>
      </c>
      <c r="BH41" s="148">
        <f t="shared" si="18"/>
        <v>0.74489464876499989</v>
      </c>
      <c r="BI41" s="55" t="s">
        <v>84</v>
      </c>
      <c r="BJ41" s="129">
        <v>0.06</v>
      </c>
      <c r="BK41" s="160">
        <f t="shared" si="19"/>
        <v>6.6420000000000007E-2</v>
      </c>
      <c r="BL41" s="53"/>
      <c r="BM41" s="141">
        <v>2.00614786</v>
      </c>
      <c r="BN41" s="160">
        <f t="shared" si="20"/>
        <v>2.2208056810199999</v>
      </c>
      <c r="BO41" s="32" t="s">
        <v>115</v>
      </c>
      <c r="BP41" s="9" t="s">
        <v>115</v>
      </c>
      <c r="BQ41" s="131" t="s">
        <v>120</v>
      </c>
      <c r="BR41" s="8"/>
      <c r="BS41" s="3"/>
    </row>
    <row r="42" spans="1:71" x14ac:dyDescent="0.25">
      <c r="A42" s="86">
        <f t="shared" si="21"/>
        <v>42386</v>
      </c>
      <c r="B42" s="25">
        <v>1347</v>
      </c>
      <c r="C42" s="31">
        <v>4.1100000000000003</v>
      </c>
      <c r="D42" s="168">
        <v>8.3000000000000007</v>
      </c>
      <c r="E42" s="26">
        <v>1</v>
      </c>
      <c r="F42" s="29">
        <v>478</v>
      </c>
      <c r="G42" s="29">
        <f t="shared" si="0"/>
        <v>478</v>
      </c>
      <c r="H42" s="147">
        <f t="shared" si="22"/>
        <v>643.86599999999999</v>
      </c>
      <c r="I42" s="30">
        <v>1</v>
      </c>
      <c r="J42" s="29">
        <v>377</v>
      </c>
      <c r="K42" s="29">
        <f t="shared" si="1"/>
        <v>377</v>
      </c>
      <c r="L42" s="29">
        <f t="shared" si="2"/>
        <v>507.81900000000002</v>
      </c>
      <c r="M42" s="54">
        <v>90</v>
      </c>
      <c r="N42" s="147">
        <f t="shared" si="23"/>
        <v>121.23</v>
      </c>
      <c r="O42" s="97">
        <v>89.8</v>
      </c>
      <c r="P42" s="62">
        <v>96.9</v>
      </c>
      <c r="Q42" s="29">
        <v>42</v>
      </c>
      <c r="R42" s="29">
        <f t="shared" ref="R42:R69" si="27">IF(P42=0,0,(P42-O42)*1000/Q42)</f>
        <v>169.04761904761924</v>
      </c>
      <c r="S42" s="147">
        <f t="shared" si="24"/>
        <v>227.70714285714311</v>
      </c>
      <c r="T42" s="26">
        <v>1</v>
      </c>
      <c r="U42" s="62">
        <v>6.77</v>
      </c>
      <c r="V42" s="62">
        <f t="shared" si="4"/>
        <v>6.77</v>
      </c>
      <c r="W42" s="150">
        <f t="shared" si="25"/>
        <v>9.1191899999999979</v>
      </c>
      <c r="X42" s="164"/>
      <c r="Y42" s="165"/>
      <c r="Z42" s="147">
        <f t="shared" si="26"/>
        <v>0</v>
      </c>
      <c r="AA42" s="114">
        <v>18.399999999999999</v>
      </c>
      <c r="AB42" s="148">
        <f t="shared" si="5"/>
        <v>24.784800000000001</v>
      </c>
      <c r="AC42" s="116">
        <v>6.36</v>
      </c>
      <c r="AD42" s="152">
        <f t="shared" si="6"/>
        <v>8.5669199999999996</v>
      </c>
      <c r="AE42" s="117">
        <v>0.33300000000000002</v>
      </c>
      <c r="AF42" s="147">
        <f t="shared" si="7"/>
        <v>0.44855100000000003</v>
      </c>
      <c r="AG42" s="117">
        <v>2.5680000000000001</v>
      </c>
      <c r="AH42" s="147">
        <f t="shared" si="8"/>
        <v>3.4590960000000002</v>
      </c>
      <c r="AI42" s="29">
        <f t="shared" si="9"/>
        <v>21.300999999999998</v>
      </c>
      <c r="AJ42" s="150">
        <f t="shared" si="10"/>
        <v>28.692446999999998</v>
      </c>
      <c r="AK42" s="54"/>
      <c r="AL42" s="145">
        <v>0.51</v>
      </c>
      <c r="AM42" s="147">
        <f t="shared" si="11"/>
        <v>0.68697000000000008</v>
      </c>
      <c r="AN42" s="53"/>
      <c r="AO42" s="122">
        <v>1.8</v>
      </c>
      <c r="AP42" s="148">
        <f t="shared" si="12"/>
        <v>2.4245999999999999</v>
      </c>
      <c r="AQ42" s="127" t="s">
        <v>84</v>
      </c>
      <c r="AR42" s="129">
        <v>0.05</v>
      </c>
      <c r="AS42" s="160">
        <f t="shared" si="13"/>
        <v>6.7350000000000007E-2</v>
      </c>
      <c r="AT42" s="55" t="s">
        <v>84</v>
      </c>
      <c r="AU42" s="129">
        <v>0.01</v>
      </c>
      <c r="AV42" s="160">
        <f t="shared" si="14"/>
        <v>1.3470000000000001E-2</v>
      </c>
      <c r="AW42" s="55"/>
      <c r="AX42" s="138">
        <v>4.3093994300000001E-2</v>
      </c>
      <c r="AY42" s="160">
        <f t="shared" si="15"/>
        <v>5.8047610322099999E-2</v>
      </c>
      <c r="AZ42" s="53"/>
      <c r="BA42" s="125">
        <v>3.0760552900000002</v>
      </c>
      <c r="BB42" s="160">
        <f t="shared" si="16"/>
        <v>4.1434464756300002</v>
      </c>
      <c r="BC42" s="53"/>
      <c r="BD42" s="141">
        <v>0.404609263</v>
      </c>
      <c r="BE42" s="160">
        <f t="shared" si="17"/>
        <v>0.545008677261</v>
      </c>
      <c r="BF42" s="53"/>
      <c r="BG42" s="122">
        <v>0.17588965600000001</v>
      </c>
      <c r="BH42" s="148">
        <f t="shared" si="18"/>
        <v>0.236923366632</v>
      </c>
      <c r="BI42" s="55" t="s">
        <v>84</v>
      </c>
      <c r="BJ42" s="129">
        <v>0.06</v>
      </c>
      <c r="BK42" s="160">
        <f t="shared" si="19"/>
        <v>8.0819999999999989E-2</v>
      </c>
      <c r="BL42" s="53"/>
      <c r="BM42" s="141">
        <v>0.82447230800000004</v>
      </c>
      <c r="BN42" s="160">
        <f t="shared" si="20"/>
        <v>1.110564198876</v>
      </c>
      <c r="BO42" s="32" t="s">
        <v>115</v>
      </c>
      <c r="BP42" s="9" t="s">
        <v>115</v>
      </c>
      <c r="BQ42" s="131" t="s">
        <v>17</v>
      </c>
      <c r="BR42" s="8"/>
      <c r="BS42" s="3"/>
    </row>
    <row r="43" spans="1:71" x14ac:dyDescent="0.25">
      <c r="A43" s="86">
        <f t="shared" si="21"/>
        <v>42387</v>
      </c>
      <c r="B43" s="25">
        <v>1862</v>
      </c>
      <c r="C43" s="31">
        <v>2.83</v>
      </c>
      <c r="D43" s="168">
        <v>7.93</v>
      </c>
      <c r="E43" s="26">
        <v>1</v>
      </c>
      <c r="F43" s="29">
        <v>872</v>
      </c>
      <c r="G43" s="29">
        <f t="shared" si="0"/>
        <v>872</v>
      </c>
      <c r="H43" s="147">
        <f t="shared" si="22"/>
        <v>1623.664</v>
      </c>
      <c r="I43" s="30">
        <v>1</v>
      </c>
      <c r="J43" s="29">
        <v>697</v>
      </c>
      <c r="K43" s="29">
        <f t="shared" si="1"/>
        <v>697</v>
      </c>
      <c r="L43" s="29">
        <f t="shared" si="2"/>
        <v>1297.8140000000001</v>
      </c>
      <c r="M43" s="54">
        <v>169</v>
      </c>
      <c r="N43" s="147">
        <f t="shared" si="23"/>
        <v>314.678</v>
      </c>
      <c r="O43" s="97">
        <v>85.8</v>
      </c>
      <c r="P43" s="62">
        <v>103</v>
      </c>
      <c r="Q43" s="29">
        <v>75</v>
      </c>
      <c r="R43" s="29">
        <f t="shared" si="27"/>
        <v>229.33333333333337</v>
      </c>
      <c r="S43" s="147">
        <f t="shared" si="24"/>
        <v>427.01866666666672</v>
      </c>
      <c r="T43" s="26">
        <v>1</v>
      </c>
      <c r="U43" s="62">
        <v>8.27</v>
      </c>
      <c r="V43" s="62">
        <f t="shared" si="4"/>
        <v>8.27</v>
      </c>
      <c r="W43" s="150">
        <f t="shared" si="25"/>
        <v>15.39874</v>
      </c>
      <c r="X43" s="164"/>
      <c r="Y43" s="165"/>
      <c r="Z43" s="147">
        <f t="shared" si="26"/>
        <v>0</v>
      </c>
      <c r="AA43" s="114">
        <v>30</v>
      </c>
      <c r="AB43" s="148">
        <f t="shared" si="5"/>
        <v>55.86</v>
      </c>
      <c r="AC43" s="116">
        <v>16.600000000000001</v>
      </c>
      <c r="AD43" s="152">
        <f t="shared" si="6"/>
        <v>30.909200000000006</v>
      </c>
      <c r="AE43" s="117">
        <v>0.1</v>
      </c>
      <c r="AF43" s="147">
        <f t="shared" si="7"/>
        <v>0.1862</v>
      </c>
      <c r="AG43" s="117">
        <v>0.2</v>
      </c>
      <c r="AH43" s="147">
        <f t="shared" si="8"/>
        <v>0.37240000000000001</v>
      </c>
      <c r="AI43" s="29">
        <f t="shared" si="9"/>
        <v>30.3</v>
      </c>
      <c r="AJ43" s="150">
        <f t="shared" si="10"/>
        <v>56.418599999999998</v>
      </c>
      <c r="AK43" s="54"/>
      <c r="AL43" s="145">
        <v>0.4</v>
      </c>
      <c r="AM43" s="147">
        <f t="shared" si="11"/>
        <v>0.74480000000000002</v>
      </c>
      <c r="AN43" s="53"/>
      <c r="AO43" s="122">
        <v>1.7</v>
      </c>
      <c r="AP43" s="148">
        <f t="shared" si="12"/>
        <v>3.1654</v>
      </c>
      <c r="AQ43" s="127" t="s">
        <v>84</v>
      </c>
      <c r="AR43" s="129">
        <v>0.05</v>
      </c>
      <c r="AS43" s="160">
        <f t="shared" si="13"/>
        <v>9.3100000000000002E-2</v>
      </c>
      <c r="AT43" s="55" t="s">
        <v>84</v>
      </c>
      <c r="AU43" s="129">
        <v>0.01</v>
      </c>
      <c r="AV43" s="160">
        <f t="shared" si="14"/>
        <v>1.8620000000000001E-2</v>
      </c>
      <c r="AW43" s="55"/>
      <c r="AX43" s="138">
        <v>5.1802173299999997E-2</v>
      </c>
      <c r="AY43" s="160">
        <f t="shared" si="15"/>
        <v>9.6455646684599994E-2</v>
      </c>
      <c r="AZ43" s="53"/>
      <c r="BA43" s="125">
        <v>2.32593513</v>
      </c>
      <c r="BB43" s="160">
        <f t="shared" si="16"/>
        <v>4.3308912120600001</v>
      </c>
      <c r="BC43" s="53"/>
      <c r="BD43" s="141">
        <v>0.53463685500000002</v>
      </c>
      <c r="BE43" s="160">
        <f t="shared" si="17"/>
        <v>0.99549382400999997</v>
      </c>
      <c r="BF43" s="53"/>
      <c r="BG43" s="122">
        <v>0.188976109</v>
      </c>
      <c r="BH43" s="148">
        <f t="shared" si="18"/>
        <v>0.35187351495800001</v>
      </c>
      <c r="BI43" s="55" t="s">
        <v>84</v>
      </c>
      <c r="BJ43" s="129">
        <v>0.06</v>
      </c>
      <c r="BK43" s="160">
        <f t="shared" si="19"/>
        <v>0.11172</v>
      </c>
      <c r="BL43" s="53"/>
      <c r="BM43" s="141">
        <v>1.9902873000000001</v>
      </c>
      <c r="BN43" s="160">
        <f t="shared" si="20"/>
        <v>3.7059149526000001</v>
      </c>
      <c r="BO43" s="32" t="s">
        <v>115</v>
      </c>
      <c r="BP43" s="9" t="s">
        <v>115</v>
      </c>
      <c r="BQ43" s="131" t="s">
        <v>17</v>
      </c>
      <c r="BR43" s="8"/>
      <c r="BS43" s="3"/>
    </row>
    <row r="44" spans="1:71" x14ac:dyDescent="0.25">
      <c r="A44" s="86">
        <f t="shared" si="21"/>
        <v>42388</v>
      </c>
      <c r="B44" s="25">
        <v>1922</v>
      </c>
      <c r="C44" s="31">
        <v>2.77</v>
      </c>
      <c r="D44" s="168">
        <v>7.81</v>
      </c>
      <c r="E44" s="26">
        <v>1</v>
      </c>
      <c r="F44" s="29">
        <v>1178</v>
      </c>
      <c r="G44" s="29">
        <f t="shared" si="0"/>
        <v>1178</v>
      </c>
      <c r="H44" s="147">
        <f t="shared" si="22"/>
        <v>2264.116</v>
      </c>
      <c r="I44" s="30">
        <v>1</v>
      </c>
      <c r="J44" s="29">
        <v>922</v>
      </c>
      <c r="K44" s="29">
        <f t="shared" si="1"/>
        <v>922</v>
      </c>
      <c r="L44" s="29">
        <f t="shared" si="2"/>
        <v>1772.0840000000001</v>
      </c>
      <c r="M44" s="54">
        <v>212</v>
      </c>
      <c r="N44" s="147">
        <f t="shared" si="23"/>
        <v>407.464</v>
      </c>
      <c r="O44" s="97">
        <v>87.7</v>
      </c>
      <c r="P44" s="62">
        <v>101.2</v>
      </c>
      <c r="Q44" s="29">
        <v>62</v>
      </c>
      <c r="R44" s="29">
        <f t="shared" si="27"/>
        <v>217.74193548387098</v>
      </c>
      <c r="S44" s="147">
        <f t="shared" si="24"/>
        <v>418.5</v>
      </c>
      <c r="T44" s="26">
        <v>1</v>
      </c>
      <c r="U44" s="62">
        <v>6.57</v>
      </c>
      <c r="V44" s="62">
        <f t="shared" si="4"/>
        <v>6.57</v>
      </c>
      <c r="W44" s="150">
        <f t="shared" si="25"/>
        <v>12.627540000000002</v>
      </c>
      <c r="X44" s="164"/>
      <c r="Y44" s="165"/>
      <c r="Z44" s="147">
        <f t="shared" si="26"/>
        <v>0</v>
      </c>
      <c r="AA44" s="114">
        <v>34.4</v>
      </c>
      <c r="AB44" s="148">
        <f t="shared" si="5"/>
        <v>66.116799999999998</v>
      </c>
      <c r="AC44" s="116">
        <v>12</v>
      </c>
      <c r="AD44" s="152">
        <f t="shared" si="6"/>
        <v>23.064</v>
      </c>
      <c r="AE44" s="117">
        <v>0.28299999999999997</v>
      </c>
      <c r="AF44" s="147">
        <f t="shared" si="7"/>
        <v>0.54392599999999991</v>
      </c>
      <c r="AG44" s="117">
        <v>1.28</v>
      </c>
      <c r="AH44" s="147">
        <f t="shared" si="8"/>
        <v>2.4601599999999997</v>
      </c>
      <c r="AI44" s="29">
        <f t="shared" si="9"/>
        <v>35.963000000000001</v>
      </c>
      <c r="AJ44" s="150">
        <f t="shared" si="10"/>
        <v>69.120885999999999</v>
      </c>
      <c r="AK44" s="54"/>
      <c r="AL44" s="145">
        <v>0.51</v>
      </c>
      <c r="AM44" s="147">
        <f t="shared" si="11"/>
        <v>0.98021999999999998</v>
      </c>
      <c r="AN44" s="53"/>
      <c r="AO44" s="122">
        <v>1.2</v>
      </c>
      <c r="AP44" s="148">
        <f t="shared" si="12"/>
        <v>2.3064</v>
      </c>
      <c r="AQ44" s="127" t="s">
        <v>84</v>
      </c>
      <c r="AR44" s="129">
        <v>0.05</v>
      </c>
      <c r="AS44" s="160">
        <f t="shared" si="13"/>
        <v>9.6100000000000005E-2</v>
      </c>
      <c r="AT44" s="55"/>
      <c r="AU44" s="129">
        <v>1.4E-2</v>
      </c>
      <c r="AV44" s="160">
        <f t="shared" si="14"/>
        <v>2.6908000000000001E-2</v>
      </c>
      <c r="AW44" s="55"/>
      <c r="AX44" s="138">
        <v>4.7978494300000001E-2</v>
      </c>
      <c r="AY44" s="160">
        <f t="shared" si="15"/>
        <v>9.2214666044599991E-2</v>
      </c>
      <c r="AZ44" s="53"/>
      <c r="BA44" s="125">
        <v>3.6617338699999999</v>
      </c>
      <c r="BB44" s="160">
        <f t="shared" si="16"/>
        <v>7.0378524981399995</v>
      </c>
      <c r="BC44" s="53"/>
      <c r="BD44" s="141">
        <v>0.38416576400000002</v>
      </c>
      <c r="BE44" s="160">
        <f t="shared" si="17"/>
        <v>0.73836659840800012</v>
      </c>
      <c r="BF44" s="53"/>
      <c r="BG44" s="122">
        <v>0.164439633</v>
      </c>
      <c r="BH44" s="148">
        <f t="shared" si="18"/>
        <v>0.31605297462599996</v>
      </c>
      <c r="BI44" s="55" t="s">
        <v>84</v>
      </c>
      <c r="BJ44" s="129">
        <v>0.06</v>
      </c>
      <c r="BK44" s="160">
        <f t="shared" si="19"/>
        <v>0.11531999999999999</v>
      </c>
      <c r="BL44" s="53"/>
      <c r="BM44" s="141">
        <v>1.2838364799999999</v>
      </c>
      <c r="BN44" s="160">
        <f t="shared" si="20"/>
        <v>2.4675337145599996</v>
      </c>
      <c r="BO44" s="32" t="s">
        <v>115</v>
      </c>
      <c r="BP44" s="9" t="s">
        <v>115</v>
      </c>
      <c r="BQ44" s="131" t="s">
        <v>117</v>
      </c>
      <c r="BR44" s="8"/>
      <c r="BS44" s="3"/>
    </row>
    <row r="45" spans="1:71" x14ac:dyDescent="0.25">
      <c r="A45" s="86">
        <f t="shared" si="21"/>
        <v>42389</v>
      </c>
      <c r="B45" s="25">
        <v>1692</v>
      </c>
      <c r="C45" s="31">
        <v>2.82</v>
      </c>
      <c r="D45" s="168">
        <v>7.83</v>
      </c>
      <c r="E45" s="26">
        <v>1</v>
      </c>
      <c r="F45" s="29">
        <v>917</v>
      </c>
      <c r="G45" s="29">
        <f t="shared" si="0"/>
        <v>917</v>
      </c>
      <c r="H45" s="147">
        <f t="shared" si="22"/>
        <v>1551.5640000000001</v>
      </c>
      <c r="I45" s="30">
        <v>1</v>
      </c>
      <c r="J45" s="29">
        <v>827</v>
      </c>
      <c r="K45" s="29">
        <f t="shared" si="1"/>
        <v>827</v>
      </c>
      <c r="L45" s="29">
        <f t="shared" si="2"/>
        <v>1399.2840000000001</v>
      </c>
      <c r="M45" s="54">
        <v>246</v>
      </c>
      <c r="N45" s="147">
        <f t="shared" si="23"/>
        <v>416.23200000000003</v>
      </c>
      <c r="O45" s="97">
        <v>88.9</v>
      </c>
      <c r="P45" s="62">
        <v>99.3</v>
      </c>
      <c r="Q45" s="29">
        <v>79</v>
      </c>
      <c r="R45" s="29">
        <f t="shared" si="27"/>
        <v>131.64556962025304</v>
      </c>
      <c r="S45" s="147">
        <f t="shared" si="24"/>
        <v>222.74430379746815</v>
      </c>
      <c r="T45" s="26">
        <v>1</v>
      </c>
      <c r="U45" s="62">
        <v>5.37</v>
      </c>
      <c r="V45" s="62">
        <f t="shared" si="4"/>
        <v>5.37</v>
      </c>
      <c r="W45" s="150">
        <f t="shared" si="25"/>
        <v>9.0860400000000006</v>
      </c>
      <c r="X45" s="164"/>
      <c r="Y45" s="165"/>
      <c r="Z45" s="147">
        <f t="shared" si="26"/>
        <v>0</v>
      </c>
      <c r="AA45" s="114">
        <v>38</v>
      </c>
      <c r="AB45" s="148">
        <f t="shared" si="5"/>
        <v>64.296000000000006</v>
      </c>
      <c r="AC45" s="116">
        <v>7.4</v>
      </c>
      <c r="AD45" s="152">
        <f t="shared" si="6"/>
        <v>12.520800000000001</v>
      </c>
      <c r="AE45" s="117">
        <v>0.1</v>
      </c>
      <c r="AF45" s="147">
        <f t="shared" si="7"/>
        <v>0.16920000000000002</v>
      </c>
      <c r="AG45" s="117">
        <v>0.2</v>
      </c>
      <c r="AH45" s="147">
        <f t="shared" si="8"/>
        <v>0.33840000000000003</v>
      </c>
      <c r="AI45" s="29">
        <f t="shared" si="9"/>
        <v>38.300000000000004</v>
      </c>
      <c r="AJ45" s="150">
        <f t="shared" si="10"/>
        <v>64.803600000000003</v>
      </c>
      <c r="AK45" s="54"/>
      <c r="AL45" s="145">
        <v>0.25</v>
      </c>
      <c r="AM45" s="147">
        <f t="shared" si="11"/>
        <v>0.42299999999999999</v>
      </c>
      <c r="AN45" s="53"/>
      <c r="AO45" s="122">
        <v>0.76</v>
      </c>
      <c r="AP45" s="148">
        <f t="shared" si="12"/>
        <v>1.2859200000000002</v>
      </c>
      <c r="AQ45" s="127" t="s">
        <v>84</v>
      </c>
      <c r="AR45" s="129">
        <v>0.05</v>
      </c>
      <c r="AS45" s="160">
        <f t="shared" si="13"/>
        <v>8.4600000000000009E-2</v>
      </c>
      <c r="AT45" s="55" t="s">
        <v>84</v>
      </c>
      <c r="AU45" s="129">
        <v>0.01</v>
      </c>
      <c r="AV45" s="160">
        <f t="shared" si="14"/>
        <v>1.6920000000000001E-2</v>
      </c>
      <c r="AW45" s="55"/>
      <c r="AX45" s="138">
        <v>3.8468975599999997E-2</v>
      </c>
      <c r="AY45" s="160">
        <f t="shared" si="15"/>
        <v>6.5089506715199988E-2</v>
      </c>
      <c r="AZ45" s="53"/>
      <c r="BA45" s="125">
        <v>2.0038185099999999</v>
      </c>
      <c r="BB45" s="160">
        <f t="shared" si="16"/>
        <v>3.3904609189199997</v>
      </c>
      <c r="BC45" s="53"/>
      <c r="BD45" s="141">
        <v>0.23715023700000001</v>
      </c>
      <c r="BE45" s="160">
        <f t="shared" si="17"/>
        <v>0.401258201004</v>
      </c>
      <c r="BF45" s="53"/>
      <c r="BG45" s="122">
        <v>0.16127397099999999</v>
      </c>
      <c r="BH45" s="148">
        <f t="shared" si="18"/>
        <v>0.272875558932</v>
      </c>
      <c r="BI45" s="55" t="s">
        <v>84</v>
      </c>
      <c r="BJ45" s="129">
        <v>0.06</v>
      </c>
      <c r="BK45" s="160">
        <f t="shared" si="19"/>
        <v>0.10152</v>
      </c>
      <c r="BL45" s="53"/>
      <c r="BM45" s="141">
        <v>1.60432839</v>
      </c>
      <c r="BN45" s="160">
        <f t="shared" si="20"/>
        <v>2.7145236358800005</v>
      </c>
      <c r="BO45" s="32" t="s">
        <v>115</v>
      </c>
      <c r="BP45" s="9" t="s">
        <v>115</v>
      </c>
      <c r="BQ45" s="131" t="s">
        <v>17</v>
      </c>
      <c r="BR45" s="8"/>
      <c r="BS45" s="3"/>
    </row>
    <row r="46" spans="1:71" x14ac:dyDescent="0.25">
      <c r="A46" s="86">
        <f t="shared" si="21"/>
        <v>42390</v>
      </c>
      <c r="B46" s="25">
        <v>2074</v>
      </c>
      <c r="C46" s="31">
        <v>2.4500000000000002</v>
      </c>
      <c r="D46" s="168">
        <v>7.99</v>
      </c>
      <c r="E46" s="26">
        <v>1</v>
      </c>
      <c r="F46" s="29">
        <v>825</v>
      </c>
      <c r="G46" s="29">
        <f t="shared" si="0"/>
        <v>825</v>
      </c>
      <c r="H46" s="147">
        <f t="shared" si="22"/>
        <v>1711.05</v>
      </c>
      <c r="I46" s="30">
        <v>1</v>
      </c>
      <c r="J46" s="29">
        <v>627</v>
      </c>
      <c r="K46" s="29">
        <f t="shared" si="1"/>
        <v>627</v>
      </c>
      <c r="L46" s="29">
        <f t="shared" si="2"/>
        <v>1300.3979999999999</v>
      </c>
      <c r="M46" s="54">
        <v>181</v>
      </c>
      <c r="N46" s="147">
        <f t="shared" si="23"/>
        <v>375.39400000000001</v>
      </c>
      <c r="O46" s="97">
        <v>92.1</v>
      </c>
      <c r="P46" s="62">
        <v>111</v>
      </c>
      <c r="Q46" s="29">
        <v>89</v>
      </c>
      <c r="R46" s="29">
        <f t="shared" si="27"/>
        <v>212.35955056179785</v>
      </c>
      <c r="S46" s="147">
        <f t="shared" si="24"/>
        <v>440.43370786516874</v>
      </c>
      <c r="T46" s="26">
        <v>1</v>
      </c>
      <c r="U46" s="62">
        <v>7.5</v>
      </c>
      <c r="V46" s="62">
        <f t="shared" si="4"/>
        <v>7.5</v>
      </c>
      <c r="W46" s="150">
        <f t="shared" si="25"/>
        <v>15.555</v>
      </c>
      <c r="X46" s="164"/>
      <c r="Y46" s="165"/>
      <c r="Z46" s="147">
        <f t="shared" si="26"/>
        <v>0</v>
      </c>
      <c r="AA46" s="114">
        <v>36.4</v>
      </c>
      <c r="AB46" s="148">
        <f t="shared" si="5"/>
        <v>75.493599999999986</v>
      </c>
      <c r="AC46" s="116">
        <v>20.83</v>
      </c>
      <c r="AD46" s="152">
        <f t="shared" si="6"/>
        <v>43.201419999999999</v>
      </c>
      <c r="AE46" s="117">
        <v>0.21099999999999999</v>
      </c>
      <c r="AF46" s="147">
        <f t="shared" si="7"/>
        <v>0.437614</v>
      </c>
      <c r="AG46" s="117">
        <v>0.93400000000000005</v>
      </c>
      <c r="AH46" s="147">
        <f t="shared" si="8"/>
        <v>1.9371160000000003</v>
      </c>
      <c r="AI46" s="29">
        <f t="shared" si="9"/>
        <v>37.544999999999995</v>
      </c>
      <c r="AJ46" s="150">
        <f t="shared" si="10"/>
        <v>77.868329999999986</v>
      </c>
      <c r="AK46" s="54"/>
      <c r="AL46" s="145">
        <v>0.89</v>
      </c>
      <c r="AM46" s="147">
        <f t="shared" si="11"/>
        <v>1.8458600000000001</v>
      </c>
      <c r="AN46" s="53"/>
      <c r="AO46" s="122">
        <v>1.4</v>
      </c>
      <c r="AP46" s="148">
        <f t="shared" si="12"/>
        <v>2.9036</v>
      </c>
      <c r="AQ46" s="127" t="s">
        <v>84</v>
      </c>
      <c r="AR46" s="129">
        <v>0.05</v>
      </c>
      <c r="AS46" s="160">
        <f t="shared" si="13"/>
        <v>0.1037</v>
      </c>
      <c r="AT46" s="55" t="s">
        <v>84</v>
      </c>
      <c r="AU46" s="129">
        <v>0.01</v>
      </c>
      <c r="AV46" s="160">
        <f t="shared" si="14"/>
        <v>2.0740000000000001E-2</v>
      </c>
      <c r="AW46" s="55"/>
      <c r="AX46" s="138">
        <v>5.4578725199999997E-2</v>
      </c>
      <c r="AY46" s="160">
        <f t="shared" si="15"/>
        <v>0.11319627606479998</v>
      </c>
      <c r="AZ46" s="53"/>
      <c r="BA46" s="125">
        <v>3.1600656499999999</v>
      </c>
      <c r="BB46" s="160">
        <f t="shared" si="16"/>
        <v>6.5539761581000002</v>
      </c>
      <c r="BC46" s="53"/>
      <c r="BD46" s="141">
        <v>0.43834638599999998</v>
      </c>
      <c r="BE46" s="160">
        <f t="shared" si="17"/>
        <v>0.90913040456399996</v>
      </c>
      <c r="BF46" s="53"/>
      <c r="BG46" s="122">
        <v>0.100473858</v>
      </c>
      <c r="BH46" s="148">
        <f t="shared" si="18"/>
        <v>0.20838278149199999</v>
      </c>
      <c r="BI46" s="55" t="s">
        <v>84</v>
      </c>
      <c r="BJ46" s="129">
        <v>0.06</v>
      </c>
      <c r="BK46" s="160">
        <f t="shared" si="19"/>
        <v>0.12444</v>
      </c>
      <c r="BL46" s="53"/>
      <c r="BM46" s="141">
        <v>1.7261594499999999</v>
      </c>
      <c r="BN46" s="160">
        <f t="shared" si="20"/>
        <v>3.5800546992999998</v>
      </c>
      <c r="BO46" s="32" t="s">
        <v>115</v>
      </c>
      <c r="BP46" s="9" t="s">
        <v>115</v>
      </c>
      <c r="BQ46" s="131" t="s">
        <v>17</v>
      </c>
      <c r="BR46" s="8"/>
      <c r="BS46" s="3"/>
    </row>
    <row r="47" spans="1:71" x14ac:dyDescent="0.25">
      <c r="A47" s="86">
        <f t="shared" si="21"/>
        <v>42391</v>
      </c>
      <c r="B47" s="25">
        <v>1816</v>
      </c>
      <c r="C47" s="31">
        <v>3.25</v>
      </c>
      <c r="D47" s="168">
        <v>7.53</v>
      </c>
      <c r="E47" s="26">
        <v>1</v>
      </c>
      <c r="F47" s="29">
        <v>1793</v>
      </c>
      <c r="G47" s="29">
        <f t="shared" si="0"/>
        <v>1793</v>
      </c>
      <c r="H47" s="147">
        <f t="shared" si="22"/>
        <v>3256.0880000000002</v>
      </c>
      <c r="I47" s="30">
        <v>1</v>
      </c>
      <c r="J47" s="29">
        <v>669</v>
      </c>
      <c r="K47" s="29">
        <f t="shared" si="1"/>
        <v>669</v>
      </c>
      <c r="L47" s="29">
        <f t="shared" si="2"/>
        <v>1214.904</v>
      </c>
      <c r="M47" s="54">
        <v>279</v>
      </c>
      <c r="N47" s="147">
        <f t="shared" si="23"/>
        <v>506.66399999999999</v>
      </c>
      <c r="O47" s="97">
        <v>93.6</v>
      </c>
      <c r="P47" s="62">
        <v>129</v>
      </c>
      <c r="Q47" s="29">
        <v>48</v>
      </c>
      <c r="R47" s="29">
        <f t="shared" si="27"/>
        <v>737.50000000000011</v>
      </c>
      <c r="S47" s="147">
        <f t="shared" si="24"/>
        <v>1339.3000000000002</v>
      </c>
      <c r="T47" s="26">
        <v>1</v>
      </c>
      <c r="U47" s="62">
        <v>30.4</v>
      </c>
      <c r="V47" s="62">
        <f t="shared" si="4"/>
        <v>30.4</v>
      </c>
      <c r="W47" s="150">
        <f t="shared" si="25"/>
        <v>55.206399999999995</v>
      </c>
      <c r="X47" s="164"/>
      <c r="Y47" s="165"/>
      <c r="Z47" s="147">
        <f t="shared" si="26"/>
        <v>0</v>
      </c>
      <c r="AA47" s="114">
        <v>44</v>
      </c>
      <c r="AB47" s="148">
        <f t="shared" si="5"/>
        <v>79.903999999999996</v>
      </c>
      <c r="AC47" s="116">
        <v>24.34</v>
      </c>
      <c r="AD47" s="152">
        <f t="shared" si="6"/>
        <v>44.201440000000005</v>
      </c>
      <c r="AE47" s="117">
        <v>0.1</v>
      </c>
      <c r="AF47" s="147">
        <f t="shared" si="7"/>
        <v>0.18160000000000001</v>
      </c>
      <c r="AG47" s="117">
        <v>0.2</v>
      </c>
      <c r="AH47" s="147">
        <f t="shared" si="8"/>
        <v>0.36320000000000002</v>
      </c>
      <c r="AI47" s="29">
        <f t="shared" si="9"/>
        <v>44.300000000000004</v>
      </c>
      <c r="AJ47" s="150">
        <f t="shared" si="10"/>
        <v>80.448800000000006</v>
      </c>
      <c r="AK47" s="54"/>
      <c r="AL47" s="145">
        <v>1.87</v>
      </c>
      <c r="AM47" s="147">
        <f t="shared" si="11"/>
        <v>3.3959200000000003</v>
      </c>
      <c r="AN47" s="53"/>
      <c r="AO47" s="122">
        <v>8.9</v>
      </c>
      <c r="AP47" s="148">
        <f t="shared" si="12"/>
        <v>16.162400000000002</v>
      </c>
      <c r="AQ47" s="127" t="s">
        <v>84</v>
      </c>
      <c r="AR47" s="129">
        <v>0.05</v>
      </c>
      <c r="AS47" s="160">
        <f t="shared" si="13"/>
        <v>9.0800000000000006E-2</v>
      </c>
      <c r="AT47" s="55" t="s">
        <v>84</v>
      </c>
      <c r="AU47" s="129">
        <v>0.01</v>
      </c>
      <c r="AV47" s="160">
        <f t="shared" si="14"/>
        <v>1.8159999999999999E-2</v>
      </c>
      <c r="AW47" s="55"/>
      <c r="AX47" s="138">
        <v>0.11</v>
      </c>
      <c r="AY47" s="160">
        <f t="shared" si="15"/>
        <v>0.19975999999999999</v>
      </c>
      <c r="AZ47" s="53"/>
      <c r="BA47" s="125">
        <v>22.27</v>
      </c>
      <c r="BB47" s="160">
        <f t="shared" si="16"/>
        <v>40.442320000000002</v>
      </c>
      <c r="BC47" s="53"/>
      <c r="BD47" s="141">
        <v>3.68</v>
      </c>
      <c r="BE47" s="160">
        <f t="shared" si="17"/>
        <v>6.6828799999999999</v>
      </c>
      <c r="BF47" s="53"/>
      <c r="BG47" s="122">
        <v>0.12</v>
      </c>
      <c r="BH47" s="148">
        <f t="shared" si="18"/>
        <v>0.21791999999999997</v>
      </c>
      <c r="BI47" s="55" t="s">
        <v>84</v>
      </c>
      <c r="BJ47" s="129">
        <v>0.06</v>
      </c>
      <c r="BK47" s="160">
        <f t="shared" si="19"/>
        <v>0.10895999999999999</v>
      </c>
      <c r="BL47" s="53"/>
      <c r="BM47" s="141">
        <v>28.61</v>
      </c>
      <c r="BN47" s="160">
        <f t="shared" si="20"/>
        <v>51.955760000000005</v>
      </c>
      <c r="BO47" s="32" t="s">
        <v>115</v>
      </c>
      <c r="BP47" s="9" t="s">
        <v>115</v>
      </c>
      <c r="BQ47" s="131" t="s">
        <v>121</v>
      </c>
      <c r="BR47" s="8"/>
      <c r="BS47" s="3"/>
    </row>
    <row r="48" spans="1:71" x14ac:dyDescent="0.25">
      <c r="A48" s="86">
        <f t="shared" si="21"/>
        <v>42392</v>
      </c>
      <c r="B48" s="25">
        <v>1246</v>
      </c>
      <c r="C48" s="31">
        <v>5.29</v>
      </c>
      <c r="D48" s="168">
        <v>7.57</v>
      </c>
      <c r="E48" s="26">
        <v>1</v>
      </c>
      <c r="F48" s="29">
        <v>967</v>
      </c>
      <c r="G48" s="29">
        <f t="shared" si="0"/>
        <v>967</v>
      </c>
      <c r="H48" s="147">
        <f t="shared" si="22"/>
        <v>1204.8820000000001</v>
      </c>
      <c r="I48" s="30">
        <v>1</v>
      </c>
      <c r="J48" s="29">
        <v>643</v>
      </c>
      <c r="K48" s="29">
        <f t="shared" si="1"/>
        <v>643</v>
      </c>
      <c r="L48" s="29">
        <f t="shared" si="2"/>
        <v>801.178</v>
      </c>
      <c r="M48" s="54">
        <v>173</v>
      </c>
      <c r="N48" s="147">
        <f t="shared" si="23"/>
        <v>215.55799999999999</v>
      </c>
      <c r="O48" s="97">
        <v>92</v>
      </c>
      <c r="P48" s="62">
        <v>105.4</v>
      </c>
      <c r="Q48" s="29">
        <v>37</v>
      </c>
      <c r="R48" s="29">
        <f t="shared" si="27"/>
        <v>362.1621621621623</v>
      </c>
      <c r="S48" s="147">
        <f t="shared" si="24"/>
        <v>451.25405405405428</v>
      </c>
      <c r="T48" s="26">
        <v>1</v>
      </c>
      <c r="U48" s="62">
        <v>15</v>
      </c>
      <c r="V48" s="62">
        <f t="shared" si="4"/>
        <v>15</v>
      </c>
      <c r="W48" s="150">
        <f t="shared" si="25"/>
        <v>18.690000000000001</v>
      </c>
      <c r="X48" s="164"/>
      <c r="Y48" s="165"/>
      <c r="Z48" s="147">
        <f t="shared" si="26"/>
        <v>0</v>
      </c>
      <c r="AA48" s="114">
        <v>23.6</v>
      </c>
      <c r="AB48" s="148">
        <f t="shared" si="5"/>
        <v>29.405600000000003</v>
      </c>
      <c r="AC48" s="116">
        <v>12.33</v>
      </c>
      <c r="AD48" s="152">
        <f t="shared" si="6"/>
        <v>15.36318</v>
      </c>
      <c r="AE48" s="117">
        <v>0.81200000000000006</v>
      </c>
      <c r="AF48" s="147">
        <f t="shared" si="7"/>
        <v>1.011752</v>
      </c>
      <c r="AG48" s="117">
        <v>0.85799999999999998</v>
      </c>
      <c r="AH48" s="147">
        <f t="shared" si="8"/>
        <v>1.0690679999999999</v>
      </c>
      <c r="AI48" s="29">
        <f t="shared" si="9"/>
        <v>25.270000000000003</v>
      </c>
      <c r="AJ48" s="150">
        <f t="shared" si="10"/>
        <v>31.486420000000006</v>
      </c>
      <c r="AK48" s="54"/>
      <c r="AL48" s="145">
        <v>1.5</v>
      </c>
      <c r="AM48" s="147">
        <f t="shared" si="11"/>
        <v>1.869</v>
      </c>
      <c r="AN48" s="53"/>
      <c r="AO48" s="122">
        <v>3.3</v>
      </c>
      <c r="AP48" s="148">
        <f t="shared" si="12"/>
        <v>4.1118000000000006</v>
      </c>
      <c r="AQ48" s="127" t="s">
        <v>84</v>
      </c>
      <c r="AR48" s="129">
        <v>0.05</v>
      </c>
      <c r="AS48" s="160">
        <f t="shared" si="13"/>
        <v>6.2300000000000001E-2</v>
      </c>
      <c r="AT48" s="55" t="s">
        <v>84</v>
      </c>
      <c r="AU48" s="129">
        <v>0.01</v>
      </c>
      <c r="AV48" s="160">
        <f t="shared" si="14"/>
        <v>1.2460000000000001E-2</v>
      </c>
      <c r="AW48" s="55"/>
      <c r="AX48" s="138">
        <v>0.13</v>
      </c>
      <c r="AY48" s="160">
        <f t="shared" si="15"/>
        <v>0.16198000000000001</v>
      </c>
      <c r="AZ48" s="53"/>
      <c r="BA48" s="125">
        <v>9.4700000000000006</v>
      </c>
      <c r="BB48" s="160">
        <f t="shared" si="16"/>
        <v>11.799620000000001</v>
      </c>
      <c r="BC48" s="53"/>
      <c r="BD48" s="141">
        <v>1.1000000000000001</v>
      </c>
      <c r="BE48" s="160">
        <f t="shared" si="17"/>
        <v>1.3706</v>
      </c>
      <c r="BF48" s="53"/>
      <c r="BG48" s="122">
        <v>0.16</v>
      </c>
      <c r="BH48" s="148">
        <f t="shared" si="18"/>
        <v>0.19936000000000001</v>
      </c>
      <c r="BI48" s="55" t="s">
        <v>84</v>
      </c>
      <c r="BJ48" s="129">
        <v>0.06</v>
      </c>
      <c r="BK48" s="160">
        <f t="shared" si="19"/>
        <v>7.4759999999999993E-2</v>
      </c>
      <c r="BL48" s="53"/>
      <c r="BM48" s="141">
        <v>9.82</v>
      </c>
      <c r="BN48" s="160">
        <f t="shared" si="20"/>
        <v>12.235720000000001</v>
      </c>
      <c r="BO48" s="32" t="s">
        <v>115</v>
      </c>
      <c r="BP48" s="9" t="s">
        <v>115</v>
      </c>
      <c r="BQ48" s="131" t="s">
        <v>138</v>
      </c>
      <c r="BR48" s="8"/>
      <c r="BS48" s="3"/>
    </row>
    <row r="49" spans="1:71" x14ac:dyDescent="0.25">
      <c r="A49" s="86">
        <f t="shared" si="21"/>
        <v>42393</v>
      </c>
      <c r="B49" s="25">
        <v>1247</v>
      </c>
      <c r="C49" s="31">
        <v>5.53</v>
      </c>
      <c r="D49" s="168">
        <v>7.96</v>
      </c>
      <c r="E49" s="26">
        <v>1</v>
      </c>
      <c r="F49" s="29">
        <v>4946</v>
      </c>
      <c r="G49" s="29">
        <f t="shared" si="0"/>
        <v>4946</v>
      </c>
      <c r="H49" s="147">
        <f t="shared" si="22"/>
        <v>6167.6620000000003</v>
      </c>
      <c r="I49" s="30">
        <v>1</v>
      </c>
      <c r="J49" s="29">
        <v>3366</v>
      </c>
      <c r="K49" s="29">
        <f t="shared" si="1"/>
        <v>3366</v>
      </c>
      <c r="L49" s="29">
        <f t="shared" si="2"/>
        <v>4197.402</v>
      </c>
      <c r="M49" s="54">
        <v>209</v>
      </c>
      <c r="N49" s="147">
        <f t="shared" si="23"/>
        <v>260.62299999999999</v>
      </c>
      <c r="O49" s="97">
        <v>89</v>
      </c>
      <c r="P49" s="62">
        <v>142.19999999999999</v>
      </c>
      <c r="Q49" s="29">
        <v>45</v>
      </c>
      <c r="R49" s="29">
        <f t="shared" si="27"/>
        <v>1182.2222222222219</v>
      </c>
      <c r="S49" s="147">
        <f t="shared" si="24"/>
        <v>1474.2311111111107</v>
      </c>
      <c r="T49" s="26">
        <v>1</v>
      </c>
      <c r="U49" s="62">
        <v>16.8</v>
      </c>
      <c r="V49" s="62">
        <f t="shared" si="4"/>
        <v>16.8</v>
      </c>
      <c r="W49" s="150">
        <f t="shared" si="25"/>
        <v>20.949600000000004</v>
      </c>
      <c r="X49" s="164"/>
      <c r="Y49" s="165"/>
      <c r="Z49" s="147">
        <f t="shared" si="26"/>
        <v>0</v>
      </c>
      <c r="AA49" s="114">
        <v>19.2</v>
      </c>
      <c r="AB49" s="148">
        <f t="shared" si="5"/>
        <v>23.942399999999999</v>
      </c>
      <c r="AC49" s="116">
        <v>7.02</v>
      </c>
      <c r="AD49" s="152">
        <f t="shared" si="6"/>
        <v>8.7539399999999983</v>
      </c>
      <c r="AE49" s="117">
        <v>0.1</v>
      </c>
      <c r="AF49" s="147">
        <f t="shared" si="7"/>
        <v>0.12470000000000001</v>
      </c>
      <c r="AG49" s="117">
        <v>0.127</v>
      </c>
      <c r="AH49" s="147">
        <f t="shared" si="8"/>
        <v>0.15836900000000001</v>
      </c>
      <c r="AI49" s="29">
        <f t="shared" si="9"/>
        <v>19.427</v>
      </c>
      <c r="AJ49" s="150">
        <f t="shared" si="10"/>
        <v>24.225469</v>
      </c>
      <c r="AK49" s="54"/>
      <c r="AL49" s="145">
        <v>519</v>
      </c>
      <c r="AM49" s="147">
        <f t="shared" si="11"/>
        <v>647.19299999999998</v>
      </c>
      <c r="AN49" s="53"/>
      <c r="AO49" s="122">
        <v>3.8</v>
      </c>
      <c r="AP49" s="148">
        <f t="shared" si="12"/>
        <v>4.738599999999999</v>
      </c>
      <c r="AQ49" s="127" t="s">
        <v>84</v>
      </c>
      <c r="AR49" s="129">
        <v>0.05</v>
      </c>
      <c r="AS49" s="160">
        <f t="shared" si="13"/>
        <v>6.2350000000000003E-2</v>
      </c>
      <c r="AT49" s="55"/>
      <c r="AU49" s="129">
        <v>0.02</v>
      </c>
      <c r="AV49" s="160">
        <f t="shared" si="14"/>
        <v>2.494E-2</v>
      </c>
      <c r="AW49" s="55"/>
      <c r="AX49" s="138">
        <v>0.17</v>
      </c>
      <c r="AY49" s="160">
        <f t="shared" si="15"/>
        <v>0.21199000000000001</v>
      </c>
      <c r="AZ49" s="53"/>
      <c r="BA49" s="125">
        <v>19.239999999999998</v>
      </c>
      <c r="BB49" s="160">
        <f t="shared" si="16"/>
        <v>23.992279999999997</v>
      </c>
      <c r="BC49" s="53"/>
      <c r="BD49" s="141">
        <v>1.6</v>
      </c>
      <c r="BE49" s="160">
        <f t="shared" si="17"/>
        <v>1.9952000000000001</v>
      </c>
      <c r="BF49" s="53"/>
      <c r="BG49" s="122">
        <v>0.23</v>
      </c>
      <c r="BH49" s="148">
        <f t="shared" si="18"/>
        <v>0.28681000000000001</v>
      </c>
      <c r="BI49" s="55" t="s">
        <v>84</v>
      </c>
      <c r="BJ49" s="129">
        <v>0.06</v>
      </c>
      <c r="BK49" s="160">
        <f t="shared" si="19"/>
        <v>7.4819999999999998E-2</v>
      </c>
      <c r="BL49" s="53"/>
      <c r="BM49" s="141">
        <v>14.39</v>
      </c>
      <c r="BN49" s="160">
        <f t="shared" si="20"/>
        <v>17.944330000000001</v>
      </c>
      <c r="BO49" s="32" t="s">
        <v>115</v>
      </c>
      <c r="BP49" s="9" t="s">
        <v>115</v>
      </c>
      <c r="BQ49" s="131" t="s">
        <v>139</v>
      </c>
      <c r="BR49" s="8"/>
      <c r="BS49" s="3"/>
    </row>
    <row r="50" spans="1:71" x14ac:dyDescent="0.25">
      <c r="A50" s="86">
        <f t="shared" si="21"/>
        <v>42394</v>
      </c>
      <c r="B50" s="25">
        <v>2008</v>
      </c>
      <c r="C50" s="31">
        <v>6.73</v>
      </c>
      <c r="D50" s="168">
        <v>7.41</v>
      </c>
      <c r="E50" s="26">
        <v>1</v>
      </c>
      <c r="F50" s="29">
        <v>9460</v>
      </c>
      <c r="G50" s="29">
        <f t="shared" si="0"/>
        <v>9460</v>
      </c>
      <c r="H50" s="147">
        <f t="shared" si="22"/>
        <v>18995.68</v>
      </c>
      <c r="I50" s="30">
        <v>1</v>
      </c>
      <c r="J50" s="29">
        <v>7150</v>
      </c>
      <c r="K50" s="29">
        <f t="shared" si="1"/>
        <v>7150</v>
      </c>
      <c r="L50" s="29">
        <f t="shared" si="2"/>
        <v>14357.2</v>
      </c>
      <c r="M50" s="54">
        <v>470</v>
      </c>
      <c r="N50" s="147">
        <f t="shared" si="23"/>
        <v>943.76</v>
      </c>
      <c r="O50" s="97">
        <v>89.8</v>
      </c>
      <c r="P50" s="62">
        <v>118.7</v>
      </c>
      <c r="Q50" s="29">
        <v>7.35</v>
      </c>
      <c r="R50" s="29">
        <f t="shared" si="27"/>
        <v>3931.9727891156476</v>
      </c>
      <c r="S50" s="147">
        <f t="shared" si="24"/>
        <v>7895.4013605442206</v>
      </c>
      <c r="T50" s="26">
        <v>2</v>
      </c>
      <c r="U50" s="62">
        <v>14.8</v>
      </c>
      <c r="V50" s="62">
        <f t="shared" si="4"/>
        <v>29.6</v>
      </c>
      <c r="W50" s="150">
        <f t="shared" si="25"/>
        <v>59.436800000000005</v>
      </c>
      <c r="X50" s="164"/>
      <c r="Y50" s="165"/>
      <c r="Z50" s="147">
        <f t="shared" si="26"/>
        <v>0</v>
      </c>
      <c r="AA50" s="114">
        <v>52.8</v>
      </c>
      <c r="AB50" s="148">
        <f t="shared" si="5"/>
        <v>106.02239999999999</v>
      </c>
      <c r="AC50" s="116">
        <v>15.92</v>
      </c>
      <c r="AD50" s="152">
        <f t="shared" si="6"/>
        <v>31.967359999999999</v>
      </c>
      <c r="AE50" s="117">
        <v>0.13500000000000001</v>
      </c>
      <c r="AF50" s="147">
        <f t="shared" si="7"/>
        <v>0.27108000000000004</v>
      </c>
      <c r="AG50" s="117">
        <v>0.2</v>
      </c>
      <c r="AH50" s="147">
        <f t="shared" si="8"/>
        <v>0.40160000000000001</v>
      </c>
      <c r="AI50" s="29">
        <f t="shared" si="9"/>
        <v>53.134999999999998</v>
      </c>
      <c r="AJ50" s="150">
        <f t="shared" si="10"/>
        <v>106.69508</v>
      </c>
      <c r="AK50" s="54"/>
      <c r="AL50" s="145">
        <v>620</v>
      </c>
      <c r="AM50" s="147">
        <f t="shared" si="11"/>
        <v>1244.96</v>
      </c>
      <c r="AN50" s="53"/>
      <c r="AO50" s="122">
        <v>6.4</v>
      </c>
      <c r="AP50" s="148">
        <f t="shared" si="12"/>
        <v>12.8512</v>
      </c>
      <c r="AQ50" s="127" t="s">
        <v>84</v>
      </c>
      <c r="AR50" s="129">
        <v>0.05</v>
      </c>
      <c r="AS50" s="160">
        <f t="shared" si="13"/>
        <v>0.1004</v>
      </c>
      <c r="AT50" s="55" t="s">
        <v>84</v>
      </c>
      <c r="AU50" s="129">
        <v>0.01</v>
      </c>
      <c r="AV50" s="160">
        <f t="shared" si="14"/>
        <v>2.0080000000000001E-2</v>
      </c>
      <c r="AW50" s="55"/>
      <c r="AX50" s="138">
        <v>0.28999999999999998</v>
      </c>
      <c r="AY50" s="160">
        <f t="shared" si="15"/>
        <v>0.58231999999999995</v>
      </c>
      <c r="AZ50" s="53"/>
      <c r="BA50" s="125">
        <v>22.65</v>
      </c>
      <c r="BB50" s="160">
        <f t="shared" si="16"/>
        <v>45.481199999999994</v>
      </c>
      <c r="BC50" s="53"/>
      <c r="BD50" s="141">
        <v>1.6</v>
      </c>
      <c r="BE50" s="160">
        <f t="shared" si="17"/>
        <v>3.2128000000000001</v>
      </c>
      <c r="BF50" s="53"/>
      <c r="BG50" s="122">
        <v>0.45</v>
      </c>
      <c r="BH50" s="148">
        <f t="shared" si="18"/>
        <v>0.90360000000000007</v>
      </c>
      <c r="BI50" s="55" t="s">
        <v>84</v>
      </c>
      <c r="BJ50" s="129">
        <v>0.06</v>
      </c>
      <c r="BK50" s="160">
        <f t="shared" si="19"/>
        <v>0.12047999999999999</v>
      </c>
      <c r="BL50" s="53"/>
      <c r="BM50" s="141">
        <v>16.559999999999999</v>
      </c>
      <c r="BN50" s="160">
        <f t="shared" si="20"/>
        <v>33.252479999999998</v>
      </c>
      <c r="BO50" s="32" t="s">
        <v>115</v>
      </c>
      <c r="BP50" s="9" t="s">
        <v>115</v>
      </c>
      <c r="BQ50" s="131" t="s">
        <v>122</v>
      </c>
      <c r="BR50" s="8"/>
      <c r="BS50" s="3"/>
    </row>
    <row r="51" spans="1:71" x14ac:dyDescent="0.25">
      <c r="A51" s="86">
        <f t="shared" si="21"/>
        <v>42395</v>
      </c>
      <c r="B51" s="25">
        <v>1990</v>
      </c>
      <c r="C51" s="31">
        <v>8.4499999999999993</v>
      </c>
      <c r="D51" s="168">
        <v>7.87</v>
      </c>
      <c r="E51" s="26">
        <v>1</v>
      </c>
      <c r="F51" s="29">
        <v>10483</v>
      </c>
      <c r="G51" s="29">
        <f t="shared" si="0"/>
        <v>10483</v>
      </c>
      <c r="H51" s="147">
        <f t="shared" si="22"/>
        <v>20861.169999999998</v>
      </c>
      <c r="I51" s="30">
        <v>1</v>
      </c>
      <c r="J51" s="29">
        <v>6408</v>
      </c>
      <c r="K51" s="29">
        <f t="shared" si="1"/>
        <v>6408</v>
      </c>
      <c r="L51" s="29">
        <f t="shared" si="2"/>
        <v>12751.92</v>
      </c>
      <c r="M51" s="54">
        <v>346</v>
      </c>
      <c r="N51" s="147">
        <f t="shared" si="23"/>
        <v>688.54</v>
      </c>
      <c r="O51" s="97">
        <v>91.3</v>
      </c>
      <c r="P51" s="62">
        <v>169.7</v>
      </c>
      <c r="Q51" s="29">
        <v>36</v>
      </c>
      <c r="R51" s="29">
        <f t="shared" si="27"/>
        <v>2177.7777777777774</v>
      </c>
      <c r="S51" s="147">
        <f t="shared" si="24"/>
        <v>4333.7777777777774</v>
      </c>
      <c r="T51" s="26">
        <v>2</v>
      </c>
      <c r="U51" s="62">
        <v>8.5500000000000007</v>
      </c>
      <c r="V51" s="62">
        <f t="shared" si="4"/>
        <v>17.100000000000001</v>
      </c>
      <c r="W51" s="150">
        <f t="shared" si="25"/>
        <v>34.029000000000003</v>
      </c>
      <c r="X51" s="164"/>
      <c r="Y51" s="165"/>
      <c r="Z51" s="147">
        <f t="shared" si="26"/>
        <v>0</v>
      </c>
      <c r="AA51" s="114">
        <v>36.799999999999997</v>
      </c>
      <c r="AB51" s="148">
        <f t="shared" si="5"/>
        <v>73.231999999999999</v>
      </c>
      <c r="AC51" s="116">
        <v>16.059999999999999</v>
      </c>
      <c r="AD51" s="152">
        <f t="shared" si="6"/>
        <v>31.959399999999999</v>
      </c>
      <c r="AE51" s="117">
        <v>0.1</v>
      </c>
      <c r="AF51" s="147">
        <f t="shared" si="7"/>
        <v>0.19900000000000001</v>
      </c>
      <c r="AG51" s="117">
        <v>0.2</v>
      </c>
      <c r="AH51" s="147">
        <f t="shared" si="8"/>
        <v>0.39800000000000002</v>
      </c>
      <c r="AI51" s="29">
        <f t="shared" si="9"/>
        <v>37.1</v>
      </c>
      <c r="AJ51" s="150">
        <f t="shared" si="10"/>
        <v>73.828999999999994</v>
      </c>
      <c r="AK51" s="54"/>
      <c r="AL51" s="145">
        <v>0.63</v>
      </c>
      <c r="AM51" s="147">
        <f t="shared" si="11"/>
        <v>1.2537</v>
      </c>
      <c r="AN51" s="53"/>
      <c r="AO51" s="122">
        <v>2.6</v>
      </c>
      <c r="AP51" s="148">
        <f t="shared" si="12"/>
        <v>5.1740000000000004</v>
      </c>
      <c r="AQ51" s="127" t="s">
        <v>84</v>
      </c>
      <c r="AR51" s="129">
        <v>0.05</v>
      </c>
      <c r="AS51" s="160">
        <f t="shared" si="13"/>
        <v>9.9500000000000005E-2</v>
      </c>
      <c r="AT51" s="55" t="s">
        <v>84</v>
      </c>
      <c r="AU51" s="129">
        <v>0.01</v>
      </c>
      <c r="AV51" s="160">
        <f t="shared" si="14"/>
        <v>1.9900000000000001E-2</v>
      </c>
      <c r="AW51" s="55"/>
      <c r="AX51" s="138">
        <v>0.16</v>
      </c>
      <c r="AY51" s="160">
        <f t="shared" si="15"/>
        <v>0.31840000000000002</v>
      </c>
      <c r="AZ51" s="53"/>
      <c r="BA51" s="125">
        <v>11.59</v>
      </c>
      <c r="BB51" s="160">
        <f t="shared" si="16"/>
        <v>23.0641</v>
      </c>
      <c r="BC51" s="53"/>
      <c r="BD51" s="141">
        <v>0.79</v>
      </c>
      <c r="BE51" s="160">
        <f t="shared" si="17"/>
        <v>1.5721000000000001</v>
      </c>
      <c r="BF51" s="53"/>
      <c r="BG51" s="122">
        <v>0.11</v>
      </c>
      <c r="BH51" s="148">
        <f t="shared" si="18"/>
        <v>0.21890000000000001</v>
      </c>
      <c r="BI51" s="55" t="s">
        <v>84</v>
      </c>
      <c r="BJ51" s="129">
        <v>0.06</v>
      </c>
      <c r="BK51" s="160">
        <f t="shared" si="19"/>
        <v>0.11939999999999999</v>
      </c>
      <c r="BL51" s="53"/>
      <c r="BM51" s="141">
        <v>3.88</v>
      </c>
      <c r="BN51" s="160">
        <f t="shared" si="20"/>
        <v>7.7211999999999996</v>
      </c>
      <c r="BO51" s="32" t="s">
        <v>115</v>
      </c>
      <c r="BP51" s="9" t="s">
        <v>115</v>
      </c>
      <c r="BQ51" s="131" t="s">
        <v>123</v>
      </c>
      <c r="BR51" s="8"/>
      <c r="BS51" s="3"/>
    </row>
    <row r="52" spans="1:71" x14ac:dyDescent="0.25">
      <c r="A52" s="86">
        <f t="shared" si="21"/>
        <v>42396</v>
      </c>
      <c r="B52" s="25">
        <v>1965</v>
      </c>
      <c r="C52" s="31">
        <v>9.51</v>
      </c>
      <c r="D52" s="168">
        <v>7.72</v>
      </c>
      <c r="E52" s="26">
        <v>1</v>
      </c>
      <c r="F52" s="29">
        <v>6587</v>
      </c>
      <c r="G52" s="29">
        <f t="shared" si="0"/>
        <v>6587</v>
      </c>
      <c r="H52" s="147">
        <f t="shared" si="22"/>
        <v>12943.455</v>
      </c>
      <c r="I52" s="30">
        <v>1</v>
      </c>
      <c r="J52" s="29">
        <v>3276</v>
      </c>
      <c r="K52" s="29">
        <f t="shared" si="1"/>
        <v>3276</v>
      </c>
      <c r="L52" s="29">
        <f t="shared" si="2"/>
        <v>6437.34</v>
      </c>
      <c r="M52" s="54">
        <v>254</v>
      </c>
      <c r="N52" s="147">
        <f t="shared" si="23"/>
        <v>499.11</v>
      </c>
      <c r="O52" s="97">
        <v>91</v>
      </c>
      <c r="P52" s="62">
        <v>120.9</v>
      </c>
      <c r="Q52" s="29">
        <v>45</v>
      </c>
      <c r="R52" s="29">
        <f t="shared" si="27"/>
        <v>664.44444444444457</v>
      </c>
      <c r="S52" s="147">
        <f t="shared" si="24"/>
        <v>1305.6333333333334</v>
      </c>
      <c r="T52" s="26">
        <v>2</v>
      </c>
      <c r="U52" s="62">
        <v>6.48</v>
      </c>
      <c r="V52" s="62">
        <f t="shared" si="4"/>
        <v>12.96</v>
      </c>
      <c r="W52" s="150">
        <f t="shared" si="25"/>
        <v>25.4664</v>
      </c>
      <c r="X52" s="164"/>
      <c r="Y52" s="165"/>
      <c r="Z52" s="147">
        <f t="shared" si="26"/>
        <v>0</v>
      </c>
      <c r="AA52" s="114">
        <v>37.6</v>
      </c>
      <c r="AB52" s="148">
        <f t="shared" si="5"/>
        <v>73.884</v>
      </c>
      <c r="AC52" s="116">
        <v>16.37</v>
      </c>
      <c r="AD52" s="152">
        <f t="shared" si="6"/>
        <v>32.167050000000003</v>
      </c>
      <c r="AE52" s="117">
        <v>0.107</v>
      </c>
      <c r="AF52" s="147">
        <f t="shared" si="7"/>
        <v>0.210255</v>
      </c>
      <c r="AG52" s="117">
        <v>0.23799999999999999</v>
      </c>
      <c r="AH52" s="147">
        <f t="shared" si="8"/>
        <v>0.46766999999999997</v>
      </c>
      <c r="AI52" s="29">
        <f t="shared" si="9"/>
        <v>37.945</v>
      </c>
      <c r="AJ52" s="150">
        <f t="shared" si="10"/>
        <v>74.561925000000002</v>
      </c>
      <c r="AK52" s="54"/>
      <c r="AL52" s="145">
        <v>0.12</v>
      </c>
      <c r="AM52" s="147">
        <f t="shared" si="11"/>
        <v>0.23579999999999998</v>
      </c>
      <c r="AN52" s="53"/>
      <c r="AO52" s="122">
        <v>0.05</v>
      </c>
      <c r="AP52" s="148">
        <f t="shared" si="12"/>
        <v>9.8250000000000004E-2</v>
      </c>
      <c r="AQ52" s="127" t="s">
        <v>84</v>
      </c>
      <c r="AR52" s="129">
        <v>0.05</v>
      </c>
      <c r="AS52" s="160">
        <f t="shared" si="13"/>
        <v>9.8250000000000004E-2</v>
      </c>
      <c r="AT52" s="55" t="s">
        <v>84</v>
      </c>
      <c r="AU52" s="129">
        <v>0.01</v>
      </c>
      <c r="AV52" s="160">
        <f t="shared" si="14"/>
        <v>1.9650000000000001E-2</v>
      </c>
      <c r="AW52" s="55"/>
      <c r="AX52" s="138">
        <v>0.14000000000000001</v>
      </c>
      <c r="AY52" s="160">
        <f t="shared" si="15"/>
        <v>0.27510000000000001</v>
      </c>
      <c r="AZ52" s="53"/>
      <c r="BA52" s="125">
        <v>7.75</v>
      </c>
      <c r="BB52" s="160">
        <f t="shared" si="16"/>
        <v>15.22875</v>
      </c>
      <c r="BC52" s="53"/>
      <c r="BD52" s="141">
        <v>0.6</v>
      </c>
      <c r="BE52" s="160">
        <f t="shared" si="17"/>
        <v>1.179</v>
      </c>
      <c r="BF52" s="53"/>
      <c r="BG52" s="122">
        <v>7.0000000000000007E-2</v>
      </c>
      <c r="BH52" s="148">
        <f t="shared" si="18"/>
        <v>0.13755000000000001</v>
      </c>
      <c r="BI52" s="55" t="s">
        <v>84</v>
      </c>
      <c r="BJ52" s="129">
        <v>0.06</v>
      </c>
      <c r="BK52" s="160">
        <f t="shared" si="19"/>
        <v>0.11789999999999999</v>
      </c>
      <c r="BL52" s="53"/>
      <c r="BM52" s="141">
        <v>2.11</v>
      </c>
      <c r="BN52" s="160">
        <f t="shared" si="20"/>
        <v>4.1461499999999996</v>
      </c>
      <c r="BO52" s="32" t="s">
        <v>115</v>
      </c>
      <c r="BP52" s="9" t="s">
        <v>115</v>
      </c>
      <c r="BQ52" s="131" t="s">
        <v>124</v>
      </c>
      <c r="BR52" s="8"/>
      <c r="BS52" s="3"/>
    </row>
    <row r="53" spans="1:71" x14ac:dyDescent="0.25">
      <c r="A53" s="86">
        <f t="shared" si="21"/>
        <v>42397</v>
      </c>
      <c r="B53" s="25">
        <v>1945</v>
      </c>
      <c r="C53" s="31">
        <v>10.23</v>
      </c>
      <c r="D53" s="168">
        <v>7.61</v>
      </c>
      <c r="E53" s="26">
        <v>1</v>
      </c>
      <c r="F53" s="29">
        <v>3235</v>
      </c>
      <c r="G53" s="29">
        <f t="shared" si="0"/>
        <v>3235</v>
      </c>
      <c r="H53" s="147">
        <f t="shared" si="22"/>
        <v>6292.0749999999998</v>
      </c>
      <c r="I53" s="30">
        <v>1</v>
      </c>
      <c r="J53" s="29">
        <v>2304</v>
      </c>
      <c r="K53" s="29">
        <f t="shared" si="1"/>
        <v>2304</v>
      </c>
      <c r="L53" s="29">
        <f t="shared" si="2"/>
        <v>4481.28</v>
      </c>
      <c r="M53" s="54">
        <v>272</v>
      </c>
      <c r="N53" s="147">
        <f t="shared" si="23"/>
        <v>529.04</v>
      </c>
      <c r="O53" s="97">
        <v>88.8</v>
      </c>
      <c r="P53" s="62">
        <v>125.7</v>
      </c>
      <c r="Q53" s="29">
        <v>87</v>
      </c>
      <c r="R53" s="29">
        <f t="shared" si="27"/>
        <v>424.13793103448285</v>
      </c>
      <c r="S53" s="147">
        <f t="shared" si="24"/>
        <v>824.94827586206907</v>
      </c>
      <c r="T53" s="26">
        <v>1</v>
      </c>
      <c r="U53" s="62">
        <v>5.54</v>
      </c>
      <c r="V53" s="62">
        <f t="shared" si="4"/>
        <v>5.54</v>
      </c>
      <c r="W53" s="150">
        <f t="shared" si="25"/>
        <v>10.7753</v>
      </c>
      <c r="X53" s="164"/>
      <c r="Y53" s="165"/>
      <c r="Z53" s="147">
        <f t="shared" si="26"/>
        <v>0</v>
      </c>
      <c r="AA53" s="114">
        <v>36.5</v>
      </c>
      <c r="AB53" s="148">
        <f t="shared" si="5"/>
        <v>70.992500000000007</v>
      </c>
      <c r="AC53" s="116">
        <v>19.989999999999998</v>
      </c>
      <c r="AD53" s="152">
        <f t="shared" si="6"/>
        <v>38.880549999999992</v>
      </c>
      <c r="AE53" s="117">
        <v>0.1</v>
      </c>
      <c r="AF53" s="147">
        <f t="shared" si="7"/>
        <v>0.19450000000000001</v>
      </c>
      <c r="AG53" s="117">
        <v>0.2</v>
      </c>
      <c r="AH53" s="147">
        <f t="shared" si="8"/>
        <v>0.38900000000000001</v>
      </c>
      <c r="AI53" s="29">
        <f t="shared" si="9"/>
        <v>36.800000000000004</v>
      </c>
      <c r="AJ53" s="150">
        <f t="shared" si="10"/>
        <v>71.576000000000008</v>
      </c>
      <c r="AK53" s="54"/>
      <c r="AL53" s="145">
        <v>490</v>
      </c>
      <c r="AM53" s="147">
        <f t="shared" si="11"/>
        <v>953.05</v>
      </c>
      <c r="AN53" s="53"/>
      <c r="AO53" s="122">
        <v>0.86</v>
      </c>
      <c r="AP53" s="148">
        <f t="shared" si="12"/>
        <v>1.6727000000000001</v>
      </c>
      <c r="AQ53" s="127" t="s">
        <v>84</v>
      </c>
      <c r="AR53" s="129">
        <v>0.05</v>
      </c>
      <c r="AS53" s="160">
        <f t="shared" si="13"/>
        <v>9.7250000000000003E-2</v>
      </c>
      <c r="AT53" s="55" t="s">
        <v>84</v>
      </c>
      <c r="AU53" s="129">
        <v>0.01</v>
      </c>
      <c r="AV53" s="160">
        <f t="shared" si="14"/>
        <v>1.9449999999999999E-2</v>
      </c>
      <c r="AW53" s="55"/>
      <c r="AX53" s="138">
        <v>0.05</v>
      </c>
      <c r="AY53" s="160">
        <f t="shared" si="15"/>
        <v>9.7250000000000003E-2</v>
      </c>
      <c r="AZ53" s="53"/>
      <c r="BA53" s="125">
        <v>2.1</v>
      </c>
      <c r="BB53" s="160">
        <f t="shared" si="16"/>
        <v>4.0845000000000002</v>
      </c>
      <c r="BC53" s="53"/>
      <c r="BD53" s="141">
        <v>0.28000000000000003</v>
      </c>
      <c r="BE53" s="160">
        <f t="shared" si="17"/>
        <v>0.54459999999999997</v>
      </c>
      <c r="BF53" s="53" t="s">
        <v>84</v>
      </c>
      <c r="BG53" s="122">
        <v>0.04</v>
      </c>
      <c r="BH53" s="148">
        <f t="shared" si="18"/>
        <v>7.7799999999999994E-2</v>
      </c>
      <c r="BI53" s="55" t="s">
        <v>84</v>
      </c>
      <c r="BJ53" s="129">
        <v>0.06</v>
      </c>
      <c r="BK53" s="160">
        <f t="shared" si="19"/>
        <v>0.11669999999999998</v>
      </c>
      <c r="BL53" s="53"/>
      <c r="BM53" s="141">
        <v>1.64</v>
      </c>
      <c r="BN53" s="160">
        <f t="shared" si="20"/>
        <v>3.1897999999999995</v>
      </c>
      <c r="BO53" s="32" t="s">
        <v>115</v>
      </c>
      <c r="BP53" s="9" t="s">
        <v>115</v>
      </c>
      <c r="BQ53" s="131" t="s">
        <v>125</v>
      </c>
      <c r="BR53" s="8"/>
      <c r="BS53" s="3"/>
    </row>
    <row r="54" spans="1:71" x14ac:dyDescent="0.25">
      <c r="A54" s="86">
        <f t="shared" si="21"/>
        <v>42398</v>
      </c>
      <c r="B54" s="25">
        <v>2065</v>
      </c>
      <c r="C54" s="31">
        <v>9.8800000000000008</v>
      </c>
      <c r="D54" s="168">
        <v>7.66</v>
      </c>
      <c r="E54" s="26">
        <v>1</v>
      </c>
      <c r="F54" s="29">
        <v>2353</v>
      </c>
      <c r="G54" s="29">
        <f t="shared" si="0"/>
        <v>2353</v>
      </c>
      <c r="H54" s="147">
        <f t="shared" si="22"/>
        <v>4858.9449999999997</v>
      </c>
      <c r="I54" s="30">
        <v>1</v>
      </c>
      <c r="J54" s="29">
        <v>1495</v>
      </c>
      <c r="K54" s="29">
        <f t="shared" si="1"/>
        <v>1495</v>
      </c>
      <c r="L54" s="29">
        <f t="shared" si="2"/>
        <v>3087.1750000000002</v>
      </c>
      <c r="M54" s="54">
        <v>284</v>
      </c>
      <c r="N54" s="147">
        <f t="shared" si="23"/>
        <v>586.46</v>
      </c>
      <c r="O54" s="97">
        <v>89.6</v>
      </c>
      <c r="P54" s="62">
        <v>123.3</v>
      </c>
      <c r="Q54" s="29">
        <v>68</v>
      </c>
      <c r="R54" s="29">
        <f t="shared" si="27"/>
        <v>495.58823529411762</v>
      </c>
      <c r="S54" s="147">
        <f t="shared" si="24"/>
        <v>1023.3897058823529</v>
      </c>
      <c r="T54" s="26">
        <v>1</v>
      </c>
      <c r="U54" s="62">
        <v>4.78</v>
      </c>
      <c r="V54" s="62">
        <f t="shared" si="4"/>
        <v>4.78</v>
      </c>
      <c r="W54" s="150">
        <f t="shared" si="25"/>
        <v>9.8707000000000011</v>
      </c>
      <c r="X54" s="164"/>
      <c r="Y54" s="165"/>
      <c r="Z54" s="147">
        <f t="shared" si="26"/>
        <v>0</v>
      </c>
      <c r="AA54" s="114">
        <v>26.4</v>
      </c>
      <c r="AB54" s="148">
        <f t="shared" si="5"/>
        <v>54.515999999999998</v>
      </c>
      <c r="AC54" s="116">
        <v>10.5</v>
      </c>
      <c r="AD54" s="152">
        <f t="shared" si="6"/>
        <v>21.682500000000001</v>
      </c>
      <c r="AE54" s="117">
        <v>0.1</v>
      </c>
      <c r="AF54" s="147">
        <f t="shared" si="7"/>
        <v>0.20649999999999999</v>
      </c>
      <c r="AG54" s="117">
        <v>0.2</v>
      </c>
      <c r="AH54" s="147">
        <f t="shared" si="8"/>
        <v>0.41299999999999998</v>
      </c>
      <c r="AI54" s="29">
        <f t="shared" si="9"/>
        <v>26.7</v>
      </c>
      <c r="AJ54" s="150">
        <f t="shared" si="10"/>
        <v>55.1355</v>
      </c>
      <c r="AK54" s="54"/>
      <c r="AL54" s="145">
        <v>73.900000000000006</v>
      </c>
      <c r="AM54" s="147">
        <f t="shared" si="11"/>
        <v>152.6035</v>
      </c>
      <c r="AN54" s="53"/>
      <c r="AO54" s="122">
        <v>1.3</v>
      </c>
      <c r="AP54" s="148">
        <f t="shared" si="12"/>
        <v>2.6844999999999999</v>
      </c>
      <c r="AQ54" s="127" t="s">
        <v>84</v>
      </c>
      <c r="AR54" s="129">
        <v>0.05</v>
      </c>
      <c r="AS54" s="160">
        <f t="shared" si="13"/>
        <v>0.10324999999999999</v>
      </c>
      <c r="AT54" s="55" t="s">
        <v>84</v>
      </c>
      <c r="AU54" s="129">
        <v>0.01</v>
      </c>
      <c r="AV54" s="160">
        <f t="shared" si="14"/>
        <v>2.0650000000000002E-2</v>
      </c>
      <c r="AW54" s="55"/>
      <c r="AX54" s="138">
        <v>0.104196072</v>
      </c>
      <c r="AY54" s="160">
        <f t="shared" si="15"/>
        <v>0.21516488868</v>
      </c>
      <c r="AZ54" s="53"/>
      <c r="BA54" s="125">
        <v>2.55149245</v>
      </c>
      <c r="BB54" s="160">
        <f t="shared" si="16"/>
        <v>5.2688319092499993</v>
      </c>
      <c r="BC54" s="53"/>
      <c r="BD54" s="141">
        <v>0.28216680900000002</v>
      </c>
      <c r="BE54" s="160">
        <f t="shared" si="17"/>
        <v>0.58267446058500005</v>
      </c>
      <c r="BF54" s="53"/>
      <c r="BG54" s="122">
        <v>0.13421012500000001</v>
      </c>
      <c r="BH54" s="148">
        <f t="shared" si="18"/>
        <v>0.27714390812500006</v>
      </c>
      <c r="BI54" s="55" t="s">
        <v>84</v>
      </c>
      <c r="BJ54" s="129">
        <v>0.06</v>
      </c>
      <c r="BK54" s="160">
        <f t="shared" si="19"/>
        <v>0.1239</v>
      </c>
      <c r="BL54" s="53"/>
      <c r="BM54" s="141">
        <v>1.73280561</v>
      </c>
      <c r="BN54" s="160">
        <f t="shared" si="20"/>
        <v>3.5782435846499996</v>
      </c>
      <c r="BO54" s="32" t="s">
        <v>115</v>
      </c>
      <c r="BP54" s="9" t="s">
        <v>115</v>
      </c>
      <c r="BQ54" s="131" t="s">
        <v>126</v>
      </c>
      <c r="BR54" s="8"/>
      <c r="BS54" s="3"/>
    </row>
    <row r="55" spans="1:71" x14ac:dyDescent="0.25">
      <c r="A55" s="86">
        <f t="shared" si="21"/>
        <v>42399</v>
      </c>
      <c r="B55" s="25">
        <v>1804</v>
      </c>
      <c r="C55" s="31">
        <v>8.92</v>
      </c>
      <c r="D55" s="168">
        <v>7.87</v>
      </c>
      <c r="E55" s="26">
        <v>1</v>
      </c>
      <c r="F55" s="29">
        <v>983</v>
      </c>
      <c r="G55" s="29">
        <f t="shared" si="0"/>
        <v>983</v>
      </c>
      <c r="H55" s="147">
        <f t="shared" si="22"/>
        <v>1773.3320000000001</v>
      </c>
      <c r="I55" s="30">
        <v>1</v>
      </c>
      <c r="J55" s="29">
        <v>788</v>
      </c>
      <c r="K55" s="29">
        <f t="shared" si="1"/>
        <v>788</v>
      </c>
      <c r="L55" s="29">
        <f t="shared" si="2"/>
        <v>1421.5519999999999</v>
      </c>
      <c r="M55" s="54">
        <v>155</v>
      </c>
      <c r="N55" s="147">
        <f t="shared" si="23"/>
        <v>279.62</v>
      </c>
      <c r="O55" s="97">
        <v>91.4</v>
      </c>
      <c r="P55" s="62">
        <v>104.4</v>
      </c>
      <c r="Q55" s="29">
        <v>91</v>
      </c>
      <c r="R55" s="29">
        <f t="shared" si="27"/>
        <v>142.85714285714286</v>
      </c>
      <c r="S55" s="147">
        <f t="shared" si="24"/>
        <v>257.71428571428572</v>
      </c>
      <c r="T55" s="26">
        <v>1</v>
      </c>
      <c r="U55" s="62">
        <v>2.5499999999999998</v>
      </c>
      <c r="V55" s="62">
        <f t="shared" si="4"/>
        <v>2.5499999999999998</v>
      </c>
      <c r="W55" s="150">
        <f t="shared" si="25"/>
        <v>4.6002000000000001</v>
      </c>
      <c r="X55" s="164"/>
      <c r="Y55" s="165"/>
      <c r="Z55" s="147">
        <f t="shared" si="26"/>
        <v>0</v>
      </c>
      <c r="AA55" s="114">
        <v>18.399999999999999</v>
      </c>
      <c r="AB55" s="148">
        <f t="shared" si="5"/>
        <v>33.193599999999996</v>
      </c>
      <c r="AC55" s="116">
        <v>5.9</v>
      </c>
      <c r="AD55" s="152">
        <f t="shared" si="6"/>
        <v>10.643600000000001</v>
      </c>
      <c r="AE55" s="117">
        <v>0.1</v>
      </c>
      <c r="AF55" s="147">
        <f t="shared" si="7"/>
        <v>0.1804</v>
      </c>
      <c r="AG55" s="117">
        <v>0.2</v>
      </c>
      <c r="AH55" s="147">
        <f t="shared" si="8"/>
        <v>0.36080000000000001</v>
      </c>
      <c r="AI55" s="29">
        <f t="shared" si="9"/>
        <v>18.7</v>
      </c>
      <c r="AJ55" s="150">
        <f t="shared" si="10"/>
        <v>33.734799999999993</v>
      </c>
      <c r="AK55" s="54"/>
      <c r="AL55" s="145">
        <v>2.06</v>
      </c>
      <c r="AM55" s="147">
        <f t="shared" si="11"/>
        <v>3.7162400000000004</v>
      </c>
      <c r="AN55" s="53"/>
      <c r="AO55" s="122">
        <v>0.97</v>
      </c>
      <c r="AP55" s="148">
        <f t="shared" si="12"/>
        <v>1.7498799999999999</v>
      </c>
      <c r="AQ55" s="127" t="s">
        <v>84</v>
      </c>
      <c r="AR55" s="129">
        <v>0.05</v>
      </c>
      <c r="AS55" s="160">
        <f t="shared" si="13"/>
        <v>9.0200000000000002E-2</v>
      </c>
      <c r="AT55" s="55" t="s">
        <v>84</v>
      </c>
      <c r="AU55" s="129">
        <v>0.01</v>
      </c>
      <c r="AV55" s="160">
        <f t="shared" si="14"/>
        <v>1.804E-2</v>
      </c>
      <c r="AW55" s="55"/>
      <c r="AX55" s="138">
        <v>8.3455383800000005E-2</v>
      </c>
      <c r="AY55" s="160">
        <f t="shared" si="15"/>
        <v>0.15055351237520001</v>
      </c>
      <c r="AZ55" s="53"/>
      <c r="BA55" s="125">
        <v>2.1828775399999998</v>
      </c>
      <c r="BB55" s="160">
        <f t="shared" si="16"/>
        <v>3.9379110821599999</v>
      </c>
      <c r="BC55" s="53"/>
      <c r="BD55" s="141">
        <v>0.15421216200000001</v>
      </c>
      <c r="BE55" s="160">
        <f t="shared" si="17"/>
        <v>0.27819874024800001</v>
      </c>
      <c r="BF55" s="53" t="s">
        <v>84</v>
      </c>
      <c r="BG55" s="122">
        <v>0.04</v>
      </c>
      <c r="BH55" s="148">
        <f t="shared" si="18"/>
        <v>7.2160000000000002E-2</v>
      </c>
      <c r="BI55" s="55" t="s">
        <v>84</v>
      </c>
      <c r="BJ55" s="129">
        <v>0.06</v>
      </c>
      <c r="BK55" s="160">
        <f t="shared" si="19"/>
        <v>0.10823999999999999</v>
      </c>
      <c r="BL55" s="53"/>
      <c r="BM55" s="141">
        <v>0.84235644300000001</v>
      </c>
      <c r="BN55" s="160">
        <f t="shared" si="20"/>
        <v>1.5196110231719999</v>
      </c>
      <c r="BO55" s="32" t="s">
        <v>115</v>
      </c>
      <c r="BP55" s="9" t="s">
        <v>115</v>
      </c>
      <c r="BQ55" s="131" t="s">
        <v>17</v>
      </c>
      <c r="BR55" s="8"/>
      <c r="BS55" s="3"/>
    </row>
    <row r="56" spans="1:71" x14ac:dyDescent="0.25">
      <c r="A56" s="86">
        <f t="shared" si="21"/>
        <v>42400</v>
      </c>
      <c r="B56" s="25">
        <v>1396</v>
      </c>
      <c r="C56" s="31">
        <v>8.68</v>
      </c>
      <c r="D56" s="168">
        <v>8.0299999999999994</v>
      </c>
      <c r="E56" s="26">
        <v>1</v>
      </c>
      <c r="F56" s="29">
        <v>574</v>
      </c>
      <c r="G56" s="29">
        <f t="shared" si="0"/>
        <v>574</v>
      </c>
      <c r="H56" s="147">
        <f t="shared" si="22"/>
        <v>801.30399999999997</v>
      </c>
      <c r="I56" s="30">
        <v>1</v>
      </c>
      <c r="J56" s="29">
        <v>453</v>
      </c>
      <c r="K56" s="29">
        <f t="shared" si="1"/>
        <v>453</v>
      </c>
      <c r="L56" s="29">
        <f t="shared" si="2"/>
        <v>632.38800000000003</v>
      </c>
      <c r="M56" s="54">
        <v>141</v>
      </c>
      <c r="N56" s="147">
        <f t="shared" si="23"/>
        <v>196.83600000000001</v>
      </c>
      <c r="O56" s="97">
        <v>91.7</v>
      </c>
      <c r="P56" s="62">
        <v>97</v>
      </c>
      <c r="Q56" s="29">
        <v>79</v>
      </c>
      <c r="R56" s="29">
        <f t="shared" si="27"/>
        <v>67.088607594936676</v>
      </c>
      <c r="S56" s="147">
        <f t="shared" si="24"/>
        <v>93.655696202531601</v>
      </c>
      <c r="T56" s="26">
        <v>1</v>
      </c>
      <c r="U56" s="62">
        <v>1.46</v>
      </c>
      <c r="V56" s="62">
        <f t="shared" si="4"/>
        <v>1.46</v>
      </c>
      <c r="W56" s="150">
        <f t="shared" si="25"/>
        <v>2.03816</v>
      </c>
      <c r="X56" s="164"/>
      <c r="Y56" s="165"/>
      <c r="Z56" s="147">
        <f t="shared" si="26"/>
        <v>0</v>
      </c>
      <c r="AA56" s="114">
        <v>11.2</v>
      </c>
      <c r="AB56" s="148">
        <f t="shared" si="5"/>
        <v>15.635199999999999</v>
      </c>
      <c r="AC56" s="116">
        <v>2.68</v>
      </c>
      <c r="AD56" s="152">
        <f t="shared" si="6"/>
        <v>3.7412800000000002</v>
      </c>
      <c r="AE56" s="117">
        <v>0.23799999999999999</v>
      </c>
      <c r="AF56" s="147">
        <f t="shared" si="7"/>
        <v>0.33224799999999999</v>
      </c>
      <c r="AG56" s="117">
        <v>0.70799999999999996</v>
      </c>
      <c r="AH56" s="147">
        <f t="shared" si="8"/>
        <v>0.98836799999999991</v>
      </c>
      <c r="AI56" s="29">
        <f t="shared" si="9"/>
        <v>12.145999999999999</v>
      </c>
      <c r="AJ56" s="150">
        <f t="shared" si="10"/>
        <v>16.955815999999999</v>
      </c>
      <c r="AK56" s="54"/>
      <c r="AL56" s="145">
        <v>1.64</v>
      </c>
      <c r="AM56" s="147">
        <f t="shared" si="11"/>
        <v>2.2894399999999999</v>
      </c>
      <c r="AN56" s="53"/>
      <c r="AO56" s="122">
        <v>0.56999999999999995</v>
      </c>
      <c r="AP56" s="148">
        <f t="shared" si="12"/>
        <v>0.79571999999999987</v>
      </c>
      <c r="AQ56" s="127" t="s">
        <v>84</v>
      </c>
      <c r="AR56" s="129">
        <v>0.05</v>
      </c>
      <c r="AS56" s="160">
        <f t="shared" si="13"/>
        <v>6.9800000000000001E-2</v>
      </c>
      <c r="AT56" s="55" t="s">
        <v>84</v>
      </c>
      <c r="AU56" s="129">
        <v>0.01</v>
      </c>
      <c r="AV56" s="160">
        <f t="shared" si="14"/>
        <v>1.396E-2</v>
      </c>
      <c r="AW56" s="55"/>
      <c r="AX56" s="138">
        <v>8.8661894199999994E-2</v>
      </c>
      <c r="AY56" s="160">
        <f t="shared" si="15"/>
        <v>0.1237720043032</v>
      </c>
      <c r="AZ56" s="53"/>
      <c r="BA56" s="125">
        <v>1.09261882</v>
      </c>
      <c r="BB56" s="160">
        <f t="shared" si="16"/>
        <v>1.5252958727200001</v>
      </c>
      <c r="BC56" s="53"/>
      <c r="BD56" s="141">
        <v>8.4006458500000006E-2</v>
      </c>
      <c r="BE56" s="160">
        <f t="shared" si="17"/>
        <v>0.117273016066</v>
      </c>
      <c r="BF56" s="53"/>
      <c r="BG56" s="122">
        <v>0.113006175</v>
      </c>
      <c r="BH56" s="148">
        <f t="shared" si="18"/>
        <v>0.15775662030000001</v>
      </c>
      <c r="BI56" s="55" t="s">
        <v>84</v>
      </c>
      <c r="BJ56" s="129">
        <v>0.06</v>
      </c>
      <c r="BK56" s="160">
        <f t="shared" si="19"/>
        <v>8.3759999999999987E-2</v>
      </c>
      <c r="BL56" s="53"/>
      <c r="BM56" s="141">
        <v>0.68376386199999994</v>
      </c>
      <c r="BN56" s="160">
        <f t="shared" si="20"/>
        <v>0.95453435135199993</v>
      </c>
      <c r="BO56" s="32" t="s">
        <v>115</v>
      </c>
      <c r="BP56" s="9" t="s">
        <v>115</v>
      </c>
      <c r="BQ56" s="131" t="s">
        <v>17</v>
      </c>
      <c r="BR56" s="8"/>
      <c r="BS56" s="3"/>
    </row>
    <row r="57" spans="1:71" x14ac:dyDescent="0.25">
      <c r="A57" s="86">
        <f t="shared" si="21"/>
        <v>42401</v>
      </c>
      <c r="B57" s="25">
        <v>1970</v>
      </c>
      <c r="C57" s="31">
        <v>10.51</v>
      </c>
      <c r="D57" s="168">
        <v>7.84</v>
      </c>
      <c r="E57" s="26">
        <v>1</v>
      </c>
      <c r="F57" s="29">
        <v>1128</v>
      </c>
      <c r="G57" s="29">
        <f t="shared" si="0"/>
        <v>1128</v>
      </c>
      <c r="H57" s="147">
        <f t="shared" si="22"/>
        <v>2222.16</v>
      </c>
      <c r="I57" s="30">
        <v>1</v>
      </c>
      <c r="J57" s="29">
        <v>947</v>
      </c>
      <c r="K57" s="29">
        <f t="shared" si="1"/>
        <v>947</v>
      </c>
      <c r="L57" s="29">
        <f t="shared" si="2"/>
        <v>1865.59</v>
      </c>
      <c r="M57" s="54">
        <v>204</v>
      </c>
      <c r="N57" s="147">
        <f t="shared" si="23"/>
        <v>401.88</v>
      </c>
      <c r="O57" s="97">
        <v>91.5</v>
      </c>
      <c r="P57" s="62">
        <v>101.6</v>
      </c>
      <c r="Q57" s="29">
        <v>66</v>
      </c>
      <c r="R57" s="29">
        <f t="shared" si="27"/>
        <v>153.03030303030295</v>
      </c>
      <c r="S57" s="147">
        <f t="shared" si="24"/>
        <v>301.46969696969677</v>
      </c>
      <c r="T57" s="26">
        <v>1</v>
      </c>
      <c r="U57" s="62">
        <v>3.53</v>
      </c>
      <c r="V57" s="62">
        <f t="shared" si="4"/>
        <v>3.53</v>
      </c>
      <c r="W57" s="150">
        <f t="shared" si="25"/>
        <v>6.9540999999999995</v>
      </c>
      <c r="X57" s="164"/>
      <c r="Y57" s="165"/>
      <c r="Z57" s="147">
        <f t="shared" si="26"/>
        <v>0</v>
      </c>
      <c r="AA57" s="114">
        <v>23.2</v>
      </c>
      <c r="AB57" s="148">
        <f t="shared" si="5"/>
        <v>45.704000000000001</v>
      </c>
      <c r="AC57" s="116">
        <v>11.16</v>
      </c>
      <c r="AD57" s="152">
        <f t="shared" si="6"/>
        <v>21.985199999999999</v>
      </c>
      <c r="AE57" s="117">
        <v>0.27700000000000002</v>
      </c>
      <c r="AF57" s="147">
        <f t="shared" si="7"/>
        <v>0.54569000000000001</v>
      </c>
      <c r="AG57" s="117">
        <v>1.1060000000000001</v>
      </c>
      <c r="AH57" s="147">
        <f t="shared" si="8"/>
        <v>2.17882</v>
      </c>
      <c r="AI57" s="29">
        <f t="shared" si="9"/>
        <v>24.583000000000002</v>
      </c>
      <c r="AJ57" s="150">
        <f t="shared" si="10"/>
        <v>48.428510000000003</v>
      </c>
      <c r="AK57" s="54"/>
      <c r="AL57" s="145">
        <v>2.71</v>
      </c>
      <c r="AM57" s="147">
        <f t="shared" si="11"/>
        <v>5.3387000000000002</v>
      </c>
      <c r="AN57" s="53"/>
      <c r="AO57" s="122">
        <v>0.71</v>
      </c>
      <c r="AP57" s="148">
        <f t="shared" si="12"/>
        <v>1.3986999999999998</v>
      </c>
      <c r="AQ57" s="127" t="s">
        <v>84</v>
      </c>
      <c r="AR57" s="129">
        <v>0.05</v>
      </c>
      <c r="AS57" s="160">
        <f t="shared" si="13"/>
        <v>9.8500000000000004E-2</v>
      </c>
      <c r="AT57" s="55" t="s">
        <v>84</v>
      </c>
      <c r="AU57" s="129">
        <v>0.01</v>
      </c>
      <c r="AV57" s="160">
        <f t="shared" si="14"/>
        <v>1.9699999999999999E-2</v>
      </c>
      <c r="AW57" s="55"/>
      <c r="AX57" s="138">
        <v>0.10328127400000001</v>
      </c>
      <c r="AY57" s="160">
        <f t="shared" si="15"/>
        <v>0.20346410978000001</v>
      </c>
      <c r="AZ57" s="53"/>
      <c r="BA57" s="125">
        <v>1.8820117700000001</v>
      </c>
      <c r="BB57" s="160">
        <f t="shared" si="16"/>
        <v>3.7075631869000003</v>
      </c>
      <c r="BC57" s="53"/>
      <c r="BD57" s="141">
        <v>0.16869604599999999</v>
      </c>
      <c r="BE57" s="160">
        <f t="shared" si="17"/>
        <v>0.33233121061999998</v>
      </c>
      <c r="BF57" s="53"/>
      <c r="BG57" s="122">
        <v>5.7061065000000001E-2</v>
      </c>
      <c r="BH57" s="148">
        <f t="shared" si="18"/>
        <v>0.11241029805000001</v>
      </c>
      <c r="BI57" s="55" t="s">
        <v>84</v>
      </c>
      <c r="BJ57" s="129">
        <v>0.06</v>
      </c>
      <c r="BK57" s="160">
        <f t="shared" si="19"/>
        <v>0.11819999999999999</v>
      </c>
      <c r="BL57" s="53"/>
      <c r="BM57" s="141">
        <v>1.0044831000000001</v>
      </c>
      <c r="BN57" s="160">
        <f t="shared" si="20"/>
        <v>1.9788317070000001</v>
      </c>
      <c r="BO57" s="32" t="s">
        <v>115</v>
      </c>
      <c r="BP57" s="9" t="s">
        <v>115</v>
      </c>
      <c r="BQ57" s="131" t="s">
        <v>17</v>
      </c>
      <c r="BR57" s="8"/>
      <c r="BS57" s="3"/>
    </row>
    <row r="58" spans="1:71" x14ac:dyDescent="0.25">
      <c r="A58" s="86">
        <f t="shared" si="21"/>
        <v>42402</v>
      </c>
      <c r="B58" s="25">
        <v>2076</v>
      </c>
      <c r="C58" s="31">
        <v>10.97</v>
      </c>
      <c r="D58" s="168">
        <v>7.71</v>
      </c>
      <c r="E58" s="26">
        <v>1</v>
      </c>
      <c r="F58" s="29">
        <v>1361</v>
      </c>
      <c r="G58" s="29">
        <f t="shared" si="0"/>
        <v>1361</v>
      </c>
      <c r="H58" s="147">
        <f t="shared" si="22"/>
        <v>2825.4360000000001</v>
      </c>
      <c r="I58" s="30">
        <v>1</v>
      </c>
      <c r="J58" s="29">
        <v>1172</v>
      </c>
      <c r="K58" s="29">
        <f t="shared" si="1"/>
        <v>1172</v>
      </c>
      <c r="L58" s="29">
        <f t="shared" si="2"/>
        <v>2433.0720000000001</v>
      </c>
      <c r="M58" s="54">
        <v>256</v>
      </c>
      <c r="N58" s="147">
        <f t="shared" si="23"/>
        <v>531.45600000000002</v>
      </c>
      <c r="O58" s="97">
        <v>91.2</v>
      </c>
      <c r="P58" s="62">
        <v>105.1</v>
      </c>
      <c r="Q58" s="29">
        <v>58</v>
      </c>
      <c r="R58" s="29">
        <f t="shared" si="27"/>
        <v>239.65517241379294</v>
      </c>
      <c r="S58" s="147">
        <f t="shared" si="24"/>
        <v>497.52413793103415</v>
      </c>
      <c r="T58" s="26">
        <v>1</v>
      </c>
      <c r="U58" s="62">
        <v>5.25</v>
      </c>
      <c r="V58" s="62">
        <f t="shared" si="4"/>
        <v>5.25</v>
      </c>
      <c r="W58" s="150">
        <f t="shared" si="25"/>
        <v>10.898999999999999</v>
      </c>
      <c r="X58" s="164"/>
      <c r="Y58" s="165"/>
      <c r="Z58" s="147">
        <f t="shared" si="26"/>
        <v>0</v>
      </c>
      <c r="AA58" s="114">
        <v>38.4</v>
      </c>
      <c r="AB58" s="148">
        <f t="shared" si="5"/>
        <v>79.718399999999988</v>
      </c>
      <c r="AC58" s="116">
        <v>16.579999999999998</v>
      </c>
      <c r="AD58" s="152">
        <f t="shared" si="6"/>
        <v>34.420079999999992</v>
      </c>
      <c r="AE58" s="117">
        <v>0.1</v>
      </c>
      <c r="AF58" s="147">
        <f t="shared" si="7"/>
        <v>0.20760000000000003</v>
      </c>
      <c r="AG58" s="117">
        <v>0.2</v>
      </c>
      <c r="AH58" s="147">
        <f t="shared" si="8"/>
        <v>0.41520000000000007</v>
      </c>
      <c r="AI58" s="29">
        <f t="shared" si="9"/>
        <v>38.700000000000003</v>
      </c>
      <c r="AJ58" s="150">
        <f t="shared" si="10"/>
        <v>80.341200000000015</v>
      </c>
      <c r="AK58" s="54"/>
      <c r="AL58" s="145">
        <v>24.2</v>
      </c>
      <c r="AM58" s="147">
        <f t="shared" si="11"/>
        <v>50.239199999999997</v>
      </c>
      <c r="AN58" s="53"/>
      <c r="AO58" s="122">
        <v>0.92</v>
      </c>
      <c r="AP58" s="148">
        <f t="shared" si="12"/>
        <v>1.9099200000000001</v>
      </c>
      <c r="AQ58" s="127" t="s">
        <v>84</v>
      </c>
      <c r="AR58" s="129">
        <v>0.05</v>
      </c>
      <c r="AS58" s="160">
        <f t="shared" si="13"/>
        <v>0.10380000000000002</v>
      </c>
      <c r="AT58" s="55" t="s">
        <v>84</v>
      </c>
      <c r="AU58" s="129">
        <v>0.01</v>
      </c>
      <c r="AV58" s="160">
        <f t="shared" si="14"/>
        <v>2.0760000000000001E-2</v>
      </c>
      <c r="AW58" s="55"/>
      <c r="AX58" s="138">
        <v>7.6248966200000004E-2</v>
      </c>
      <c r="AY58" s="160">
        <f t="shared" si="15"/>
        <v>0.15829285383120001</v>
      </c>
      <c r="AZ58" s="53"/>
      <c r="BA58" s="125">
        <v>2.9148182899999999</v>
      </c>
      <c r="BB58" s="160">
        <f t="shared" si="16"/>
        <v>6.0511627700399995</v>
      </c>
      <c r="BC58" s="53"/>
      <c r="BD58" s="141">
        <v>0.255034339</v>
      </c>
      <c r="BE58" s="160">
        <f t="shared" si="17"/>
        <v>0.52945128776399997</v>
      </c>
      <c r="BF58" s="53"/>
      <c r="BG58" s="122">
        <v>0.19288720200000001</v>
      </c>
      <c r="BH58" s="148">
        <f t="shared" si="18"/>
        <v>0.400433831352</v>
      </c>
      <c r="BI58" s="55" t="s">
        <v>84</v>
      </c>
      <c r="BJ58" s="129">
        <v>0.06</v>
      </c>
      <c r="BK58" s="160">
        <f t="shared" si="19"/>
        <v>0.12456</v>
      </c>
      <c r="BL58" s="53"/>
      <c r="BM58" s="141">
        <v>1.6634516699999999</v>
      </c>
      <c r="BN58" s="160">
        <f t="shared" si="20"/>
        <v>3.4533256669200001</v>
      </c>
      <c r="BO58" s="32" t="s">
        <v>115</v>
      </c>
      <c r="BP58" s="9" t="s">
        <v>115</v>
      </c>
      <c r="BQ58" s="131" t="s">
        <v>17</v>
      </c>
      <c r="BR58" s="8"/>
      <c r="BS58" s="3"/>
    </row>
    <row r="59" spans="1:71" x14ac:dyDescent="0.25">
      <c r="A59" s="86">
        <f t="shared" si="21"/>
        <v>42403</v>
      </c>
      <c r="B59" s="25">
        <v>1973</v>
      </c>
      <c r="C59" s="31">
        <v>10.27</v>
      </c>
      <c r="D59" s="168">
        <v>7.9</v>
      </c>
      <c r="E59" s="26">
        <v>1</v>
      </c>
      <c r="F59" s="29">
        <v>1222</v>
      </c>
      <c r="G59" s="29">
        <f t="shared" si="0"/>
        <v>1222</v>
      </c>
      <c r="H59" s="147">
        <f t="shared" si="22"/>
        <v>2411.0059999999999</v>
      </c>
      <c r="I59" s="30">
        <v>1</v>
      </c>
      <c r="J59" s="29">
        <v>1063</v>
      </c>
      <c r="K59" s="29">
        <f t="shared" si="1"/>
        <v>1063</v>
      </c>
      <c r="L59" s="29">
        <f t="shared" si="2"/>
        <v>2097.299</v>
      </c>
      <c r="M59" s="54">
        <v>214</v>
      </c>
      <c r="N59" s="147">
        <f t="shared" si="23"/>
        <v>422.22199999999998</v>
      </c>
      <c r="O59" s="97">
        <v>88.4</v>
      </c>
      <c r="P59" s="62">
        <v>100</v>
      </c>
      <c r="Q59" s="29">
        <v>61</v>
      </c>
      <c r="R59" s="29">
        <f t="shared" si="27"/>
        <v>190.16393442622942</v>
      </c>
      <c r="S59" s="147">
        <f t="shared" si="24"/>
        <v>375.19344262295067</v>
      </c>
      <c r="T59" s="26">
        <v>1</v>
      </c>
      <c r="U59" s="62">
        <v>3.36</v>
      </c>
      <c r="V59" s="62">
        <f t="shared" si="4"/>
        <v>3.36</v>
      </c>
      <c r="W59" s="150">
        <f t="shared" si="25"/>
        <v>6.6292799999999996</v>
      </c>
      <c r="X59" s="164"/>
      <c r="Y59" s="165"/>
      <c r="Z59" s="147">
        <f t="shared" si="26"/>
        <v>0</v>
      </c>
      <c r="AA59" s="114">
        <v>34.4</v>
      </c>
      <c r="AB59" s="148">
        <f t="shared" si="5"/>
        <v>67.871200000000002</v>
      </c>
      <c r="AC59" s="116">
        <v>18.149999999999999</v>
      </c>
      <c r="AD59" s="152">
        <f t="shared" si="6"/>
        <v>35.809950000000001</v>
      </c>
      <c r="AE59" s="117">
        <v>0.222</v>
      </c>
      <c r="AF59" s="147">
        <f t="shared" si="7"/>
        <v>0.43800600000000001</v>
      </c>
      <c r="AG59" s="117">
        <v>0.66600000000000004</v>
      </c>
      <c r="AH59" s="147">
        <f t="shared" si="8"/>
        <v>1.3140180000000001</v>
      </c>
      <c r="AI59" s="29">
        <f t="shared" si="9"/>
        <v>35.287999999999997</v>
      </c>
      <c r="AJ59" s="150">
        <f t="shared" si="10"/>
        <v>69.623223999999993</v>
      </c>
      <c r="AK59" s="54"/>
      <c r="AL59" s="145">
        <v>20.6</v>
      </c>
      <c r="AM59" s="147">
        <f t="shared" si="11"/>
        <v>40.643800000000006</v>
      </c>
      <c r="AN59" s="53"/>
      <c r="AO59" s="122">
        <v>0.7</v>
      </c>
      <c r="AP59" s="148">
        <f t="shared" si="12"/>
        <v>1.3811</v>
      </c>
      <c r="AQ59" s="127" t="s">
        <v>84</v>
      </c>
      <c r="AR59" s="129">
        <v>0.05</v>
      </c>
      <c r="AS59" s="160">
        <f t="shared" si="13"/>
        <v>9.8650000000000002E-2</v>
      </c>
      <c r="AT59" s="55" t="s">
        <v>84</v>
      </c>
      <c r="AU59" s="129">
        <v>0.01</v>
      </c>
      <c r="AV59" s="160">
        <f t="shared" si="14"/>
        <v>1.9730000000000001E-2</v>
      </c>
      <c r="AW59" s="55"/>
      <c r="AX59" s="138">
        <v>0.100799896</v>
      </c>
      <c r="AY59" s="160">
        <f t="shared" si="15"/>
        <v>0.19887819480799998</v>
      </c>
      <c r="AZ59" s="53"/>
      <c r="BA59" s="125">
        <v>2.6863331800000001</v>
      </c>
      <c r="BB59" s="160">
        <f t="shared" si="16"/>
        <v>5.30013536414</v>
      </c>
      <c r="BC59" s="53"/>
      <c r="BD59" s="141">
        <v>0.14675243199999999</v>
      </c>
      <c r="BE59" s="160">
        <f t="shared" si="17"/>
        <v>0.28954254833599996</v>
      </c>
      <c r="BF59" s="53"/>
      <c r="BG59" s="122">
        <v>0.122229643</v>
      </c>
      <c r="BH59" s="148">
        <f t="shared" si="18"/>
        <v>0.24115908563900001</v>
      </c>
      <c r="BI59" s="55" t="s">
        <v>84</v>
      </c>
      <c r="BJ59" s="129">
        <v>0.06</v>
      </c>
      <c r="BK59" s="160">
        <f t="shared" si="19"/>
        <v>0.11838</v>
      </c>
      <c r="BL59" s="53"/>
      <c r="BM59" s="141">
        <v>0.88322800400000001</v>
      </c>
      <c r="BN59" s="160">
        <f t="shared" si="20"/>
        <v>1.742608851892</v>
      </c>
      <c r="BO59" s="32" t="s">
        <v>115</v>
      </c>
      <c r="BP59" s="9" t="s">
        <v>115</v>
      </c>
      <c r="BQ59" s="131" t="s">
        <v>17</v>
      </c>
      <c r="BR59" s="8"/>
      <c r="BS59" s="3"/>
    </row>
    <row r="60" spans="1:71" x14ac:dyDescent="0.25">
      <c r="A60" s="86">
        <f t="shared" si="21"/>
        <v>42404</v>
      </c>
      <c r="B60" s="25">
        <v>1940</v>
      </c>
      <c r="C60" s="31">
        <v>7.78</v>
      </c>
      <c r="D60" s="168">
        <v>7.74</v>
      </c>
      <c r="E60" s="26">
        <v>1</v>
      </c>
      <c r="F60" s="29">
        <v>1231</v>
      </c>
      <c r="G60" s="29">
        <f t="shared" si="0"/>
        <v>1231</v>
      </c>
      <c r="H60" s="147">
        <f t="shared" si="22"/>
        <v>2388.14</v>
      </c>
      <c r="I60" s="30">
        <v>1</v>
      </c>
      <c r="J60" s="29">
        <v>1138</v>
      </c>
      <c r="K60" s="29">
        <f t="shared" si="1"/>
        <v>1138</v>
      </c>
      <c r="L60" s="29">
        <f t="shared" si="2"/>
        <v>2207.7199999999998</v>
      </c>
      <c r="M60" s="54">
        <v>226</v>
      </c>
      <c r="N60" s="147">
        <f t="shared" si="23"/>
        <v>438.44</v>
      </c>
      <c r="O60" s="97">
        <v>91.7</v>
      </c>
      <c r="P60" s="62">
        <v>102.5</v>
      </c>
      <c r="Q60" s="29">
        <v>55</v>
      </c>
      <c r="R60" s="29">
        <f t="shared" si="27"/>
        <v>196.36363636363629</v>
      </c>
      <c r="S60" s="147">
        <f t="shared" si="24"/>
        <v>380.94545454545442</v>
      </c>
      <c r="T60" s="26">
        <v>1</v>
      </c>
      <c r="U60" s="62">
        <v>3.51</v>
      </c>
      <c r="V60" s="62">
        <f t="shared" si="4"/>
        <v>3.51</v>
      </c>
      <c r="W60" s="150">
        <f t="shared" si="25"/>
        <v>6.8093999999999992</v>
      </c>
      <c r="X60" s="164"/>
      <c r="Y60" s="165"/>
      <c r="Z60" s="147">
        <f t="shared" si="26"/>
        <v>0</v>
      </c>
      <c r="AA60" s="114">
        <v>33.6</v>
      </c>
      <c r="AB60" s="148">
        <f t="shared" si="5"/>
        <v>65.183999999999997</v>
      </c>
      <c r="AC60" s="116">
        <v>15.63</v>
      </c>
      <c r="AD60" s="152">
        <f t="shared" si="6"/>
        <v>30.322200000000002</v>
      </c>
      <c r="AE60" s="117">
        <v>0.1</v>
      </c>
      <c r="AF60" s="147">
        <f t="shared" si="7"/>
        <v>0.19400000000000001</v>
      </c>
      <c r="AG60" s="117">
        <v>0.2</v>
      </c>
      <c r="AH60" s="147">
        <f t="shared" si="8"/>
        <v>0.38800000000000001</v>
      </c>
      <c r="AI60" s="29">
        <f t="shared" si="9"/>
        <v>33.900000000000006</v>
      </c>
      <c r="AJ60" s="150">
        <f t="shared" si="10"/>
        <v>65.76600000000002</v>
      </c>
      <c r="AK60" s="54"/>
      <c r="AL60" s="145">
        <v>2.46</v>
      </c>
      <c r="AM60" s="147">
        <f t="shared" si="11"/>
        <v>4.7723999999999993</v>
      </c>
      <c r="AN60" s="53"/>
      <c r="AO60" s="122">
        <v>0.69</v>
      </c>
      <c r="AP60" s="148">
        <f t="shared" si="12"/>
        <v>1.3386</v>
      </c>
      <c r="AQ60" s="127" t="s">
        <v>84</v>
      </c>
      <c r="AR60" s="129">
        <v>0.05</v>
      </c>
      <c r="AS60" s="160">
        <f t="shared" si="13"/>
        <v>9.7000000000000003E-2</v>
      </c>
      <c r="AT60" s="55" t="s">
        <v>84</v>
      </c>
      <c r="AU60" s="129">
        <v>0.01</v>
      </c>
      <c r="AV60" s="160">
        <f t="shared" si="14"/>
        <v>1.9400000000000001E-2</v>
      </c>
      <c r="AW60" s="55"/>
      <c r="AX60" s="138">
        <v>6.64539039E-2</v>
      </c>
      <c r="AY60" s="160">
        <f t="shared" si="15"/>
        <v>0.12892057356600001</v>
      </c>
      <c r="AZ60" s="53"/>
      <c r="BA60" s="125">
        <v>2.3055203</v>
      </c>
      <c r="BB60" s="160">
        <f t="shared" si="16"/>
        <v>4.4727093819999997</v>
      </c>
      <c r="BC60" s="53"/>
      <c r="BD60" s="141">
        <v>0.205692336</v>
      </c>
      <c r="BE60" s="160">
        <f t="shared" si="17"/>
        <v>0.39904313184000001</v>
      </c>
      <c r="BF60" s="53"/>
      <c r="BG60" s="122">
        <v>6.7355595500000004E-2</v>
      </c>
      <c r="BH60" s="148">
        <f t="shared" si="18"/>
        <v>0.13066985527</v>
      </c>
      <c r="BI60" s="55" t="s">
        <v>84</v>
      </c>
      <c r="BJ60" s="129">
        <v>0.06</v>
      </c>
      <c r="BK60" s="160">
        <f t="shared" si="19"/>
        <v>0.11639999999999999</v>
      </c>
      <c r="BL60" s="53"/>
      <c r="BM60" s="141">
        <v>1.06711435</v>
      </c>
      <c r="BN60" s="160">
        <f t="shared" si="20"/>
        <v>2.0702018389999997</v>
      </c>
      <c r="BO60" s="32" t="s">
        <v>115</v>
      </c>
      <c r="BP60" s="9" t="s">
        <v>115</v>
      </c>
      <c r="BQ60" s="131" t="s">
        <v>17</v>
      </c>
      <c r="BR60" s="8"/>
      <c r="BS60" s="3"/>
    </row>
    <row r="61" spans="1:71" x14ac:dyDescent="0.25">
      <c r="A61" s="86">
        <f t="shared" si="21"/>
        <v>42405</v>
      </c>
      <c r="B61" s="25">
        <v>2069</v>
      </c>
      <c r="C61" s="31">
        <v>8.25</v>
      </c>
      <c r="D61" s="168">
        <v>7.55</v>
      </c>
      <c r="E61" s="26">
        <v>1</v>
      </c>
      <c r="F61" s="29">
        <v>1467</v>
      </c>
      <c r="G61" s="29">
        <f t="shared" si="0"/>
        <v>1467</v>
      </c>
      <c r="H61" s="147">
        <f t="shared" si="22"/>
        <v>3035.223</v>
      </c>
      <c r="I61" s="30">
        <v>1</v>
      </c>
      <c r="J61" s="29">
        <v>1127</v>
      </c>
      <c r="K61" s="29">
        <f t="shared" si="1"/>
        <v>1127</v>
      </c>
      <c r="L61" s="29">
        <f t="shared" si="2"/>
        <v>2331.7629999999999</v>
      </c>
      <c r="M61" s="54">
        <v>278</v>
      </c>
      <c r="N61" s="147">
        <f t="shared" si="23"/>
        <v>575.18200000000002</v>
      </c>
      <c r="O61" s="97">
        <v>91.4</v>
      </c>
      <c r="P61" s="62">
        <v>101</v>
      </c>
      <c r="Q61" s="29">
        <v>45</v>
      </c>
      <c r="R61" s="29">
        <f t="shared" si="27"/>
        <v>213.3333333333332</v>
      </c>
      <c r="S61" s="147">
        <f t="shared" si="24"/>
        <v>441.38666666666637</v>
      </c>
      <c r="T61" s="26">
        <v>1</v>
      </c>
      <c r="U61" s="62">
        <v>3.72</v>
      </c>
      <c r="V61" s="62">
        <f t="shared" si="4"/>
        <v>3.72</v>
      </c>
      <c r="W61" s="150">
        <f t="shared" si="25"/>
        <v>7.6966800000000006</v>
      </c>
      <c r="X61" s="164"/>
      <c r="Y61" s="165"/>
      <c r="Z61" s="147">
        <f t="shared" si="26"/>
        <v>0</v>
      </c>
      <c r="AA61" s="114">
        <v>19.2</v>
      </c>
      <c r="AB61" s="148">
        <f t="shared" si="5"/>
        <v>39.724799999999995</v>
      </c>
      <c r="AC61" s="116">
        <v>13.4</v>
      </c>
      <c r="AD61" s="152">
        <f t="shared" si="6"/>
        <v>27.724600000000002</v>
      </c>
      <c r="AE61" s="117">
        <v>0.1</v>
      </c>
      <c r="AF61" s="147">
        <f t="shared" si="7"/>
        <v>0.2069</v>
      </c>
      <c r="AG61" s="117">
        <v>0.2</v>
      </c>
      <c r="AH61" s="147">
        <f t="shared" si="8"/>
        <v>0.4138</v>
      </c>
      <c r="AI61" s="29">
        <f t="shared" si="9"/>
        <v>19.5</v>
      </c>
      <c r="AJ61" s="150">
        <f t="shared" si="10"/>
        <v>40.345500000000001</v>
      </c>
      <c r="AK61" s="54"/>
      <c r="AL61" s="145">
        <v>5.32</v>
      </c>
      <c r="AM61" s="147">
        <f t="shared" si="11"/>
        <v>11.00708</v>
      </c>
      <c r="AN61" s="53"/>
      <c r="AO61" s="122">
        <v>1</v>
      </c>
      <c r="AP61" s="148">
        <f t="shared" si="12"/>
        <v>2.069</v>
      </c>
      <c r="AQ61" s="127" t="s">
        <v>84</v>
      </c>
      <c r="AR61" s="129">
        <v>0.05</v>
      </c>
      <c r="AS61" s="160">
        <f t="shared" si="13"/>
        <v>0.10345</v>
      </c>
      <c r="AT61" s="55" t="s">
        <v>84</v>
      </c>
      <c r="AU61" s="129">
        <v>0.01</v>
      </c>
      <c r="AV61" s="160">
        <f t="shared" si="14"/>
        <v>2.069E-2</v>
      </c>
      <c r="AW61" s="55"/>
      <c r="AX61" s="138">
        <v>9.3297921000000006E-2</v>
      </c>
      <c r="AY61" s="160">
        <f t="shared" si="15"/>
        <v>0.19303339854900003</v>
      </c>
      <c r="AZ61" s="53"/>
      <c r="BA61" s="125">
        <v>3.3169231400000001</v>
      </c>
      <c r="BB61" s="160">
        <f t="shared" si="16"/>
        <v>6.8627139766600003</v>
      </c>
      <c r="BC61" s="53"/>
      <c r="BD61" s="141">
        <v>0.204698831</v>
      </c>
      <c r="BE61" s="160">
        <f t="shared" si="17"/>
        <v>0.42352188133899998</v>
      </c>
      <c r="BF61" s="53"/>
      <c r="BG61" s="122">
        <v>7.9314045999999999E-2</v>
      </c>
      <c r="BH61" s="148">
        <f t="shared" si="18"/>
        <v>0.16410076117399999</v>
      </c>
      <c r="BI61" s="55" t="s">
        <v>84</v>
      </c>
      <c r="BJ61" s="129">
        <v>0.06</v>
      </c>
      <c r="BK61" s="160">
        <f t="shared" si="19"/>
        <v>0.12414</v>
      </c>
      <c r="BL61" s="53"/>
      <c r="BM61" s="141">
        <v>1.16715598</v>
      </c>
      <c r="BN61" s="160">
        <f t="shared" si="20"/>
        <v>2.41484572262</v>
      </c>
      <c r="BO61" s="32" t="s">
        <v>115</v>
      </c>
      <c r="BP61" s="9" t="s">
        <v>115</v>
      </c>
      <c r="BQ61" s="131" t="s">
        <v>17</v>
      </c>
      <c r="BR61" s="8"/>
      <c r="BS61" s="3"/>
    </row>
    <row r="62" spans="1:71" x14ac:dyDescent="0.25">
      <c r="A62" s="86">
        <f t="shared" si="21"/>
        <v>42406</v>
      </c>
      <c r="B62" s="25">
        <v>1566</v>
      </c>
      <c r="C62" s="31">
        <v>9.42</v>
      </c>
      <c r="D62" s="168">
        <v>7.5</v>
      </c>
      <c r="E62" s="26">
        <v>1</v>
      </c>
      <c r="F62" s="29">
        <v>792</v>
      </c>
      <c r="G62" s="29">
        <f t="shared" si="0"/>
        <v>792</v>
      </c>
      <c r="H62" s="147">
        <f t="shared" si="22"/>
        <v>1240.2719999999999</v>
      </c>
      <c r="I62" s="30">
        <v>1</v>
      </c>
      <c r="J62" s="29">
        <v>652</v>
      </c>
      <c r="K62" s="29">
        <f t="shared" si="1"/>
        <v>652</v>
      </c>
      <c r="L62" s="29">
        <f t="shared" si="2"/>
        <v>1021.032</v>
      </c>
      <c r="M62" s="54">
        <v>174</v>
      </c>
      <c r="N62" s="147">
        <f t="shared" si="23"/>
        <v>272.48399999999998</v>
      </c>
      <c r="O62" s="97">
        <v>91.7</v>
      </c>
      <c r="P62" s="62">
        <v>96.6</v>
      </c>
      <c r="Q62" s="29">
        <v>44</v>
      </c>
      <c r="R62" s="29">
        <f t="shared" si="27"/>
        <v>111.36363636363618</v>
      </c>
      <c r="S62" s="147">
        <f t="shared" si="24"/>
        <v>174.39545454545424</v>
      </c>
      <c r="T62" s="26">
        <v>1</v>
      </c>
      <c r="U62" s="62">
        <v>1.75</v>
      </c>
      <c r="V62" s="62">
        <f t="shared" si="4"/>
        <v>1.75</v>
      </c>
      <c r="W62" s="150">
        <f t="shared" si="25"/>
        <v>2.7404999999999999</v>
      </c>
      <c r="X62" s="164"/>
      <c r="Y62" s="165"/>
      <c r="Z62" s="147">
        <f t="shared" si="26"/>
        <v>0</v>
      </c>
      <c r="AA62" s="114">
        <v>31.2</v>
      </c>
      <c r="AB62" s="148">
        <f t="shared" si="5"/>
        <v>48.859199999999994</v>
      </c>
      <c r="AC62" s="116">
        <v>4.74</v>
      </c>
      <c r="AD62" s="152">
        <f t="shared" si="6"/>
        <v>7.4228399999999999</v>
      </c>
      <c r="AE62" s="117">
        <v>0.1</v>
      </c>
      <c r="AF62" s="147">
        <f t="shared" si="7"/>
        <v>0.15660000000000002</v>
      </c>
      <c r="AG62" s="117">
        <v>0.2</v>
      </c>
      <c r="AH62" s="147">
        <f t="shared" si="8"/>
        <v>0.31320000000000003</v>
      </c>
      <c r="AI62" s="29">
        <f t="shared" si="9"/>
        <v>31.5</v>
      </c>
      <c r="AJ62" s="150">
        <f t="shared" si="10"/>
        <v>49.329000000000001</v>
      </c>
      <c r="AK62" s="54"/>
      <c r="AL62" s="145">
        <v>0.79</v>
      </c>
      <c r="AM62" s="147">
        <f t="shared" si="11"/>
        <v>1.2371400000000001</v>
      </c>
      <c r="AN62" s="53"/>
      <c r="AO62" s="122">
        <v>0.6</v>
      </c>
      <c r="AP62" s="148">
        <f t="shared" si="12"/>
        <v>0.93959999999999988</v>
      </c>
      <c r="AQ62" s="127" t="s">
        <v>84</v>
      </c>
      <c r="AR62" s="129">
        <v>0.05</v>
      </c>
      <c r="AS62" s="160">
        <f t="shared" si="13"/>
        <v>7.8300000000000008E-2</v>
      </c>
      <c r="AT62" s="55" t="s">
        <v>84</v>
      </c>
      <c r="AU62" s="129">
        <v>0.01</v>
      </c>
      <c r="AV62" s="160">
        <f t="shared" si="14"/>
        <v>1.566E-2</v>
      </c>
      <c r="AW62" s="55"/>
      <c r="AX62" s="138">
        <v>8.4949143000000005E-2</v>
      </c>
      <c r="AY62" s="160">
        <f t="shared" si="15"/>
        <v>0.133030357938</v>
      </c>
      <c r="AZ62" s="53"/>
      <c r="BA62" s="125">
        <v>2.45407581</v>
      </c>
      <c r="BB62" s="160">
        <f t="shared" si="16"/>
        <v>3.8430827184599998</v>
      </c>
      <c r="BC62" s="53"/>
      <c r="BD62" s="141">
        <v>0.122219615</v>
      </c>
      <c r="BE62" s="160">
        <f t="shared" si="17"/>
        <v>0.19139591709000001</v>
      </c>
      <c r="BF62" s="53"/>
      <c r="BG62" s="122">
        <v>6.7987822000000003E-2</v>
      </c>
      <c r="BH62" s="148">
        <f t="shared" si="18"/>
        <v>0.10646892925200001</v>
      </c>
      <c r="BI62" s="55" t="s">
        <v>84</v>
      </c>
      <c r="BJ62" s="129">
        <v>0.06</v>
      </c>
      <c r="BK62" s="160">
        <f t="shared" si="19"/>
        <v>9.3959999999999988E-2</v>
      </c>
      <c r="BL62" s="53"/>
      <c r="BM62" s="141">
        <v>0.90229064199999998</v>
      </c>
      <c r="BN62" s="160">
        <f t="shared" si="20"/>
        <v>1.412987145372</v>
      </c>
      <c r="BO62" s="32" t="s">
        <v>115</v>
      </c>
      <c r="BP62" s="9" t="s">
        <v>115</v>
      </c>
      <c r="BQ62" s="131" t="s">
        <v>17</v>
      </c>
      <c r="BR62" s="8"/>
      <c r="BS62" s="3"/>
    </row>
    <row r="63" spans="1:71" x14ac:dyDescent="0.25">
      <c r="A63" s="86">
        <f t="shared" si="21"/>
        <v>42407</v>
      </c>
      <c r="B63" s="25">
        <v>1177</v>
      </c>
      <c r="C63" s="31">
        <v>9.3800000000000008</v>
      </c>
      <c r="D63" s="168">
        <v>7.99</v>
      </c>
      <c r="E63" s="26">
        <v>1</v>
      </c>
      <c r="F63" s="29">
        <v>849</v>
      </c>
      <c r="G63" s="29">
        <f t="shared" si="0"/>
        <v>849</v>
      </c>
      <c r="H63" s="147">
        <f t="shared" si="22"/>
        <v>999.27300000000002</v>
      </c>
      <c r="I63" s="30">
        <v>1</v>
      </c>
      <c r="J63" s="29">
        <v>658</v>
      </c>
      <c r="K63" s="29">
        <f t="shared" si="1"/>
        <v>658</v>
      </c>
      <c r="L63" s="29">
        <f t="shared" si="2"/>
        <v>774.46600000000001</v>
      </c>
      <c r="M63" s="54">
        <v>174</v>
      </c>
      <c r="N63" s="147">
        <f t="shared" si="23"/>
        <v>204.798</v>
      </c>
      <c r="O63" s="97">
        <v>91.2</v>
      </c>
      <c r="P63" s="62">
        <v>105.4</v>
      </c>
      <c r="Q63" s="29">
        <v>74</v>
      </c>
      <c r="R63" s="29">
        <f t="shared" si="27"/>
        <v>191.89189189189193</v>
      </c>
      <c r="S63" s="147">
        <f t="shared" si="24"/>
        <v>225.85675675675679</v>
      </c>
      <c r="T63" s="26">
        <v>1</v>
      </c>
      <c r="U63" s="62">
        <v>3.66</v>
      </c>
      <c r="V63" s="62">
        <f t="shared" si="4"/>
        <v>3.66</v>
      </c>
      <c r="W63" s="150">
        <f t="shared" si="25"/>
        <v>4.3078200000000004</v>
      </c>
      <c r="X63" s="164"/>
      <c r="Y63" s="165"/>
      <c r="Z63" s="147">
        <f t="shared" si="26"/>
        <v>0</v>
      </c>
      <c r="AA63" s="114">
        <v>28</v>
      </c>
      <c r="AB63" s="148">
        <f t="shared" si="5"/>
        <v>32.956000000000003</v>
      </c>
      <c r="AC63" s="116">
        <v>3.34</v>
      </c>
      <c r="AD63" s="152">
        <f t="shared" si="6"/>
        <v>3.9311799999999999</v>
      </c>
      <c r="AE63" s="117">
        <v>0.24399999999999999</v>
      </c>
      <c r="AF63" s="147">
        <f t="shared" si="7"/>
        <v>0.287188</v>
      </c>
      <c r="AG63" s="117">
        <v>0.79100000000000004</v>
      </c>
      <c r="AH63" s="147">
        <f t="shared" si="8"/>
        <v>0.93100700000000003</v>
      </c>
      <c r="AI63" s="29">
        <f t="shared" si="9"/>
        <v>29.035</v>
      </c>
      <c r="AJ63" s="150">
        <f t="shared" si="10"/>
        <v>34.174194999999997</v>
      </c>
      <c r="AK63" s="54"/>
      <c r="AL63" s="145">
        <v>1.27</v>
      </c>
      <c r="AM63" s="147">
        <f t="shared" si="11"/>
        <v>1.4947900000000001</v>
      </c>
      <c r="AN63" s="53"/>
      <c r="AO63" s="122">
        <v>0.73</v>
      </c>
      <c r="AP63" s="148">
        <f t="shared" si="12"/>
        <v>0.85920999999999992</v>
      </c>
      <c r="AQ63" s="127" t="s">
        <v>84</v>
      </c>
      <c r="AR63" s="129">
        <v>0.05</v>
      </c>
      <c r="AS63" s="160">
        <f t="shared" si="13"/>
        <v>5.885E-2</v>
      </c>
      <c r="AT63" s="55" t="s">
        <v>84</v>
      </c>
      <c r="AU63" s="129">
        <v>0.01</v>
      </c>
      <c r="AV63" s="160">
        <f t="shared" si="14"/>
        <v>1.1769999999999999E-2</v>
      </c>
      <c r="AW63" s="55"/>
      <c r="AX63" s="138">
        <v>8.9103139999999997E-2</v>
      </c>
      <c r="AY63" s="160">
        <f t="shared" si="15"/>
        <v>0.10487439578</v>
      </c>
      <c r="AZ63" s="53"/>
      <c r="BA63" s="125">
        <v>1.8061590199999999</v>
      </c>
      <c r="BB63" s="160">
        <f t="shared" si="16"/>
        <v>2.1258491665399997</v>
      </c>
      <c r="BC63" s="53"/>
      <c r="BD63" s="141">
        <v>0.110202298</v>
      </c>
      <c r="BE63" s="160">
        <f t="shared" si="17"/>
        <v>0.129708104746</v>
      </c>
      <c r="BF63" s="53"/>
      <c r="BG63" s="122">
        <v>7.9027898999999999E-2</v>
      </c>
      <c r="BH63" s="148">
        <f t="shared" si="18"/>
        <v>9.3015837123000003E-2</v>
      </c>
      <c r="BI63" s="55" t="s">
        <v>84</v>
      </c>
      <c r="BJ63" s="129">
        <v>0.06</v>
      </c>
      <c r="BK63" s="160">
        <f t="shared" si="19"/>
        <v>7.0619999999999988E-2</v>
      </c>
      <c r="BL63" s="53"/>
      <c r="BM63" s="141">
        <v>0.86169218999999997</v>
      </c>
      <c r="BN63" s="160">
        <f t="shared" si="20"/>
        <v>1.0142117076299999</v>
      </c>
      <c r="BO63" s="32" t="s">
        <v>115</v>
      </c>
      <c r="BP63" s="9" t="s">
        <v>115</v>
      </c>
      <c r="BQ63" s="131" t="s">
        <v>17</v>
      </c>
      <c r="BR63" s="8"/>
      <c r="BS63" s="3"/>
    </row>
    <row r="64" spans="1:71" x14ac:dyDescent="0.25">
      <c r="A64" s="86">
        <f t="shared" si="21"/>
        <v>42408</v>
      </c>
      <c r="B64" s="25">
        <v>2076</v>
      </c>
      <c r="C64" s="31">
        <v>8.8699999999999992</v>
      </c>
      <c r="D64" s="168">
        <v>7.45</v>
      </c>
      <c r="E64" s="26">
        <v>1</v>
      </c>
      <c r="F64" s="29">
        <v>1016</v>
      </c>
      <c r="G64" s="29">
        <f t="shared" si="0"/>
        <v>1016</v>
      </c>
      <c r="H64" s="147">
        <f t="shared" si="22"/>
        <v>2109.2159999999999</v>
      </c>
      <c r="I64" s="30">
        <v>1</v>
      </c>
      <c r="J64" s="29">
        <v>778</v>
      </c>
      <c r="K64" s="29">
        <f t="shared" si="1"/>
        <v>778</v>
      </c>
      <c r="L64" s="29">
        <f t="shared" si="2"/>
        <v>1615.1279999999999</v>
      </c>
      <c r="M64" s="54">
        <v>197</v>
      </c>
      <c r="N64" s="147">
        <f t="shared" si="23"/>
        <v>408.97199999999998</v>
      </c>
      <c r="O64" s="97">
        <v>90.6</v>
      </c>
      <c r="P64" s="62">
        <v>106.5</v>
      </c>
      <c r="Q64" s="29">
        <v>84</v>
      </c>
      <c r="R64" s="29">
        <f t="shared" si="27"/>
        <v>189.28571428571436</v>
      </c>
      <c r="S64" s="147">
        <f t="shared" si="24"/>
        <v>392.95714285714303</v>
      </c>
      <c r="T64" s="26">
        <v>1</v>
      </c>
      <c r="U64" s="62">
        <v>3.4</v>
      </c>
      <c r="V64" s="62">
        <f t="shared" si="4"/>
        <v>3.4</v>
      </c>
      <c r="W64" s="150">
        <f t="shared" si="25"/>
        <v>7.0583999999999998</v>
      </c>
      <c r="X64" s="164"/>
      <c r="Y64" s="165"/>
      <c r="Z64" s="147">
        <f t="shared" si="26"/>
        <v>0</v>
      </c>
      <c r="AA64" s="114">
        <v>28.8</v>
      </c>
      <c r="AB64" s="148">
        <f t="shared" si="5"/>
        <v>59.788800000000002</v>
      </c>
      <c r="AC64" s="116">
        <v>8.09</v>
      </c>
      <c r="AD64" s="152">
        <f t="shared" si="6"/>
        <v>16.794840000000001</v>
      </c>
      <c r="AE64" s="117">
        <v>0.1</v>
      </c>
      <c r="AF64" s="147">
        <f t="shared" si="7"/>
        <v>0.20760000000000003</v>
      </c>
      <c r="AG64" s="117">
        <v>0.2</v>
      </c>
      <c r="AH64" s="147">
        <f t="shared" si="8"/>
        <v>0.41520000000000007</v>
      </c>
      <c r="AI64" s="29">
        <f t="shared" si="9"/>
        <v>29.1</v>
      </c>
      <c r="AJ64" s="150">
        <f t="shared" si="10"/>
        <v>60.411600000000007</v>
      </c>
      <c r="AK64" s="54"/>
      <c r="AL64" s="145">
        <v>1.05</v>
      </c>
      <c r="AM64" s="147">
        <f t="shared" si="11"/>
        <v>2.1798000000000002</v>
      </c>
      <c r="AN64" s="53"/>
      <c r="AO64" s="122">
        <v>0.68</v>
      </c>
      <c r="AP64" s="148">
        <f t="shared" si="12"/>
        <v>1.41168</v>
      </c>
      <c r="AQ64" s="127" t="s">
        <v>84</v>
      </c>
      <c r="AR64" s="129">
        <v>0.05</v>
      </c>
      <c r="AS64" s="160">
        <f t="shared" si="13"/>
        <v>0.10380000000000002</v>
      </c>
      <c r="AT64" s="55" t="s">
        <v>84</v>
      </c>
      <c r="AU64" s="129">
        <v>0.01</v>
      </c>
      <c r="AV64" s="160">
        <f t="shared" si="14"/>
        <v>2.0760000000000001E-2</v>
      </c>
      <c r="AW64" s="55"/>
      <c r="AX64" s="138">
        <v>9.9117338999999999E-2</v>
      </c>
      <c r="AY64" s="160">
        <f t="shared" si="15"/>
        <v>0.205767595764</v>
      </c>
      <c r="AZ64" s="53"/>
      <c r="BA64" s="125">
        <v>1.6370903299999999</v>
      </c>
      <c r="BB64" s="160">
        <f t="shared" si="16"/>
        <v>3.3985995250799999</v>
      </c>
      <c r="BC64" s="53"/>
      <c r="BD64" s="141">
        <v>0.121021159</v>
      </c>
      <c r="BE64" s="160">
        <f t="shared" si="17"/>
        <v>0.25123992608400003</v>
      </c>
      <c r="BF64" s="53"/>
      <c r="BG64" s="122">
        <v>8.1188506999999993E-2</v>
      </c>
      <c r="BH64" s="148">
        <f t="shared" si="18"/>
        <v>0.16854734053199999</v>
      </c>
      <c r="BI64" s="55" t="s">
        <v>84</v>
      </c>
      <c r="BJ64" s="129">
        <v>0.06</v>
      </c>
      <c r="BK64" s="160">
        <f t="shared" si="19"/>
        <v>0.12456</v>
      </c>
      <c r="BL64" s="53"/>
      <c r="BM64" s="141">
        <v>0.73764222899999998</v>
      </c>
      <c r="BN64" s="160">
        <f t="shared" si="20"/>
        <v>1.531345267404</v>
      </c>
      <c r="BO64" s="32" t="s">
        <v>115</v>
      </c>
      <c r="BP64" s="9" t="s">
        <v>115</v>
      </c>
      <c r="BQ64" s="131" t="s">
        <v>17</v>
      </c>
      <c r="BR64" s="8"/>
      <c r="BS64" s="3"/>
    </row>
    <row r="65" spans="1:71" x14ac:dyDescent="0.25">
      <c r="A65" s="86">
        <f t="shared" si="21"/>
        <v>42409</v>
      </c>
      <c r="B65" s="25">
        <v>2316</v>
      </c>
      <c r="C65" s="31">
        <v>9.3800000000000008</v>
      </c>
      <c r="D65" s="168">
        <v>7.99</v>
      </c>
      <c r="E65" s="26">
        <v>1</v>
      </c>
      <c r="F65" s="29">
        <v>982</v>
      </c>
      <c r="G65" s="29">
        <f t="shared" si="0"/>
        <v>982</v>
      </c>
      <c r="H65" s="147">
        <f t="shared" si="22"/>
        <v>2274.3119999999999</v>
      </c>
      <c r="I65" s="30">
        <v>1</v>
      </c>
      <c r="J65" s="29">
        <v>815</v>
      </c>
      <c r="K65" s="29">
        <f t="shared" si="1"/>
        <v>815</v>
      </c>
      <c r="L65" s="29">
        <f t="shared" si="2"/>
        <v>1887.54</v>
      </c>
      <c r="M65" s="54">
        <v>233</v>
      </c>
      <c r="N65" s="147">
        <f t="shared" si="23"/>
        <v>539.62800000000004</v>
      </c>
      <c r="O65" s="97">
        <v>89.6</v>
      </c>
      <c r="P65" s="62">
        <v>102.7</v>
      </c>
      <c r="Q65" s="29">
        <v>79</v>
      </c>
      <c r="R65" s="29">
        <f t="shared" si="27"/>
        <v>165.82278481012671</v>
      </c>
      <c r="S65" s="147">
        <f t="shared" si="24"/>
        <v>384.04556962025345</v>
      </c>
      <c r="T65" s="26">
        <v>1</v>
      </c>
      <c r="U65" s="62">
        <v>3.73</v>
      </c>
      <c r="V65" s="62">
        <f t="shared" si="4"/>
        <v>3.73</v>
      </c>
      <c r="W65" s="150">
        <f t="shared" si="25"/>
        <v>8.6386800000000008</v>
      </c>
      <c r="X65" s="164"/>
      <c r="Y65" s="165"/>
      <c r="Z65" s="147">
        <f t="shared" si="26"/>
        <v>0</v>
      </c>
      <c r="AA65" s="114">
        <v>36</v>
      </c>
      <c r="AB65" s="148">
        <f t="shared" si="5"/>
        <v>83.376000000000005</v>
      </c>
      <c r="AC65" s="116">
        <v>13.8</v>
      </c>
      <c r="AD65" s="152">
        <f t="shared" si="6"/>
        <v>31.960800000000003</v>
      </c>
      <c r="AE65" s="117">
        <v>0.13200000000000001</v>
      </c>
      <c r="AF65" s="147">
        <f t="shared" si="7"/>
        <v>0.30571199999999998</v>
      </c>
      <c r="AG65" s="117">
        <v>0.22800000000000001</v>
      </c>
      <c r="AH65" s="147">
        <f t="shared" si="8"/>
        <v>0.52804799999999996</v>
      </c>
      <c r="AI65" s="29">
        <f t="shared" si="9"/>
        <v>36.36</v>
      </c>
      <c r="AJ65" s="150">
        <f t="shared" si="10"/>
        <v>84.209759999999989</v>
      </c>
      <c r="AK65" s="54"/>
      <c r="AL65" s="145">
        <v>1.1299999999999999</v>
      </c>
      <c r="AM65" s="147">
        <f t="shared" si="11"/>
        <v>2.6170800000000001</v>
      </c>
      <c r="AN65" s="53"/>
      <c r="AO65" s="122">
        <v>0.79</v>
      </c>
      <c r="AP65" s="148">
        <f t="shared" si="12"/>
        <v>1.8296400000000002</v>
      </c>
      <c r="AQ65" s="127" t="s">
        <v>84</v>
      </c>
      <c r="AR65" s="129">
        <v>0.05</v>
      </c>
      <c r="AS65" s="160">
        <f t="shared" si="13"/>
        <v>0.11580000000000001</v>
      </c>
      <c r="AT65" s="55" t="s">
        <v>84</v>
      </c>
      <c r="AU65" s="129">
        <v>0.01</v>
      </c>
      <c r="AV65" s="160">
        <f t="shared" si="14"/>
        <v>2.316E-2</v>
      </c>
      <c r="AW65" s="55"/>
      <c r="AX65" s="138">
        <v>0.10196918200000001</v>
      </c>
      <c r="AY65" s="160">
        <f t="shared" si="15"/>
        <v>0.23616062551200001</v>
      </c>
      <c r="AZ65" s="53"/>
      <c r="BA65" s="125">
        <v>1.82050848</v>
      </c>
      <c r="BB65" s="160">
        <f t="shared" si="16"/>
        <v>4.2162976396799996</v>
      </c>
      <c r="BC65" s="53"/>
      <c r="BD65" s="141">
        <v>0.13680604099999999</v>
      </c>
      <c r="BE65" s="160">
        <f t="shared" si="17"/>
        <v>0.31684279095599999</v>
      </c>
      <c r="BF65" s="53"/>
      <c r="BG65" s="122">
        <v>9.4500147000000007E-2</v>
      </c>
      <c r="BH65" s="148">
        <f t="shared" si="18"/>
        <v>0.21886234045200001</v>
      </c>
      <c r="BI65" s="55" t="s">
        <v>84</v>
      </c>
      <c r="BJ65" s="129">
        <v>0.06</v>
      </c>
      <c r="BK65" s="160">
        <f t="shared" si="19"/>
        <v>0.13896</v>
      </c>
      <c r="BL65" s="53"/>
      <c r="BM65" s="141">
        <v>1.08309805</v>
      </c>
      <c r="BN65" s="160">
        <f t="shared" si="20"/>
        <v>2.5084550837999999</v>
      </c>
      <c r="BO65" s="32" t="s">
        <v>115</v>
      </c>
      <c r="BP65" s="9" t="s">
        <v>115</v>
      </c>
      <c r="BQ65" s="131" t="s">
        <v>17</v>
      </c>
      <c r="BR65" s="8"/>
      <c r="BS65" s="3"/>
    </row>
    <row r="66" spans="1:71" x14ac:dyDescent="0.25">
      <c r="A66" s="86">
        <f t="shared" si="21"/>
        <v>42410</v>
      </c>
      <c r="B66" s="25">
        <v>2046</v>
      </c>
      <c r="C66" s="31">
        <v>7.44</v>
      </c>
      <c r="D66" s="168">
        <v>7.84</v>
      </c>
      <c r="E66" s="26">
        <v>1</v>
      </c>
      <c r="F66" s="29">
        <v>1142</v>
      </c>
      <c r="G66" s="29">
        <f t="shared" si="0"/>
        <v>1142</v>
      </c>
      <c r="H66" s="147">
        <f t="shared" si="22"/>
        <v>2336.5320000000002</v>
      </c>
      <c r="I66" s="30">
        <v>1</v>
      </c>
      <c r="J66" s="29">
        <v>977</v>
      </c>
      <c r="K66" s="29">
        <f t="shared" si="1"/>
        <v>977</v>
      </c>
      <c r="L66" s="29">
        <f t="shared" si="2"/>
        <v>1998.942</v>
      </c>
      <c r="M66" s="54">
        <v>255</v>
      </c>
      <c r="N66" s="147">
        <f t="shared" si="23"/>
        <v>521.73</v>
      </c>
      <c r="O66" s="97">
        <v>87</v>
      </c>
      <c r="P66" s="62">
        <v>95.7</v>
      </c>
      <c r="Q66" s="29">
        <v>42</v>
      </c>
      <c r="R66" s="29">
        <f t="shared" si="27"/>
        <v>207.14285714285722</v>
      </c>
      <c r="S66" s="147">
        <f t="shared" si="24"/>
        <v>423.81428571428586</v>
      </c>
      <c r="T66" s="26">
        <v>1</v>
      </c>
      <c r="U66" s="62">
        <v>4.05</v>
      </c>
      <c r="V66" s="62">
        <f t="shared" si="4"/>
        <v>4.05</v>
      </c>
      <c r="W66" s="150">
        <f t="shared" si="25"/>
        <v>8.2862999999999989</v>
      </c>
      <c r="X66" s="164"/>
      <c r="Y66" s="165"/>
      <c r="Z66" s="147">
        <f t="shared" si="26"/>
        <v>0</v>
      </c>
      <c r="AA66" s="114">
        <v>41.6</v>
      </c>
      <c r="AB66" s="148">
        <f t="shared" si="5"/>
        <v>85.113600000000005</v>
      </c>
      <c r="AC66" s="116">
        <v>16.239999999999998</v>
      </c>
      <c r="AD66" s="152">
        <f t="shared" si="6"/>
        <v>33.227039999999995</v>
      </c>
      <c r="AE66" s="117">
        <v>0.1</v>
      </c>
      <c r="AF66" s="147">
        <f t="shared" si="7"/>
        <v>0.20460000000000003</v>
      </c>
      <c r="AG66" s="117">
        <v>0.2</v>
      </c>
      <c r="AH66" s="147">
        <f t="shared" si="8"/>
        <v>0.40920000000000006</v>
      </c>
      <c r="AI66" s="29">
        <f t="shared" si="9"/>
        <v>41.900000000000006</v>
      </c>
      <c r="AJ66" s="150">
        <f t="shared" si="10"/>
        <v>85.727400000000003</v>
      </c>
      <c r="AK66" s="54"/>
      <c r="AL66" s="145"/>
      <c r="AM66" s="147">
        <f t="shared" si="11"/>
        <v>0</v>
      </c>
      <c r="AN66" s="53"/>
      <c r="AO66" s="122"/>
      <c r="AP66" s="148" t="str">
        <f t="shared" si="12"/>
        <v xml:space="preserve"> </v>
      </c>
      <c r="AQ66" s="127" t="s">
        <v>84</v>
      </c>
      <c r="AR66" s="129">
        <v>0.05</v>
      </c>
      <c r="AS66" s="160">
        <f t="shared" si="13"/>
        <v>0.10230000000000002</v>
      </c>
      <c r="AT66" s="55" t="s">
        <v>84</v>
      </c>
      <c r="AU66" s="129">
        <v>0.01</v>
      </c>
      <c r="AV66" s="160">
        <f t="shared" si="14"/>
        <v>2.0460000000000002E-2</v>
      </c>
      <c r="AW66" s="55"/>
      <c r="AX66" s="138">
        <v>0.109668233</v>
      </c>
      <c r="AY66" s="160">
        <f t="shared" si="15"/>
        <v>0.22438120471800002</v>
      </c>
      <c r="AZ66" s="53"/>
      <c r="BA66" s="125">
        <v>2.13164949</v>
      </c>
      <c r="BB66" s="160">
        <f t="shared" si="16"/>
        <v>4.3613548565399993</v>
      </c>
      <c r="BC66" s="53"/>
      <c r="BD66" s="141">
        <v>0.1782794</v>
      </c>
      <c r="BE66" s="160">
        <f t="shared" si="17"/>
        <v>0.36475965239999997</v>
      </c>
      <c r="BF66" s="53"/>
      <c r="BG66" s="122">
        <v>0.104219809</v>
      </c>
      <c r="BH66" s="148">
        <f t="shared" si="18"/>
        <v>0.213233729214</v>
      </c>
      <c r="BI66" s="55" t="s">
        <v>84</v>
      </c>
      <c r="BJ66" s="129">
        <v>0.06</v>
      </c>
      <c r="BK66" s="160">
        <f t="shared" si="19"/>
        <v>0.12275999999999999</v>
      </c>
      <c r="BL66" s="53"/>
      <c r="BM66" s="141">
        <v>1.5750780099999999</v>
      </c>
      <c r="BN66" s="160">
        <f t="shared" si="20"/>
        <v>3.22260960846</v>
      </c>
      <c r="BO66" s="32" t="s">
        <v>115</v>
      </c>
      <c r="BP66" s="9" t="s">
        <v>115</v>
      </c>
      <c r="BQ66" s="131" t="s">
        <v>127</v>
      </c>
      <c r="BR66" s="8"/>
      <c r="BS66" s="3"/>
    </row>
    <row r="67" spans="1:71" x14ac:dyDescent="0.25">
      <c r="A67" s="86">
        <f t="shared" si="21"/>
        <v>42411</v>
      </c>
      <c r="B67" s="25">
        <v>1955</v>
      </c>
      <c r="C67" s="31">
        <v>7.04</v>
      </c>
      <c r="D67" s="168">
        <v>7.91</v>
      </c>
      <c r="E67" s="26">
        <v>1</v>
      </c>
      <c r="F67" s="29">
        <v>1049</v>
      </c>
      <c r="G67" s="29">
        <f t="shared" si="0"/>
        <v>1049</v>
      </c>
      <c r="H67" s="147">
        <f t="shared" si="22"/>
        <v>2050.7950000000001</v>
      </c>
      <c r="I67" s="30">
        <v>1</v>
      </c>
      <c r="J67" s="29">
        <v>729</v>
      </c>
      <c r="K67" s="29">
        <f t="shared" si="1"/>
        <v>729</v>
      </c>
      <c r="L67" s="29">
        <f t="shared" si="2"/>
        <v>1425.1949999999999</v>
      </c>
      <c r="M67" s="54">
        <v>205</v>
      </c>
      <c r="N67" s="147">
        <f t="shared" si="23"/>
        <v>400.77499999999998</v>
      </c>
      <c r="O67" s="97">
        <v>87.5</v>
      </c>
      <c r="P67" s="62">
        <v>104.6</v>
      </c>
      <c r="Q67" s="29">
        <v>96</v>
      </c>
      <c r="R67" s="29">
        <f t="shared" si="27"/>
        <v>178.12499999999991</v>
      </c>
      <c r="S67" s="147">
        <f t="shared" si="24"/>
        <v>348.23437499999983</v>
      </c>
      <c r="T67" s="26">
        <v>1</v>
      </c>
      <c r="U67" s="62">
        <v>3.16</v>
      </c>
      <c r="V67" s="62">
        <f t="shared" si="4"/>
        <v>3.16</v>
      </c>
      <c r="W67" s="150">
        <f t="shared" si="25"/>
        <v>6.1778000000000004</v>
      </c>
      <c r="X67" s="164"/>
      <c r="Y67" s="165"/>
      <c r="Z67" s="147">
        <f t="shared" si="26"/>
        <v>0</v>
      </c>
      <c r="AA67" s="114">
        <v>31.2</v>
      </c>
      <c r="AB67" s="148">
        <f t="shared" si="5"/>
        <v>60.996000000000002</v>
      </c>
      <c r="AC67" s="116">
        <v>12.27</v>
      </c>
      <c r="AD67" s="152">
        <f t="shared" si="6"/>
        <v>23.987849999999998</v>
      </c>
      <c r="AE67" s="117">
        <v>0.47299999999999998</v>
      </c>
      <c r="AF67" s="147">
        <f t="shared" si="7"/>
        <v>0.92471499999999995</v>
      </c>
      <c r="AG67" s="117">
        <v>1.155</v>
      </c>
      <c r="AH67" s="147">
        <f t="shared" si="8"/>
        <v>2.2580249999999999</v>
      </c>
      <c r="AI67" s="29">
        <f t="shared" si="9"/>
        <v>32.827999999999996</v>
      </c>
      <c r="AJ67" s="150">
        <f t="shared" si="10"/>
        <v>64.178739999999991</v>
      </c>
      <c r="AK67" s="54"/>
      <c r="AL67" s="145">
        <v>2.4</v>
      </c>
      <c r="AM67" s="147">
        <f t="shared" si="11"/>
        <v>4.6920000000000002</v>
      </c>
      <c r="AN67" s="53"/>
      <c r="AO67" s="122">
        <v>0.72</v>
      </c>
      <c r="AP67" s="148">
        <f t="shared" si="12"/>
        <v>1.4076</v>
      </c>
      <c r="AQ67" s="127" t="s">
        <v>84</v>
      </c>
      <c r="AR67" s="129">
        <v>0.05</v>
      </c>
      <c r="AS67" s="160">
        <f t="shared" si="13"/>
        <v>9.7750000000000004E-2</v>
      </c>
      <c r="AT67" s="55" t="s">
        <v>84</v>
      </c>
      <c r="AU67" s="129">
        <v>0.01</v>
      </c>
      <c r="AV67" s="160">
        <f t="shared" si="14"/>
        <v>1.9550000000000001E-2</v>
      </c>
      <c r="AW67" s="55"/>
      <c r="AX67" s="138">
        <v>5.2800755999999997E-2</v>
      </c>
      <c r="AY67" s="160">
        <f t="shared" si="15"/>
        <v>0.10322547797999999</v>
      </c>
      <c r="AZ67" s="53"/>
      <c r="BA67" s="125">
        <v>1.4448157500000001</v>
      </c>
      <c r="BB67" s="160">
        <f t="shared" si="16"/>
        <v>2.8246147912500001</v>
      </c>
      <c r="BC67" s="53"/>
      <c r="BD67" s="141">
        <v>0.14068757000000001</v>
      </c>
      <c r="BE67" s="160">
        <f t="shared" si="17"/>
        <v>0.27504419935000002</v>
      </c>
      <c r="BF67" s="53"/>
      <c r="BG67" s="122">
        <v>4.1288599000000002E-2</v>
      </c>
      <c r="BH67" s="148">
        <f t="shared" si="18"/>
        <v>8.0719211045000003E-2</v>
      </c>
      <c r="BI67" s="55" t="s">
        <v>84</v>
      </c>
      <c r="BJ67" s="129">
        <v>0.06</v>
      </c>
      <c r="BK67" s="160">
        <f t="shared" si="19"/>
        <v>0.1173</v>
      </c>
      <c r="BL67" s="53"/>
      <c r="BM67" s="141">
        <v>1.07776344</v>
      </c>
      <c r="BN67" s="160">
        <f t="shared" si="20"/>
        <v>2.1070275251999999</v>
      </c>
      <c r="BO67" s="32" t="s">
        <v>115</v>
      </c>
      <c r="BP67" s="9" t="s">
        <v>115</v>
      </c>
      <c r="BQ67" s="131" t="s">
        <v>17</v>
      </c>
      <c r="BR67" s="8"/>
      <c r="BS67" s="3"/>
    </row>
    <row r="68" spans="1:71" x14ac:dyDescent="0.25">
      <c r="A68" s="86">
        <f t="shared" si="21"/>
        <v>42412</v>
      </c>
      <c r="B68" s="25">
        <v>2268</v>
      </c>
      <c r="C68" s="31">
        <v>7.08</v>
      </c>
      <c r="D68" s="168">
        <v>7.53</v>
      </c>
      <c r="E68" s="26">
        <v>2</v>
      </c>
      <c r="F68" s="29">
        <v>458</v>
      </c>
      <c r="G68" s="29">
        <f t="shared" si="0"/>
        <v>916</v>
      </c>
      <c r="H68" s="147">
        <f t="shared" si="22"/>
        <v>2077.4879999999998</v>
      </c>
      <c r="I68" s="30">
        <v>1</v>
      </c>
      <c r="J68" s="29">
        <v>825</v>
      </c>
      <c r="K68" s="29">
        <f t="shared" si="1"/>
        <v>825</v>
      </c>
      <c r="L68" s="29">
        <f t="shared" si="2"/>
        <v>1871.1</v>
      </c>
      <c r="M68" s="54">
        <v>182</v>
      </c>
      <c r="N68" s="147">
        <f t="shared" si="23"/>
        <v>412.77600000000001</v>
      </c>
      <c r="O68" s="97">
        <v>91.8</v>
      </c>
      <c r="P68" s="62">
        <v>104.3</v>
      </c>
      <c r="Q68" s="29">
        <v>85</v>
      </c>
      <c r="R68" s="29">
        <f t="shared" si="27"/>
        <v>147.05882352941177</v>
      </c>
      <c r="S68" s="147">
        <f t="shared" si="24"/>
        <v>333.52941176470591</v>
      </c>
      <c r="T68" s="26">
        <v>1</v>
      </c>
      <c r="U68" s="62">
        <v>2.31</v>
      </c>
      <c r="V68" s="62">
        <f t="shared" si="4"/>
        <v>2.31</v>
      </c>
      <c r="W68" s="150">
        <f t="shared" si="25"/>
        <v>5.2390799999999995</v>
      </c>
      <c r="X68" s="164"/>
      <c r="Y68" s="165"/>
      <c r="Z68" s="147">
        <f t="shared" si="26"/>
        <v>0</v>
      </c>
      <c r="AA68" s="114">
        <v>21.6</v>
      </c>
      <c r="AB68" s="148">
        <f t="shared" si="5"/>
        <v>48.988800000000005</v>
      </c>
      <c r="AC68" s="116">
        <v>9.7799999999999994</v>
      </c>
      <c r="AD68" s="152">
        <f t="shared" si="6"/>
        <v>22.181039999999996</v>
      </c>
      <c r="AE68" s="117">
        <v>0.1</v>
      </c>
      <c r="AF68" s="147">
        <f t="shared" si="7"/>
        <v>0.2268</v>
      </c>
      <c r="AG68" s="117">
        <v>0.2</v>
      </c>
      <c r="AH68" s="147">
        <f t="shared" si="8"/>
        <v>0.4536</v>
      </c>
      <c r="AI68" s="29">
        <f t="shared" si="9"/>
        <v>21.900000000000002</v>
      </c>
      <c r="AJ68" s="150">
        <f t="shared" si="10"/>
        <v>49.669200000000004</v>
      </c>
      <c r="AK68" s="54"/>
      <c r="AL68" s="145">
        <v>1.21</v>
      </c>
      <c r="AM68" s="147">
        <f t="shared" si="11"/>
        <v>2.7442799999999998</v>
      </c>
      <c r="AN68" s="53"/>
      <c r="AO68" s="122">
        <v>0.57999999999999996</v>
      </c>
      <c r="AP68" s="148">
        <f t="shared" si="12"/>
        <v>1.3154399999999997</v>
      </c>
      <c r="AQ68" s="127" t="s">
        <v>84</v>
      </c>
      <c r="AR68" s="129">
        <v>0.05</v>
      </c>
      <c r="AS68" s="160">
        <f t="shared" si="13"/>
        <v>0.1134</v>
      </c>
      <c r="AT68" s="55" t="s">
        <v>84</v>
      </c>
      <c r="AU68" s="129">
        <v>0.01</v>
      </c>
      <c r="AV68" s="160">
        <f t="shared" si="14"/>
        <v>2.2679999999999999E-2</v>
      </c>
      <c r="AW68" s="55"/>
      <c r="AX68" s="138">
        <v>9.6228077999999995E-2</v>
      </c>
      <c r="AY68" s="160">
        <f t="shared" si="15"/>
        <v>0.218245280904</v>
      </c>
      <c r="AZ68" s="53"/>
      <c r="BA68" s="125">
        <v>1.6556061500000001</v>
      </c>
      <c r="BB68" s="160">
        <f t="shared" si="16"/>
        <v>3.7549147482000005</v>
      </c>
      <c r="BC68" s="53"/>
      <c r="BD68" s="141">
        <v>0.16070948500000001</v>
      </c>
      <c r="BE68" s="160">
        <f t="shared" si="17"/>
        <v>0.36448911198</v>
      </c>
      <c r="BF68" s="53"/>
      <c r="BG68" s="122">
        <v>0.17572864899999999</v>
      </c>
      <c r="BH68" s="148">
        <f t="shared" si="18"/>
        <v>0.39855257593199994</v>
      </c>
      <c r="BI68" s="55" t="s">
        <v>84</v>
      </c>
      <c r="BJ68" s="129">
        <v>0.06</v>
      </c>
      <c r="BK68" s="160">
        <f t="shared" si="19"/>
        <v>0.13607999999999998</v>
      </c>
      <c r="BL68" s="53"/>
      <c r="BM68" s="141">
        <v>0.75023037199999998</v>
      </c>
      <c r="BN68" s="160">
        <f t="shared" si="20"/>
        <v>1.7015224836959999</v>
      </c>
      <c r="BO68" s="32" t="s">
        <v>115</v>
      </c>
      <c r="BP68" s="9" t="s">
        <v>115</v>
      </c>
      <c r="BQ68" s="131" t="s">
        <v>128</v>
      </c>
      <c r="BR68" s="8"/>
      <c r="BS68" s="3"/>
    </row>
    <row r="69" spans="1:71" x14ac:dyDescent="0.25">
      <c r="A69" s="86">
        <f t="shared" si="21"/>
        <v>42413</v>
      </c>
      <c r="B69" s="25">
        <v>1759</v>
      </c>
      <c r="C69" s="31">
        <v>7.04</v>
      </c>
      <c r="D69" s="168">
        <v>7.77</v>
      </c>
      <c r="E69" s="26">
        <v>1</v>
      </c>
      <c r="F69" s="29">
        <v>557</v>
      </c>
      <c r="G69" s="29">
        <f t="shared" si="0"/>
        <v>557</v>
      </c>
      <c r="H69" s="147">
        <f t="shared" si="22"/>
        <v>979.76300000000003</v>
      </c>
      <c r="I69" s="30">
        <v>1</v>
      </c>
      <c r="J69" s="29">
        <v>496</v>
      </c>
      <c r="K69" s="29">
        <f t="shared" si="1"/>
        <v>496</v>
      </c>
      <c r="L69" s="29">
        <f t="shared" si="2"/>
        <v>872.46400000000006</v>
      </c>
      <c r="M69" s="54">
        <v>107</v>
      </c>
      <c r="N69" s="147">
        <f t="shared" si="23"/>
        <v>188.21299999999999</v>
      </c>
      <c r="O69" s="97">
        <v>88.9</v>
      </c>
      <c r="P69" s="62">
        <v>97.9</v>
      </c>
      <c r="Q69" s="29">
        <v>80</v>
      </c>
      <c r="R69" s="29">
        <f t="shared" si="27"/>
        <v>112.5</v>
      </c>
      <c r="S69" s="147">
        <f t="shared" si="24"/>
        <v>197.88749999999999</v>
      </c>
      <c r="T69" s="26">
        <v>1</v>
      </c>
      <c r="U69" s="62">
        <v>1.41</v>
      </c>
      <c r="V69" s="62">
        <f t="shared" si="4"/>
        <v>1.41</v>
      </c>
      <c r="W69" s="150">
        <f t="shared" si="25"/>
        <v>2.4801899999999999</v>
      </c>
      <c r="X69" s="164"/>
      <c r="Y69" s="165"/>
      <c r="Z69" s="147">
        <f t="shared" si="26"/>
        <v>0</v>
      </c>
      <c r="AA69" s="114">
        <v>15.2</v>
      </c>
      <c r="AB69" s="148">
        <f t="shared" si="5"/>
        <v>26.736799999999999</v>
      </c>
      <c r="AC69" s="116">
        <v>4.47</v>
      </c>
      <c r="AD69" s="152">
        <f t="shared" si="6"/>
        <v>7.86273</v>
      </c>
      <c r="AE69" s="117">
        <v>0.58599999999999997</v>
      </c>
      <c r="AF69" s="147">
        <f t="shared" si="7"/>
        <v>1.0307739999999999</v>
      </c>
      <c r="AG69" s="117">
        <v>0.2</v>
      </c>
      <c r="AH69" s="147">
        <f t="shared" si="8"/>
        <v>0.3518</v>
      </c>
      <c r="AI69" s="29">
        <f t="shared" si="9"/>
        <v>15.985999999999999</v>
      </c>
      <c r="AJ69" s="150">
        <f t="shared" si="10"/>
        <v>28.119374000000001</v>
      </c>
      <c r="AK69" s="54"/>
      <c r="AL69" s="145">
        <v>0.9</v>
      </c>
      <c r="AM69" s="147">
        <f t="shared" si="11"/>
        <v>1.5831000000000002</v>
      </c>
      <c r="AN69" s="53"/>
      <c r="AO69" s="122">
        <v>0.42</v>
      </c>
      <c r="AP69" s="148">
        <f t="shared" si="12"/>
        <v>0.73877999999999999</v>
      </c>
      <c r="AQ69" s="127" t="s">
        <v>84</v>
      </c>
      <c r="AR69" s="129">
        <v>0.05</v>
      </c>
      <c r="AS69" s="160">
        <f t="shared" si="13"/>
        <v>8.795E-2</v>
      </c>
      <c r="AT69" s="55" t="s">
        <v>84</v>
      </c>
      <c r="AU69" s="129">
        <v>0.01</v>
      </c>
      <c r="AV69" s="160">
        <f t="shared" si="14"/>
        <v>1.7590000000000001E-2</v>
      </c>
      <c r="AW69" s="55"/>
      <c r="AX69" s="138">
        <v>8.1560306299999996E-2</v>
      </c>
      <c r="AY69" s="160">
        <f t="shared" si="15"/>
        <v>0.14346457878169999</v>
      </c>
      <c r="AZ69" s="53"/>
      <c r="BA69" s="125">
        <v>1.49169087</v>
      </c>
      <c r="BB69" s="160">
        <f t="shared" si="16"/>
        <v>2.6238842403300002</v>
      </c>
      <c r="BC69" s="53"/>
      <c r="BD69" s="141">
        <v>0.117136002</v>
      </c>
      <c r="BE69" s="160">
        <f t="shared" si="17"/>
        <v>0.206042227518</v>
      </c>
      <c r="BF69" s="53"/>
      <c r="BG69" s="122">
        <v>0.13110570599999999</v>
      </c>
      <c r="BH69" s="148">
        <f t="shared" si="18"/>
        <v>0.23061493685399997</v>
      </c>
      <c r="BI69" s="55" t="s">
        <v>84</v>
      </c>
      <c r="BJ69" s="129">
        <v>0.06</v>
      </c>
      <c r="BK69" s="160">
        <f t="shared" si="19"/>
        <v>0.10553999999999999</v>
      </c>
      <c r="BL69" s="53"/>
      <c r="BM69" s="141">
        <v>0.56253433200000003</v>
      </c>
      <c r="BN69" s="160">
        <f t="shared" si="20"/>
        <v>0.98949788998800003</v>
      </c>
      <c r="BO69" s="32" t="s">
        <v>115</v>
      </c>
      <c r="BP69" s="9" t="s">
        <v>115</v>
      </c>
      <c r="BQ69" s="131" t="s">
        <v>17</v>
      </c>
      <c r="BR69" s="8"/>
      <c r="BS69" s="3"/>
    </row>
    <row r="70" spans="1:71" x14ac:dyDescent="0.25">
      <c r="A70" s="86">
        <f t="shared" si="21"/>
        <v>42414</v>
      </c>
      <c r="B70" s="25">
        <v>1264</v>
      </c>
      <c r="C70" s="31">
        <v>7.94</v>
      </c>
      <c r="D70" s="168">
        <v>8.3000000000000007</v>
      </c>
      <c r="E70" s="26">
        <v>1</v>
      </c>
      <c r="F70" s="29">
        <v>502</v>
      </c>
      <c r="G70" s="29">
        <f t="shared" si="0"/>
        <v>502</v>
      </c>
      <c r="H70" s="147">
        <f t="shared" si="22"/>
        <v>634.52800000000002</v>
      </c>
      <c r="I70" s="30">
        <v>1</v>
      </c>
      <c r="J70" s="29">
        <v>425</v>
      </c>
      <c r="K70" s="29">
        <f t="shared" si="1"/>
        <v>425</v>
      </c>
      <c r="L70" s="29">
        <f t="shared" si="2"/>
        <v>537.20000000000005</v>
      </c>
      <c r="M70" s="54">
        <v>125</v>
      </c>
      <c r="N70" s="147">
        <f t="shared" si="23"/>
        <v>158</v>
      </c>
      <c r="O70" s="97">
        <v>91</v>
      </c>
      <c r="P70" s="62">
        <v>99.8</v>
      </c>
      <c r="Q70" s="29">
        <v>91</v>
      </c>
      <c r="R70" s="29">
        <f t="shared" ref="R70:R78" si="28">IF(P70=0,0,(P70-O70)*1000/Q70)</f>
        <v>96.703296703296658</v>
      </c>
      <c r="S70" s="147">
        <f t="shared" si="24"/>
        <v>122.23296703296697</v>
      </c>
      <c r="T70" s="26">
        <v>1</v>
      </c>
      <c r="U70" s="62">
        <v>1.82</v>
      </c>
      <c r="V70" s="62">
        <f t="shared" si="4"/>
        <v>1.82</v>
      </c>
      <c r="W70" s="150">
        <f t="shared" si="25"/>
        <v>2.3004799999999999</v>
      </c>
      <c r="X70" s="164"/>
      <c r="Y70" s="165"/>
      <c r="Z70" s="147">
        <f t="shared" si="26"/>
        <v>0</v>
      </c>
      <c r="AA70" s="114">
        <v>13.6</v>
      </c>
      <c r="AB70" s="148">
        <f t="shared" si="5"/>
        <v>17.190399999999997</v>
      </c>
      <c r="AC70" s="116">
        <v>3.07</v>
      </c>
      <c r="AD70" s="152">
        <f t="shared" si="6"/>
        <v>3.8804799999999999</v>
      </c>
      <c r="AE70" s="117">
        <v>0.1</v>
      </c>
      <c r="AF70" s="147">
        <f t="shared" si="7"/>
        <v>0.12640000000000001</v>
      </c>
      <c r="AG70" s="117">
        <v>0.2</v>
      </c>
      <c r="AH70" s="147">
        <f t="shared" si="8"/>
        <v>0.25280000000000002</v>
      </c>
      <c r="AI70" s="29">
        <f t="shared" si="9"/>
        <v>13.899999999999999</v>
      </c>
      <c r="AJ70" s="150">
        <f t="shared" si="10"/>
        <v>17.569599999999998</v>
      </c>
      <c r="AK70" s="54"/>
      <c r="AL70" s="145">
        <v>0.75</v>
      </c>
      <c r="AM70" s="147">
        <f t="shared" si="11"/>
        <v>0.94799999999999995</v>
      </c>
      <c r="AN70" s="53"/>
      <c r="AO70" s="122">
        <v>0.55000000000000004</v>
      </c>
      <c r="AP70" s="148">
        <f t="shared" si="12"/>
        <v>0.69520000000000004</v>
      </c>
      <c r="AQ70" s="127" t="s">
        <v>84</v>
      </c>
      <c r="AR70" s="129">
        <v>0.05</v>
      </c>
      <c r="AS70" s="160">
        <f t="shared" si="13"/>
        <v>6.3200000000000006E-2</v>
      </c>
      <c r="AT70" s="55" t="s">
        <v>84</v>
      </c>
      <c r="AU70" s="129">
        <v>0.01</v>
      </c>
      <c r="AV70" s="160">
        <f t="shared" si="14"/>
        <v>1.264E-2</v>
      </c>
      <c r="AW70" s="55"/>
      <c r="AX70" s="138">
        <v>8.8250562500000004E-2</v>
      </c>
      <c r="AY70" s="160">
        <f t="shared" si="15"/>
        <v>0.11154871100000001</v>
      </c>
      <c r="AZ70" s="53"/>
      <c r="BA70" s="125">
        <v>1.16927373</v>
      </c>
      <c r="BB70" s="160">
        <f t="shared" si="16"/>
        <v>1.4779619947200002</v>
      </c>
      <c r="BC70" s="53"/>
      <c r="BD70" s="141">
        <v>0.125389114</v>
      </c>
      <c r="BE70" s="160">
        <f t="shared" si="17"/>
        <v>0.15849184009600001</v>
      </c>
      <c r="BF70" s="53"/>
      <c r="BG70" s="122">
        <v>0.13669605600000001</v>
      </c>
      <c r="BH70" s="148">
        <f t="shared" si="18"/>
        <v>0.17278381478400001</v>
      </c>
      <c r="BI70" s="55" t="s">
        <v>84</v>
      </c>
      <c r="BJ70" s="129">
        <v>0.06</v>
      </c>
      <c r="BK70" s="160">
        <f t="shared" si="19"/>
        <v>7.5840000000000005E-2</v>
      </c>
      <c r="BL70" s="53"/>
      <c r="BM70" s="141">
        <v>0.59909892099999995</v>
      </c>
      <c r="BN70" s="160">
        <f t="shared" si="20"/>
        <v>0.75726103614399998</v>
      </c>
      <c r="BO70" s="32" t="s">
        <v>115</v>
      </c>
      <c r="BP70" s="9" t="s">
        <v>115</v>
      </c>
      <c r="BQ70" s="131" t="s">
        <v>17</v>
      </c>
      <c r="BR70" s="8"/>
      <c r="BS70" s="3"/>
    </row>
    <row r="71" spans="1:71" x14ac:dyDescent="0.25">
      <c r="A71" s="86">
        <f t="shared" si="21"/>
        <v>42415</v>
      </c>
      <c r="B71" s="25">
        <v>2140</v>
      </c>
      <c r="C71" s="31">
        <v>6.49</v>
      </c>
      <c r="D71" s="168">
        <v>7.89</v>
      </c>
      <c r="E71" s="26">
        <v>1</v>
      </c>
      <c r="F71" s="29">
        <v>768</v>
      </c>
      <c r="G71" s="29">
        <f t="shared" si="0"/>
        <v>768</v>
      </c>
      <c r="H71" s="147">
        <f t="shared" si="22"/>
        <v>1643.52</v>
      </c>
      <c r="I71" s="30">
        <v>1</v>
      </c>
      <c r="J71" s="29">
        <v>670</v>
      </c>
      <c r="K71" s="29">
        <f t="shared" si="1"/>
        <v>670</v>
      </c>
      <c r="L71" s="29">
        <f t="shared" si="2"/>
        <v>1433.8</v>
      </c>
      <c r="M71" s="54">
        <v>155</v>
      </c>
      <c r="N71" s="147">
        <f t="shared" si="23"/>
        <v>331.7</v>
      </c>
      <c r="O71" s="97">
        <v>92.4</v>
      </c>
      <c r="P71" s="62">
        <v>103</v>
      </c>
      <c r="Q71" s="29">
        <v>70</v>
      </c>
      <c r="R71" s="29">
        <f t="shared" si="28"/>
        <v>151.42857142857136</v>
      </c>
      <c r="S71" s="147">
        <f t="shared" si="24"/>
        <v>324.05714285714271</v>
      </c>
      <c r="T71" s="26">
        <v>1</v>
      </c>
      <c r="U71" s="62">
        <v>3.16</v>
      </c>
      <c r="V71" s="62">
        <f t="shared" si="4"/>
        <v>3.16</v>
      </c>
      <c r="W71" s="150">
        <f t="shared" si="25"/>
        <v>6.7624000000000004</v>
      </c>
      <c r="X71" s="164"/>
      <c r="Y71" s="165"/>
      <c r="Z71" s="147">
        <f t="shared" si="26"/>
        <v>0</v>
      </c>
      <c r="AA71" s="114">
        <v>22.8</v>
      </c>
      <c r="AB71" s="148">
        <f t="shared" si="5"/>
        <v>48.792000000000002</v>
      </c>
      <c r="AC71" s="116">
        <v>9.49</v>
      </c>
      <c r="AD71" s="152">
        <f t="shared" si="6"/>
        <v>20.308600000000002</v>
      </c>
      <c r="AE71" s="117">
        <v>0.1</v>
      </c>
      <c r="AF71" s="147">
        <f t="shared" si="7"/>
        <v>0.214</v>
      </c>
      <c r="AG71" s="117">
        <v>0.2</v>
      </c>
      <c r="AH71" s="147">
        <f t="shared" si="8"/>
        <v>0.42799999999999999</v>
      </c>
      <c r="AI71" s="29">
        <f t="shared" si="9"/>
        <v>23.1</v>
      </c>
      <c r="AJ71" s="150">
        <f t="shared" si="10"/>
        <v>49.433999999999997</v>
      </c>
      <c r="AK71" s="54"/>
      <c r="AL71" s="145">
        <v>0.79</v>
      </c>
      <c r="AM71" s="147">
        <f t="shared" si="11"/>
        <v>1.6906000000000001</v>
      </c>
      <c r="AN71" s="53"/>
      <c r="AO71" s="122">
        <v>0.7</v>
      </c>
      <c r="AP71" s="148">
        <f t="shared" si="12"/>
        <v>1.498</v>
      </c>
      <c r="AQ71" s="127" t="s">
        <v>84</v>
      </c>
      <c r="AR71" s="129">
        <v>0.05</v>
      </c>
      <c r="AS71" s="160">
        <f t="shared" si="13"/>
        <v>0.107</v>
      </c>
      <c r="AT71" s="55" t="s">
        <v>84</v>
      </c>
      <c r="AU71" s="129">
        <v>0.01</v>
      </c>
      <c r="AV71" s="160">
        <f t="shared" si="14"/>
        <v>2.1400000000000002E-2</v>
      </c>
      <c r="AW71" s="55"/>
      <c r="AX71" s="138">
        <v>0.100978129</v>
      </c>
      <c r="AY71" s="160">
        <f t="shared" si="15"/>
        <v>0.21609319605999999</v>
      </c>
      <c r="AZ71" s="53"/>
      <c r="BA71" s="125">
        <v>3.0758817199999999</v>
      </c>
      <c r="BB71" s="160">
        <f t="shared" si="16"/>
        <v>6.5823868807999997</v>
      </c>
      <c r="BC71" s="53"/>
      <c r="BD71" s="141">
        <v>0.19421351000000001</v>
      </c>
      <c r="BE71" s="160">
        <f t="shared" si="17"/>
        <v>0.41561691140000001</v>
      </c>
      <c r="BF71" s="53"/>
      <c r="BG71" s="122">
        <v>0.16013930700000001</v>
      </c>
      <c r="BH71" s="148">
        <f t="shared" si="18"/>
        <v>0.34269811698000002</v>
      </c>
      <c r="BI71" s="55" t="s">
        <v>84</v>
      </c>
      <c r="BJ71" s="129">
        <v>0.06</v>
      </c>
      <c r="BK71" s="160">
        <f t="shared" si="19"/>
        <v>0.12840000000000001</v>
      </c>
      <c r="BL71" s="53"/>
      <c r="BM71" s="141">
        <v>0.89430242800000004</v>
      </c>
      <c r="BN71" s="160">
        <f t="shared" si="20"/>
        <v>1.91380719592</v>
      </c>
      <c r="BO71" s="32" t="s">
        <v>115</v>
      </c>
      <c r="BP71" s="9" t="s">
        <v>115</v>
      </c>
      <c r="BQ71" s="131" t="s">
        <v>128</v>
      </c>
      <c r="BR71" s="8"/>
      <c r="BS71" s="3"/>
    </row>
    <row r="72" spans="1:71" x14ac:dyDescent="0.25">
      <c r="A72" s="86">
        <f t="shared" si="21"/>
        <v>42416</v>
      </c>
      <c r="B72" s="25">
        <v>2072</v>
      </c>
      <c r="C72" s="31">
        <v>5.49</v>
      </c>
      <c r="D72" s="168">
        <v>7.93</v>
      </c>
      <c r="E72" s="26">
        <v>2</v>
      </c>
      <c r="F72" s="29">
        <v>608</v>
      </c>
      <c r="G72" s="29">
        <f t="shared" si="0"/>
        <v>1216</v>
      </c>
      <c r="H72" s="147">
        <f t="shared" si="22"/>
        <v>2519.5520000000001</v>
      </c>
      <c r="I72" s="30">
        <v>2</v>
      </c>
      <c r="J72" s="29">
        <v>556</v>
      </c>
      <c r="K72" s="29">
        <f t="shared" si="1"/>
        <v>1112</v>
      </c>
      <c r="L72" s="29">
        <f t="shared" si="2"/>
        <v>2304.0639999999999</v>
      </c>
      <c r="M72" s="54">
        <v>258</v>
      </c>
      <c r="N72" s="147">
        <f t="shared" si="23"/>
        <v>534.57600000000002</v>
      </c>
      <c r="O72" s="97">
        <v>90.9</v>
      </c>
      <c r="P72" s="62">
        <v>99.5</v>
      </c>
      <c r="Q72" s="29">
        <v>50</v>
      </c>
      <c r="R72" s="29">
        <f t="shared" si="28"/>
        <v>171.99999999999989</v>
      </c>
      <c r="S72" s="147">
        <f t="shared" si="24"/>
        <v>356.38399999999979</v>
      </c>
      <c r="T72" s="26">
        <v>1</v>
      </c>
      <c r="U72" s="62">
        <v>3.02</v>
      </c>
      <c r="V72" s="62">
        <f t="shared" si="4"/>
        <v>3.02</v>
      </c>
      <c r="W72" s="150">
        <f t="shared" si="25"/>
        <v>6.2574399999999999</v>
      </c>
      <c r="X72" s="164"/>
      <c r="Y72" s="165"/>
      <c r="Z72" s="147">
        <f t="shared" si="26"/>
        <v>0</v>
      </c>
      <c r="AA72" s="114">
        <v>34</v>
      </c>
      <c r="AB72" s="148">
        <f t="shared" si="5"/>
        <v>70.447999999999993</v>
      </c>
      <c r="AC72" s="116">
        <v>18.149999999999999</v>
      </c>
      <c r="AD72" s="152">
        <f t="shared" si="6"/>
        <v>37.606799999999993</v>
      </c>
      <c r="AE72" s="117">
        <v>0.1</v>
      </c>
      <c r="AF72" s="147">
        <f t="shared" si="7"/>
        <v>0.20720000000000002</v>
      </c>
      <c r="AG72" s="117">
        <v>0.2</v>
      </c>
      <c r="AH72" s="147">
        <f t="shared" si="8"/>
        <v>0.41440000000000005</v>
      </c>
      <c r="AI72" s="29">
        <f t="shared" si="9"/>
        <v>34.300000000000004</v>
      </c>
      <c r="AJ72" s="150">
        <f t="shared" si="10"/>
        <v>71.069600000000008</v>
      </c>
      <c r="AK72" s="54"/>
      <c r="AL72" s="145">
        <v>1.1000000000000001</v>
      </c>
      <c r="AM72" s="147">
        <f t="shared" si="11"/>
        <v>2.2792000000000003</v>
      </c>
      <c r="AN72" s="53"/>
      <c r="AO72" s="122">
        <v>0.7</v>
      </c>
      <c r="AP72" s="148">
        <f t="shared" si="12"/>
        <v>1.4503999999999999</v>
      </c>
      <c r="AQ72" s="127" t="s">
        <v>84</v>
      </c>
      <c r="AR72" s="129">
        <v>0.05</v>
      </c>
      <c r="AS72" s="160">
        <f t="shared" si="13"/>
        <v>0.10360000000000001</v>
      </c>
      <c r="AT72" s="55" t="s">
        <v>84</v>
      </c>
      <c r="AU72" s="129">
        <v>0.01</v>
      </c>
      <c r="AV72" s="160">
        <f t="shared" si="14"/>
        <v>2.0719999999999999E-2</v>
      </c>
      <c r="AW72" s="55"/>
      <c r="AX72" s="138">
        <v>0.103393018</v>
      </c>
      <c r="AY72" s="160">
        <f t="shared" si="15"/>
        <v>0.214230333296</v>
      </c>
      <c r="AZ72" s="53"/>
      <c r="BA72" s="125">
        <v>2.9261233799999999</v>
      </c>
      <c r="BB72" s="160">
        <f t="shared" si="16"/>
        <v>6.0629276433600001</v>
      </c>
      <c r="BC72" s="53"/>
      <c r="BD72" s="141">
        <v>0.16859912899999999</v>
      </c>
      <c r="BE72" s="160">
        <f t="shared" si="17"/>
        <v>0.34933739528800001</v>
      </c>
      <c r="BF72" s="53"/>
      <c r="BG72" s="122">
        <v>0.162905827</v>
      </c>
      <c r="BH72" s="148">
        <f t="shared" si="18"/>
        <v>0.33754087354400003</v>
      </c>
      <c r="BI72" s="55" t="s">
        <v>84</v>
      </c>
      <c r="BJ72" s="129">
        <v>0.06</v>
      </c>
      <c r="BK72" s="160">
        <f t="shared" si="19"/>
        <v>0.12432</v>
      </c>
      <c r="BL72" s="53"/>
      <c r="BM72" s="141">
        <v>0.709126115</v>
      </c>
      <c r="BN72" s="160">
        <f t="shared" si="20"/>
        <v>1.4693093102800001</v>
      </c>
      <c r="BO72" s="32" t="s">
        <v>115</v>
      </c>
      <c r="BP72" s="9" t="s">
        <v>115</v>
      </c>
      <c r="BQ72" s="131" t="s">
        <v>128</v>
      </c>
      <c r="BR72" s="8"/>
      <c r="BS72" s="3"/>
    </row>
    <row r="73" spans="1:71" x14ac:dyDescent="0.25">
      <c r="A73" s="86">
        <f t="shared" si="21"/>
        <v>42417</v>
      </c>
      <c r="B73" s="25">
        <v>2086</v>
      </c>
      <c r="C73" s="31">
        <v>5.07</v>
      </c>
      <c r="D73" s="168">
        <v>7.63</v>
      </c>
      <c r="E73" s="26">
        <v>1</v>
      </c>
      <c r="F73" s="29">
        <v>973</v>
      </c>
      <c r="G73" s="29">
        <f t="shared" si="0"/>
        <v>973</v>
      </c>
      <c r="H73" s="147">
        <f t="shared" si="22"/>
        <v>2029.6780000000001</v>
      </c>
      <c r="I73" s="30">
        <v>1</v>
      </c>
      <c r="J73" s="29">
        <v>870</v>
      </c>
      <c r="K73" s="29">
        <f t="shared" si="1"/>
        <v>870</v>
      </c>
      <c r="L73" s="29">
        <f t="shared" si="2"/>
        <v>1814.82</v>
      </c>
      <c r="M73" s="54">
        <v>203</v>
      </c>
      <c r="N73" s="147">
        <f t="shared" si="23"/>
        <v>423.45800000000003</v>
      </c>
      <c r="O73" s="97">
        <v>91</v>
      </c>
      <c r="P73" s="62">
        <v>101.7</v>
      </c>
      <c r="Q73" s="29">
        <v>80</v>
      </c>
      <c r="R73" s="29">
        <f t="shared" si="28"/>
        <v>133.75000000000006</v>
      </c>
      <c r="S73" s="147">
        <f t="shared" si="24"/>
        <v>279.00250000000011</v>
      </c>
      <c r="T73" s="26">
        <v>1</v>
      </c>
      <c r="U73" s="62">
        <v>2.88</v>
      </c>
      <c r="V73" s="62">
        <f t="shared" si="4"/>
        <v>2.88</v>
      </c>
      <c r="W73" s="150">
        <f t="shared" si="25"/>
        <v>6.0076799999999997</v>
      </c>
      <c r="X73" s="164"/>
      <c r="Y73" s="165"/>
      <c r="Z73" s="147">
        <f t="shared" si="26"/>
        <v>0</v>
      </c>
      <c r="AA73" s="114">
        <v>35.200000000000003</v>
      </c>
      <c r="AB73" s="148">
        <f t="shared" si="5"/>
        <v>73.427200000000013</v>
      </c>
      <c r="AC73" s="116">
        <v>14.96</v>
      </c>
      <c r="AD73" s="152">
        <f t="shared" si="6"/>
        <v>31.20656</v>
      </c>
      <c r="AE73" s="117">
        <v>0.1</v>
      </c>
      <c r="AF73" s="147">
        <f t="shared" si="7"/>
        <v>0.20860000000000004</v>
      </c>
      <c r="AG73" s="117">
        <v>1.141</v>
      </c>
      <c r="AH73" s="147">
        <f t="shared" si="8"/>
        <v>2.3801260000000002</v>
      </c>
      <c r="AI73" s="29">
        <f t="shared" si="9"/>
        <v>36.441000000000003</v>
      </c>
      <c r="AJ73" s="150">
        <f t="shared" si="10"/>
        <v>76.015926000000007</v>
      </c>
      <c r="AK73" s="54"/>
      <c r="AL73" s="145">
        <v>0.88</v>
      </c>
      <c r="AM73" s="147">
        <f t="shared" si="11"/>
        <v>1.83568</v>
      </c>
      <c r="AN73" s="53"/>
      <c r="AO73" s="122">
        <v>0.6</v>
      </c>
      <c r="AP73" s="148">
        <f t="shared" si="12"/>
        <v>1.2515999999999998</v>
      </c>
      <c r="AQ73" s="127" t="s">
        <v>84</v>
      </c>
      <c r="AR73" s="129">
        <v>0.05</v>
      </c>
      <c r="AS73" s="160">
        <f t="shared" si="13"/>
        <v>0.10430000000000002</v>
      </c>
      <c r="AT73" s="55" t="s">
        <v>84</v>
      </c>
      <c r="AU73" s="129">
        <v>0.01</v>
      </c>
      <c r="AV73" s="160">
        <f t="shared" si="14"/>
        <v>2.086E-2</v>
      </c>
      <c r="AW73" s="55"/>
      <c r="AX73" s="138">
        <v>0.103177086</v>
      </c>
      <c r="AY73" s="160">
        <f t="shared" si="15"/>
        <v>0.215227401396</v>
      </c>
      <c r="AZ73" s="53"/>
      <c r="BA73" s="125">
        <v>2.46457243</v>
      </c>
      <c r="BB73" s="160">
        <f t="shared" si="16"/>
        <v>5.1410980889800006</v>
      </c>
      <c r="BC73" s="53"/>
      <c r="BD73" s="141">
        <v>0.17432820800000001</v>
      </c>
      <c r="BE73" s="160">
        <f t="shared" si="17"/>
        <v>0.36364864188800006</v>
      </c>
      <c r="BF73" s="53"/>
      <c r="BG73" s="122">
        <v>0.165408105</v>
      </c>
      <c r="BH73" s="148">
        <f t="shared" si="18"/>
        <v>0.34504130702999997</v>
      </c>
      <c r="BI73" s="55" t="s">
        <v>84</v>
      </c>
      <c r="BJ73" s="129">
        <v>0.06</v>
      </c>
      <c r="BK73" s="160">
        <f t="shared" si="19"/>
        <v>0.12515999999999999</v>
      </c>
      <c r="BL73" s="53"/>
      <c r="BM73" s="141">
        <v>0.63656544699999995</v>
      </c>
      <c r="BN73" s="160">
        <f t="shared" si="20"/>
        <v>1.327875522442</v>
      </c>
      <c r="BO73" s="32" t="s">
        <v>115</v>
      </c>
      <c r="BP73" s="9" t="s">
        <v>115</v>
      </c>
      <c r="BQ73" s="131" t="s">
        <v>17</v>
      </c>
      <c r="BR73" s="8"/>
      <c r="BS73" s="3"/>
    </row>
    <row r="74" spans="1:71" x14ac:dyDescent="0.25">
      <c r="A74" s="86">
        <f t="shared" si="21"/>
        <v>42418</v>
      </c>
      <c r="B74" s="25">
        <v>2083</v>
      </c>
      <c r="C74" s="31">
        <v>6.15</v>
      </c>
      <c r="D74" s="168">
        <v>7.71</v>
      </c>
      <c r="E74" s="26">
        <v>1</v>
      </c>
      <c r="F74" s="29">
        <v>818</v>
      </c>
      <c r="G74" s="29">
        <f t="shared" si="0"/>
        <v>818</v>
      </c>
      <c r="H74" s="147">
        <f t="shared" si="22"/>
        <v>1703.894</v>
      </c>
      <c r="I74" s="30">
        <v>1</v>
      </c>
      <c r="J74" s="29">
        <v>717</v>
      </c>
      <c r="K74" s="29">
        <f t="shared" si="1"/>
        <v>717</v>
      </c>
      <c r="L74" s="29">
        <f t="shared" si="2"/>
        <v>1493.511</v>
      </c>
      <c r="M74" s="54">
        <v>151</v>
      </c>
      <c r="N74" s="147">
        <f t="shared" si="23"/>
        <v>314.53300000000002</v>
      </c>
      <c r="O74" s="97">
        <v>90.4</v>
      </c>
      <c r="P74" s="62">
        <v>102.6</v>
      </c>
      <c r="Q74" s="29">
        <v>100</v>
      </c>
      <c r="R74" s="29">
        <f t="shared" si="28"/>
        <v>121.99999999999989</v>
      </c>
      <c r="S74" s="147">
        <f t="shared" si="24"/>
        <v>254.12599999999978</v>
      </c>
      <c r="T74" s="26">
        <v>1</v>
      </c>
      <c r="U74" s="62">
        <v>2.31</v>
      </c>
      <c r="V74" s="62">
        <f t="shared" si="4"/>
        <v>2.31</v>
      </c>
      <c r="W74" s="150">
        <f t="shared" si="25"/>
        <v>4.8117300000000007</v>
      </c>
      <c r="X74" s="164"/>
      <c r="Y74" s="165"/>
      <c r="Z74" s="147">
        <f t="shared" si="26"/>
        <v>0</v>
      </c>
      <c r="AA74" s="114">
        <v>34</v>
      </c>
      <c r="AB74" s="148">
        <f t="shared" si="5"/>
        <v>70.822000000000003</v>
      </c>
      <c r="AC74" s="116">
        <v>14.13</v>
      </c>
      <c r="AD74" s="152">
        <f t="shared" si="6"/>
        <v>29.432790000000001</v>
      </c>
      <c r="AE74" s="117">
        <v>0.1</v>
      </c>
      <c r="AF74" s="147">
        <f t="shared" si="7"/>
        <v>0.20830000000000001</v>
      </c>
      <c r="AG74" s="117">
        <v>0.434</v>
      </c>
      <c r="AH74" s="147">
        <f t="shared" si="8"/>
        <v>0.9040220000000001</v>
      </c>
      <c r="AI74" s="29">
        <f t="shared" si="9"/>
        <v>34.533999999999999</v>
      </c>
      <c r="AJ74" s="150">
        <f t="shared" si="10"/>
        <v>71.934321999999995</v>
      </c>
      <c r="AK74" s="54"/>
      <c r="AL74" s="145">
        <v>0.56999999999999995</v>
      </c>
      <c r="AM74" s="147">
        <f t="shared" si="11"/>
        <v>1.1873099999999999</v>
      </c>
      <c r="AN74" s="53"/>
      <c r="AO74" s="122">
        <v>0.63</v>
      </c>
      <c r="AP74" s="148">
        <f t="shared" si="12"/>
        <v>1.31229</v>
      </c>
      <c r="AQ74" s="127" t="s">
        <v>84</v>
      </c>
      <c r="AR74" s="129">
        <v>0.05</v>
      </c>
      <c r="AS74" s="160">
        <f t="shared" si="13"/>
        <v>0.10415000000000001</v>
      </c>
      <c r="AT74" s="55" t="s">
        <v>84</v>
      </c>
      <c r="AU74" s="129">
        <v>0.01</v>
      </c>
      <c r="AV74" s="160">
        <f t="shared" si="14"/>
        <v>2.0830000000000001E-2</v>
      </c>
      <c r="AW74" s="55"/>
      <c r="AX74" s="138">
        <v>3.0569834600000002E-2</v>
      </c>
      <c r="AY74" s="160">
        <f t="shared" si="15"/>
        <v>6.3676965471800004E-2</v>
      </c>
      <c r="AZ74" s="53"/>
      <c r="BA74" s="125">
        <v>3.36233783</v>
      </c>
      <c r="BB74" s="160">
        <f t="shared" si="16"/>
        <v>7.0037496998899993</v>
      </c>
      <c r="BC74" s="53"/>
      <c r="BD74" s="141">
        <v>0.14203943299999999</v>
      </c>
      <c r="BE74" s="160">
        <f t="shared" si="17"/>
        <v>0.29586813893899999</v>
      </c>
      <c r="BF74" s="53"/>
      <c r="BG74" s="122">
        <v>0.06</v>
      </c>
      <c r="BH74" s="148">
        <f t="shared" si="18"/>
        <v>0.12497999999999999</v>
      </c>
      <c r="BI74" s="55" t="s">
        <v>84</v>
      </c>
      <c r="BJ74" s="129">
        <v>0.06</v>
      </c>
      <c r="BK74" s="160">
        <f t="shared" si="19"/>
        <v>0.12497999999999999</v>
      </c>
      <c r="BL74" s="53"/>
      <c r="BM74" s="141">
        <v>0.94837605999999997</v>
      </c>
      <c r="BN74" s="160">
        <f t="shared" si="20"/>
        <v>1.9754673329800001</v>
      </c>
      <c r="BO74" s="32" t="s">
        <v>115</v>
      </c>
      <c r="BP74" s="9" t="s">
        <v>115</v>
      </c>
      <c r="BQ74" s="131" t="s">
        <v>17</v>
      </c>
      <c r="BR74" s="8"/>
      <c r="BS74" s="3"/>
    </row>
    <row r="75" spans="1:71" x14ac:dyDescent="0.25">
      <c r="A75" s="86">
        <f t="shared" si="21"/>
        <v>42419</v>
      </c>
      <c r="B75" s="25">
        <v>2120</v>
      </c>
      <c r="C75" s="31">
        <v>7.12</v>
      </c>
      <c r="D75" s="168">
        <v>7.53</v>
      </c>
      <c r="E75" s="26">
        <v>1</v>
      </c>
      <c r="F75" s="29">
        <v>926</v>
      </c>
      <c r="G75" s="29">
        <f t="shared" si="0"/>
        <v>926</v>
      </c>
      <c r="H75" s="147">
        <f t="shared" si="22"/>
        <v>1963.12</v>
      </c>
      <c r="I75" s="30">
        <v>1</v>
      </c>
      <c r="J75" s="29">
        <v>699</v>
      </c>
      <c r="K75" s="29">
        <f t="shared" si="1"/>
        <v>699</v>
      </c>
      <c r="L75" s="29">
        <f t="shared" si="2"/>
        <v>1481.88</v>
      </c>
      <c r="M75" s="54">
        <v>171</v>
      </c>
      <c r="N75" s="147">
        <f t="shared" si="23"/>
        <v>362.52</v>
      </c>
      <c r="O75" s="97">
        <v>89.5</v>
      </c>
      <c r="P75" s="62">
        <v>96.5</v>
      </c>
      <c r="Q75" s="29">
        <v>50</v>
      </c>
      <c r="R75" s="29">
        <f t="shared" si="28"/>
        <v>140</v>
      </c>
      <c r="S75" s="147">
        <f t="shared" si="24"/>
        <v>296.8</v>
      </c>
      <c r="T75" s="26">
        <v>1</v>
      </c>
      <c r="U75" s="62">
        <v>2.42</v>
      </c>
      <c r="V75" s="62">
        <f t="shared" si="4"/>
        <v>2.42</v>
      </c>
      <c r="W75" s="150">
        <f t="shared" si="25"/>
        <v>5.1303999999999998</v>
      </c>
      <c r="X75" s="164"/>
      <c r="Y75" s="165"/>
      <c r="Z75" s="147">
        <f t="shared" si="26"/>
        <v>0</v>
      </c>
      <c r="AA75" s="114">
        <v>34.799999999999997</v>
      </c>
      <c r="AB75" s="148">
        <f t="shared" si="5"/>
        <v>73.775999999999996</v>
      </c>
      <c r="AC75" s="116">
        <v>14.84</v>
      </c>
      <c r="AD75" s="152">
        <f t="shared" si="6"/>
        <v>31.460799999999999</v>
      </c>
      <c r="AE75" s="117">
        <v>0.1</v>
      </c>
      <c r="AF75" s="147">
        <f t="shared" si="7"/>
        <v>0.21199999999999999</v>
      </c>
      <c r="AG75" s="117">
        <v>0.2</v>
      </c>
      <c r="AH75" s="147">
        <f t="shared" si="8"/>
        <v>0.42399999999999999</v>
      </c>
      <c r="AI75" s="29">
        <f t="shared" si="9"/>
        <v>35.1</v>
      </c>
      <c r="AJ75" s="150">
        <f t="shared" si="10"/>
        <v>74.412000000000006</v>
      </c>
      <c r="AK75" s="54"/>
      <c r="AL75" s="145">
        <v>1.45</v>
      </c>
      <c r="AM75" s="147">
        <f t="shared" si="11"/>
        <v>3.0739999999999998</v>
      </c>
      <c r="AN75" s="53"/>
      <c r="AO75" s="122">
        <v>0.64</v>
      </c>
      <c r="AP75" s="148">
        <f t="shared" si="12"/>
        <v>1.3568</v>
      </c>
      <c r="AQ75" s="127" t="s">
        <v>84</v>
      </c>
      <c r="AR75" s="129">
        <v>0.05</v>
      </c>
      <c r="AS75" s="160">
        <f t="shared" si="13"/>
        <v>0.106</v>
      </c>
      <c r="AT75" s="55" t="s">
        <v>84</v>
      </c>
      <c r="AU75" s="129">
        <v>0.01</v>
      </c>
      <c r="AV75" s="160">
        <f t="shared" si="14"/>
        <v>2.12E-2</v>
      </c>
      <c r="AW75" s="55"/>
      <c r="AX75" s="138">
        <v>4.0306106000000001E-2</v>
      </c>
      <c r="AY75" s="160">
        <f t="shared" si="15"/>
        <v>8.5448944720000003E-2</v>
      </c>
      <c r="AZ75" s="53"/>
      <c r="BA75" s="125">
        <v>2.0642879000000001</v>
      </c>
      <c r="BB75" s="160">
        <f t="shared" si="16"/>
        <v>4.3762903480000004</v>
      </c>
      <c r="BC75" s="53"/>
      <c r="BD75" s="141">
        <v>0.14702105500000001</v>
      </c>
      <c r="BE75" s="160">
        <f t="shared" si="17"/>
        <v>0.31168463660000001</v>
      </c>
      <c r="BF75" s="53"/>
      <c r="BG75" s="122">
        <v>5.5129875000000002E-2</v>
      </c>
      <c r="BH75" s="148">
        <f t="shared" si="18"/>
        <v>0.11687533500000001</v>
      </c>
      <c r="BI75" s="55" t="s">
        <v>84</v>
      </c>
      <c r="BJ75" s="129">
        <v>0.06</v>
      </c>
      <c r="BK75" s="160">
        <f t="shared" si="19"/>
        <v>0.12719999999999998</v>
      </c>
      <c r="BL75" s="53"/>
      <c r="BM75" s="141">
        <v>0.67051273600000005</v>
      </c>
      <c r="BN75" s="160">
        <f t="shared" si="20"/>
        <v>1.4214870003200002</v>
      </c>
      <c r="BO75" s="32" t="s">
        <v>115</v>
      </c>
      <c r="BP75" s="9" t="s">
        <v>115</v>
      </c>
      <c r="BQ75" s="131" t="s">
        <v>128</v>
      </c>
      <c r="BR75" s="8"/>
      <c r="BS75" s="3"/>
    </row>
    <row r="76" spans="1:71" x14ac:dyDescent="0.25">
      <c r="A76" s="86">
        <f t="shared" si="21"/>
        <v>42420</v>
      </c>
      <c r="B76" s="25">
        <v>1429</v>
      </c>
      <c r="C76" s="31">
        <v>6.56</v>
      </c>
      <c r="D76" s="168">
        <v>7.54</v>
      </c>
      <c r="E76" s="26">
        <v>1</v>
      </c>
      <c r="F76" s="29">
        <v>540</v>
      </c>
      <c r="G76" s="29">
        <f t="shared" si="0"/>
        <v>540</v>
      </c>
      <c r="H76" s="147">
        <f t="shared" si="22"/>
        <v>771.66</v>
      </c>
      <c r="I76" s="30">
        <v>1</v>
      </c>
      <c r="J76" s="29">
        <v>473</v>
      </c>
      <c r="K76" s="29">
        <f t="shared" si="1"/>
        <v>473</v>
      </c>
      <c r="L76" s="29">
        <f t="shared" si="2"/>
        <v>675.91700000000003</v>
      </c>
      <c r="M76" s="54">
        <v>107</v>
      </c>
      <c r="N76" s="147">
        <f t="shared" si="23"/>
        <v>152.90299999999999</v>
      </c>
      <c r="O76" s="97">
        <v>90.6</v>
      </c>
      <c r="P76" s="62">
        <v>98.2</v>
      </c>
      <c r="Q76" s="29">
        <v>75</v>
      </c>
      <c r="R76" s="29">
        <f t="shared" si="28"/>
        <v>101.33333333333344</v>
      </c>
      <c r="S76" s="147">
        <f t="shared" si="24"/>
        <v>144.80533333333349</v>
      </c>
      <c r="T76" s="26">
        <v>1</v>
      </c>
      <c r="U76" s="62">
        <v>2.04</v>
      </c>
      <c r="V76" s="62">
        <f t="shared" si="4"/>
        <v>2.04</v>
      </c>
      <c r="W76" s="150">
        <f t="shared" si="25"/>
        <v>2.9151599999999998</v>
      </c>
      <c r="X76" s="164"/>
      <c r="Y76" s="165"/>
      <c r="Z76" s="147">
        <f t="shared" si="26"/>
        <v>0</v>
      </c>
      <c r="AA76" s="114">
        <v>22.8</v>
      </c>
      <c r="AB76" s="148">
        <f t="shared" si="5"/>
        <v>32.581200000000003</v>
      </c>
      <c r="AC76" s="116">
        <v>6.05</v>
      </c>
      <c r="AD76" s="152">
        <f t="shared" si="6"/>
        <v>8.6454499999999985</v>
      </c>
      <c r="AE76" s="117">
        <v>0.1</v>
      </c>
      <c r="AF76" s="147">
        <f t="shared" si="7"/>
        <v>0.1429</v>
      </c>
      <c r="AG76" s="117">
        <v>0.2</v>
      </c>
      <c r="AH76" s="147">
        <f t="shared" si="8"/>
        <v>0.2858</v>
      </c>
      <c r="AI76" s="29">
        <f t="shared" si="9"/>
        <v>23.1</v>
      </c>
      <c r="AJ76" s="150">
        <f t="shared" si="10"/>
        <v>33.009900000000002</v>
      </c>
      <c r="AK76" s="54"/>
      <c r="AL76" s="145">
        <v>0.91</v>
      </c>
      <c r="AM76" s="147">
        <f t="shared" si="11"/>
        <v>1.3003900000000002</v>
      </c>
      <c r="AN76" s="53"/>
      <c r="AO76" s="122">
        <v>0.4</v>
      </c>
      <c r="AP76" s="148">
        <f t="shared" si="12"/>
        <v>0.5716</v>
      </c>
      <c r="AQ76" s="127" t="s">
        <v>84</v>
      </c>
      <c r="AR76" s="129">
        <v>0.05</v>
      </c>
      <c r="AS76" s="160">
        <f t="shared" si="13"/>
        <v>7.145E-2</v>
      </c>
      <c r="AT76" s="55" t="s">
        <v>84</v>
      </c>
      <c r="AU76" s="129">
        <v>0.01</v>
      </c>
      <c r="AV76" s="160">
        <f t="shared" si="14"/>
        <v>1.4290000000000001E-2</v>
      </c>
      <c r="AW76" s="55"/>
      <c r="AX76" s="138">
        <v>3.0737088999999999E-2</v>
      </c>
      <c r="AY76" s="160">
        <f t="shared" si="15"/>
        <v>4.3923300180999998E-2</v>
      </c>
      <c r="AZ76" s="53"/>
      <c r="BA76" s="125">
        <v>1.0209739200000001</v>
      </c>
      <c r="BB76" s="160">
        <f t="shared" si="16"/>
        <v>1.4589717316800002</v>
      </c>
      <c r="BC76" s="53"/>
      <c r="BD76" s="141">
        <v>8.9795888000000004E-2</v>
      </c>
      <c r="BE76" s="160">
        <f t="shared" si="17"/>
        <v>0.12831832395200002</v>
      </c>
      <c r="BF76" s="53"/>
      <c r="BG76" s="122">
        <v>0.04</v>
      </c>
      <c r="BH76" s="148">
        <f t="shared" si="18"/>
        <v>5.7160000000000002E-2</v>
      </c>
      <c r="BI76" s="55" t="s">
        <v>84</v>
      </c>
      <c r="BJ76" s="129">
        <v>0.06</v>
      </c>
      <c r="BK76" s="160">
        <f t="shared" si="19"/>
        <v>8.5739999999999997E-2</v>
      </c>
      <c r="BL76" s="53"/>
      <c r="BM76" s="141">
        <v>0.57902389799999998</v>
      </c>
      <c r="BN76" s="160">
        <f t="shared" si="20"/>
        <v>0.82742515024199992</v>
      </c>
      <c r="BO76" s="32" t="s">
        <v>115</v>
      </c>
      <c r="BP76" s="9" t="s">
        <v>115</v>
      </c>
      <c r="BQ76" s="131" t="s">
        <v>17</v>
      </c>
      <c r="BR76" s="8"/>
      <c r="BS76" s="3"/>
    </row>
    <row r="77" spans="1:71" x14ac:dyDescent="0.25">
      <c r="A77" s="86">
        <f t="shared" si="21"/>
        <v>42421</v>
      </c>
      <c r="B77" s="25">
        <v>1187</v>
      </c>
      <c r="C77" s="31">
        <v>8.86</v>
      </c>
      <c r="D77" s="168">
        <v>7.64</v>
      </c>
      <c r="E77" s="26">
        <v>1</v>
      </c>
      <c r="F77" s="29">
        <v>699</v>
      </c>
      <c r="G77" s="29">
        <f t="shared" si="0"/>
        <v>699</v>
      </c>
      <c r="H77" s="147">
        <f t="shared" si="22"/>
        <v>829.71299999999997</v>
      </c>
      <c r="I77" s="30">
        <v>1</v>
      </c>
      <c r="J77" s="29">
        <v>493</v>
      </c>
      <c r="K77" s="29">
        <f t="shared" si="1"/>
        <v>493</v>
      </c>
      <c r="L77" s="29">
        <f t="shared" si="2"/>
        <v>585.19100000000003</v>
      </c>
      <c r="M77" s="54">
        <v>125</v>
      </c>
      <c r="N77" s="147">
        <f t="shared" si="23"/>
        <v>148.375</v>
      </c>
      <c r="O77" s="97">
        <v>89.5</v>
      </c>
      <c r="P77" s="62">
        <v>101.8</v>
      </c>
      <c r="Q77" s="29">
        <v>79</v>
      </c>
      <c r="R77" s="29">
        <f t="shared" si="28"/>
        <v>155.69620253164553</v>
      </c>
      <c r="S77" s="147">
        <f t="shared" si="24"/>
        <v>184.81139240506323</v>
      </c>
      <c r="T77" s="26">
        <v>1</v>
      </c>
      <c r="U77" s="62">
        <v>3.23</v>
      </c>
      <c r="V77" s="62">
        <f t="shared" si="4"/>
        <v>3.23</v>
      </c>
      <c r="W77" s="150">
        <f t="shared" si="25"/>
        <v>3.8340099999999997</v>
      </c>
      <c r="X77" s="164"/>
      <c r="Y77" s="165"/>
      <c r="Z77" s="147">
        <f t="shared" si="26"/>
        <v>0</v>
      </c>
      <c r="AA77" s="114">
        <v>26.4</v>
      </c>
      <c r="AB77" s="148">
        <f t="shared" si="5"/>
        <v>31.3368</v>
      </c>
      <c r="AC77" s="116">
        <v>3.42</v>
      </c>
      <c r="AD77" s="152">
        <f t="shared" si="6"/>
        <v>4.0595400000000001</v>
      </c>
      <c r="AE77" s="117">
        <v>0.1</v>
      </c>
      <c r="AF77" s="147">
        <f t="shared" si="7"/>
        <v>0.1187</v>
      </c>
      <c r="AG77" s="117">
        <v>0.2</v>
      </c>
      <c r="AH77" s="147">
        <f t="shared" si="8"/>
        <v>0.2374</v>
      </c>
      <c r="AI77" s="29">
        <f t="shared" si="9"/>
        <v>26.7</v>
      </c>
      <c r="AJ77" s="150">
        <f t="shared" si="10"/>
        <v>31.692899999999998</v>
      </c>
      <c r="AK77" s="54"/>
      <c r="AL77" s="145">
        <v>1.31</v>
      </c>
      <c r="AM77" s="147">
        <f t="shared" si="11"/>
        <v>1.55497</v>
      </c>
      <c r="AN77" s="53"/>
      <c r="AO77" s="122">
        <v>0.42</v>
      </c>
      <c r="AP77" s="148">
        <f t="shared" si="12"/>
        <v>0.49853999999999998</v>
      </c>
      <c r="AQ77" s="127" t="s">
        <v>84</v>
      </c>
      <c r="AR77" s="129">
        <v>0.05</v>
      </c>
      <c r="AS77" s="160">
        <f t="shared" si="13"/>
        <v>5.935E-2</v>
      </c>
      <c r="AT77" s="55" t="s">
        <v>84</v>
      </c>
      <c r="AU77" s="129">
        <v>0.01</v>
      </c>
      <c r="AV77" s="160">
        <f t="shared" si="14"/>
        <v>1.187E-2</v>
      </c>
      <c r="AW77" s="55"/>
      <c r="AX77" s="138">
        <v>3.7641656000000003E-2</v>
      </c>
      <c r="AY77" s="160">
        <f t="shared" si="15"/>
        <v>4.4680645672000002E-2</v>
      </c>
      <c r="AZ77" s="53"/>
      <c r="BA77" s="125">
        <v>1.3179863700000001</v>
      </c>
      <c r="BB77" s="160">
        <f t="shared" si="16"/>
        <v>1.5644498211900002</v>
      </c>
      <c r="BC77" s="53"/>
      <c r="BD77" s="141">
        <v>0.109216243</v>
      </c>
      <c r="BE77" s="160">
        <f t="shared" si="17"/>
        <v>0.12963968044099999</v>
      </c>
      <c r="BF77" s="53" t="s">
        <v>84</v>
      </c>
      <c r="BG77" s="122">
        <v>0.04</v>
      </c>
      <c r="BH77" s="148">
        <f t="shared" si="18"/>
        <v>4.7480000000000001E-2</v>
      </c>
      <c r="BI77" s="55" t="s">
        <v>84</v>
      </c>
      <c r="BJ77" s="129">
        <v>0.06</v>
      </c>
      <c r="BK77" s="160">
        <f t="shared" si="19"/>
        <v>7.1220000000000006E-2</v>
      </c>
      <c r="BL77" s="53"/>
      <c r="BM77" s="141">
        <v>0.79454857099999998</v>
      </c>
      <c r="BN77" s="160">
        <f t="shared" si="20"/>
        <v>0.94312915377699991</v>
      </c>
      <c r="BO77" s="32" t="s">
        <v>115</v>
      </c>
      <c r="BP77" s="9" t="s">
        <v>115</v>
      </c>
      <c r="BQ77" s="131" t="s">
        <v>17</v>
      </c>
      <c r="BR77" s="8"/>
      <c r="BS77" s="3"/>
    </row>
    <row r="78" spans="1:71" x14ac:dyDescent="0.25">
      <c r="A78" s="86">
        <f t="shared" si="21"/>
        <v>42422</v>
      </c>
      <c r="B78" s="25">
        <v>2034</v>
      </c>
      <c r="C78" s="31">
        <v>10.46</v>
      </c>
      <c r="D78" s="168">
        <v>7.84</v>
      </c>
      <c r="E78" s="26">
        <v>1</v>
      </c>
      <c r="F78" s="29">
        <v>2218</v>
      </c>
      <c r="G78" s="29">
        <f t="shared" si="0"/>
        <v>2218</v>
      </c>
      <c r="H78" s="147">
        <f t="shared" si="22"/>
        <v>4511.4120000000003</v>
      </c>
      <c r="I78" s="30">
        <v>1</v>
      </c>
      <c r="J78" s="29">
        <v>677</v>
      </c>
      <c r="K78" s="29">
        <f t="shared" si="1"/>
        <v>677</v>
      </c>
      <c r="L78" s="29">
        <f t="shared" si="2"/>
        <v>1377.018</v>
      </c>
      <c r="M78" s="54">
        <v>235</v>
      </c>
      <c r="N78" s="147">
        <f t="shared" si="23"/>
        <v>477.99</v>
      </c>
      <c r="O78" s="97">
        <v>90.2</v>
      </c>
      <c r="P78" s="62">
        <v>113.6</v>
      </c>
      <c r="Q78" s="29">
        <v>28</v>
      </c>
      <c r="R78" s="29">
        <f t="shared" si="28"/>
        <v>835.71428571428544</v>
      </c>
      <c r="S78" s="147">
        <f t="shared" si="24"/>
        <v>1699.8428571428565</v>
      </c>
      <c r="T78" s="26">
        <v>1</v>
      </c>
      <c r="U78" s="62">
        <v>10.9</v>
      </c>
      <c r="V78" s="62">
        <f t="shared" si="4"/>
        <v>10.9</v>
      </c>
      <c r="W78" s="150">
        <f t="shared" si="25"/>
        <v>22.170600000000004</v>
      </c>
      <c r="X78" s="164"/>
      <c r="Y78" s="165"/>
      <c r="Z78" s="147">
        <f t="shared" si="26"/>
        <v>0</v>
      </c>
      <c r="AA78" s="114">
        <v>39.4</v>
      </c>
      <c r="AB78" s="148">
        <f t="shared" si="5"/>
        <v>80.139599999999987</v>
      </c>
      <c r="AC78" s="116">
        <v>25.47</v>
      </c>
      <c r="AD78" s="152">
        <f t="shared" si="6"/>
        <v>51.805979999999998</v>
      </c>
      <c r="AE78" s="117">
        <v>0.1</v>
      </c>
      <c r="AF78" s="147">
        <f t="shared" si="7"/>
        <v>0.2034</v>
      </c>
      <c r="AG78" s="117">
        <v>0.73099999999999998</v>
      </c>
      <c r="AH78" s="147">
        <f t="shared" si="8"/>
        <v>1.4868540000000001</v>
      </c>
      <c r="AI78" s="29">
        <f t="shared" si="9"/>
        <v>40.231000000000002</v>
      </c>
      <c r="AJ78" s="150">
        <f t="shared" si="10"/>
        <v>81.829854000000012</v>
      </c>
      <c r="AK78" s="54"/>
      <c r="AL78" s="145">
        <v>6</v>
      </c>
      <c r="AM78" s="147">
        <f t="shared" si="11"/>
        <v>12.204000000000001</v>
      </c>
      <c r="AN78" s="53"/>
      <c r="AO78" s="122">
        <v>5</v>
      </c>
      <c r="AP78" s="148">
        <f t="shared" si="12"/>
        <v>10.17</v>
      </c>
      <c r="AQ78" s="127" t="s">
        <v>84</v>
      </c>
      <c r="AR78" s="129">
        <v>0.05</v>
      </c>
      <c r="AS78" s="160">
        <f t="shared" si="13"/>
        <v>0.1017</v>
      </c>
      <c r="AT78" s="55" t="s">
        <v>84</v>
      </c>
      <c r="AU78" s="129">
        <v>0.01</v>
      </c>
      <c r="AV78" s="160">
        <f t="shared" si="14"/>
        <v>2.034E-2</v>
      </c>
      <c r="AW78" s="55"/>
      <c r="AX78" s="138"/>
      <c r="AY78" s="160" t="str">
        <f t="shared" si="15"/>
        <v xml:space="preserve"> </v>
      </c>
      <c r="AZ78" s="53"/>
      <c r="BA78" s="125"/>
      <c r="BB78" s="160" t="str">
        <f t="shared" si="16"/>
        <v xml:space="preserve"> </v>
      </c>
      <c r="BC78" s="53"/>
      <c r="BD78" s="141"/>
      <c r="BE78" s="160" t="str">
        <f t="shared" si="17"/>
        <v xml:space="preserve"> </v>
      </c>
      <c r="BF78" s="53"/>
      <c r="BG78" s="122"/>
      <c r="BH78" s="148" t="str">
        <f t="shared" si="18"/>
        <v xml:space="preserve"> </v>
      </c>
      <c r="BI78" s="55" t="s">
        <v>84</v>
      </c>
      <c r="BJ78" s="129">
        <v>0.06</v>
      </c>
      <c r="BK78" s="160">
        <f t="shared" si="19"/>
        <v>0.12204</v>
      </c>
      <c r="BL78" s="53"/>
      <c r="BM78" s="141"/>
      <c r="BN78" s="160" t="str">
        <f t="shared" si="20"/>
        <v xml:space="preserve"> </v>
      </c>
      <c r="BO78" s="32" t="s">
        <v>115</v>
      </c>
      <c r="BP78" s="9" t="s">
        <v>115</v>
      </c>
      <c r="BQ78" s="131" t="s">
        <v>140</v>
      </c>
      <c r="BR78" s="8"/>
      <c r="BS78" s="3"/>
    </row>
    <row r="79" spans="1:71" x14ac:dyDescent="0.25">
      <c r="A79" s="86">
        <f t="shared" si="21"/>
        <v>42423</v>
      </c>
      <c r="B79" s="25">
        <v>2284</v>
      </c>
      <c r="C79" s="31">
        <v>10.34</v>
      </c>
      <c r="D79" s="168">
        <v>7.84</v>
      </c>
      <c r="E79" s="26">
        <v>1</v>
      </c>
      <c r="F79" s="29">
        <v>906</v>
      </c>
      <c r="G79" s="29">
        <f t="shared" si="0"/>
        <v>906</v>
      </c>
      <c r="H79" s="147">
        <f t="shared" si="22"/>
        <v>2069.3040000000001</v>
      </c>
      <c r="I79" s="30">
        <v>1</v>
      </c>
      <c r="J79" s="29">
        <v>635</v>
      </c>
      <c r="K79" s="29">
        <f t="shared" si="1"/>
        <v>635</v>
      </c>
      <c r="L79" s="29">
        <f t="shared" si="2"/>
        <v>1450.34</v>
      </c>
      <c r="M79" s="54">
        <v>235</v>
      </c>
      <c r="N79" s="147">
        <f t="shared" si="23"/>
        <v>536.74</v>
      </c>
      <c r="O79" s="97">
        <v>90.4</v>
      </c>
      <c r="P79" s="62">
        <v>98.9</v>
      </c>
      <c r="Q79" s="29">
        <v>42</v>
      </c>
      <c r="R79" s="29">
        <f t="shared" ref="R79:R88" si="29">IF(P79=0,0,(P79-O79)*1000/Q79)</f>
        <v>202.38095238095238</v>
      </c>
      <c r="S79" s="147">
        <f t="shared" si="24"/>
        <v>462.23809523809518</v>
      </c>
      <c r="T79" s="26">
        <v>1</v>
      </c>
      <c r="U79" s="62">
        <v>3.9</v>
      </c>
      <c r="V79" s="62">
        <f t="shared" si="4"/>
        <v>3.9</v>
      </c>
      <c r="W79" s="150">
        <f t="shared" si="25"/>
        <v>8.9076000000000004</v>
      </c>
      <c r="X79" s="164"/>
      <c r="Y79" s="165"/>
      <c r="Z79" s="147">
        <f t="shared" si="26"/>
        <v>0</v>
      </c>
      <c r="AA79" s="114">
        <v>38</v>
      </c>
      <c r="AB79" s="148">
        <f t="shared" si="5"/>
        <v>86.792000000000002</v>
      </c>
      <c r="AC79" s="116">
        <v>19.93</v>
      </c>
      <c r="AD79" s="152">
        <f t="shared" si="6"/>
        <v>45.520120000000006</v>
      </c>
      <c r="AE79" s="117">
        <v>0.40899999999999997</v>
      </c>
      <c r="AF79" s="147">
        <f t="shared" si="7"/>
        <v>0.93415599999999999</v>
      </c>
      <c r="AG79" s="117">
        <v>9.1999999999999998E-2</v>
      </c>
      <c r="AH79" s="147">
        <f t="shared" si="8"/>
        <v>0.21012799999999998</v>
      </c>
      <c r="AI79" s="29">
        <f t="shared" si="9"/>
        <v>38.500999999999998</v>
      </c>
      <c r="AJ79" s="150">
        <f t="shared" si="10"/>
        <v>87.936284000000001</v>
      </c>
      <c r="AK79" s="54"/>
      <c r="AL79" s="145">
        <v>0.9</v>
      </c>
      <c r="AM79" s="147">
        <f t="shared" si="11"/>
        <v>2.0556000000000001</v>
      </c>
      <c r="AN79" s="53"/>
      <c r="AO79" s="122">
        <v>1.3</v>
      </c>
      <c r="AP79" s="148">
        <f t="shared" si="12"/>
        <v>2.9692000000000003</v>
      </c>
      <c r="AQ79" s="127" t="s">
        <v>84</v>
      </c>
      <c r="AR79" s="129">
        <v>0.05</v>
      </c>
      <c r="AS79" s="160">
        <f t="shared" si="13"/>
        <v>0.1142</v>
      </c>
      <c r="AT79" s="55" t="s">
        <v>84</v>
      </c>
      <c r="AU79" s="129">
        <v>0.01</v>
      </c>
      <c r="AV79" s="160">
        <f t="shared" si="14"/>
        <v>2.2839999999999999E-2</v>
      </c>
      <c r="AW79" s="55"/>
      <c r="AX79" s="138">
        <v>5.9002715999999997E-2</v>
      </c>
      <c r="AY79" s="160">
        <f t="shared" si="15"/>
        <v>0.13476220334399999</v>
      </c>
      <c r="AZ79" s="53"/>
      <c r="BA79" s="125">
        <v>3.0096445100000002</v>
      </c>
      <c r="BB79" s="160">
        <f t="shared" si="16"/>
        <v>6.8740280608400006</v>
      </c>
      <c r="BC79" s="53"/>
      <c r="BD79" s="141">
        <v>0.182710081</v>
      </c>
      <c r="BE79" s="160">
        <f t="shared" si="17"/>
        <v>0.41730982500399999</v>
      </c>
      <c r="BF79" s="53"/>
      <c r="BG79" s="122">
        <v>6.4647272000000006E-2</v>
      </c>
      <c r="BH79" s="148">
        <f t="shared" si="18"/>
        <v>0.14765436924800002</v>
      </c>
      <c r="BI79" s="55" t="s">
        <v>84</v>
      </c>
      <c r="BJ79" s="129">
        <v>0.06</v>
      </c>
      <c r="BK79" s="160">
        <f t="shared" si="19"/>
        <v>0.13704</v>
      </c>
      <c r="BL79" s="53"/>
      <c r="BM79" s="141">
        <v>1.1204526400000001</v>
      </c>
      <c r="BN79" s="160">
        <f t="shared" si="20"/>
        <v>2.5591138297600002</v>
      </c>
      <c r="BO79" s="32" t="s">
        <v>115</v>
      </c>
      <c r="BP79" s="9" t="s">
        <v>115</v>
      </c>
      <c r="BQ79" s="131" t="s">
        <v>128</v>
      </c>
      <c r="BR79" s="8"/>
      <c r="BS79" s="3"/>
    </row>
    <row r="80" spans="1:71" x14ac:dyDescent="0.25">
      <c r="A80" s="86">
        <f t="shared" si="21"/>
        <v>42424</v>
      </c>
      <c r="B80" s="25">
        <v>2342</v>
      </c>
      <c r="C80" s="31">
        <v>8.32</v>
      </c>
      <c r="D80" s="168">
        <v>7.56</v>
      </c>
      <c r="E80" s="26">
        <v>1</v>
      </c>
      <c r="F80" s="29">
        <v>904</v>
      </c>
      <c r="G80" s="29">
        <f t="shared" si="0"/>
        <v>904</v>
      </c>
      <c r="H80" s="147">
        <f t="shared" si="22"/>
        <v>2117.1680000000001</v>
      </c>
      <c r="I80" s="30">
        <v>1</v>
      </c>
      <c r="J80" s="29">
        <v>756</v>
      </c>
      <c r="K80" s="29">
        <f t="shared" si="1"/>
        <v>756</v>
      </c>
      <c r="L80" s="29">
        <f t="shared" si="2"/>
        <v>1770.5519999999999</v>
      </c>
      <c r="M80" s="54">
        <v>249</v>
      </c>
      <c r="N80" s="147">
        <f t="shared" si="23"/>
        <v>583.15800000000002</v>
      </c>
      <c r="O80" s="97">
        <v>89.8</v>
      </c>
      <c r="P80" s="62">
        <v>99.8</v>
      </c>
      <c r="Q80" s="29">
        <v>71</v>
      </c>
      <c r="R80" s="29">
        <f t="shared" si="29"/>
        <v>140.8450704225352</v>
      </c>
      <c r="S80" s="147">
        <f t="shared" si="24"/>
        <v>329.85915492957741</v>
      </c>
      <c r="T80" s="26">
        <v>1</v>
      </c>
      <c r="U80" s="62">
        <v>3.17</v>
      </c>
      <c r="V80" s="62">
        <f t="shared" si="4"/>
        <v>3.17</v>
      </c>
      <c r="W80" s="150">
        <f t="shared" si="25"/>
        <v>7.4241399999999995</v>
      </c>
      <c r="X80" s="164"/>
      <c r="Y80" s="165"/>
      <c r="Z80" s="147">
        <f t="shared" si="26"/>
        <v>0</v>
      </c>
      <c r="AA80" s="114">
        <v>35.200000000000003</v>
      </c>
      <c r="AB80" s="148">
        <f t="shared" si="5"/>
        <v>82.438400000000016</v>
      </c>
      <c r="AC80" s="116">
        <v>17.64</v>
      </c>
      <c r="AD80" s="152">
        <f t="shared" si="6"/>
        <v>41.312880000000007</v>
      </c>
      <c r="AE80" s="117">
        <v>0.1</v>
      </c>
      <c r="AF80" s="147">
        <f t="shared" si="7"/>
        <v>0.23420000000000002</v>
      </c>
      <c r="AG80" s="117">
        <v>0.2</v>
      </c>
      <c r="AH80" s="147">
        <f t="shared" si="8"/>
        <v>0.46840000000000004</v>
      </c>
      <c r="AI80" s="29">
        <f t="shared" si="9"/>
        <v>35.500000000000007</v>
      </c>
      <c r="AJ80" s="150">
        <f t="shared" si="10"/>
        <v>83.14100000000002</v>
      </c>
      <c r="AK80" s="54"/>
      <c r="AL80" s="145">
        <v>0.71</v>
      </c>
      <c r="AM80" s="147">
        <f t="shared" si="11"/>
        <v>1.66282</v>
      </c>
      <c r="AN80" s="53"/>
      <c r="AO80" s="122">
        <v>0.75</v>
      </c>
      <c r="AP80" s="148">
        <f t="shared" si="12"/>
        <v>1.7565</v>
      </c>
      <c r="AQ80" s="127" t="s">
        <v>84</v>
      </c>
      <c r="AR80" s="129">
        <v>0.05</v>
      </c>
      <c r="AS80" s="160">
        <f t="shared" si="13"/>
        <v>0.11710000000000001</v>
      </c>
      <c r="AT80" s="55" t="s">
        <v>84</v>
      </c>
      <c r="AU80" s="129">
        <v>0.01</v>
      </c>
      <c r="AV80" s="160">
        <f t="shared" si="14"/>
        <v>2.3420000000000003E-2</v>
      </c>
      <c r="AW80" s="55"/>
      <c r="AX80" s="138">
        <v>4.9302950999999998E-2</v>
      </c>
      <c r="AY80" s="160">
        <f t="shared" si="15"/>
        <v>0.115467511242</v>
      </c>
      <c r="AZ80" s="53"/>
      <c r="BA80" s="125">
        <v>2.3059473000000001</v>
      </c>
      <c r="BB80" s="160">
        <f t="shared" si="16"/>
        <v>5.4005285766000011</v>
      </c>
      <c r="BC80" s="53"/>
      <c r="BD80" s="141">
        <v>0.19508627100000001</v>
      </c>
      <c r="BE80" s="160">
        <f t="shared" si="17"/>
        <v>0.45689204668200001</v>
      </c>
      <c r="BF80" s="53"/>
      <c r="BG80" s="122">
        <v>6.1078105000000001E-2</v>
      </c>
      <c r="BH80" s="148">
        <f t="shared" si="18"/>
        <v>0.14304492191000001</v>
      </c>
      <c r="BI80" s="55" t="s">
        <v>84</v>
      </c>
      <c r="BJ80" s="129">
        <v>0.06</v>
      </c>
      <c r="BK80" s="160">
        <f t="shared" si="19"/>
        <v>0.14051999999999998</v>
      </c>
      <c r="BL80" s="53"/>
      <c r="BM80" s="141">
        <v>0.86597651200000003</v>
      </c>
      <c r="BN80" s="160">
        <f t="shared" si="20"/>
        <v>2.028116991104</v>
      </c>
      <c r="BO80" s="32" t="s">
        <v>115</v>
      </c>
      <c r="BP80" s="9" t="s">
        <v>115</v>
      </c>
      <c r="BQ80" s="131" t="s">
        <v>128</v>
      </c>
      <c r="BR80" s="8"/>
      <c r="BS80" s="3"/>
    </row>
    <row r="81" spans="1:71" x14ac:dyDescent="0.25">
      <c r="A81" s="86">
        <f t="shared" si="21"/>
        <v>42425</v>
      </c>
      <c r="B81" s="25">
        <v>2260</v>
      </c>
      <c r="C81" s="31">
        <v>8.83</v>
      </c>
      <c r="D81" s="168">
        <v>7.72</v>
      </c>
      <c r="E81" s="26">
        <v>1</v>
      </c>
      <c r="F81" s="29">
        <v>658</v>
      </c>
      <c r="G81" s="29">
        <f t="shared" si="0"/>
        <v>658</v>
      </c>
      <c r="H81" s="147">
        <f t="shared" si="22"/>
        <v>1487.08</v>
      </c>
      <c r="I81" s="30">
        <v>1</v>
      </c>
      <c r="J81" s="29">
        <v>579</v>
      </c>
      <c r="K81" s="29">
        <f t="shared" si="1"/>
        <v>579</v>
      </c>
      <c r="L81" s="29">
        <f t="shared" si="2"/>
        <v>1308.54</v>
      </c>
      <c r="M81" s="54">
        <v>189</v>
      </c>
      <c r="N81" s="147">
        <f t="shared" si="23"/>
        <v>427.14</v>
      </c>
      <c r="O81" s="97">
        <v>91.6</v>
      </c>
      <c r="P81" s="62">
        <v>100.6</v>
      </c>
      <c r="Q81" s="29">
        <v>96</v>
      </c>
      <c r="R81" s="29">
        <f t="shared" si="29"/>
        <v>93.75</v>
      </c>
      <c r="S81" s="147">
        <f t="shared" si="24"/>
        <v>211.875</v>
      </c>
      <c r="T81" s="26">
        <v>1</v>
      </c>
      <c r="U81" s="62">
        <v>3.38</v>
      </c>
      <c r="V81" s="62">
        <f t="shared" si="4"/>
        <v>3.38</v>
      </c>
      <c r="W81" s="150">
        <f t="shared" si="25"/>
        <v>7.6387999999999998</v>
      </c>
      <c r="X81" s="164"/>
      <c r="Y81" s="165"/>
      <c r="Z81" s="147">
        <f t="shared" si="26"/>
        <v>0</v>
      </c>
      <c r="AA81" s="114">
        <v>28.4</v>
      </c>
      <c r="AB81" s="148">
        <f t="shared" si="5"/>
        <v>64.183999999999997</v>
      </c>
      <c r="AC81" s="116">
        <v>13.72</v>
      </c>
      <c r="AD81" s="152">
        <f t="shared" si="6"/>
        <v>31.007200000000001</v>
      </c>
      <c r="AE81" s="117">
        <v>0.11899999999999999</v>
      </c>
      <c r="AF81" s="147">
        <f t="shared" si="7"/>
        <v>0.26894000000000001</v>
      </c>
      <c r="AG81" s="117">
        <v>0.28999999999999998</v>
      </c>
      <c r="AH81" s="147">
        <f t="shared" si="8"/>
        <v>0.65539999999999998</v>
      </c>
      <c r="AI81" s="29">
        <f t="shared" si="9"/>
        <v>28.808999999999997</v>
      </c>
      <c r="AJ81" s="150">
        <f t="shared" si="10"/>
        <v>65.108339999999998</v>
      </c>
      <c r="AK81" s="54"/>
      <c r="AL81" s="145">
        <v>0.49</v>
      </c>
      <c r="AM81" s="147">
        <f t="shared" si="11"/>
        <v>1.1074000000000002</v>
      </c>
      <c r="AN81" s="53"/>
      <c r="AO81" s="122">
        <v>0.71</v>
      </c>
      <c r="AP81" s="148">
        <f t="shared" si="12"/>
        <v>1.6045999999999998</v>
      </c>
      <c r="AQ81" s="127" t="s">
        <v>84</v>
      </c>
      <c r="AR81" s="129">
        <v>0.05</v>
      </c>
      <c r="AS81" s="160">
        <f t="shared" si="13"/>
        <v>0.113</v>
      </c>
      <c r="AT81" s="55" t="s">
        <v>84</v>
      </c>
      <c r="AU81" s="129">
        <v>0.01</v>
      </c>
      <c r="AV81" s="160">
        <f t="shared" si="14"/>
        <v>2.2600000000000002E-2</v>
      </c>
      <c r="AW81" s="55"/>
      <c r="AX81" s="138">
        <v>3.4432760999999999E-2</v>
      </c>
      <c r="AY81" s="160">
        <f t="shared" si="15"/>
        <v>7.7818039859999993E-2</v>
      </c>
      <c r="AZ81" s="53"/>
      <c r="BA81" s="125">
        <v>1.7324919700000001</v>
      </c>
      <c r="BB81" s="160">
        <f t="shared" si="16"/>
        <v>3.9154318522000002</v>
      </c>
      <c r="BC81" s="53"/>
      <c r="BD81" s="141">
        <v>0.146981642</v>
      </c>
      <c r="BE81" s="160">
        <f t="shared" si="17"/>
        <v>0.33217851092</v>
      </c>
      <c r="BF81" s="53"/>
      <c r="BG81" s="122">
        <v>4.3330845E-2</v>
      </c>
      <c r="BH81" s="148">
        <f t="shared" si="18"/>
        <v>9.792770969999999E-2</v>
      </c>
      <c r="BI81" s="55" t="s">
        <v>84</v>
      </c>
      <c r="BJ81" s="129">
        <v>0.06</v>
      </c>
      <c r="BK81" s="160">
        <f t="shared" si="19"/>
        <v>0.1356</v>
      </c>
      <c r="BL81" s="53"/>
      <c r="BM81" s="141">
        <v>0.62590193699999996</v>
      </c>
      <c r="BN81" s="160">
        <f t="shared" si="20"/>
        <v>1.4145383776199998</v>
      </c>
      <c r="BO81" s="32" t="s">
        <v>115</v>
      </c>
      <c r="BP81" s="9" t="s">
        <v>115</v>
      </c>
      <c r="BQ81" s="131" t="s">
        <v>17</v>
      </c>
      <c r="BR81" s="8"/>
      <c r="BS81" s="3"/>
    </row>
    <row r="82" spans="1:71" x14ac:dyDescent="0.25">
      <c r="A82" s="86">
        <f t="shared" si="21"/>
        <v>42426</v>
      </c>
      <c r="B82" s="25">
        <v>2072</v>
      </c>
      <c r="C82" s="31">
        <v>16.43</v>
      </c>
      <c r="D82" s="168">
        <v>7.42</v>
      </c>
      <c r="E82" s="26">
        <v>1</v>
      </c>
      <c r="F82" s="29">
        <v>974</v>
      </c>
      <c r="G82" s="29">
        <f t="shared" si="0"/>
        <v>974</v>
      </c>
      <c r="H82" s="147">
        <f t="shared" si="22"/>
        <v>2018.1279999999999</v>
      </c>
      <c r="I82" s="30">
        <v>1</v>
      </c>
      <c r="J82" s="29">
        <v>797</v>
      </c>
      <c r="K82" s="29">
        <f t="shared" si="1"/>
        <v>797</v>
      </c>
      <c r="L82" s="29">
        <f t="shared" si="2"/>
        <v>1651.384</v>
      </c>
      <c r="M82" s="54">
        <v>203</v>
      </c>
      <c r="N82" s="147">
        <f t="shared" si="23"/>
        <v>420.61599999999999</v>
      </c>
      <c r="O82" s="97">
        <v>90.6</v>
      </c>
      <c r="P82" s="62">
        <v>99.7</v>
      </c>
      <c r="Q82" s="29">
        <v>65</v>
      </c>
      <c r="R82" s="29">
        <f t="shared" si="29"/>
        <v>140.00000000000014</v>
      </c>
      <c r="S82" s="147">
        <f t="shared" si="24"/>
        <v>290.08000000000027</v>
      </c>
      <c r="T82" s="26">
        <v>1</v>
      </c>
      <c r="U82" s="62">
        <v>3.34</v>
      </c>
      <c r="V82" s="62">
        <f t="shared" si="4"/>
        <v>3.34</v>
      </c>
      <c r="W82" s="150">
        <f t="shared" si="25"/>
        <v>6.9204799999999995</v>
      </c>
      <c r="X82" s="164"/>
      <c r="Y82" s="165"/>
      <c r="Z82" s="147">
        <f t="shared" si="26"/>
        <v>0</v>
      </c>
      <c r="AA82" s="114">
        <v>29.2</v>
      </c>
      <c r="AB82" s="148">
        <f t="shared" si="5"/>
        <v>60.502400000000002</v>
      </c>
      <c r="AC82" s="116">
        <v>12.59</v>
      </c>
      <c r="AD82" s="152">
        <f t="shared" si="6"/>
        <v>26.086479999999998</v>
      </c>
      <c r="AE82" s="117">
        <v>0.1</v>
      </c>
      <c r="AF82" s="147">
        <f t="shared" si="7"/>
        <v>0.20720000000000002</v>
      </c>
      <c r="AG82" s="117">
        <v>0.2</v>
      </c>
      <c r="AH82" s="147">
        <f t="shared" si="8"/>
        <v>0.41440000000000005</v>
      </c>
      <c r="AI82" s="29">
        <f t="shared" si="9"/>
        <v>29.5</v>
      </c>
      <c r="AJ82" s="150">
        <f t="shared" si="10"/>
        <v>61.124000000000002</v>
      </c>
      <c r="AK82" s="54"/>
      <c r="AL82" s="145">
        <v>0.72</v>
      </c>
      <c r="AM82" s="147">
        <f t="shared" si="11"/>
        <v>1.4918399999999998</v>
      </c>
      <c r="AN82" s="53"/>
      <c r="AO82" s="122">
        <v>0.74</v>
      </c>
      <c r="AP82" s="148">
        <f t="shared" si="12"/>
        <v>1.53328</v>
      </c>
      <c r="AQ82" s="127" t="s">
        <v>84</v>
      </c>
      <c r="AR82" s="129">
        <v>0.05</v>
      </c>
      <c r="AS82" s="160">
        <f t="shared" si="13"/>
        <v>0.10360000000000001</v>
      </c>
      <c r="AT82" s="55" t="s">
        <v>84</v>
      </c>
      <c r="AU82" s="129">
        <v>0.01</v>
      </c>
      <c r="AV82" s="160">
        <f t="shared" si="14"/>
        <v>2.0719999999999999E-2</v>
      </c>
      <c r="AW82" s="55"/>
      <c r="AX82" s="138">
        <v>4.1096191999999997E-2</v>
      </c>
      <c r="AY82" s="160">
        <f t="shared" si="15"/>
        <v>8.5151309824000002E-2</v>
      </c>
      <c r="AZ82" s="53"/>
      <c r="BA82" s="125">
        <v>2.2401573699999999</v>
      </c>
      <c r="BB82" s="160">
        <f t="shared" si="16"/>
        <v>4.6416060706399991</v>
      </c>
      <c r="BC82" s="53"/>
      <c r="BD82" s="141">
        <v>0.24202057699999999</v>
      </c>
      <c r="BE82" s="160">
        <f t="shared" si="17"/>
        <v>0.50146663554399995</v>
      </c>
      <c r="BF82" s="53"/>
      <c r="BG82" s="122">
        <v>0.186215624</v>
      </c>
      <c r="BH82" s="148">
        <f t="shared" si="18"/>
        <v>0.38583877292799995</v>
      </c>
      <c r="BI82" s="55" t="s">
        <v>84</v>
      </c>
      <c r="BJ82" s="129">
        <v>0.06</v>
      </c>
      <c r="BK82" s="160">
        <f t="shared" si="19"/>
        <v>0.12432</v>
      </c>
      <c r="BL82" s="53"/>
      <c r="BM82" s="141">
        <v>0.86160689599999996</v>
      </c>
      <c r="BN82" s="160">
        <f t="shared" si="20"/>
        <v>1.785249488512</v>
      </c>
      <c r="BO82" s="32" t="s">
        <v>115</v>
      </c>
      <c r="BP82" s="9" t="s">
        <v>115</v>
      </c>
      <c r="BQ82" s="131" t="s">
        <v>128</v>
      </c>
      <c r="BR82" s="8"/>
      <c r="BS82" s="3"/>
    </row>
    <row r="83" spans="1:71" x14ac:dyDescent="0.25">
      <c r="A83" s="86">
        <f t="shared" si="21"/>
        <v>42427</v>
      </c>
      <c r="B83" s="25">
        <v>1441</v>
      </c>
      <c r="C83" s="31">
        <v>16.63</v>
      </c>
      <c r="D83" s="168">
        <v>7.81</v>
      </c>
      <c r="E83" s="26">
        <v>1</v>
      </c>
      <c r="F83" s="29">
        <v>387</v>
      </c>
      <c r="G83" s="29">
        <f t="shared" si="0"/>
        <v>387</v>
      </c>
      <c r="H83" s="147">
        <f t="shared" si="22"/>
        <v>557.66700000000003</v>
      </c>
      <c r="I83" s="30">
        <v>1</v>
      </c>
      <c r="J83" s="29">
        <v>325</v>
      </c>
      <c r="K83" s="29">
        <f t="shared" si="1"/>
        <v>325</v>
      </c>
      <c r="L83" s="29">
        <f t="shared" si="2"/>
        <v>468.32499999999999</v>
      </c>
      <c r="M83" s="54">
        <v>91</v>
      </c>
      <c r="N83" s="147">
        <f t="shared" si="23"/>
        <v>131.131</v>
      </c>
      <c r="O83" s="97">
        <v>93.1</v>
      </c>
      <c r="P83" s="62">
        <v>98.2</v>
      </c>
      <c r="Q83" s="29">
        <v>90</v>
      </c>
      <c r="R83" s="29">
        <f t="shared" si="29"/>
        <v>56.666666666666757</v>
      </c>
      <c r="S83" s="147">
        <f t="shared" si="24"/>
        <v>81.656666666666808</v>
      </c>
      <c r="T83" s="26">
        <v>1</v>
      </c>
      <c r="U83" s="62">
        <v>1.31</v>
      </c>
      <c r="V83" s="62">
        <f t="shared" si="4"/>
        <v>1.31</v>
      </c>
      <c r="W83" s="150">
        <f t="shared" si="25"/>
        <v>1.88771</v>
      </c>
      <c r="X83" s="164"/>
      <c r="Y83" s="165"/>
      <c r="Z83" s="147">
        <f t="shared" si="26"/>
        <v>0</v>
      </c>
      <c r="AA83" s="114">
        <v>44.8</v>
      </c>
      <c r="AB83" s="148">
        <f t="shared" si="5"/>
        <v>64.556799999999996</v>
      </c>
      <c r="AC83" s="116">
        <v>7.4</v>
      </c>
      <c r="AD83" s="152">
        <f t="shared" si="6"/>
        <v>10.663399999999999</v>
      </c>
      <c r="AE83" s="117">
        <v>0.501</v>
      </c>
      <c r="AF83" s="147">
        <f t="shared" si="7"/>
        <v>0.72194100000000005</v>
      </c>
      <c r="AG83" s="117">
        <v>0.2</v>
      </c>
      <c r="AH83" s="147">
        <f t="shared" si="8"/>
        <v>0.28820000000000001</v>
      </c>
      <c r="AI83" s="29">
        <f t="shared" si="9"/>
        <v>45.500999999999998</v>
      </c>
      <c r="AJ83" s="150">
        <f t="shared" si="10"/>
        <v>65.566940999999986</v>
      </c>
      <c r="AK83" s="54"/>
      <c r="AL83" s="145">
        <v>0.4</v>
      </c>
      <c r="AM83" s="147">
        <f t="shared" si="11"/>
        <v>0.57640000000000002</v>
      </c>
      <c r="AN83" s="53"/>
      <c r="AO83" s="122">
        <v>0.39</v>
      </c>
      <c r="AP83" s="148">
        <f t="shared" si="12"/>
        <v>0.56198999999999999</v>
      </c>
      <c r="AQ83" s="127" t="s">
        <v>84</v>
      </c>
      <c r="AR83" s="129">
        <v>0.05</v>
      </c>
      <c r="AS83" s="160">
        <f t="shared" si="13"/>
        <v>7.2050000000000003E-2</v>
      </c>
      <c r="AT83" s="55" t="s">
        <v>84</v>
      </c>
      <c r="AU83" s="129">
        <v>0.01</v>
      </c>
      <c r="AV83" s="160">
        <f t="shared" si="14"/>
        <v>1.4410000000000001E-2</v>
      </c>
      <c r="AW83" s="55"/>
      <c r="AX83" s="138">
        <v>0.03</v>
      </c>
      <c r="AY83" s="160">
        <f t="shared" si="15"/>
        <v>4.3229999999999998E-2</v>
      </c>
      <c r="AZ83" s="53"/>
      <c r="BA83" s="125">
        <v>0.74162662000000001</v>
      </c>
      <c r="BB83" s="160">
        <f t="shared" si="16"/>
        <v>1.0686839594200002</v>
      </c>
      <c r="BC83" s="53"/>
      <c r="BD83" s="141">
        <v>0.211672693</v>
      </c>
      <c r="BE83" s="160">
        <f t="shared" si="17"/>
        <v>0.30502035061299998</v>
      </c>
      <c r="BF83" s="53"/>
      <c r="BG83" s="122">
        <v>0.16199219200000001</v>
      </c>
      <c r="BH83" s="148">
        <f t="shared" si="18"/>
        <v>0.23343074867200003</v>
      </c>
      <c r="BI83" s="55" t="s">
        <v>84</v>
      </c>
      <c r="BJ83" s="129">
        <v>0.06</v>
      </c>
      <c r="BK83" s="160">
        <f t="shared" si="19"/>
        <v>8.6459999999999995E-2</v>
      </c>
      <c r="BL83" s="53"/>
      <c r="BM83" s="141">
        <v>0.46824765200000001</v>
      </c>
      <c r="BN83" s="160">
        <f t="shared" si="20"/>
        <v>0.67474486653200005</v>
      </c>
      <c r="BO83" s="32" t="s">
        <v>115</v>
      </c>
      <c r="BP83" s="9" t="s">
        <v>115</v>
      </c>
      <c r="BQ83" s="131" t="s">
        <v>17</v>
      </c>
      <c r="BR83" s="8"/>
      <c r="BS83" s="3"/>
    </row>
    <row r="84" spans="1:71" x14ac:dyDescent="0.25">
      <c r="A84" s="86">
        <f t="shared" si="21"/>
        <v>42428</v>
      </c>
      <c r="B84" s="25">
        <v>1100</v>
      </c>
      <c r="C84" s="31">
        <v>16.47</v>
      </c>
      <c r="D84" s="168">
        <v>7.99</v>
      </c>
      <c r="E84" s="26">
        <v>1</v>
      </c>
      <c r="F84" s="29">
        <v>473</v>
      </c>
      <c r="G84" s="29">
        <f t="shared" si="0"/>
        <v>473</v>
      </c>
      <c r="H84" s="147">
        <f t="shared" si="22"/>
        <v>520.29999999999995</v>
      </c>
      <c r="I84" s="30">
        <v>1</v>
      </c>
      <c r="J84" s="29">
        <v>435</v>
      </c>
      <c r="K84" s="29">
        <f t="shared" si="1"/>
        <v>435</v>
      </c>
      <c r="L84" s="29">
        <f t="shared" si="2"/>
        <v>478.5</v>
      </c>
      <c r="M84" s="54">
        <v>133</v>
      </c>
      <c r="N84" s="147">
        <f t="shared" si="23"/>
        <v>146.30000000000001</v>
      </c>
      <c r="O84" s="97">
        <v>89.9</v>
      </c>
      <c r="P84" s="62">
        <v>95.5</v>
      </c>
      <c r="Q84" s="29">
        <v>94</v>
      </c>
      <c r="R84" s="29">
        <f t="shared" si="29"/>
        <v>59.574468085106325</v>
      </c>
      <c r="S84" s="147">
        <f t="shared" si="24"/>
        <v>65.531914893616957</v>
      </c>
      <c r="T84" s="26">
        <v>1</v>
      </c>
      <c r="U84" s="62">
        <v>1.52</v>
      </c>
      <c r="V84" s="62">
        <f t="shared" si="4"/>
        <v>1.52</v>
      </c>
      <c r="W84" s="150">
        <f t="shared" si="25"/>
        <v>1.6719999999999999</v>
      </c>
      <c r="X84" s="164"/>
      <c r="Y84" s="165"/>
      <c r="Z84" s="147">
        <f t="shared" si="26"/>
        <v>0</v>
      </c>
      <c r="AA84" s="114">
        <v>16</v>
      </c>
      <c r="AB84" s="148">
        <f t="shared" si="5"/>
        <v>17.600000000000001</v>
      </c>
      <c r="AC84" s="116">
        <v>4.33</v>
      </c>
      <c r="AD84" s="152">
        <f t="shared" si="6"/>
        <v>4.7629999999999999</v>
      </c>
      <c r="AE84" s="117">
        <v>0.10199999999999999</v>
      </c>
      <c r="AF84" s="147">
        <f t="shared" si="7"/>
        <v>0.11219999999999999</v>
      </c>
      <c r="AG84" s="117">
        <v>0.24399999999999999</v>
      </c>
      <c r="AH84" s="147">
        <f t="shared" si="8"/>
        <v>0.26839999999999997</v>
      </c>
      <c r="AI84" s="29">
        <f t="shared" si="9"/>
        <v>16.346</v>
      </c>
      <c r="AJ84" s="150">
        <f t="shared" si="10"/>
        <v>17.980599999999999</v>
      </c>
      <c r="AK84" s="54"/>
      <c r="AL84" s="145">
        <v>0.23</v>
      </c>
      <c r="AM84" s="147">
        <f t="shared" si="11"/>
        <v>0.253</v>
      </c>
      <c r="AN84" s="53"/>
      <c r="AO84" s="122">
        <v>0.5</v>
      </c>
      <c r="AP84" s="148">
        <f t="shared" si="12"/>
        <v>0.55000000000000004</v>
      </c>
      <c r="AQ84" s="127" t="s">
        <v>84</v>
      </c>
      <c r="AR84" s="129">
        <v>0.05</v>
      </c>
      <c r="AS84" s="160">
        <f t="shared" si="13"/>
        <v>5.5E-2</v>
      </c>
      <c r="AT84" s="55" t="s">
        <v>84</v>
      </c>
      <c r="AU84" s="129">
        <v>0.01</v>
      </c>
      <c r="AV84" s="160">
        <f t="shared" si="14"/>
        <v>1.0999999999999999E-2</v>
      </c>
      <c r="AW84" s="55"/>
      <c r="AX84" s="138">
        <v>0.03</v>
      </c>
      <c r="AY84" s="160">
        <f t="shared" si="15"/>
        <v>3.3000000000000002E-2</v>
      </c>
      <c r="AZ84" s="53"/>
      <c r="BA84" s="125">
        <v>0.74998581399999997</v>
      </c>
      <c r="BB84" s="160">
        <f t="shared" si="16"/>
        <v>0.8249843953999999</v>
      </c>
      <c r="BC84" s="53"/>
      <c r="BD84" s="141">
        <v>0.11276041000000001</v>
      </c>
      <c r="BE84" s="160">
        <f t="shared" si="17"/>
        <v>0.12403645100000001</v>
      </c>
      <c r="BF84" s="53"/>
      <c r="BG84" s="122">
        <v>0.177214384</v>
      </c>
      <c r="BH84" s="148">
        <f t="shared" si="18"/>
        <v>0.19493582240000001</v>
      </c>
      <c r="BI84" s="55" t="s">
        <v>84</v>
      </c>
      <c r="BJ84" s="129">
        <v>0.06</v>
      </c>
      <c r="BK84" s="160">
        <f t="shared" si="19"/>
        <v>6.6000000000000003E-2</v>
      </c>
      <c r="BL84" s="53"/>
      <c r="BM84" s="141">
        <v>0.51770848000000003</v>
      </c>
      <c r="BN84" s="160">
        <f t="shared" si="20"/>
        <v>0.56947932800000001</v>
      </c>
      <c r="BO84" s="32" t="s">
        <v>115</v>
      </c>
      <c r="BP84" s="9" t="s">
        <v>115</v>
      </c>
      <c r="BQ84" s="131" t="s">
        <v>17</v>
      </c>
      <c r="BR84" s="8"/>
      <c r="BS84" s="3"/>
    </row>
    <row r="85" spans="1:71" x14ac:dyDescent="0.25">
      <c r="A85" s="86">
        <f t="shared" si="21"/>
        <v>42429</v>
      </c>
      <c r="B85" s="25">
        <v>1938</v>
      </c>
      <c r="C85" s="31">
        <v>16.11</v>
      </c>
      <c r="D85" s="168">
        <v>7.99</v>
      </c>
      <c r="E85" s="26">
        <v>1</v>
      </c>
      <c r="F85" s="29">
        <v>957</v>
      </c>
      <c r="G85" s="29">
        <f t="shared" si="0"/>
        <v>957</v>
      </c>
      <c r="H85" s="147">
        <f t="shared" si="22"/>
        <v>1854.6659999999999</v>
      </c>
      <c r="I85" s="30">
        <v>1</v>
      </c>
      <c r="J85" s="29">
        <v>866</v>
      </c>
      <c r="K85" s="29">
        <f t="shared" si="1"/>
        <v>866</v>
      </c>
      <c r="L85" s="29">
        <f t="shared" si="2"/>
        <v>1678.308</v>
      </c>
      <c r="M85" s="54">
        <v>244</v>
      </c>
      <c r="N85" s="147">
        <f t="shared" si="23"/>
        <v>472.87200000000001</v>
      </c>
      <c r="O85" s="97">
        <v>90.3</v>
      </c>
      <c r="P85" s="62">
        <v>99.9</v>
      </c>
      <c r="Q85" s="29">
        <v>84</v>
      </c>
      <c r="R85" s="29">
        <f t="shared" si="29"/>
        <v>114.28571428571439</v>
      </c>
      <c r="S85" s="147">
        <f t="shared" si="24"/>
        <v>221.48571428571449</v>
      </c>
      <c r="T85" s="26">
        <v>1</v>
      </c>
      <c r="U85" s="62">
        <v>2.73</v>
      </c>
      <c r="V85" s="62">
        <f t="shared" si="4"/>
        <v>2.73</v>
      </c>
      <c r="W85" s="150">
        <f t="shared" si="25"/>
        <v>5.2907399999999996</v>
      </c>
      <c r="X85" s="164"/>
      <c r="Y85" s="165"/>
      <c r="Z85" s="147">
        <f t="shared" si="26"/>
        <v>0</v>
      </c>
      <c r="AA85" s="114">
        <v>29.2</v>
      </c>
      <c r="AB85" s="148">
        <f t="shared" si="5"/>
        <v>56.589599999999997</v>
      </c>
      <c r="AC85" s="116">
        <v>14.73</v>
      </c>
      <c r="AD85" s="152">
        <f t="shared" si="6"/>
        <v>28.546740000000003</v>
      </c>
      <c r="AE85" s="117">
        <v>0.34100000000000003</v>
      </c>
      <c r="AF85" s="147">
        <f t="shared" si="7"/>
        <v>0.66085800000000006</v>
      </c>
      <c r="AG85" s="117">
        <v>1.403</v>
      </c>
      <c r="AH85" s="147">
        <f t="shared" si="8"/>
        <v>2.719014</v>
      </c>
      <c r="AI85" s="29">
        <f t="shared" si="9"/>
        <v>30.943999999999999</v>
      </c>
      <c r="AJ85" s="150">
        <f t="shared" si="10"/>
        <v>59.969472000000003</v>
      </c>
      <c r="AK85" s="54"/>
      <c r="AL85" s="145">
        <v>0.36</v>
      </c>
      <c r="AM85" s="147">
        <f t="shared" si="11"/>
        <v>0.69767999999999997</v>
      </c>
      <c r="AN85" s="53"/>
      <c r="AO85" s="122">
        <v>0.67</v>
      </c>
      <c r="AP85" s="148">
        <f t="shared" si="12"/>
        <v>1.2984599999999999</v>
      </c>
      <c r="AQ85" s="127" t="s">
        <v>84</v>
      </c>
      <c r="AR85" s="129">
        <v>0.05</v>
      </c>
      <c r="AS85" s="160">
        <f t="shared" si="13"/>
        <v>9.69E-2</v>
      </c>
      <c r="AT85" s="55" t="s">
        <v>84</v>
      </c>
      <c r="AU85" s="129">
        <v>0.01</v>
      </c>
      <c r="AV85" s="160">
        <f t="shared" si="14"/>
        <v>1.9379999999999998E-2</v>
      </c>
      <c r="AW85" s="55"/>
      <c r="AX85" s="138">
        <v>2.9650348999999999E-2</v>
      </c>
      <c r="AY85" s="160">
        <f t="shared" si="15"/>
        <v>5.7462376362000002E-2</v>
      </c>
      <c r="AZ85" s="53"/>
      <c r="BA85" s="125">
        <v>2.1777293700000002</v>
      </c>
      <c r="BB85" s="160">
        <f t="shared" si="16"/>
        <v>4.220439519060001</v>
      </c>
      <c r="BC85" s="53"/>
      <c r="BD85" s="141">
        <v>9.4620436000000002E-2</v>
      </c>
      <c r="BE85" s="160">
        <f t="shared" si="17"/>
        <v>0.183374404968</v>
      </c>
      <c r="BF85" s="53"/>
      <c r="BG85" s="122">
        <v>0.18653510500000001</v>
      </c>
      <c r="BH85" s="148">
        <f t="shared" si="18"/>
        <v>0.36150503349000002</v>
      </c>
      <c r="BI85" s="55" t="s">
        <v>84</v>
      </c>
      <c r="BJ85" s="129">
        <v>0.06</v>
      </c>
      <c r="BK85" s="160">
        <f t="shared" si="19"/>
        <v>0.11627999999999999</v>
      </c>
      <c r="BL85" s="53"/>
      <c r="BM85" s="141">
        <v>0.52727961499999998</v>
      </c>
      <c r="BN85" s="160">
        <f t="shared" si="20"/>
        <v>1.0218678938700001</v>
      </c>
      <c r="BO85" s="32" t="s">
        <v>115</v>
      </c>
      <c r="BP85" s="9" t="s">
        <v>115</v>
      </c>
      <c r="BQ85" s="131" t="s">
        <v>128</v>
      </c>
      <c r="BR85" s="8"/>
      <c r="BS85" s="3"/>
    </row>
    <row r="86" spans="1:71" x14ac:dyDescent="0.25">
      <c r="A86" s="86">
        <f t="shared" si="21"/>
        <v>42430</v>
      </c>
      <c r="B86" s="25">
        <v>2096</v>
      </c>
      <c r="C86" s="31">
        <v>16.149999999999999</v>
      </c>
      <c r="D86" s="168">
        <v>7.78</v>
      </c>
      <c r="E86" s="26">
        <v>1</v>
      </c>
      <c r="F86" s="29">
        <v>902</v>
      </c>
      <c r="G86" s="29">
        <f t="shared" si="0"/>
        <v>902</v>
      </c>
      <c r="H86" s="147">
        <f t="shared" si="22"/>
        <v>1890.5920000000001</v>
      </c>
      <c r="I86" s="30">
        <v>1</v>
      </c>
      <c r="J86" s="29">
        <v>869</v>
      </c>
      <c r="K86" s="29">
        <f t="shared" si="1"/>
        <v>869</v>
      </c>
      <c r="L86" s="29">
        <f t="shared" si="2"/>
        <v>1821.424</v>
      </c>
      <c r="M86" s="54">
        <v>263</v>
      </c>
      <c r="N86" s="147">
        <f t="shared" si="23"/>
        <v>551.24800000000005</v>
      </c>
      <c r="O86" s="97">
        <v>90.6</v>
      </c>
      <c r="P86" s="62">
        <v>97.2</v>
      </c>
      <c r="Q86" s="29">
        <v>65</v>
      </c>
      <c r="R86" s="29">
        <f t="shared" si="29"/>
        <v>101.53846153846166</v>
      </c>
      <c r="S86" s="147">
        <f t="shared" si="24"/>
        <v>212.82461538461564</v>
      </c>
      <c r="T86" s="26">
        <v>1</v>
      </c>
      <c r="U86" s="62">
        <v>2.75</v>
      </c>
      <c r="V86" s="62">
        <f t="shared" si="4"/>
        <v>2.75</v>
      </c>
      <c r="W86" s="150">
        <f t="shared" si="25"/>
        <v>5.7640000000000002</v>
      </c>
      <c r="X86" s="164"/>
      <c r="Y86" s="165"/>
      <c r="Z86" s="147">
        <f t="shared" si="26"/>
        <v>0</v>
      </c>
      <c r="AA86" s="114">
        <v>30.4</v>
      </c>
      <c r="AB86" s="148">
        <f t="shared" si="5"/>
        <v>63.718399999999995</v>
      </c>
      <c r="AC86" s="116">
        <v>16.63</v>
      </c>
      <c r="AD86" s="152">
        <f t="shared" si="6"/>
        <v>34.856479999999998</v>
      </c>
      <c r="AE86" s="117">
        <v>0.1</v>
      </c>
      <c r="AF86" s="147">
        <f t="shared" si="7"/>
        <v>0.20960000000000004</v>
      </c>
      <c r="AG86" s="117">
        <v>0.2</v>
      </c>
      <c r="AH86" s="147">
        <f t="shared" si="8"/>
        <v>0.41920000000000007</v>
      </c>
      <c r="AI86" s="29">
        <f t="shared" si="9"/>
        <v>30.7</v>
      </c>
      <c r="AJ86" s="150">
        <f t="shared" si="10"/>
        <v>64.347200000000001</v>
      </c>
      <c r="AK86" s="54"/>
      <c r="AL86" s="145">
        <v>0.36</v>
      </c>
      <c r="AM86" s="147">
        <f t="shared" si="11"/>
        <v>0.7545599999999999</v>
      </c>
      <c r="AN86" s="53"/>
      <c r="AO86" s="122">
        <v>1.3</v>
      </c>
      <c r="AP86" s="148">
        <f t="shared" si="12"/>
        <v>2.7248000000000001</v>
      </c>
      <c r="AQ86" s="127" t="s">
        <v>84</v>
      </c>
      <c r="AR86" s="129">
        <v>0.05</v>
      </c>
      <c r="AS86" s="160">
        <f t="shared" si="13"/>
        <v>0.10480000000000002</v>
      </c>
      <c r="AT86" s="55" t="s">
        <v>84</v>
      </c>
      <c r="AU86" s="129">
        <v>0.01</v>
      </c>
      <c r="AV86" s="160">
        <f t="shared" si="14"/>
        <v>2.0959999999999999E-2</v>
      </c>
      <c r="AW86" s="55"/>
      <c r="AX86" s="138">
        <v>2.6058599000000002E-2</v>
      </c>
      <c r="AY86" s="160">
        <f t="shared" si="15"/>
        <v>5.4618823504000005E-2</v>
      </c>
      <c r="AZ86" s="53"/>
      <c r="BA86" s="125">
        <v>1.84680676</v>
      </c>
      <c r="BB86" s="160">
        <f t="shared" si="16"/>
        <v>3.87090696896</v>
      </c>
      <c r="BC86" s="53"/>
      <c r="BD86" s="141">
        <v>0.11692074700000001</v>
      </c>
      <c r="BE86" s="160">
        <f t="shared" si="17"/>
        <v>0.245065885712</v>
      </c>
      <c r="BF86" s="53"/>
      <c r="BG86" s="122">
        <v>0.182440028</v>
      </c>
      <c r="BH86" s="148">
        <f t="shared" si="18"/>
        <v>0.38239429868800001</v>
      </c>
      <c r="BI86" s="55" t="s">
        <v>84</v>
      </c>
      <c r="BJ86" s="129">
        <v>0.06</v>
      </c>
      <c r="BK86" s="160">
        <f t="shared" si="19"/>
        <v>0.12575999999999998</v>
      </c>
      <c r="BL86" s="53"/>
      <c r="BM86" s="141">
        <v>0.56842499999999996</v>
      </c>
      <c r="BN86" s="160">
        <f t="shared" si="20"/>
        <v>1.1914187999999999</v>
      </c>
      <c r="BO86" s="32" t="s">
        <v>115</v>
      </c>
      <c r="BP86" s="9" t="s">
        <v>115</v>
      </c>
      <c r="BQ86" s="131" t="s">
        <v>128</v>
      </c>
      <c r="BR86" s="8"/>
      <c r="BS86" s="3"/>
    </row>
    <row r="87" spans="1:71" x14ac:dyDescent="0.25">
      <c r="A87" s="86">
        <f t="shared" si="21"/>
        <v>42431</v>
      </c>
      <c r="B87" s="25">
        <v>2226</v>
      </c>
      <c r="C87" s="31">
        <v>16.43</v>
      </c>
      <c r="D87" s="168">
        <v>7.81</v>
      </c>
      <c r="E87" s="26">
        <v>1</v>
      </c>
      <c r="F87" s="29">
        <v>823</v>
      </c>
      <c r="G87" s="29">
        <f t="shared" si="0"/>
        <v>823</v>
      </c>
      <c r="H87" s="147">
        <f t="shared" si="22"/>
        <v>1831.998</v>
      </c>
      <c r="I87" s="30">
        <v>1</v>
      </c>
      <c r="J87" s="29">
        <v>697</v>
      </c>
      <c r="K87" s="29">
        <f t="shared" si="1"/>
        <v>697</v>
      </c>
      <c r="L87" s="29">
        <f t="shared" si="2"/>
        <v>1551.5219999999999</v>
      </c>
      <c r="M87" s="54">
        <v>191</v>
      </c>
      <c r="N87" s="147">
        <f t="shared" si="23"/>
        <v>425.166</v>
      </c>
      <c r="O87" s="97">
        <v>90</v>
      </c>
      <c r="P87" s="62">
        <v>98</v>
      </c>
      <c r="Q87" s="29">
        <v>74</v>
      </c>
      <c r="R87" s="29">
        <f t="shared" si="29"/>
        <v>108.10810810810811</v>
      </c>
      <c r="S87" s="147">
        <f t="shared" si="24"/>
        <v>240.64864864864867</v>
      </c>
      <c r="T87" s="26">
        <v>1</v>
      </c>
      <c r="U87" s="62">
        <v>2.68</v>
      </c>
      <c r="V87" s="62">
        <f t="shared" si="4"/>
        <v>2.68</v>
      </c>
      <c r="W87" s="150">
        <f t="shared" si="25"/>
        <v>5.9656799999999999</v>
      </c>
      <c r="X87" s="164"/>
      <c r="Y87" s="165"/>
      <c r="Z87" s="147">
        <f t="shared" si="26"/>
        <v>0</v>
      </c>
      <c r="AA87" s="114">
        <v>24</v>
      </c>
      <c r="AB87" s="148">
        <f t="shared" si="5"/>
        <v>53.423999999999999</v>
      </c>
      <c r="AC87" s="116">
        <v>9.32</v>
      </c>
      <c r="AD87" s="152">
        <f t="shared" si="6"/>
        <v>20.746320000000001</v>
      </c>
      <c r="AE87" s="117">
        <v>0.222</v>
      </c>
      <c r="AF87" s="147">
        <f t="shared" si="7"/>
        <v>0.494172</v>
      </c>
      <c r="AG87" s="117">
        <v>1.024</v>
      </c>
      <c r="AH87" s="147">
        <f t="shared" si="8"/>
        <v>2.2794240000000001</v>
      </c>
      <c r="AI87" s="29">
        <f t="shared" si="9"/>
        <v>25.246000000000002</v>
      </c>
      <c r="AJ87" s="150">
        <f t="shared" si="10"/>
        <v>56.197596000000004</v>
      </c>
      <c r="AK87" s="54"/>
      <c r="AL87" s="145">
        <v>0.49</v>
      </c>
      <c r="AM87" s="147">
        <f t="shared" si="11"/>
        <v>1.09074</v>
      </c>
      <c r="AN87" s="53"/>
      <c r="AO87" s="122">
        <v>0.64</v>
      </c>
      <c r="AP87" s="148">
        <f t="shared" si="12"/>
        <v>1.4246400000000001</v>
      </c>
      <c r="AQ87" s="127" t="s">
        <v>84</v>
      </c>
      <c r="AR87" s="129">
        <v>0.05</v>
      </c>
      <c r="AS87" s="160">
        <f t="shared" si="13"/>
        <v>0.11130000000000001</v>
      </c>
      <c r="AT87" s="55" t="s">
        <v>84</v>
      </c>
      <c r="AU87" s="129">
        <v>0.01</v>
      </c>
      <c r="AV87" s="160">
        <f t="shared" si="14"/>
        <v>2.2260000000000002E-2</v>
      </c>
      <c r="AW87" s="55"/>
      <c r="AX87" s="138">
        <v>4.0289990999999997E-2</v>
      </c>
      <c r="AY87" s="160">
        <f t="shared" si="15"/>
        <v>8.9685519965999994E-2</v>
      </c>
      <c r="AZ87" s="53"/>
      <c r="BA87" s="125">
        <v>1.65604901</v>
      </c>
      <c r="BB87" s="160">
        <f t="shared" si="16"/>
        <v>3.6863650962599999</v>
      </c>
      <c r="BC87" s="53"/>
      <c r="BD87" s="141">
        <v>0.139159963</v>
      </c>
      <c r="BE87" s="160">
        <f t="shared" si="17"/>
        <v>0.30977007763799996</v>
      </c>
      <c r="BF87" s="53"/>
      <c r="BG87" s="122">
        <v>0.19114720800000001</v>
      </c>
      <c r="BH87" s="148">
        <f t="shared" si="18"/>
        <v>0.42549368500800006</v>
      </c>
      <c r="BI87" s="55" t="s">
        <v>84</v>
      </c>
      <c r="BJ87" s="129">
        <v>0.06</v>
      </c>
      <c r="BK87" s="160">
        <f t="shared" si="19"/>
        <v>0.13356000000000001</v>
      </c>
      <c r="BL87" s="53"/>
      <c r="BM87" s="141">
        <v>0.71636599300000003</v>
      </c>
      <c r="BN87" s="160">
        <f t="shared" si="20"/>
        <v>1.594630700418</v>
      </c>
      <c r="BO87" s="32" t="s">
        <v>115</v>
      </c>
      <c r="BP87" s="9" t="s">
        <v>115</v>
      </c>
      <c r="BQ87" s="131" t="s">
        <v>17</v>
      </c>
      <c r="BR87" s="8"/>
      <c r="BS87" s="3"/>
    </row>
    <row r="88" spans="1:71" x14ac:dyDescent="0.25">
      <c r="A88" s="86">
        <f t="shared" si="21"/>
        <v>42432</v>
      </c>
      <c r="B88" s="25">
        <v>2076</v>
      </c>
      <c r="C88" s="31">
        <v>16.53</v>
      </c>
      <c r="D88" s="168">
        <v>7.92</v>
      </c>
      <c r="E88" s="26">
        <v>1</v>
      </c>
      <c r="F88" s="29">
        <v>751</v>
      </c>
      <c r="G88" s="29">
        <f t="shared" si="0"/>
        <v>751</v>
      </c>
      <c r="H88" s="147">
        <f t="shared" si="22"/>
        <v>1559.076</v>
      </c>
      <c r="I88" s="30">
        <v>1</v>
      </c>
      <c r="J88" s="29">
        <v>664</v>
      </c>
      <c r="K88" s="29">
        <f t="shared" si="1"/>
        <v>664</v>
      </c>
      <c r="L88" s="29">
        <f t="shared" si="2"/>
        <v>1378.4639999999999</v>
      </c>
      <c r="M88" s="54">
        <v>213</v>
      </c>
      <c r="N88" s="147">
        <f t="shared" si="23"/>
        <v>442.18799999999999</v>
      </c>
      <c r="O88" s="97">
        <v>88.8</v>
      </c>
      <c r="P88" s="62">
        <v>97.8</v>
      </c>
      <c r="Q88" s="29">
        <v>94</v>
      </c>
      <c r="R88" s="29">
        <f t="shared" si="29"/>
        <v>95.744680851063833</v>
      </c>
      <c r="S88" s="147">
        <f t="shared" si="24"/>
        <v>198.76595744680853</v>
      </c>
      <c r="T88" s="26">
        <v>1</v>
      </c>
      <c r="U88" s="62">
        <v>2.54</v>
      </c>
      <c r="V88" s="62">
        <f t="shared" si="4"/>
        <v>2.54</v>
      </c>
      <c r="W88" s="150">
        <f t="shared" si="25"/>
        <v>5.2730399999999999</v>
      </c>
      <c r="X88" s="164"/>
      <c r="Y88" s="165"/>
      <c r="Z88" s="147">
        <f t="shared" si="26"/>
        <v>0</v>
      </c>
      <c r="AA88" s="114">
        <v>25.6</v>
      </c>
      <c r="AB88" s="148">
        <f t="shared" si="5"/>
        <v>53.145600000000009</v>
      </c>
      <c r="AC88" s="116">
        <v>9.5</v>
      </c>
      <c r="AD88" s="152">
        <f t="shared" si="6"/>
        <v>19.722000000000001</v>
      </c>
      <c r="AE88" s="117">
        <v>0.1</v>
      </c>
      <c r="AF88" s="147">
        <f t="shared" si="7"/>
        <v>0.20760000000000003</v>
      </c>
      <c r="AG88" s="117">
        <v>0.2</v>
      </c>
      <c r="AH88" s="147">
        <f t="shared" si="8"/>
        <v>0.41520000000000007</v>
      </c>
      <c r="AI88" s="29">
        <f t="shared" si="9"/>
        <v>25.900000000000002</v>
      </c>
      <c r="AJ88" s="150">
        <f t="shared" si="10"/>
        <v>53.7684</v>
      </c>
      <c r="AK88" s="54"/>
      <c r="AL88" s="145">
        <v>0.57999999999999996</v>
      </c>
      <c r="AM88" s="147">
        <f t="shared" si="11"/>
        <v>1.2040799999999998</v>
      </c>
      <c r="AN88" s="53"/>
      <c r="AO88" s="122">
        <v>0.64</v>
      </c>
      <c r="AP88" s="148">
        <f t="shared" si="12"/>
        <v>1.32864</v>
      </c>
      <c r="AQ88" s="127" t="s">
        <v>84</v>
      </c>
      <c r="AR88" s="129">
        <v>0.05</v>
      </c>
      <c r="AS88" s="160">
        <f t="shared" si="13"/>
        <v>0.10380000000000002</v>
      </c>
      <c r="AT88" s="55" t="s">
        <v>84</v>
      </c>
      <c r="AU88" s="129">
        <v>0.01</v>
      </c>
      <c r="AV88" s="160">
        <f t="shared" si="14"/>
        <v>2.0760000000000001E-2</v>
      </c>
      <c r="AW88" s="55"/>
      <c r="AX88" s="138">
        <v>0.03</v>
      </c>
      <c r="AY88" s="160">
        <f t="shared" si="15"/>
        <v>6.2280000000000002E-2</v>
      </c>
      <c r="AZ88" s="53"/>
      <c r="BA88" s="125">
        <v>1.0179035700000001</v>
      </c>
      <c r="BB88" s="160">
        <f t="shared" si="16"/>
        <v>2.1131678113199999</v>
      </c>
      <c r="BC88" s="53"/>
      <c r="BD88" s="141">
        <v>0.13056013</v>
      </c>
      <c r="BE88" s="160">
        <f t="shared" si="17"/>
        <v>0.27104282988</v>
      </c>
      <c r="BF88" s="53"/>
      <c r="BG88" s="122">
        <v>7.9597956999999997E-2</v>
      </c>
      <c r="BH88" s="148">
        <f t="shared" si="18"/>
        <v>0.165245358732</v>
      </c>
      <c r="BI88" s="55" t="s">
        <v>84</v>
      </c>
      <c r="BJ88" s="129">
        <v>0.06</v>
      </c>
      <c r="BK88" s="160">
        <f t="shared" si="19"/>
        <v>0.12456</v>
      </c>
      <c r="BL88" s="53"/>
      <c r="BM88" s="141">
        <v>0.58472531999999999</v>
      </c>
      <c r="BN88" s="160">
        <f t="shared" si="20"/>
        <v>1.21388976432</v>
      </c>
      <c r="BO88" s="32" t="s">
        <v>115</v>
      </c>
      <c r="BP88" s="9" t="s">
        <v>115</v>
      </c>
      <c r="BQ88" s="131" t="s">
        <v>17</v>
      </c>
      <c r="BR88" s="8"/>
      <c r="BS88" s="3"/>
    </row>
    <row r="89" spans="1:71" x14ac:dyDescent="0.25">
      <c r="A89" s="86">
        <f t="shared" si="21"/>
        <v>42433</v>
      </c>
      <c r="B89" s="25">
        <v>2330</v>
      </c>
      <c r="C89" s="31">
        <v>16.64</v>
      </c>
      <c r="D89" s="168">
        <v>7.7</v>
      </c>
      <c r="E89" s="26">
        <v>1</v>
      </c>
      <c r="F89" s="29">
        <v>842</v>
      </c>
      <c r="G89" s="29">
        <f t="shared" si="0"/>
        <v>842</v>
      </c>
      <c r="H89" s="147">
        <f t="shared" si="22"/>
        <v>1961.86</v>
      </c>
      <c r="I89" s="30">
        <v>1</v>
      </c>
      <c r="J89" s="29">
        <v>752</v>
      </c>
      <c r="K89" s="29">
        <f t="shared" si="1"/>
        <v>752</v>
      </c>
      <c r="L89" s="29">
        <f t="shared" si="2"/>
        <v>1752.16</v>
      </c>
      <c r="M89" s="54">
        <v>205</v>
      </c>
      <c r="N89" s="147">
        <f t="shared" si="23"/>
        <v>477.65</v>
      </c>
      <c r="O89" s="97">
        <v>88.4</v>
      </c>
      <c r="P89" s="62">
        <v>96.1</v>
      </c>
      <c r="Q89" s="29">
        <v>60</v>
      </c>
      <c r="R89" s="29">
        <f t="shared" ref="R89:R114" si="30">IF(P89=0,0,(P89-O89)*1000/Q89)</f>
        <v>128.33333333333314</v>
      </c>
      <c r="S89" s="147">
        <f t="shared" si="24"/>
        <v>299.0166666666662</v>
      </c>
      <c r="T89" s="26">
        <v>1</v>
      </c>
      <c r="U89" s="62">
        <v>2.86</v>
      </c>
      <c r="V89" s="62">
        <f t="shared" si="4"/>
        <v>2.86</v>
      </c>
      <c r="W89" s="150">
        <f t="shared" si="25"/>
        <v>6.6637999999999993</v>
      </c>
      <c r="X89" s="164"/>
      <c r="Y89" s="165"/>
      <c r="Z89" s="147">
        <f t="shared" si="26"/>
        <v>0</v>
      </c>
      <c r="AA89" s="114">
        <v>20.399999999999999</v>
      </c>
      <c r="AB89" s="148">
        <f t="shared" si="5"/>
        <v>47.531999999999996</v>
      </c>
      <c r="AC89" s="116">
        <v>8.5</v>
      </c>
      <c r="AD89" s="152">
        <f t="shared" si="6"/>
        <v>19.805</v>
      </c>
      <c r="AE89" s="117">
        <v>0.1</v>
      </c>
      <c r="AF89" s="147">
        <f t="shared" si="7"/>
        <v>0.23300000000000001</v>
      </c>
      <c r="AG89" s="117">
        <v>0.2</v>
      </c>
      <c r="AH89" s="147">
        <f t="shared" si="8"/>
        <v>0.46600000000000003</v>
      </c>
      <c r="AI89" s="29">
        <f t="shared" si="9"/>
        <v>20.7</v>
      </c>
      <c r="AJ89" s="150">
        <f t="shared" si="10"/>
        <v>48.231000000000002</v>
      </c>
      <c r="AK89" s="54"/>
      <c r="AL89" s="145">
        <v>0.5</v>
      </c>
      <c r="AM89" s="147">
        <f t="shared" si="11"/>
        <v>1.165</v>
      </c>
      <c r="AN89" s="53"/>
      <c r="AO89" s="122">
        <v>0.83</v>
      </c>
      <c r="AP89" s="148">
        <f t="shared" si="12"/>
        <v>1.9339</v>
      </c>
      <c r="AQ89" s="127" t="s">
        <v>84</v>
      </c>
      <c r="AR89" s="129">
        <v>0.05</v>
      </c>
      <c r="AS89" s="160">
        <f t="shared" si="13"/>
        <v>0.11650000000000001</v>
      </c>
      <c r="AT89" s="55" t="s">
        <v>84</v>
      </c>
      <c r="AU89" s="129">
        <v>0.01</v>
      </c>
      <c r="AV89" s="160">
        <f t="shared" si="14"/>
        <v>2.3300000000000001E-2</v>
      </c>
      <c r="AW89" s="55"/>
      <c r="AX89" s="138">
        <v>0.04</v>
      </c>
      <c r="AY89" s="160">
        <f t="shared" si="15"/>
        <v>9.3200000000000005E-2</v>
      </c>
      <c r="AZ89" s="53"/>
      <c r="BA89" s="125">
        <v>1.88</v>
      </c>
      <c r="BB89" s="160">
        <f t="shared" si="16"/>
        <v>4.3803999999999998</v>
      </c>
      <c r="BC89" s="53"/>
      <c r="BD89" s="141">
        <v>0.12</v>
      </c>
      <c r="BE89" s="160">
        <f t="shared" si="17"/>
        <v>0.27959999999999996</v>
      </c>
      <c r="BF89" s="53"/>
      <c r="BG89" s="122">
        <v>7.0000000000000007E-2</v>
      </c>
      <c r="BH89" s="148">
        <f t="shared" si="18"/>
        <v>0.16310000000000002</v>
      </c>
      <c r="BI89" s="55" t="s">
        <v>84</v>
      </c>
      <c r="BJ89" s="129">
        <v>0.06</v>
      </c>
      <c r="BK89" s="160">
        <f t="shared" si="19"/>
        <v>0.13979999999999998</v>
      </c>
      <c r="BL89" s="53"/>
      <c r="BM89" s="141">
        <v>1.0900000000000001</v>
      </c>
      <c r="BN89" s="160">
        <f t="shared" si="20"/>
        <v>2.5397000000000003</v>
      </c>
      <c r="BO89" s="32" t="s">
        <v>115</v>
      </c>
      <c r="BP89" s="9" t="s">
        <v>115</v>
      </c>
      <c r="BQ89" s="131" t="s">
        <v>128</v>
      </c>
      <c r="BR89" s="8"/>
      <c r="BS89" s="3"/>
    </row>
    <row r="90" spans="1:71" x14ac:dyDescent="0.25">
      <c r="A90" s="86">
        <f t="shared" si="21"/>
        <v>42434</v>
      </c>
      <c r="B90" s="25">
        <v>1535</v>
      </c>
      <c r="C90" s="31">
        <v>16.62</v>
      </c>
      <c r="D90" s="168">
        <v>8.0299999999999994</v>
      </c>
      <c r="E90" s="26">
        <v>1</v>
      </c>
      <c r="F90" s="29">
        <v>431</v>
      </c>
      <c r="G90" s="29">
        <f t="shared" ref="G90:G116" si="31">IF(F90=0,0,(F90*E90))</f>
        <v>431</v>
      </c>
      <c r="H90" s="147">
        <f t="shared" si="22"/>
        <v>661.58500000000004</v>
      </c>
      <c r="I90" s="30">
        <v>1</v>
      </c>
      <c r="J90" s="29">
        <v>347</v>
      </c>
      <c r="K90" s="29">
        <f t="shared" ref="K90:K116" si="32">IF(J90=0,0,(J90*I90))</f>
        <v>347</v>
      </c>
      <c r="L90" s="29">
        <f t="shared" si="2"/>
        <v>532.64499999999998</v>
      </c>
      <c r="M90" s="54">
        <v>129</v>
      </c>
      <c r="N90" s="147">
        <f t="shared" si="23"/>
        <v>198.01499999999999</v>
      </c>
      <c r="O90" s="97">
        <v>91.5</v>
      </c>
      <c r="P90" s="62">
        <v>98</v>
      </c>
      <c r="Q90" s="29">
        <v>80</v>
      </c>
      <c r="R90" s="29">
        <f t="shared" si="30"/>
        <v>81.25</v>
      </c>
      <c r="S90" s="147">
        <f t="shared" si="24"/>
        <v>124.71875</v>
      </c>
      <c r="T90" s="26">
        <v>2</v>
      </c>
      <c r="U90" s="62">
        <v>0.83099999999999996</v>
      </c>
      <c r="V90" s="62">
        <f t="shared" ref="V90:V116" si="33">IF(U90=0,0,(U90*T90))</f>
        <v>1.6619999999999999</v>
      </c>
      <c r="W90" s="150">
        <f t="shared" si="25"/>
        <v>2.5511699999999999</v>
      </c>
      <c r="X90" s="164"/>
      <c r="Y90" s="165"/>
      <c r="Z90" s="147">
        <f t="shared" si="26"/>
        <v>0</v>
      </c>
      <c r="AA90" s="114">
        <v>12.4</v>
      </c>
      <c r="AB90" s="148">
        <f t="shared" ref="AB90:AB153" si="34">IF(AA90=0,0,IF(B90=0,0,AA90*B90/1000))</f>
        <v>19.033999999999999</v>
      </c>
      <c r="AC90" s="116">
        <v>3.4</v>
      </c>
      <c r="AD90" s="152">
        <f t="shared" ref="AD90:AD153" si="35">IF(AC90=0,0,IF(B90=0,0,AC90*B90/1000))</f>
        <v>5.2190000000000003</v>
      </c>
      <c r="AE90" s="117">
        <v>0.1</v>
      </c>
      <c r="AF90" s="147">
        <f t="shared" ref="AF90:AF153" si="36">IF(AE90=0,0,IF(B90=0,0,AE90*B90/1000))</f>
        <v>0.1535</v>
      </c>
      <c r="AG90" s="117">
        <v>0.2</v>
      </c>
      <c r="AH90" s="147">
        <f t="shared" ref="AH90:AH153" si="37">IF(AG90=0,0,IF(B90=0,0,AG90*B90/1000))</f>
        <v>0.307</v>
      </c>
      <c r="AI90" s="29">
        <f t="shared" ref="AI90:AI153" si="38">IF(AA90=0,"",SUM(AA90,AE90,AG90))</f>
        <v>12.7</v>
      </c>
      <c r="AJ90" s="150">
        <f t="shared" ref="AJ90:AJ153" si="39">IF(AI90=0,0,IF(B90=0,0,AI90*B90/1000))</f>
        <v>19.494499999999999</v>
      </c>
      <c r="AK90" s="54"/>
      <c r="AL90" s="145">
        <v>0.27</v>
      </c>
      <c r="AM90" s="147">
        <f t="shared" ref="AM90:AM153" si="40">IF(AL90=0,0,IF(B90=0,0,AL90*B90/1000))</f>
        <v>0.41445000000000004</v>
      </c>
      <c r="AN90" s="53"/>
      <c r="AO90" s="122">
        <v>0.9</v>
      </c>
      <c r="AP90" s="148">
        <f t="shared" ref="AP90:AP153" si="41">IF(AO90=""," ",IF(B90=""," ",AO90*B90/1000))</f>
        <v>1.3815</v>
      </c>
      <c r="AQ90" s="127" t="s">
        <v>84</v>
      </c>
      <c r="AR90" s="129">
        <v>0.05</v>
      </c>
      <c r="AS90" s="160">
        <f t="shared" ref="AS90:AS153" si="42">IF(AR90=""," ",IF(B90=""," ",AR90*B90/1000))</f>
        <v>7.6749999999999999E-2</v>
      </c>
      <c r="AT90" s="55" t="s">
        <v>84</v>
      </c>
      <c r="AU90" s="129">
        <v>0.01</v>
      </c>
      <c r="AV90" s="160">
        <f t="shared" ref="AV90:AV153" si="43">IF(AU90=""," ",IF(B90=""," ",AU90*B90/1000))</f>
        <v>1.5349999999999999E-2</v>
      </c>
      <c r="AW90" s="55"/>
      <c r="AX90" s="138">
        <v>0.03</v>
      </c>
      <c r="AY90" s="160">
        <f t="shared" ref="AY90:AY153" si="44">IF(AX90=""," ",IF(B90=""," ",AX90*B90/1000))</f>
        <v>4.6049999999999994E-2</v>
      </c>
      <c r="AZ90" s="53"/>
      <c r="BA90" s="125">
        <v>1.1599999999999999</v>
      </c>
      <c r="BB90" s="160">
        <f t="shared" ref="BB90:BB153" si="45">IF(BA90=""," ",IF(B90=""," ",BA90*B90/1000))</f>
        <v>1.7806</v>
      </c>
      <c r="BC90" s="53"/>
      <c r="BD90" s="141">
        <v>0.08</v>
      </c>
      <c r="BE90" s="160">
        <f t="shared" ref="BE90:BE153" si="46">IF(BD90=""," ",IF(B90=""," ",BD90*B90/1000))</f>
        <v>0.12279999999999999</v>
      </c>
      <c r="BF90" s="53"/>
      <c r="BG90" s="122">
        <v>7.0000000000000007E-2</v>
      </c>
      <c r="BH90" s="148">
        <f t="shared" ref="BH90:BH153" si="47">IF(BG90=""," ",IF(B90=""," ",BG90*B90/1000))</f>
        <v>0.10745000000000002</v>
      </c>
      <c r="BI90" s="55" t="s">
        <v>84</v>
      </c>
      <c r="BJ90" s="129">
        <v>0.06</v>
      </c>
      <c r="BK90" s="160">
        <f t="shared" ref="BK90:BK153" si="48">IF(BJ90=""," ",IF(B90=""," ",BJ90*B90/1000))</f>
        <v>9.2099999999999987E-2</v>
      </c>
      <c r="BL90" s="53"/>
      <c r="BM90" s="141">
        <v>0.8</v>
      </c>
      <c r="BN90" s="160">
        <f t="shared" ref="BN90:BN153" si="49">IF(BM90=""," ",IF(B90=""," ",BM90*B90/1000))</f>
        <v>1.228</v>
      </c>
      <c r="BO90" s="32" t="s">
        <v>115</v>
      </c>
      <c r="BP90" s="9" t="s">
        <v>115</v>
      </c>
      <c r="BQ90" s="131" t="s">
        <v>17</v>
      </c>
      <c r="BR90" s="8"/>
      <c r="BS90" s="3"/>
    </row>
    <row r="91" spans="1:71" x14ac:dyDescent="0.25">
      <c r="A91" s="86">
        <f t="shared" si="21"/>
        <v>42435</v>
      </c>
      <c r="B91" s="25">
        <v>1247</v>
      </c>
      <c r="C91" s="31">
        <v>16.41</v>
      </c>
      <c r="D91" s="168">
        <v>8.11</v>
      </c>
      <c r="E91" s="26">
        <v>1</v>
      </c>
      <c r="F91" s="29">
        <v>413</v>
      </c>
      <c r="G91" s="29">
        <f t="shared" si="31"/>
        <v>413</v>
      </c>
      <c r="H91" s="147">
        <f t="shared" si="22"/>
        <v>515.01099999999997</v>
      </c>
      <c r="I91" s="30">
        <v>1</v>
      </c>
      <c r="J91" s="29">
        <v>351</v>
      </c>
      <c r="K91" s="29">
        <f t="shared" si="32"/>
        <v>351</v>
      </c>
      <c r="L91" s="29">
        <f t="shared" si="2"/>
        <v>437.697</v>
      </c>
      <c r="M91" s="54">
        <v>88</v>
      </c>
      <c r="N91" s="147">
        <f t="shared" si="23"/>
        <v>109.736</v>
      </c>
      <c r="O91" s="97">
        <v>90</v>
      </c>
      <c r="P91" s="62">
        <v>96.4</v>
      </c>
      <c r="Q91" s="29">
        <v>91</v>
      </c>
      <c r="R91" s="29">
        <f t="shared" si="30"/>
        <v>70.329670329670392</v>
      </c>
      <c r="S91" s="147">
        <f t="shared" si="24"/>
        <v>87.701098901098973</v>
      </c>
      <c r="T91" s="26">
        <v>2</v>
      </c>
      <c r="U91" s="62">
        <v>0.75</v>
      </c>
      <c r="V91" s="62">
        <f t="shared" si="33"/>
        <v>1.5</v>
      </c>
      <c r="W91" s="150">
        <f t="shared" si="25"/>
        <v>1.8705000000000001</v>
      </c>
      <c r="X91" s="164"/>
      <c r="Y91" s="165"/>
      <c r="Z91" s="147">
        <f t="shared" si="26"/>
        <v>0</v>
      </c>
      <c r="AA91" s="114">
        <v>7.2</v>
      </c>
      <c r="AB91" s="148">
        <f t="shared" si="34"/>
        <v>8.9783999999999988</v>
      </c>
      <c r="AC91" s="116">
        <v>1.4</v>
      </c>
      <c r="AD91" s="152">
        <f t="shared" si="35"/>
        <v>1.7458</v>
      </c>
      <c r="AE91" s="117">
        <v>0.15</v>
      </c>
      <c r="AF91" s="147">
        <f t="shared" si="36"/>
        <v>0.18704999999999999</v>
      </c>
      <c r="AG91" s="117">
        <v>1.2370000000000001</v>
      </c>
      <c r="AH91" s="147">
        <f t="shared" si="37"/>
        <v>1.5425390000000001</v>
      </c>
      <c r="AI91" s="29">
        <f t="shared" si="38"/>
        <v>8.5869999999999997</v>
      </c>
      <c r="AJ91" s="150">
        <f t="shared" si="39"/>
        <v>10.707989</v>
      </c>
      <c r="AK91" s="54"/>
      <c r="AL91" s="145">
        <v>0.18</v>
      </c>
      <c r="AM91" s="147">
        <f t="shared" si="40"/>
        <v>0.22445999999999999</v>
      </c>
      <c r="AN91" s="53"/>
      <c r="AO91" s="122">
        <v>0.51</v>
      </c>
      <c r="AP91" s="148">
        <f t="shared" si="41"/>
        <v>0.63597000000000004</v>
      </c>
      <c r="AQ91" s="127" t="s">
        <v>84</v>
      </c>
      <c r="AR91" s="129">
        <v>0.05</v>
      </c>
      <c r="AS91" s="160">
        <f t="shared" si="42"/>
        <v>6.2350000000000003E-2</v>
      </c>
      <c r="AT91" s="55" t="s">
        <v>84</v>
      </c>
      <c r="AU91" s="129">
        <v>0.01</v>
      </c>
      <c r="AV91" s="160">
        <f t="shared" si="43"/>
        <v>1.247E-2</v>
      </c>
      <c r="AW91" s="55"/>
      <c r="AX91" s="138">
        <v>0.03</v>
      </c>
      <c r="AY91" s="160">
        <f t="shared" si="44"/>
        <v>3.7409999999999999E-2</v>
      </c>
      <c r="AZ91" s="53"/>
      <c r="BA91" s="125">
        <v>0.66</v>
      </c>
      <c r="BB91" s="160">
        <f t="shared" si="45"/>
        <v>0.82302000000000008</v>
      </c>
      <c r="BC91" s="53"/>
      <c r="BD91" s="141">
        <v>0.12</v>
      </c>
      <c r="BE91" s="160">
        <f t="shared" si="46"/>
        <v>0.14964</v>
      </c>
      <c r="BF91" s="53"/>
      <c r="BG91" s="122">
        <v>7.0000000000000007E-2</v>
      </c>
      <c r="BH91" s="148">
        <f t="shared" si="47"/>
        <v>8.7290000000000006E-2</v>
      </c>
      <c r="BI91" s="55" t="s">
        <v>84</v>
      </c>
      <c r="BJ91" s="129">
        <v>0.06</v>
      </c>
      <c r="BK91" s="160">
        <f t="shared" si="48"/>
        <v>7.4819999999999998E-2</v>
      </c>
      <c r="BL91" s="53"/>
      <c r="BM91" s="141">
        <v>0.45</v>
      </c>
      <c r="BN91" s="160">
        <f t="shared" si="49"/>
        <v>0.56114999999999993</v>
      </c>
      <c r="BO91" s="32" t="s">
        <v>115</v>
      </c>
      <c r="BP91" s="9" t="s">
        <v>115</v>
      </c>
      <c r="BQ91" s="131" t="s">
        <v>17</v>
      </c>
      <c r="BR91" s="8"/>
      <c r="BS91" s="3"/>
    </row>
    <row r="92" spans="1:71" x14ac:dyDescent="0.25">
      <c r="A92" s="86">
        <f t="shared" ref="A92:A155" si="50">A91+1</f>
        <v>42436</v>
      </c>
      <c r="B92" s="25">
        <v>1999</v>
      </c>
      <c r="C92" s="31">
        <v>16.059999999999999</v>
      </c>
      <c r="D92" s="168">
        <v>8.32</v>
      </c>
      <c r="E92" s="26">
        <v>1</v>
      </c>
      <c r="F92" s="29">
        <v>1030</v>
      </c>
      <c r="G92" s="29">
        <f t="shared" si="31"/>
        <v>1030</v>
      </c>
      <c r="H92" s="147">
        <f t="shared" ref="H92:H155" si="51">IF(G92=0,0,IF(B92=0,0,(G92*B92/1000)))</f>
        <v>2058.9699999999998</v>
      </c>
      <c r="I92" s="30">
        <v>1</v>
      </c>
      <c r="J92" s="29">
        <v>922</v>
      </c>
      <c r="K92" s="29">
        <f t="shared" si="32"/>
        <v>922</v>
      </c>
      <c r="L92" s="29">
        <f t="shared" ref="L92:L155" si="52">IF(K92=0,0,IF(B92=0,0,K92*B92/1000))</f>
        <v>1843.078</v>
      </c>
      <c r="M92" s="54">
        <v>204</v>
      </c>
      <c r="N92" s="147">
        <f t="shared" ref="N92:N155" si="53">IF(M92=0,0,IF(B92=0,0,M92*B92/1000))</f>
        <v>407.79599999999999</v>
      </c>
      <c r="O92" s="97">
        <v>92.8</v>
      </c>
      <c r="P92" s="62">
        <v>100.6</v>
      </c>
      <c r="Q92" s="29">
        <v>59</v>
      </c>
      <c r="R92" s="29">
        <f t="shared" si="30"/>
        <v>132.20338983050843</v>
      </c>
      <c r="S92" s="147">
        <f t="shared" ref="S92:S155" si="54">IF(R92=0,0,IF(B92=0,0,R92*B92/1000))</f>
        <v>264.27457627118633</v>
      </c>
      <c r="T92" s="26">
        <v>1</v>
      </c>
      <c r="U92" s="62">
        <v>2.92</v>
      </c>
      <c r="V92" s="62">
        <f t="shared" si="33"/>
        <v>2.92</v>
      </c>
      <c r="W92" s="150">
        <f t="shared" ref="W92:W155" si="55">IF(V92=0,0,IF(B92=0,0,V92*B92/1000))</f>
        <v>5.8370800000000003</v>
      </c>
      <c r="X92" s="164"/>
      <c r="Y92" s="165"/>
      <c r="Z92" s="147">
        <f t="shared" ref="Z92:Z155" si="56">IF(Y92=0,0,IF(B92=0,0,Y92*B92/1000))</f>
        <v>0</v>
      </c>
      <c r="AA92" s="114">
        <v>24</v>
      </c>
      <c r="AB92" s="148">
        <f t="shared" si="34"/>
        <v>47.975999999999999</v>
      </c>
      <c r="AC92" s="116">
        <v>13</v>
      </c>
      <c r="AD92" s="152">
        <f t="shared" si="35"/>
        <v>25.986999999999998</v>
      </c>
      <c r="AE92" s="117">
        <v>0.1</v>
      </c>
      <c r="AF92" s="147">
        <f t="shared" si="36"/>
        <v>0.19989999999999999</v>
      </c>
      <c r="AG92" s="117">
        <v>0.2</v>
      </c>
      <c r="AH92" s="147">
        <f t="shared" si="37"/>
        <v>0.39979999999999999</v>
      </c>
      <c r="AI92" s="29">
        <f t="shared" si="38"/>
        <v>24.3</v>
      </c>
      <c r="AJ92" s="150">
        <f t="shared" si="39"/>
        <v>48.575700000000005</v>
      </c>
      <c r="AK92" s="54"/>
      <c r="AL92" s="145">
        <v>0.4</v>
      </c>
      <c r="AM92" s="147">
        <f t="shared" si="40"/>
        <v>0.79959999999999998</v>
      </c>
      <c r="AN92" s="53"/>
      <c r="AO92" s="122">
        <v>0.69</v>
      </c>
      <c r="AP92" s="148">
        <f t="shared" si="41"/>
        <v>1.37931</v>
      </c>
      <c r="AQ92" s="127" t="s">
        <v>84</v>
      </c>
      <c r="AR92" s="129">
        <v>0.05</v>
      </c>
      <c r="AS92" s="160">
        <f t="shared" si="42"/>
        <v>9.9949999999999997E-2</v>
      </c>
      <c r="AT92" s="55" t="s">
        <v>84</v>
      </c>
      <c r="AU92" s="129">
        <v>0.01</v>
      </c>
      <c r="AV92" s="160">
        <f t="shared" si="43"/>
        <v>1.9990000000000001E-2</v>
      </c>
      <c r="AW92" s="55"/>
      <c r="AX92" s="138">
        <v>0.04</v>
      </c>
      <c r="AY92" s="160">
        <f t="shared" si="44"/>
        <v>7.9960000000000003E-2</v>
      </c>
      <c r="AZ92" s="53"/>
      <c r="BA92" s="125">
        <v>2.44</v>
      </c>
      <c r="BB92" s="160">
        <f t="shared" si="45"/>
        <v>4.8775599999999999</v>
      </c>
      <c r="BC92" s="53"/>
      <c r="BD92" s="141">
        <v>0.19</v>
      </c>
      <c r="BE92" s="160">
        <f t="shared" si="46"/>
        <v>0.37980999999999998</v>
      </c>
      <c r="BF92" s="53"/>
      <c r="BG92" s="122">
        <v>0.09</v>
      </c>
      <c r="BH92" s="148">
        <f t="shared" si="47"/>
        <v>0.17990999999999999</v>
      </c>
      <c r="BI92" s="55" t="s">
        <v>84</v>
      </c>
      <c r="BJ92" s="129">
        <v>0.06</v>
      </c>
      <c r="BK92" s="160">
        <f t="shared" si="48"/>
        <v>0.11993999999999999</v>
      </c>
      <c r="BL92" s="53"/>
      <c r="BM92" s="141">
        <v>0.75</v>
      </c>
      <c r="BN92" s="160">
        <f t="shared" si="49"/>
        <v>1.49925</v>
      </c>
      <c r="BO92" s="32" t="s">
        <v>115</v>
      </c>
      <c r="BP92" s="9" t="s">
        <v>115</v>
      </c>
      <c r="BQ92" s="131" t="s">
        <v>128</v>
      </c>
      <c r="BR92" s="8"/>
      <c r="BS92" s="3"/>
    </row>
    <row r="93" spans="1:71" x14ac:dyDescent="0.25">
      <c r="A93" s="86">
        <f t="shared" si="50"/>
        <v>42437</v>
      </c>
      <c r="B93" s="25">
        <v>2065</v>
      </c>
      <c r="C93" s="31">
        <v>17.03</v>
      </c>
      <c r="D93" s="168">
        <v>8.5</v>
      </c>
      <c r="E93" s="26">
        <v>1</v>
      </c>
      <c r="F93" s="29">
        <v>1323</v>
      </c>
      <c r="G93" s="29">
        <f t="shared" si="31"/>
        <v>1323</v>
      </c>
      <c r="H93" s="147">
        <f t="shared" si="51"/>
        <v>2731.9949999999999</v>
      </c>
      <c r="I93" s="30">
        <v>1</v>
      </c>
      <c r="J93" s="29">
        <v>1145</v>
      </c>
      <c r="K93" s="29">
        <f t="shared" si="32"/>
        <v>1145</v>
      </c>
      <c r="L93" s="29">
        <f t="shared" si="52"/>
        <v>2364.4250000000002</v>
      </c>
      <c r="M93" s="54">
        <v>305</v>
      </c>
      <c r="N93" s="147">
        <f t="shared" si="53"/>
        <v>629.82500000000005</v>
      </c>
      <c r="O93" s="97">
        <v>91.1</v>
      </c>
      <c r="P93" s="62">
        <v>101.4</v>
      </c>
      <c r="Q93" s="29">
        <v>66</v>
      </c>
      <c r="R93" s="29">
        <f t="shared" si="30"/>
        <v>156.06060606060623</v>
      </c>
      <c r="S93" s="147">
        <f t="shared" si="54"/>
        <v>322.2651515151519</v>
      </c>
      <c r="T93" s="26">
        <v>1</v>
      </c>
      <c r="U93" s="62">
        <v>3.61</v>
      </c>
      <c r="V93" s="62">
        <f t="shared" si="33"/>
        <v>3.61</v>
      </c>
      <c r="W93" s="150">
        <f t="shared" si="55"/>
        <v>7.45465</v>
      </c>
      <c r="X93" s="164"/>
      <c r="Y93" s="165"/>
      <c r="Z93" s="147">
        <f t="shared" si="56"/>
        <v>0</v>
      </c>
      <c r="AA93" s="114">
        <v>37</v>
      </c>
      <c r="AB93" s="148">
        <f t="shared" si="34"/>
        <v>76.405000000000001</v>
      </c>
      <c r="AC93" s="116">
        <v>19</v>
      </c>
      <c r="AD93" s="152">
        <f t="shared" si="35"/>
        <v>39.234999999999999</v>
      </c>
      <c r="AE93" s="117">
        <v>0.26</v>
      </c>
      <c r="AF93" s="147">
        <f t="shared" si="36"/>
        <v>0.53689999999999993</v>
      </c>
      <c r="AG93" s="117">
        <v>1.4350000000000001</v>
      </c>
      <c r="AH93" s="147">
        <f t="shared" si="37"/>
        <v>2.9632749999999999</v>
      </c>
      <c r="AI93" s="29">
        <f t="shared" si="38"/>
        <v>38.695</v>
      </c>
      <c r="AJ93" s="150">
        <f t="shared" si="39"/>
        <v>79.905175</v>
      </c>
      <c r="AK93" s="54"/>
      <c r="AL93" s="145">
        <v>0.82</v>
      </c>
      <c r="AM93" s="147">
        <f t="shared" si="40"/>
        <v>1.6933</v>
      </c>
      <c r="AN93" s="53"/>
      <c r="AO93" s="122">
        <v>0.79</v>
      </c>
      <c r="AP93" s="148">
        <f t="shared" si="41"/>
        <v>1.6313500000000001</v>
      </c>
      <c r="AQ93" s="127" t="s">
        <v>84</v>
      </c>
      <c r="AR93" s="129">
        <v>0.05</v>
      </c>
      <c r="AS93" s="160">
        <f t="shared" si="42"/>
        <v>0.10324999999999999</v>
      </c>
      <c r="AT93" s="55" t="s">
        <v>84</v>
      </c>
      <c r="AU93" s="129">
        <v>0.01</v>
      </c>
      <c r="AV93" s="160">
        <f t="shared" si="43"/>
        <v>2.0650000000000002E-2</v>
      </c>
      <c r="AW93" s="55"/>
      <c r="AX93" s="138">
        <v>0.03</v>
      </c>
      <c r="AY93" s="160">
        <f t="shared" si="44"/>
        <v>6.1949999999999998E-2</v>
      </c>
      <c r="AZ93" s="53"/>
      <c r="BA93" s="125">
        <v>2.97</v>
      </c>
      <c r="BB93" s="160">
        <f t="shared" si="45"/>
        <v>6.1330499999999999</v>
      </c>
      <c r="BC93" s="53"/>
      <c r="BD93" s="141">
        <v>0.17</v>
      </c>
      <c r="BE93" s="160">
        <f t="shared" si="46"/>
        <v>0.35105000000000003</v>
      </c>
      <c r="BF93" s="53"/>
      <c r="BG93" s="122">
        <v>0.11</v>
      </c>
      <c r="BH93" s="148">
        <f t="shared" si="47"/>
        <v>0.22715000000000002</v>
      </c>
      <c r="BI93" s="55" t="s">
        <v>84</v>
      </c>
      <c r="BJ93" s="129">
        <v>0.06</v>
      </c>
      <c r="BK93" s="160">
        <f t="shared" si="48"/>
        <v>0.1239</v>
      </c>
      <c r="BL93" s="53"/>
      <c r="BM93" s="141">
        <v>0.74</v>
      </c>
      <c r="BN93" s="160">
        <f t="shared" si="49"/>
        <v>1.5281</v>
      </c>
      <c r="BO93" s="32" t="s">
        <v>115</v>
      </c>
      <c r="BP93" s="9" t="s">
        <v>115</v>
      </c>
      <c r="BQ93" s="131" t="s">
        <v>128</v>
      </c>
      <c r="BR93" s="8"/>
      <c r="BS93" s="3"/>
    </row>
    <row r="94" spans="1:71" x14ac:dyDescent="0.25">
      <c r="A94" s="86">
        <f t="shared" si="50"/>
        <v>42438</v>
      </c>
      <c r="B94" s="25">
        <v>1991</v>
      </c>
      <c r="C94" s="31">
        <v>18.239999999999998</v>
      </c>
      <c r="D94" s="168">
        <v>7.82</v>
      </c>
      <c r="E94" s="26">
        <v>1</v>
      </c>
      <c r="F94" s="29">
        <v>1627</v>
      </c>
      <c r="G94" s="29">
        <f t="shared" si="31"/>
        <v>1627</v>
      </c>
      <c r="H94" s="147">
        <f t="shared" si="51"/>
        <v>3239.357</v>
      </c>
      <c r="I94" s="30">
        <v>1</v>
      </c>
      <c r="J94" s="29">
        <v>1470</v>
      </c>
      <c r="K94" s="29">
        <f t="shared" si="32"/>
        <v>1470</v>
      </c>
      <c r="L94" s="29">
        <f t="shared" si="52"/>
        <v>2926.77</v>
      </c>
      <c r="M94" s="54">
        <v>382</v>
      </c>
      <c r="N94" s="147">
        <f t="shared" si="53"/>
        <v>760.56200000000001</v>
      </c>
      <c r="O94" s="97">
        <v>89.7</v>
      </c>
      <c r="P94" s="62">
        <v>107.2</v>
      </c>
      <c r="Q94" s="29">
        <v>68</v>
      </c>
      <c r="R94" s="29">
        <f t="shared" si="30"/>
        <v>257.35294117647061</v>
      </c>
      <c r="S94" s="147">
        <f t="shared" si="54"/>
        <v>512.38970588235304</v>
      </c>
      <c r="T94" s="26">
        <v>1</v>
      </c>
      <c r="U94" s="62">
        <v>7.02</v>
      </c>
      <c r="V94" s="62">
        <f t="shared" si="33"/>
        <v>7.02</v>
      </c>
      <c r="W94" s="150">
        <f t="shared" si="55"/>
        <v>13.97682</v>
      </c>
      <c r="X94" s="164"/>
      <c r="Y94" s="165"/>
      <c r="Z94" s="147">
        <f t="shared" si="56"/>
        <v>0</v>
      </c>
      <c r="AA94" s="114">
        <v>38.700000000000003</v>
      </c>
      <c r="AB94" s="148">
        <f t="shared" si="34"/>
        <v>77.051700000000011</v>
      </c>
      <c r="AC94" s="116">
        <v>18</v>
      </c>
      <c r="AD94" s="152">
        <f t="shared" si="35"/>
        <v>35.838000000000001</v>
      </c>
      <c r="AE94" s="117">
        <v>0.1</v>
      </c>
      <c r="AF94" s="147">
        <f t="shared" si="36"/>
        <v>0.19910000000000003</v>
      </c>
      <c r="AG94" s="117">
        <v>0.2</v>
      </c>
      <c r="AH94" s="147">
        <f t="shared" si="37"/>
        <v>0.39820000000000005</v>
      </c>
      <c r="AI94" s="29">
        <f t="shared" si="38"/>
        <v>39.000000000000007</v>
      </c>
      <c r="AJ94" s="150">
        <f t="shared" si="39"/>
        <v>77.649000000000015</v>
      </c>
      <c r="AK94" s="54"/>
      <c r="AL94" s="145">
        <v>4.5</v>
      </c>
      <c r="AM94" s="147">
        <f t="shared" si="40"/>
        <v>8.9595000000000002</v>
      </c>
      <c r="AN94" s="53"/>
      <c r="AO94" s="122">
        <v>1.7</v>
      </c>
      <c r="AP94" s="148">
        <f t="shared" si="41"/>
        <v>3.3846999999999996</v>
      </c>
      <c r="AQ94" s="127" t="s">
        <v>84</v>
      </c>
      <c r="AR94" s="129">
        <v>0.05</v>
      </c>
      <c r="AS94" s="160">
        <f t="shared" si="42"/>
        <v>9.9550000000000013E-2</v>
      </c>
      <c r="AT94" s="55" t="s">
        <v>84</v>
      </c>
      <c r="AU94" s="129">
        <v>0.01</v>
      </c>
      <c r="AV94" s="160">
        <f t="shared" si="43"/>
        <v>1.9910000000000001E-2</v>
      </c>
      <c r="AW94" s="55"/>
      <c r="AX94" s="138">
        <v>0.04</v>
      </c>
      <c r="AY94" s="160">
        <f t="shared" si="44"/>
        <v>7.9640000000000002E-2</v>
      </c>
      <c r="AZ94" s="53"/>
      <c r="BA94" s="125">
        <v>4.53</v>
      </c>
      <c r="BB94" s="160">
        <f t="shared" si="45"/>
        <v>9.0192300000000021</v>
      </c>
      <c r="BC94" s="53"/>
      <c r="BD94" s="141">
        <v>0.36</v>
      </c>
      <c r="BE94" s="160">
        <f t="shared" si="46"/>
        <v>0.71675999999999995</v>
      </c>
      <c r="BF94" s="53"/>
      <c r="BG94" s="122">
        <v>0.17</v>
      </c>
      <c r="BH94" s="148">
        <f t="shared" si="47"/>
        <v>0.33847000000000005</v>
      </c>
      <c r="BI94" s="55" t="s">
        <v>84</v>
      </c>
      <c r="BJ94" s="129">
        <v>0.06</v>
      </c>
      <c r="BK94" s="160">
        <f t="shared" si="48"/>
        <v>0.11946</v>
      </c>
      <c r="BL94" s="53"/>
      <c r="BM94" s="141">
        <v>1.4</v>
      </c>
      <c r="BN94" s="160">
        <f t="shared" si="49"/>
        <v>2.7873999999999994</v>
      </c>
      <c r="BO94" s="32" t="s">
        <v>115</v>
      </c>
      <c r="BP94" s="9" t="s">
        <v>115</v>
      </c>
      <c r="BQ94" s="131" t="s">
        <v>128</v>
      </c>
      <c r="BR94" s="8"/>
      <c r="BS94" s="3"/>
    </row>
    <row r="95" spans="1:71" x14ac:dyDescent="0.25">
      <c r="A95" s="86">
        <f t="shared" si="50"/>
        <v>42439</v>
      </c>
      <c r="B95" s="25">
        <v>1792</v>
      </c>
      <c r="C95" s="31">
        <v>18.489999999999998</v>
      </c>
      <c r="D95" s="168">
        <v>8.1</v>
      </c>
      <c r="E95" s="26">
        <v>1</v>
      </c>
      <c r="F95" s="29">
        <v>914</v>
      </c>
      <c r="G95" s="29">
        <f t="shared" si="31"/>
        <v>914</v>
      </c>
      <c r="H95" s="147">
        <f t="shared" si="51"/>
        <v>1637.8879999999999</v>
      </c>
      <c r="I95" s="30">
        <v>1</v>
      </c>
      <c r="J95" s="29">
        <v>769</v>
      </c>
      <c r="K95" s="29">
        <f t="shared" si="32"/>
        <v>769</v>
      </c>
      <c r="L95" s="29">
        <f t="shared" si="52"/>
        <v>1378.048</v>
      </c>
      <c r="M95" s="54">
        <v>223</v>
      </c>
      <c r="N95" s="147">
        <f t="shared" si="53"/>
        <v>399.61599999999999</v>
      </c>
      <c r="O95" s="97">
        <v>92.3</v>
      </c>
      <c r="P95" s="62">
        <v>98.9</v>
      </c>
      <c r="Q95" s="29">
        <v>50</v>
      </c>
      <c r="R95" s="29">
        <f t="shared" si="30"/>
        <v>132.00000000000017</v>
      </c>
      <c r="S95" s="147">
        <f t="shared" si="54"/>
        <v>236.5440000000003</v>
      </c>
      <c r="T95" s="26">
        <v>1</v>
      </c>
      <c r="U95" s="62">
        <v>3.61</v>
      </c>
      <c r="V95" s="62">
        <f t="shared" si="33"/>
        <v>3.61</v>
      </c>
      <c r="W95" s="150">
        <f t="shared" si="55"/>
        <v>6.4691200000000002</v>
      </c>
      <c r="X95" s="164"/>
      <c r="Y95" s="165"/>
      <c r="Z95" s="147">
        <f t="shared" si="56"/>
        <v>0</v>
      </c>
      <c r="AA95" s="114">
        <v>41.6</v>
      </c>
      <c r="AB95" s="148">
        <f t="shared" si="34"/>
        <v>74.547200000000004</v>
      </c>
      <c r="AC95" s="116">
        <v>22</v>
      </c>
      <c r="AD95" s="152">
        <f t="shared" si="35"/>
        <v>39.423999999999999</v>
      </c>
      <c r="AE95" s="117">
        <v>0.246</v>
      </c>
      <c r="AF95" s="147">
        <f t="shared" si="36"/>
        <v>0.440832</v>
      </c>
      <c r="AG95" s="117">
        <v>1.4550000000000001</v>
      </c>
      <c r="AH95" s="147">
        <f t="shared" si="37"/>
        <v>2.6073600000000003</v>
      </c>
      <c r="AI95" s="29">
        <f t="shared" si="38"/>
        <v>43.301000000000002</v>
      </c>
      <c r="AJ95" s="150">
        <f t="shared" si="39"/>
        <v>77.595392000000004</v>
      </c>
      <c r="AK95" s="54"/>
      <c r="AL95" s="145">
        <v>0.26</v>
      </c>
      <c r="AM95" s="147">
        <f t="shared" si="40"/>
        <v>0.46592</v>
      </c>
      <c r="AN95" s="53"/>
      <c r="AO95" s="122">
        <v>0.72</v>
      </c>
      <c r="AP95" s="148">
        <f t="shared" si="41"/>
        <v>1.2902400000000001</v>
      </c>
      <c r="AQ95" s="127" t="s">
        <v>84</v>
      </c>
      <c r="AR95" s="129">
        <v>0.05</v>
      </c>
      <c r="AS95" s="160">
        <f t="shared" si="42"/>
        <v>8.9600000000000013E-2</v>
      </c>
      <c r="AT95" s="55" t="s">
        <v>84</v>
      </c>
      <c r="AU95" s="129">
        <v>0.01</v>
      </c>
      <c r="AV95" s="160">
        <f t="shared" si="43"/>
        <v>1.7920000000000002E-2</v>
      </c>
      <c r="AW95" s="55"/>
      <c r="AX95" s="138">
        <v>0.04</v>
      </c>
      <c r="AY95" s="160">
        <f t="shared" si="44"/>
        <v>7.1680000000000008E-2</v>
      </c>
      <c r="AZ95" s="53"/>
      <c r="BA95" s="125">
        <v>1.71</v>
      </c>
      <c r="BB95" s="160">
        <f t="shared" si="45"/>
        <v>3.0643199999999995</v>
      </c>
      <c r="BC95" s="53"/>
      <c r="BD95" s="141">
        <v>0.11</v>
      </c>
      <c r="BE95" s="160">
        <f t="shared" si="46"/>
        <v>0.19712000000000002</v>
      </c>
      <c r="BF95" s="53" t="s">
        <v>84</v>
      </c>
      <c r="BG95" s="122">
        <v>0.04</v>
      </c>
      <c r="BH95" s="148">
        <f t="shared" si="47"/>
        <v>7.1680000000000008E-2</v>
      </c>
      <c r="BI95" s="55" t="s">
        <v>84</v>
      </c>
      <c r="BJ95" s="129">
        <v>0.06</v>
      </c>
      <c r="BK95" s="160">
        <f t="shared" si="48"/>
        <v>0.10751999999999999</v>
      </c>
      <c r="BL95" s="53"/>
      <c r="BM95" s="141">
        <v>0.64</v>
      </c>
      <c r="BN95" s="160">
        <f t="shared" si="49"/>
        <v>1.1468800000000001</v>
      </c>
      <c r="BO95" s="32" t="s">
        <v>115</v>
      </c>
      <c r="BP95" s="9" t="s">
        <v>115</v>
      </c>
      <c r="BQ95" s="131" t="s">
        <v>17</v>
      </c>
      <c r="BR95" s="8"/>
      <c r="BS95" s="3"/>
    </row>
    <row r="96" spans="1:71" x14ac:dyDescent="0.25">
      <c r="A96" s="86">
        <f t="shared" si="50"/>
        <v>42440</v>
      </c>
      <c r="B96" s="25">
        <v>1953</v>
      </c>
      <c r="C96" s="31">
        <v>18.54</v>
      </c>
      <c r="D96" s="168">
        <v>7.6</v>
      </c>
      <c r="E96" s="26">
        <v>1</v>
      </c>
      <c r="F96" s="29">
        <v>1068</v>
      </c>
      <c r="G96" s="29">
        <f t="shared" si="31"/>
        <v>1068</v>
      </c>
      <c r="H96" s="147">
        <f t="shared" si="51"/>
        <v>2085.8040000000001</v>
      </c>
      <c r="I96" s="30">
        <v>1</v>
      </c>
      <c r="J96" s="29">
        <v>860</v>
      </c>
      <c r="K96" s="29">
        <f t="shared" si="32"/>
        <v>860</v>
      </c>
      <c r="L96" s="29">
        <f t="shared" si="52"/>
        <v>1679.58</v>
      </c>
      <c r="M96" s="54">
        <v>261</v>
      </c>
      <c r="N96" s="147">
        <f t="shared" si="53"/>
        <v>509.733</v>
      </c>
      <c r="O96" s="97">
        <v>88.7</v>
      </c>
      <c r="P96" s="62">
        <v>99.6</v>
      </c>
      <c r="Q96" s="29">
        <v>80</v>
      </c>
      <c r="R96" s="29">
        <f t="shared" si="30"/>
        <v>136.24999999999989</v>
      </c>
      <c r="S96" s="147">
        <f t="shared" si="54"/>
        <v>266.09624999999977</v>
      </c>
      <c r="T96" s="26">
        <v>1</v>
      </c>
      <c r="U96" s="62">
        <v>2.63</v>
      </c>
      <c r="V96" s="62">
        <f t="shared" si="33"/>
        <v>2.63</v>
      </c>
      <c r="W96" s="150">
        <f t="shared" si="55"/>
        <v>5.1363899999999996</v>
      </c>
      <c r="X96" s="164"/>
      <c r="Y96" s="165"/>
      <c r="Z96" s="147">
        <f t="shared" si="56"/>
        <v>0</v>
      </c>
      <c r="AA96" s="114">
        <v>26</v>
      </c>
      <c r="AB96" s="148">
        <f t="shared" si="34"/>
        <v>50.777999999999999</v>
      </c>
      <c r="AC96" s="116">
        <v>12</v>
      </c>
      <c r="AD96" s="152">
        <f t="shared" si="35"/>
        <v>23.436</v>
      </c>
      <c r="AE96" s="117">
        <v>0.1</v>
      </c>
      <c r="AF96" s="147">
        <f t="shared" si="36"/>
        <v>0.1953</v>
      </c>
      <c r="AG96" s="117">
        <v>0.2</v>
      </c>
      <c r="AH96" s="147">
        <f t="shared" si="37"/>
        <v>0.3906</v>
      </c>
      <c r="AI96" s="29">
        <f t="shared" si="38"/>
        <v>26.3</v>
      </c>
      <c r="AJ96" s="150">
        <f t="shared" si="39"/>
        <v>51.363900000000001</v>
      </c>
      <c r="AK96" s="54"/>
      <c r="AL96" s="145">
        <v>0.83</v>
      </c>
      <c r="AM96" s="147">
        <f t="shared" si="40"/>
        <v>1.6209899999999999</v>
      </c>
      <c r="AN96" s="53"/>
      <c r="AO96" s="122">
        <v>0.82</v>
      </c>
      <c r="AP96" s="148">
        <f t="shared" si="41"/>
        <v>1.6014599999999999</v>
      </c>
      <c r="AQ96" s="127" t="s">
        <v>84</v>
      </c>
      <c r="AR96" s="129">
        <v>0.05</v>
      </c>
      <c r="AS96" s="160">
        <f t="shared" si="42"/>
        <v>9.7650000000000001E-2</v>
      </c>
      <c r="AT96" s="55" t="s">
        <v>84</v>
      </c>
      <c r="AU96" s="129">
        <v>0.01</v>
      </c>
      <c r="AV96" s="160">
        <f t="shared" si="43"/>
        <v>1.9530000000000002E-2</v>
      </c>
      <c r="AW96" s="55"/>
      <c r="AX96" s="138">
        <v>7.6124399999999995E-2</v>
      </c>
      <c r="AY96" s="160">
        <f t="shared" si="44"/>
        <v>0.14867095319999998</v>
      </c>
      <c r="AZ96" s="53"/>
      <c r="BA96" s="125">
        <v>2.47773552</v>
      </c>
      <c r="BB96" s="160">
        <f t="shared" si="45"/>
        <v>4.83901747056</v>
      </c>
      <c r="BC96" s="53"/>
      <c r="BD96" s="141">
        <v>0.16258202499999999</v>
      </c>
      <c r="BE96" s="160">
        <f t="shared" si="46"/>
        <v>0.31752269482499995</v>
      </c>
      <c r="BF96" s="53" t="s">
        <v>84</v>
      </c>
      <c r="BG96" s="122">
        <v>0.04</v>
      </c>
      <c r="BH96" s="148">
        <f t="shared" si="47"/>
        <v>7.8120000000000009E-2</v>
      </c>
      <c r="BI96" s="55" t="s">
        <v>84</v>
      </c>
      <c r="BJ96" s="129">
        <v>0.06</v>
      </c>
      <c r="BK96" s="160">
        <f t="shared" si="48"/>
        <v>0.11717999999999999</v>
      </c>
      <c r="BL96" s="53"/>
      <c r="BM96" s="141">
        <v>0.64780265100000001</v>
      </c>
      <c r="BN96" s="160">
        <f t="shared" si="49"/>
        <v>1.2651585774030001</v>
      </c>
      <c r="BO96" s="32" t="s">
        <v>115</v>
      </c>
      <c r="BP96" s="9" t="s">
        <v>115</v>
      </c>
      <c r="BQ96" s="131" t="s">
        <v>17</v>
      </c>
      <c r="BR96" s="8"/>
      <c r="BS96" s="3"/>
    </row>
    <row r="97" spans="1:71" x14ac:dyDescent="0.25">
      <c r="A97" s="86">
        <f t="shared" si="50"/>
        <v>42441</v>
      </c>
      <c r="B97" s="25">
        <v>1342</v>
      </c>
      <c r="C97" s="31">
        <v>18.690000000000001</v>
      </c>
      <c r="D97" s="168">
        <v>7.99</v>
      </c>
      <c r="E97" s="26">
        <v>1</v>
      </c>
      <c r="F97" s="29">
        <v>375</v>
      </c>
      <c r="G97" s="29">
        <f t="shared" si="31"/>
        <v>375</v>
      </c>
      <c r="H97" s="147">
        <f t="shared" si="51"/>
        <v>503.25</v>
      </c>
      <c r="I97" s="30">
        <v>1</v>
      </c>
      <c r="J97" s="29">
        <v>318</v>
      </c>
      <c r="K97" s="29">
        <f t="shared" si="32"/>
        <v>318</v>
      </c>
      <c r="L97" s="29">
        <f t="shared" si="52"/>
        <v>426.75599999999997</v>
      </c>
      <c r="M97" s="54">
        <v>92</v>
      </c>
      <c r="N97" s="147">
        <f t="shared" si="53"/>
        <v>123.464</v>
      </c>
      <c r="O97" s="97">
        <v>90.9</v>
      </c>
      <c r="P97" s="62">
        <v>98.4</v>
      </c>
      <c r="Q97" s="29">
        <v>100</v>
      </c>
      <c r="R97" s="29">
        <f t="shared" si="30"/>
        <v>75</v>
      </c>
      <c r="S97" s="147">
        <f t="shared" si="54"/>
        <v>100.65</v>
      </c>
      <c r="T97" s="26">
        <v>1</v>
      </c>
      <c r="U97" s="62">
        <v>1</v>
      </c>
      <c r="V97" s="62">
        <f t="shared" si="33"/>
        <v>1</v>
      </c>
      <c r="W97" s="150">
        <f t="shared" si="55"/>
        <v>1.3420000000000001</v>
      </c>
      <c r="X97" s="164"/>
      <c r="Y97" s="165"/>
      <c r="Z97" s="147">
        <f t="shared" si="56"/>
        <v>0</v>
      </c>
      <c r="AA97" s="114">
        <v>17</v>
      </c>
      <c r="AB97" s="148">
        <f t="shared" si="34"/>
        <v>22.814</v>
      </c>
      <c r="AC97" s="116">
        <v>6.2</v>
      </c>
      <c r="AD97" s="152">
        <f t="shared" si="35"/>
        <v>8.3203999999999994</v>
      </c>
      <c r="AE97" s="117">
        <v>0.1</v>
      </c>
      <c r="AF97" s="147">
        <f t="shared" si="36"/>
        <v>0.13420000000000001</v>
      </c>
      <c r="AG97" s="117">
        <v>0.2</v>
      </c>
      <c r="AH97" s="147">
        <f t="shared" si="37"/>
        <v>0.26840000000000003</v>
      </c>
      <c r="AI97" s="29">
        <f t="shared" si="38"/>
        <v>17.3</v>
      </c>
      <c r="AJ97" s="150">
        <f t="shared" si="39"/>
        <v>23.216600000000003</v>
      </c>
      <c r="AK97" s="54"/>
      <c r="AL97" s="145">
        <v>0.45</v>
      </c>
      <c r="AM97" s="147">
        <f t="shared" si="40"/>
        <v>0.60389999999999999</v>
      </c>
      <c r="AN97" s="53"/>
      <c r="AO97" s="122">
        <v>0.72</v>
      </c>
      <c r="AP97" s="148">
        <f t="shared" si="41"/>
        <v>0.96623999999999999</v>
      </c>
      <c r="AQ97" s="127" t="s">
        <v>84</v>
      </c>
      <c r="AR97" s="129">
        <v>0.05</v>
      </c>
      <c r="AS97" s="160">
        <f t="shared" si="42"/>
        <v>6.7100000000000007E-2</v>
      </c>
      <c r="AT97" s="55" t="s">
        <v>84</v>
      </c>
      <c r="AU97" s="129">
        <v>0.01</v>
      </c>
      <c r="AV97" s="160">
        <f t="shared" si="43"/>
        <v>1.342E-2</v>
      </c>
      <c r="AW97" s="55"/>
      <c r="AX97" s="138">
        <v>6.3030049000000005E-2</v>
      </c>
      <c r="AY97" s="160">
        <f t="shared" si="44"/>
        <v>8.4586325758E-2</v>
      </c>
      <c r="AZ97" s="53"/>
      <c r="BA97" s="125">
        <v>1.2919800299999999</v>
      </c>
      <c r="BB97" s="160">
        <f t="shared" si="45"/>
        <v>1.73383720026</v>
      </c>
      <c r="BC97" s="53"/>
      <c r="BD97" s="141">
        <v>0.12852269399999999</v>
      </c>
      <c r="BE97" s="160">
        <f t="shared" si="46"/>
        <v>0.17247745534799999</v>
      </c>
      <c r="BF97" s="53" t="s">
        <v>84</v>
      </c>
      <c r="BG97" s="122">
        <v>0.04</v>
      </c>
      <c r="BH97" s="148">
        <f t="shared" si="47"/>
        <v>5.3679999999999999E-2</v>
      </c>
      <c r="BI97" s="55" t="s">
        <v>84</v>
      </c>
      <c r="BJ97" s="129">
        <v>0.06</v>
      </c>
      <c r="BK97" s="160">
        <f t="shared" si="48"/>
        <v>8.0519999999999994E-2</v>
      </c>
      <c r="BL97" s="53"/>
      <c r="BM97" s="141">
        <v>0.57392603200000003</v>
      </c>
      <c r="BN97" s="160">
        <f t="shared" si="49"/>
        <v>0.77020873494400011</v>
      </c>
      <c r="BO97" s="32" t="s">
        <v>115</v>
      </c>
      <c r="BP97" s="9" t="s">
        <v>115</v>
      </c>
      <c r="BQ97" s="131" t="s">
        <v>17</v>
      </c>
      <c r="BR97" s="8"/>
      <c r="BS97" s="3"/>
    </row>
    <row r="98" spans="1:71" x14ac:dyDescent="0.25">
      <c r="A98" s="86">
        <f t="shared" si="50"/>
        <v>42442</v>
      </c>
      <c r="B98" s="25">
        <v>1008</v>
      </c>
      <c r="C98" s="31">
        <v>18.23</v>
      </c>
      <c r="D98" s="168">
        <v>8.14</v>
      </c>
      <c r="E98" s="26">
        <v>1</v>
      </c>
      <c r="F98" s="29">
        <v>321</v>
      </c>
      <c r="G98" s="29">
        <f t="shared" si="31"/>
        <v>321</v>
      </c>
      <c r="H98" s="147">
        <f t="shared" si="51"/>
        <v>323.56799999999998</v>
      </c>
      <c r="I98" s="30">
        <v>1</v>
      </c>
      <c r="J98" s="29">
        <v>268</v>
      </c>
      <c r="K98" s="29">
        <f t="shared" si="32"/>
        <v>268</v>
      </c>
      <c r="L98" s="29">
        <f t="shared" si="52"/>
        <v>270.14400000000001</v>
      </c>
      <c r="M98" s="54">
        <v>71</v>
      </c>
      <c r="N98" s="147">
        <f t="shared" si="53"/>
        <v>71.567999999999998</v>
      </c>
      <c r="O98" s="97">
        <v>89.7</v>
      </c>
      <c r="P98" s="62">
        <v>94</v>
      </c>
      <c r="Q98" s="29">
        <v>80</v>
      </c>
      <c r="R98" s="29">
        <f t="shared" si="30"/>
        <v>53.749999999999964</v>
      </c>
      <c r="S98" s="147">
        <f t="shared" si="54"/>
        <v>54.179999999999964</v>
      </c>
      <c r="T98" s="26">
        <v>1</v>
      </c>
      <c r="U98" s="62">
        <v>0.83599999999999997</v>
      </c>
      <c r="V98" s="62">
        <f t="shared" si="33"/>
        <v>0.83599999999999997</v>
      </c>
      <c r="W98" s="150">
        <f t="shared" si="55"/>
        <v>0.84268799999999999</v>
      </c>
      <c r="X98" s="164"/>
      <c r="Y98" s="165"/>
      <c r="Z98" s="147">
        <f t="shared" si="56"/>
        <v>0</v>
      </c>
      <c r="AA98" s="114">
        <v>13.2</v>
      </c>
      <c r="AB98" s="148">
        <f t="shared" si="34"/>
        <v>13.305599999999998</v>
      </c>
      <c r="AC98" s="116">
        <v>3.1</v>
      </c>
      <c r="AD98" s="152">
        <f t="shared" si="35"/>
        <v>3.1248</v>
      </c>
      <c r="AE98" s="117">
        <v>0.53600000000000003</v>
      </c>
      <c r="AF98" s="147">
        <f t="shared" si="36"/>
        <v>0.54028799999999999</v>
      </c>
      <c r="AG98" s="117">
        <v>2.5630000000000002</v>
      </c>
      <c r="AH98" s="147">
        <f t="shared" si="37"/>
        <v>2.5835040000000005</v>
      </c>
      <c r="AI98" s="29">
        <f t="shared" si="38"/>
        <v>16.298999999999999</v>
      </c>
      <c r="AJ98" s="150">
        <f t="shared" si="39"/>
        <v>16.429392</v>
      </c>
      <c r="AK98" s="54"/>
      <c r="AL98" s="145">
        <v>0.33</v>
      </c>
      <c r="AM98" s="147">
        <f t="shared" si="40"/>
        <v>0.33264000000000005</v>
      </c>
      <c r="AN98" s="53"/>
      <c r="AO98" s="122">
        <v>0.6</v>
      </c>
      <c r="AP98" s="148">
        <f t="shared" si="41"/>
        <v>0.6048</v>
      </c>
      <c r="AQ98" s="127" t="s">
        <v>84</v>
      </c>
      <c r="AR98" s="129">
        <v>0.05</v>
      </c>
      <c r="AS98" s="160">
        <f t="shared" si="42"/>
        <v>5.0400000000000007E-2</v>
      </c>
      <c r="AT98" s="55" t="s">
        <v>84</v>
      </c>
      <c r="AU98" s="129">
        <v>0.01</v>
      </c>
      <c r="AV98" s="160">
        <f t="shared" si="43"/>
        <v>1.008E-2</v>
      </c>
      <c r="AW98" s="55"/>
      <c r="AX98" s="138">
        <v>6.4694688E-2</v>
      </c>
      <c r="AY98" s="160">
        <f t="shared" si="44"/>
        <v>6.5212245503999997E-2</v>
      </c>
      <c r="AZ98" s="53"/>
      <c r="BA98" s="125">
        <v>1.3088755599999999</v>
      </c>
      <c r="BB98" s="160">
        <f t="shared" si="45"/>
        <v>1.3193465644799998</v>
      </c>
      <c r="BC98" s="53"/>
      <c r="BD98" s="141">
        <v>0.12020649799999999</v>
      </c>
      <c r="BE98" s="160">
        <f t="shared" si="46"/>
        <v>0.121168149984</v>
      </c>
      <c r="BF98" s="53" t="s">
        <v>84</v>
      </c>
      <c r="BG98" s="122">
        <v>0.04</v>
      </c>
      <c r="BH98" s="148">
        <f t="shared" si="47"/>
        <v>4.0320000000000002E-2</v>
      </c>
      <c r="BI98" s="55" t="s">
        <v>84</v>
      </c>
      <c r="BJ98" s="129">
        <v>0.06</v>
      </c>
      <c r="BK98" s="160">
        <f t="shared" si="48"/>
        <v>6.0479999999999999E-2</v>
      </c>
      <c r="BL98" s="53"/>
      <c r="BM98" s="141">
        <v>0.56487125199999999</v>
      </c>
      <c r="BN98" s="160">
        <f t="shared" si="49"/>
        <v>0.56939022201599998</v>
      </c>
      <c r="BO98" s="32" t="s">
        <v>115</v>
      </c>
      <c r="BP98" s="9" t="s">
        <v>115</v>
      </c>
      <c r="BQ98" s="131" t="s">
        <v>17</v>
      </c>
      <c r="BR98" s="8"/>
      <c r="BS98" s="3"/>
    </row>
    <row r="99" spans="1:71" x14ac:dyDescent="0.25">
      <c r="A99" s="86">
        <f t="shared" si="50"/>
        <v>42443</v>
      </c>
      <c r="B99" s="25">
        <v>1918</v>
      </c>
      <c r="C99" s="31">
        <v>17.63</v>
      </c>
      <c r="D99" s="168">
        <v>8.1</v>
      </c>
      <c r="E99" s="26">
        <v>1</v>
      </c>
      <c r="F99" s="29">
        <v>756</v>
      </c>
      <c r="G99" s="29">
        <f t="shared" si="31"/>
        <v>756</v>
      </c>
      <c r="H99" s="147">
        <f t="shared" si="51"/>
        <v>1450.008</v>
      </c>
      <c r="I99" s="30">
        <v>1</v>
      </c>
      <c r="J99" s="29">
        <v>707</v>
      </c>
      <c r="K99" s="29">
        <f t="shared" si="32"/>
        <v>707</v>
      </c>
      <c r="L99" s="29">
        <f t="shared" si="52"/>
        <v>1356.0260000000001</v>
      </c>
      <c r="M99" s="54">
        <v>177</v>
      </c>
      <c r="N99" s="147">
        <f t="shared" si="53"/>
        <v>339.48599999999999</v>
      </c>
      <c r="O99" s="97">
        <v>90.9</v>
      </c>
      <c r="P99" s="62">
        <v>101.8</v>
      </c>
      <c r="Q99" s="29">
        <v>100</v>
      </c>
      <c r="R99" s="29">
        <f t="shared" si="30"/>
        <v>108.99999999999991</v>
      </c>
      <c r="S99" s="147">
        <f t="shared" si="54"/>
        <v>209.06199999999981</v>
      </c>
      <c r="T99" s="26">
        <v>1</v>
      </c>
      <c r="U99" s="62">
        <v>3.24</v>
      </c>
      <c r="V99" s="62">
        <f t="shared" si="33"/>
        <v>3.24</v>
      </c>
      <c r="W99" s="150">
        <f t="shared" si="55"/>
        <v>6.2143200000000007</v>
      </c>
      <c r="X99" s="164"/>
      <c r="Y99" s="165"/>
      <c r="Z99" s="147">
        <f t="shared" si="56"/>
        <v>0</v>
      </c>
      <c r="AA99" s="114">
        <v>25.5</v>
      </c>
      <c r="AB99" s="148">
        <f t="shared" si="34"/>
        <v>48.908999999999999</v>
      </c>
      <c r="AC99" s="116">
        <v>11</v>
      </c>
      <c r="AD99" s="152">
        <f t="shared" si="35"/>
        <v>21.097999999999999</v>
      </c>
      <c r="AE99" s="117">
        <v>0.1</v>
      </c>
      <c r="AF99" s="147">
        <f t="shared" si="36"/>
        <v>0.1918</v>
      </c>
      <c r="AG99" s="117">
        <v>0.2</v>
      </c>
      <c r="AH99" s="147">
        <f t="shared" si="37"/>
        <v>0.3836</v>
      </c>
      <c r="AI99" s="29">
        <f t="shared" si="38"/>
        <v>25.8</v>
      </c>
      <c r="AJ99" s="150">
        <f t="shared" si="39"/>
        <v>49.484400000000001</v>
      </c>
      <c r="AK99" s="54"/>
      <c r="AL99" s="145">
        <v>0.45</v>
      </c>
      <c r="AM99" s="147">
        <f t="shared" si="40"/>
        <v>0.86309999999999998</v>
      </c>
      <c r="AN99" s="53"/>
      <c r="AO99" s="122">
        <v>0.62</v>
      </c>
      <c r="AP99" s="148">
        <f t="shared" si="41"/>
        <v>1.18916</v>
      </c>
      <c r="AQ99" s="127" t="s">
        <v>84</v>
      </c>
      <c r="AR99" s="129">
        <v>0.05</v>
      </c>
      <c r="AS99" s="160">
        <f t="shared" si="42"/>
        <v>9.5899999999999999E-2</v>
      </c>
      <c r="AT99" s="55" t="s">
        <v>84</v>
      </c>
      <c r="AU99" s="129">
        <v>0.01</v>
      </c>
      <c r="AV99" s="160">
        <f t="shared" si="43"/>
        <v>1.9179999999999999E-2</v>
      </c>
      <c r="AW99" s="55"/>
      <c r="AX99" s="138">
        <v>8.6900360999999995E-2</v>
      </c>
      <c r="AY99" s="160">
        <f t="shared" si="44"/>
        <v>0.16667489239799999</v>
      </c>
      <c r="AZ99" s="53"/>
      <c r="BA99" s="125">
        <v>2.0767483699999998</v>
      </c>
      <c r="BB99" s="160">
        <f t="shared" si="45"/>
        <v>3.9832033736599999</v>
      </c>
      <c r="BC99" s="53"/>
      <c r="BD99" s="141">
        <v>0.167800799</v>
      </c>
      <c r="BE99" s="160">
        <f t="shared" si="46"/>
        <v>0.32184193248199999</v>
      </c>
      <c r="BF99" s="53" t="s">
        <v>84</v>
      </c>
      <c r="BG99" s="122">
        <v>0.04</v>
      </c>
      <c r="BH99" s="148">
        <f t="shared" si="47"/>
        <v>7.6719999999999997E-2</v>
      </c>
      <c r="BI99" s="55" t="s">
        <v>84</v>
      </c>
      <c r="BJ99" s="129">
        <v>0.06</v>
      </c>
      <c r="BK99" s="160">
        <f t="shared" si="48"/>
        <v>0.11508</v>
      </c>
      <c r="BL99" s="53"/>
      <c r="BM99" s="141">
        <v>0.56706827900000001</v>
      </c>
      <c r="BN99" s="160">
        <f t="shared" si="49"/>
        <v>1.0876369591220001</v>
      </c>
      <c r="BO99" s="32" t="s">
        <v>115</v>
      </c>
      <c r="BP99" s="9" t="s">
        <v>115</v>
      </c>
      <c r="BQ99" s="131" t="s">
        <v>128</v>
      </c>
      <c r="BR99" s="8"/>
      <c r="BS99" s="3"/>
    </row>
    <row r="100" spans="1:71" x14ac:dyDescent="0.25">
      <c r="A100" s="86">
        <f t="shared" si="50"/>
        <v>42444</v>
      </c>
      <c r="B100" s="25">
        <v>1753</v>
      </c>
      <c r="C100" s="31">
        <v>17.829999999999998</v>
      </c>
      <c r="D100" s="168">
        <v>8.09</v>
      </c>
      <c r="E100" s="26">
        <v>1</v>
      </c>
      <c r="F100" s="29">
        <v>1195</v>
      </c>
      <c r="G100" s="29">
        <f t="shared" si="31"/>
        <v>1195</v>
      </c>
      <c r="H100" s="147">
        <f t="shared" si="51"/>
        <v>2094.835</v>
      </c>
      <c r="I100" s="30">
        <v>1</v>
      </c>
      <c r="J100" s="29">
        <v>907</v>
      </c>
      <c r="K100" s="29">
        <f t="shared" si="32"/>
        <v>907</v>
      </c>
      <c r="L100" s="29">
        <f t="shared" si="52"/>
        <v>1589.971</v>
      </c>
      <c r="M100" s="54">
        <v>225</v>
      </c>
      <c r="N100" s="147">
        <f t="shared" si="53"/>
        <v>394.42500000000001</v>
      </c>
      <c r="O100" s="97">
        <v>91.6</v>
      </c>
      <c r="P100" s="62">
        <v>106.8</v>
      </c>
      <c r="Q100" s="29">
        <v>100</v>
      </c>
      <c r="R100" s="29">
        <f t="shared" si="30"/>
        <v>152.00000000000003</v>
      </c>
      <c r="S100" s="147">
        <f t="shared" si="54"/>
        <v>266.45600000000007</v>
      </c>
      <c r="T100" s="26">
        <v>1</v>
      </c>
      <c r="U100" s="62">
        <v>4.09</v>
      </c>
      <c r="V100" s="62">
        <f t="shared" si="33"/>
        <v>4.09</v>
      </c>
      <c r="W100" s="150">
        <f t="shared" si="55"/>
        <v>7.1697699999999998</v>
      </c>
      <c r="X100" s="164"/>
      <c r="Y100" s="165"/>
      <c r="Z100" s="147">
        <f t="shared" si="56"/>
        <v>0</v>
      </c>
      <c r="AA100" s="114">
        <v>40.4</v>
      </c>
      <c r="AB100" s="148">
        <f t="shared" si="34"/>
        <v>70.82119999999999</v>
      </c>
      <c r="AC100" s="116">
        <v>24</v>
      </c>
      <c r="AD100" s="152">
        <f t="shared" si="35"/>
        <v>42.072000000000003</v>
      </c>
      <c r="AE100" s="117">
        <v>0.36599999999999999</v>
      </c>
      <c r="AF100" s="147">
        <f t="shared" si="36"/>
        <v>0.641598</v>
      </c>
      <c r="AG100" s="117">
        <v>1.3049999999999999</v>
      </c>
      <c r="AH100" s="147">
        <f t="shared" si="37"/>
        <v>2.2876650000000001</v>
      </c>
      <c r="AI100" s="29">
        <f t="shared" si="38"/>
        <v>42.070999999999998</v>
      </c>
      <c r="AJ100" s="150">
        <f t="shared" si="39"/>
        <v>73.750462999999996</v>
      </c>
      <c r="AK100" s="54" t="s">
        <v>84</v>
      </c>
      <c r="AL100" s="145">
        <v>0.1</v>
      </c>
      <c r="AM100" s="147">
        <f t="shared" si="40"/>
        <v>0.17530000000000001</v>
      </c>
      <c r="AN100" s="53"/>
      <c r="AO100" s="122">
        <v>0.69</v>
      </c>
      <c r="AP100" s="148">
        <f t="shared" si="41"/>
        <v>1.20957</v>
      </c>
      <c r="AQ100" s="127" t="s">
        <v>84</v>
      </c>
      <c r="AR100" s="129">
        <v>0.05</v>
      </c>
      <c r="AS100" s="160">
        <f t="shared" si="42"/>
        <v>8.7650000000000006E-2</v>
      </c>
      <c r="AT100" s="55" t="s">
        <v>84</v>
      </c>
      <c r="AU100" s="129">
        <v>0.01</v>
      </c>
      <c r="AV100" s="160">
        <f t="shared" si="43"/>
        <v>1.753E-2</v>
      </c>
      <c r="AW100" s="55"/>
      <c r="AX100" s="138">
        <v>0.107576057</v>
      </c>
      <c r="AY100" s="160">
        <f t="shared" si="44"/>
        <v>0.188580827921</v>
      </c>
      <c r="AZ100" s="53"/>
      <c r="BA100" s="125">
        <v>2.1355655200000001</v>
      </c>
      <c r="BB100" s="160">
        <f t="shared" si="45"/>
        <v>3.7436463565600002</v>
      </c>
      <c r="BC100" s="53"/>
      <c r="BD100" s="141">
        <v>0.179919049</v>
      </c>
      <c r="BE100" s="160">
        <f t="shared" si="46"/>
        <v>0.31539809289699999</v>
      </c>
      <c r="BF100" s="53"/>
      <c r="BG100" s="122">
        <v>4.1446108000000002E-2</v>
      </c>
      <c r="BH100" s="148">
        <f t="shared" si="47"/>
        <v>7.2655027324000004E-2</v>
      </c>
      <c r="BI100" s="55" t="s">
        <v>84</v>
      </c>
      <c r="BJ100" s="129">
        <v>0.06</v>
      </c>
      <c r="BK100" s="160">
        <f t="shared" si="48"/>
        <v>0.10518</v>
      </c>
      <c r="BL100" s="53"/>
      <c r="BM100" s="141">
        <v>0.85152101499999999</v>
      </c>
      <c r="BN100" s="160">
        <f t="shared" si="49"/>
        <v>1.4927163392949998</v>
      </c>
      <c r="BO100" s="32" t="s">
        <v>115</v>
      </c>
      <c r="BP100" s="9" t="s">
        <v>115</v>
      </c>
      <c r="BQ100" s="131" t="s">
        <v>17</v>
      </c>
      <c r="BR100" s="8"/>
      <c r="BS100" s="3"/>
    </row>
    <row r="101" spans="1:71" x14ac:dyDescent="0.25">
      <c r="A101" s="86">
        <f t="shared" si="50"/>
        <v>42445</v>
      </c>
      <c r="B101" s="25">
        <v>1875</v>
      </c>
      <c r="C101" s="31">
        <v>18.079999999999998</v>
      </c>
      <c r="D101" s="168">
        <v>7.94</v>
      </c>
      <c r="E101" s="26">
        <v>1</v>
      </c>
      <c r="F101" s="29">
        <v>918</v>
      </c>
      <c r="G101" s="29">
        <f t="shared" si="31"/>
        <v>918</v>
      </c>
      <c r="H101" s="147">
        <f t="shared" si="51"/>
        <v>1721.25</v>
      </c>
      <c r="I101" s="30">
        <v>1</v>
      </c>
      <c r="J101" s="29">
        <v>841</v>
      </c>
      <c r="K101" s="29">
        <f t="shared" si="32"/>
        <v>841</v>
      </c>
      <c r="L101" s="29">
        <f t="shared" si="52"/>
        <v>1576.875</v>
      </c>
      <c r="M101" s="54">
        <v>215</v>
      </c>
      <c r="N101" s="147">
        <f t="shared" si="53"/>
        <v>403.125</v>
      </c>
      <c r="O101" s="97">
        <v>90.4</v>
      </c>
      <c r="P101" s="62">
        <v>98.6</v>
      </c>
      <c r="Q101" s="29">
        <v>80</v>
      </c>
      <c r="R101" s="29">
        <f t="shared" si="30"/>
        <v>102.49999999999986</v>
      </c>
      <c r="S101" s="147">
        <f t="shared" si="54"/>
        <v>192.18749999999974</v>
      </c>
      <c r="T101" s="26">
        <v>1</v>
      </c>
      <c r="U101" s="62">
        <v>3.64</v>
      </c>
      <c r="V101" s="62">
        <f t="shared" si="33"/>
        <v>3.64</v>
      </c>
      <c r="W101" s="150">
        <f t="shared" si="55"/>
        <v>6.8250000000000002</v>
      </c>
      <c r="X101" s="164"/>
      <c r="Y101" s="165"/>
      <c r="Z101" s="147">
        <f t="shared" si="56"/>
        <v>0</v>
      </c>
      <c r="AA101" s="114">
        <v>37.6</v>
      </c>
      <c r="AB101" s="148">
        <f t="shared" si="34"/>
        <v>70.5</v>
      </c>
      <c r="AC101" s="116">
        <v>23.26</v>
      </c>
      <c r="AD101" s="152">
        <f t="shared" si="35"/>
        <v>43.612499999999997</v>
      </c>
      <c r="AE101" s="117">
        <v>0.1</v>
      </c>
      <c r="AF101" s="147">
        <f t="shared" si="36"/>
        <v>0.1875</v>
      </c>
      <c r="AG101" s="117">
        <v>0.2</v>
      </c>
      <c r="AH101" s="147">
        <f t="shared" si="37"/>
        <v>0.375</v>
      </c>
      <c r="AI101" s="29">
        <f t="shared" si="38"/>
        <v>37.900000000000006</v>
      </c>
      <c r="AJ101" s="150">
        <f t="shared" si="39"/>
        <v>71.062500000000014</v>
      </c>
      <c r="AK101" s="54"/>
      <c r="AL101" s="145">
        <v>0.56999999999999995</v>
      </c>
      <c r="AM101" s="147">
        <f t="shared" si="40"/>
        <v>1.0687500000000001</v>
      </c>
      <c r="AN101" s="53"/>
      <c r="AO101" s="122">
        <v>0.73</v>
      </c>
      <c r="AP101" s="148">
        <f t="shared" si="41"/>
        <v>1.3687499999999999</v>
      </c>
      <c r="AQ101" s="127" t="s">
        <v>84</v>
      </c>
      <c r="AR101" s="129">
        <v>0.05</v>
      </c>
      <c r="AS101" s="160">
        <f t="shared" si="42"/>
        <v>9.375E-2</v>
      </c>
      <c r="AT101" s="55" t="s">
        <v>84</v>
      </c>
      <c r="AU101" s="129">
        <v>0.01</v>
      </c>
      <c r="AV101" s="160">
        <f t="shared" si="43"/>
        <v>1.8749999999999999E-2</v>
      </c>
      <c r="AW101" s="55"/>
      <c r="AX101" s="138">
        <v>9.7248256000000005E-2</v>
      </c>
      <c r="AY101" s="160">
        <f t="shared" si="44"/>
        <v>0.18234048000000003</v>
      </c>
      <c r="AZ101" s="53"/>
      <c r="BA101" s="125">
        <v>1.8122785100000001</v>
      </c>
      <c r="BB101" s="160">
        <f t="shared" si="45"/>
        <v>3.3980222062500003</v>
      </c>
      <c r="BC101" s="53"/>
      <c r="BD101" s="141">
        <v>0.13741742100000001</v>
      </c>
      <c r="BE101" s="160">
        <f t="shared" si="46"/>
        <v>0.25765766437500004</v>
      </c>
      <c r="BF101" s="53" t="s">
        <v>84</v>
      </c>
      <c r="BG101" s="122">
        <v>0.04</v>
      </c>
      <c r="BH101" s="148">
        <f t="shared" si="47"/>
        <v>7.4999999999999997E-2</v>
      </c>
      <c r="BI101" s="55" t="s">
        <v>84</v>
      </c>
      <c r="BJ101" s="129">
        <v>0.06</v>
      </c>
      <c r="BK101" s="160">
        <f t="shared" si="48"/>
        <v>0.1125</v>
      </c>
      <c r="BL101" s="53"/>
      <c r="BM101" s="141">
        <v>0.56578463300000004</v>
      </c>
      <c r="BN101" s="160">
        <f t="shared" si="49"/>
        <v>1.0608461868750001</v>
      </c>
      <c r="BO101" s="32" t="s">
        <v>115</v>
      </c>
      <c r="BP101" s="9" t="s">
        <v>115</v>
      </c>
      <c r="BQ101" s="131" t="s">
        <v>17</v>
      </c>
      <c r="BR101" s="8"/>
      <c r="BS101" s="3"/>
    </row>
    <row r="102" spans="1:71" x14ac:dyDescent="0.25">
      <c r="A102" s="86">
        <f t="shared" si="50"/>
        <v>42446</v>
      </c>
      <c r="B102" s="25">
        <v>1882</v>
      </c>
      <c r="C102" s="31">
        <v>18.149999999999999</v>
      </c>
      <c r="D102" s="168">
        <v>8.26</v>
      </c>
      <c r="E102" s="26">
        <v>1</v>
      </c>
      <c r="F102" s="29">
        <v>804</v>
      </c>
      <c r="G102" s="29">
        <f t="shared" si="31"/>
        <v>804</v>
      </c>
      <c r="H102" s="147">
        <f t="shared" si="51"/>
        <v>1513.1279999999999</v>
      </c>
      <c r="I102" s="30">
        <v>1</v>
      </c>
      <c r="J102" s="29">
        <v>723</v>
      </c>
      <c r="K102" s="29">
        <f t="shared" si="32"/>
        <v>723</v>
      </c>
      <c r="L102" s="29">
        <f t="shared" si="52"/>
        <v>1360.6859999999999</v>
      </c>
      <c r="M102" s="54">
        <v>195</v>
      </c>
      <c r="N102" s="147">
        <f t="shared" si="53"/>
        <v>366.99</v>
      </c>
      <c r="O102" s="97">
        <v>89.3</v>
      </c>
      <c r="P102" s="62">
        <v>97.2</v>
      </c>
      <c r="Q102" s="29">
        <v>80</v>
      </c>
      <c r="R102" s="29">
        <f t="shared" si="30"/>
        <v>98.750000000000071</v>
      </c>
      <c r="S102" s="147">
        <f t="shared" si="54"/>
        <v>185.84750000000014</v>
      </c>
      <c r="T102" s="26">
        <v>1</v>
      </c>
      <c r="U102" s="62">
        <v>2.77</v>
      </c>
      <c r="V102" s="62">
        <f t="shared" si="33"/>
        <v>2.77</v>
      </c>
      <c r="W102" s="150">
        <f t="shared" si="55"/>
        <v>5.2131400000000001</v>
      </c>
      <c r="X102" s="164"/>
      <c r="Y102" s="165"/>
      <c r="Z102" s="147">
        <f t="shared" si="56"/>
        <v>0</v>
      </c>
      <c r="AA102" s="114">
        <v>39.200000000000003</v>
      </c>
      <c r="AB102" s="148">
        <f t="shared" si="34"/>
        <v>73.774400000000014</v>
      </c>
      <c r="AC102" s="116">
        <v>22.47</v>
      </c>
      <c r="AD102" s="152">
        <f t="shared" si="35"/>
        <v>42.288539999999998</v>
      </c>
      <c r="AE102" s="117">
        <v>0.442</v>
      </c>
      <c r="AF102" s="147">
        <f t="shared" si="36"/>
        <v>0.83184400000000003</v>
      </c>
      <c r="AG102" s="117">
        <v>1.0720000000000001</v>
      </c>
      <c r="AH102" s="147">
        <f t="shared" si="37"/>
        <v>2.0175040000000002</v>
      </c>
      <c r="AI102" s="29">
        <f t="shared" si="38"/>
        <v>40.714000000000006</v>
      </c>
      <c r="AJ102" s="150">
        <f t="shared" si="39"/>
        <v>76.623748000000006</v>
      </c>
      <c r="AK102" s="54"/>
      <c r="AL102" s="145">
        <v>0.25</v>
      </c>
      <c r="AM102" s="147">
        <f t="shared" si="40"/>
        <v>0.47049999999999997</v>
      </c>
      <c r="AN102" s="53"/>
      <c r="AO102" s="122">
        <v>0.72</v>
      </c>
      <c r="AP102" s="148">
        <f t="shared" si="41"/>
        <v>1.35504</v>
      </c>
      <c r="AQ102" s="127" t="s">
        <v>84</v>
      </c>
      <c r="AR102" s="129">
        <v>0.05</v>
      </c>
      <c r="AS102" s="160">
        <f t="shared" si="42"/>
        <v>9.4100000000000003E-2</v>
      </c>
      <c r="AT102" s="55" t="s">
        <v>84</v>
      </c>
      <c r="AU102" s="129">
        <v>0.01</v>
      </c>
      <c r="AV102" s="160">
        <f t="shared" si="43"/>
        <v>1.882E-2</v>
      </c>
      <c r="AW102" s="55"/>
      <c r="AX102" s="138">
        <v>4.8138179000000003E-2</v>
      </c>
      <c r="AY102" s="160">
        <f t="shared" si="44"/>
        <v>9.0596052878000002E-2</v>
      </c>
      <c r="AZ102" s="53"/>
      <c r="BA102" s="125">
        <v>1.2056543799999999</v>
      </c>
      <c r="BB102" s="160">
        <f t="shared" si="45"/>
        <v>2.2690415431599997</v>
      </c>
      <c r="BC102" s="53"/>
      <c r="BD102" s="141">
        <v>8.8276601999999996E-2</v>
      </c>
      <c r="BE102" s="160">
        <f t="shared" si="46"/>
        <v>0.16613656496400001</v>
      </c>
      <c r="BF102" s="53"/>
      <c r="BG102" s="122">
        <v>4.4213681999999997E-2</v>
      </c>
      <c r="BH102" s="148">
        <f t="shared" si="47"/>
        <v>8.3210149523999993E-2</v>
      </c>
      <c r="BI102" s="55" t="s">
        <v>84</v>
      </c>
      <c r="BJ102" s="129">
        <v>0.06</v>
      </c>
      <c r="BK102" s="160">
        <f t="shared" si="48"/>
        <v>0.11292000000000001</v>
      </c>
      <c r="BL102" s="53"/>
      <c r="BM102" s="141">
        <v>0.54075080200000003</v>
      </c>
      <c r="BN102" s="160">
        <f t="shared" si="49"/>
        <v>1.0176930093640002</v>
      </c>
      <c r="BO102" s="32" t="s">
        <v>115</v>
      </c>
      <c r="BP102" s="9" t="s">
        <v>115</v>
      </c>
      <c r="BQ102" s="131" t="s">
        <v>17</v>
      </c>
      <c r="BR102" s="8"/>
      <c r="BS102" s="3"/>
    </row>
    <row r="103" spans="1:71" x14ac:dyDescent="0.25">
      <c r="A103" s="86">
        <f t="shared" si="50"/>
        <v>42447</v>
      </c>
      <c r="B103" s="25">
        <v>1838</v>
      </c>
      <c r="C103" s="31">
        <v>17.43</v>
      </c>
      <c r="D103" s="168">
        <v>7.67</v>
      </c>
      <c r="E103" s="26">
        <v>1</v>
      </c>
      <c r="F103" s="29">
        <v>989</v>
      </c>
      <c r="G103" s="29">
        <f t="shared" si="31"/>
        <v>989</v>
      </c>
      <c r="H103" s="147">
        <f t="shared" si="51"/>
        <v>1817.7819999999999</v>
      </c>
      <c r="I103" s="30">
        <v>1</v>
      </c>
      <c r="J103" s="29">
        <v>848</v>
      </c>
      <c r="K103" s="29">
        <f t="shared" si="32"/>
        <v>848</v>
      </c>
      <c r="L103" s="29">
        <f t="shared" si="52"/>
        <v>1558.624</v>
      </c>
      <c r="M103" s="54">
        <v>253</v>
      </c>
      <c r="N103" s="147">
        <f t="shared" si="53"/>
        <v>465.01400000000001</v>
      </c>
      <c r="O103" s="97">
        <v>91.6</v>
      </c>
      <c r="P103" s="62">
        <v>101.6</v>
      </c>
      <c r="Q103" s="29">
        <v>70</v>
      </c>
      <c r="R103" s="29">
        <f t="shared" si="30"/>
        <v>142.85714285714286</v>
      </c>
      <c r="S103" s="147">
        <f t="shared" si="54"/>
        <v>262.57142857142856</v>
      </c>
      <c r="T103" s="26">
        <v>1</v>
      </c>
      <c r="U103" s="62">
        <v>3.83</v>
      </c>
      <c r="V103" s="62">
        <f t="shared" si="33"/>
        <v>3.83</v>
      </c>
      <c r="W103" s="150">
        <f t="shared" si="55"/>
        <v>7.0395399999999997</v>
      </c>
      <c r="X103" s="164"/>
      <c r="Y103" s="165"/>
      <c r="Z103" s="147">
        <f t="shared" si="56"/>
        <v>0</v>
      </c>
      <c r="AA103" s="114">
        <v>33</v>
      </c>
      <c r="AB103" s="148">
        <f t="shared" si="34"/>
        <v>60.654000000000003</v>
      </c>
      <c r="AC103" s="116">
        <v>17</v>
      </c>
      <c r="AD103" s="152">
        <f t="shared" si="35"/>
        <v>31.245999999999999</v>
      </c>
      <c r="AE103" s="117">
        <v>0.1</v>
      </c>
      <c r="AF103" s="147">
        <f t="shared" si="36"/>
        <v>0.18380000000000002</v>
      </c>
      <c r="AG103" s="117">
        <v>0.2</v>
      </c>
      <c r="AH103" s="147">
        <f t="shared" si="37"/>
        <v>0.36760000000000004</v>
      </c>
      <c r="AI103" s="29">
        <f t="shared" si="38"/>
        <v>33.300000000000004</v>
      </c>
      <c r="AJ103" s="150">
        <f t="shared" si="39"/>
        <v>61.205400000000012</v>
      </c>
      <c r="AK103" s="54"/>
      <c r="AL103" s="145">
        <v>1.79</v>
      </c>
      <c r="AM103" s="147">
        <f t="shared" si="40"/>
        <v>3.2900200000000002</v>
      </c>
      <c r="AN103" s="53"/>
      <c r="AO103" s="122">
        <v>0.83</v>
      </c>
      <c r="AP103" s="148">
        <f t="shared" si="41"/>
        <v>1.5255399999999999</v>
      </c>
      <c r="AQ103" s="127" t="s">
        <v>84</v>
      </c>
      <c r="AR103" s="129">
        <v>0.05</v>
      </c>
      <c r="AS103" s="160">
        <f t="shared" si="42"/>
        <v>9.1900000000000009E-2</v>
      </c>
      <c r="AT103" s="55" t="s">
        <v>84</v>
      </c>
      <c r="AU103" s="129">
        <v>0.01</v>
      </c>
      <c r="AV103" s="160">
        <f t="shared" si="43"/>
        <v>1.8380000000000001E-2</v>
      </c>
      <c r="AW103" s="55"/>
      <c r="AX103" s="138">
        <v>5.5149945999999998E-2</v>
      </c>
      <c r="AY103" s="160">
        <f t="shared" si="44"/>
        <v>0.101365600748</v>
      </c>
      <c r="AZ103" s="53"/>
      <c r="BA103" s="125">
        <v>2.0433740600000001</v>
      </c>
      <c r="BB103" s="160">
        <f t="shared" si="45"/>
        <v>3.75572152228</v>
      </c>
      <c r="BC103" s="53"/>
      <c r="BD103" s="141">
        <v>0.108579904</v>
      </c>
      <c r="BE103" s="160">
        <f t="shared" si="46"/>
        <v>0.19956986355200002</v>
      </c>
      <c r="BF103" s="53" t="s">
        <v>84</v>
      </c>
      <c r="BG103" s="122">
        <v>0.04</v>
      </c>
      <c r="BH103" s="148">
        <f t="shared" si="47"/>
        <v>7.3520000000000002E-2</v>
      </c>
      <c r="BI103" s="55" t="s">
        <v>84</v>
      </c>
      <c r="BJ103" s="129">
        <v>0.06</v>
      </c>
      <c r="BK103" s="160">
        <f t="shared" si="48"/>
        <v>0.11028</v>
      </c>
      <c r="BL103" s="53"/>
      <c r="BM103" s="141">
        <v>0.63353401399999998</v>
      </c>
      <c r="BN103" s="160">
        <f t="shared" si="49"/>
        <v>1.1644355177319998</v>
      </c>
      <c r="BO103" s="32" t="s">
        <v>115</v>
      </c>
      <c r="BP103" s="9" t="s">
        <v>115</v>
      </c>
      <c r="BQ103" s="131" t="s">
        <v>128</v>
      </c>
      <c r="BR103" s="8"/>
      <c r="BS103" s="3"/>
    </row>
    <row r="104" spans="1:71" x14ac:dyDescent="0.25">
      <c r="A104" s="86">
        <f t="shared" si="50"/>
        <v>42448</v>
      </c>
      <c r="B104" s="25">
        <v>1289</v>
      </c>
      <c r="C104" s="31">
        <v>17.5</v>
      </c>
      <c r="D104" s="168">
        <v>7.66</v>
      </c>
      <c r="E104" s="26">
        <v>1</v>
      </c>
      <c r="F104" s="29">
        <v>678</v>
      </c>
      <c r="G104" s="29">
        <f t="shared" si="31"/>
        <v>678</v>
      </c>
      <c r="H104" s="147">
        <f t="shared" si="51"/>
        <v>873.94200000000001</v>
      </c>
      <c r="I104" s="30">
        <v>1</v>
      </c>
      <c r="J104" s="29">
        <v>678</v>
      </c>
      <c r="K104" s="29">
        <f t="shared" si="32"/>
        <v>678</v>
      </c>
      <c r="L104" s="29">
        <f t="shared" si="52"/>
        <v>873.94200000000001</v>
      </c>
      <c r="M104" s="54">
        <v>165</v>
      </c>
      <c r="N104" s="147">
        <f t="shared" si="53"/>
        <v>212.685</v>
      </c>
      <c r="O104" s="97">
        <v>90.2</v>
      </c>
      <c r="P104" s="62">
        <v>98.7</v>
      </c>
      <c r="Q104" s="29">
        <v>80</v>
      </c>
      <c r="R104" s="29">
        <f t="shared" si="30"/>
        <v>106.25</v>
      </c>
      <c r="S104" s="147">
        <f t="shared" si="54"/>
        <v>136.95625000000001</v>
      </c>
      <c r="T104" s="26">
        <v>1</v>
      </c>
      <c r="U104" s="62">
        <v>2.13</v>
      </c>
      <c r="V104" s="62">
        <f t="shared" si="33"/>
        <v>2.13</v>
      </c>
      <c r="W104" s="150">
        <f t="shared" si="55"/>
        <v>2.7455699999999998</v>
      </c>
      <c r="X104" s="164"/>
      <c r="Y104" s="165"/>
      <c r="Z104" s="147">
        <f t="shared" si="56"/>
        <v>0</v>
      </c>
      <c r="AA104" s="114">
        <v>18</v>
      </c>
      <c r="AB104" s="148">
        <f t="shared" si="34"/>
        <v>23.202000000000002</v>
      </c>
      <c r="AC104" s="116">
        <v>6.6</v>
      </c>
      <c r="AD104" s="152">
        <f t="shared" si="35"/>
        <v>8.5074000000000005</v>
      </c>
      <c r="AE104" s="117">
        <v>1.0549999999999999</v>
      </c>
      <c r="AF104" s="147">
        <f t="shared" si="36"/>
        <v>1.3598950000000001</v>
      </c>
      <c r="AG104" s="117">
        <v>0.39900000000000002</v>
      </c>
      <c r="AH104" s="147">
        <f t="shared" si="37"/>
        <v>0.51431100000000007</v>
      </c>
      <c r="AI104" s="29">
        <f t="shared" si="38"/>
        <v>19.454000000000001</v>
      </c>
      <c r="AJ104" s="150">
        <f t="shared" si="39"/>
        <v>25.076206000000003</v>
      </c>
      <c r="AK104" s="54"/>
      <c r="AL104" s="145">
        <v>1.1599999999999999</v>
      </c>
      <c r="AM104" s="147">
        <f t="shared" si="40"/>
        <v>1.4952399999999999</v>
      </c>
      <c r="AN104" s="53"/>
      <c r="AO104" s="122">
        <v>0.53</v>
      </c>
      <c r="AP104" s="148">
        <f t="shared" si="41"/>
        <v>0.68317000000000005</v>
      </c>
      <c r="AQ104" s="127" t="s">
        <v>84</v>
      </c>
      <c r="AR104" s="129">
        <v>0.05</v>
      </c>
      <c r="AS104" s="160">
        <f t="shared" si="42"/>
        <v>6.4450000000000007E-2</v>
      </c>
      <c r="AT104" s="55" t="s">
        <v>84</v>
      </c>
      <c r="AU104" s="129">
        <v>0.01</v>
      </c>
      <c r="AV104" s="160">
        <f t="shared" si="43"/>
        <v>1.289E-2</v>
      </c>
      <c r="AW104" s="55"/>
      <c r="AX104" s="138">
        <v>6.1881598000000003E-2</v>
      </c>
      <c r="AY104" s="160">
        <f t="shared" si="44"/>
        <v>7.9765379821999993E-2</v>
      </c>
      <c r="AZ104" s="53"/>
      <c r="BA104" s="125">
        <v>0.90043729500000003</v>
      </c>
      <c r="BB104" s="160">
        <f t="shared" si="45"/>
        <v>1.160663673255</v>
      </c>
      <c r="BC104" s="53"/>
      <c r="BD104" s="141">
        <v>7.0306189000000005E-2</v>
      </c>
      <c r="BE104" s="160">
        <f t="shared" si="46"/>
        <v>9.0624677621000002E-2</v>
      </c>
      <c r="BF104" s="53" t="s">
        <v>84</v>
      </c>
      <c r="BG104" s="122">
        <v>0.04</v>
      </c>
      <c r="BH104" s="148">
        <f t="shared" si="47"/>
        <v>5.1560000000000002E-2</v>
      </c>
      <c r="BI104" s="55" t="s">
        <v>84</v>
      </c>
      <c r="BJ104" s="129">
        <v>0.06</v>
      </c>
      <c r="BK104" s="160">
        <f t="shared" si="48"/>
        <v>7.7340000000000006E-2</v>
      </c>
      <c r="BL104" s="53"/>
      <c r="BM104" s="141">
        <v>0.68876063799999998</v>
      </c>
      <c r="BN104" s="160">
        <f t="shared" si="49"/>
        <v>0.88781246238199996</v>
      </c>
      <c r="BO104" s="32" t="s">
        <v>115</v>
      </c>
      <c r="BP104" s="9" t="s">
        <v>115</v>
      </c>
      <c r="BQ104" s="131" t="s">
        <v>17</v>
      </c>
      <c r="BR104" s="8"/>
      <c r="BS104" s="3"/>
    </row>
    <row r="105" spans="1:71" x14ac:dyDescent="0.25">
      <c r="A105" s="86">
        <f t="shared" si="50"/>
        <v>42449</v>
      </c>
      <c r="B105" s="25">
        <v>1232</v>
      </c>
      <c r="C105" s="31">
        <v>17.18</v>
      </c>
      <c r="D105" s="168">
        <v>8.18</v>
      </c>
      <c r="E105" s="26">
        <v>1</v>
      </c>
      <c r="F105" s="29">
        <v>419</v>
      </c>
      <c r="G105" s="29">
        <f t="shared" si="31"/>
        <v>419</v>
      </c>
      <c r="H105" s="147">
        <f t="shared" si="51"/>
        <v>516.20799999999997</v>
      </c>
      <c r="I105" s="30">
        <v>1</v>
      </c>
      <c r="J105" s="29">
        <v>364</v>
      </c>
      <c r="K105" s="29">
        <f t="shared" si="32"/>
        <v>364</v>
      </c>
      <c r="L105" s="29">
        <f t="shared" si="52"/>
        <v>448.44799999999998</v>
      </c>
      <c r="M105" s="54">
        <v>100</v>
      </c>
      <c r="N105" s="147">
        <f t="shared" si="53"/>
        <v>123.2</v>
      </c>
      <c r="O105" s="97">
        <v>91.3</v>
      </c>
      <c r="P105" s="62">
        <v>98.6</v>
      </c>
      <c r="Q105" s="29">
        <v>100</v>
      </c>
      <c r="R105" s="29">
        <f t="shared" si="30"/>
        <v>72.999999999999972</v>
      </c>
      <c r="S105" s="147">
        <f t="shared" si="54"/>
        <v>89.935999999999964</v>
      </c>
      <c r="T105" s="26">
        <v>1</v>
      </c>
      <c r="U105" s="62">
        <v>1.02</v>
      </c>
      <c r="V105" s="62">
        <f t="shared" si="33"/>
        <v>1.02</v>
      </c>
      <c r="W105" s="150">
        <f t="shared" si="55"/>
        <v>1.2566400000000002</v>
      </c>
      <c r="X105" s="164"/>
      <c r="Y105" s="165"/>
      <c r="Z105" s="147">
        <f t="shared" si="56"/>
        <v>0</v>
      </c>
      <c r="AA105" s="114">
        <v>15.2</v>
      </c>
      <c r="AB105" s="148">
        <f t="shared" si="34"/>
        <v>18.726399999999998</v>
      </c>
      <c r="AC105" s="116">
        <v>3.9</v>
      </c>
      <c r="AD105" s="152">
        <f t="shared" si="35"/>
        <v>4.8048000000000002</v>
      </c>
      <c r="AE105" s="117">
        <v>0.1</v>
      </c>
      <c r="AF105" s="147">
        <f t="shared" si="36"/>
        <v>0.1232</v>
      </c>
      <c r="AG105" s="117">
        <v>0.20100000000000001</v>
      </c>
      <c r="AH105" s="147">
        <f t="shared" si="37"/>
        <v>0.24763200000000002</v>
      </c>
      <c r="AI105" s="29">
        <f t="shared" si="38"/>
        <v>15.500999999999999</v>
      </c>
      <c r="AJ105" s="150">
        <f t="shared" si="39"/>
        <v>19.097231999999998</v>
      </c>
      <c r="AK105" s="54"/>
      <c r="AL105" s="145">
        <v>0.15</v>
      </c>
      <c r="AM105" s="147">
        <f t="shared" si="40"/>
        <v>0.18479999999999999</v>
      </c>
      <c r="AN105" s="53"/>
      <c r="AO105" s="122">
        <v>0.56000000000000005</v>
      </c>
      <c r="AP105" s="148">
        <f t="shared" si="41"/>
        <v>0.68992000000000009</v>
      </c>
      <c r="AQ105" s="127" t="s">
        <v>84</v>
      </c>
      <c r="AR105" s="129">
        <v>0.05</v>
      </c>
      <c r="AS105" s="160">
        <f t="shared" si="42"/>
        <v>6.1600000000000002E-2</v>
      </c>
      <c r="AT105" s="55" t="s">
        <v>84</v>
      </c>
      <c r="AU105" s="129">
        <v>0.01</v>
      </c>
      <c r="AV105" s="160">
        <f t="shared" si="43"/>
        <v>1.2320000000000001E-2</v>
      </c>
      <c r="AW105" s="55"/>
      <c r="AX105" s="138">
        <v>4.4884659E-2</v>
      </c>
      <c r="AY105" s="160">
        <f t="shared" si="44"/>
        <v>5.5297899888000004E-2</v>
      </c>
      <c r="AZ105" s="53"/>
      <c r="BA105" s="125">
        <v>0.67904275700000005</v>
      </c>
      <c r="BB105" s="160">
        <f t="shared" si="45"/>
        <v>0.83658067662400004</v>
      </c>
      <c r="BC105" s="53"/>
      <c r="BD105" s="141">
        <v>0.118090957</v>
      </c>
      <c r="BE105" s="160">
        <f t="shared" si="46"/>
        <v>0.145488059024</v>
      </c>
      <c r="BF105" s="53" t="s">
        <v>84</v>
      </c>
      <c r="BG105" s="122">
        <v>0.04</v>
      </c>
      <c r="BH105" s="148">
        <f t="shared" si="47"/>
        <v>4.9280000000000004E-2</v>
      </c>
      <c r="BI105" s="55" t="s">
        <v>84</v>
      </c>
      <c r="BJ105" s="129">
        <v>0.06</v>
      </c>
      <c r="BK105" s="160">
        <f t="shared" si="48"/>
        <v>7.392E-2</v>
      </c>
      <c r="BL105" s="53"/>
      <c r="BM105" s="141">
        <v>0.57585936800000004</v>
      </c>
      <c r="BN105" s="160">
        <f t="shared" si="49"/>
        <v>0.70945874137600007</v>
      </c>
      <c r="BO105" s="32" t="s">
        <v>115</v>
      </c>
      <c r="BP105" s="9" t="s">
        <v>115</v>
      </c>
      <c r="BQ105" s="131" t="s">
        <v>17</v>
      </c>
      <c r="BR105" s="8"/>
      <c r="BS105" s="3"/>
    </row>
    <row r="106" spans="1:71" x14ac:dyDescent="0.25">
      <c r="A106" s="86">
        <f t="shared" si="50"/>
        <v>42450</v>
      </c>
      <c r="B106" s="25">
        <v>1914</v>
      </c>
      <c r="C106" s="31">
        <v>17.920000000000002</v>
      </c>
      <c r="D106" s="168">
        <v>8.01</v>
      </c>
      <c r="E106" s="26">
        <v>1</v>
      </c>
      <c r="F106" s="29">
        <v>667</v>
      </c>
      <c r="G106" s="29">
        <f t="shared" si="31"/>
        <v>667</v>
      </c>
      <c r="H106" s="147">
        <f t="shared" si="51"/>
        <v>1276.6379999999999</v>
      </c>
      <c r="I106" s="30">
        <v>1</v>
      </c>
      <c r="J106" s="29">
        <v>596</v>
      </c>
      <c r="K106" s="29">
        <f t="shared" si="32"/>
        <v>596</v>
      </c>
      <c r="L106" s="29">
        <f t="shared" si="52"/>
        <v>1140.7439999999999</v>
      </c>
      <c r="M106" s="54">
        <v>135</v>
      </c>
      <c r="N106" s="147">
        <f t="shared" si="53"/>
        <v>258.39</v>
      </c>
      <c r="O106" s="97">
        <v>90.4</v>
      </c>
      <c r="P106" s="62">
        <v>102.7</v>
      </c>
      <c r="Q106" s="29">
        <v>100</v>
      </c>
      <c r="R106" s="29">
        <f t="shared" si="30"/>
        <v>122.99999999999996</v>
      </c>
      <c r="S106" s="147">
        <f t="shared" si="54"/>
        <v>235.42199999999991</v>
      </c>
      <c r="T106" s="26">
        <v>1</v>
      </c>
      <c r="U106" s="62">
        <v>3.06</v>
      </c>
      <c r="V106" s="62">
        <f t="shared" si="33"/>
        <v>3.06</v>
      </c>
      <c r="W106" s="150">
        <f t="shared" si="55"/>
        <v>5.85684</v>
      </c>
      <c r="X106" s="164"/>
      <c r="Y106" s="165"/>
      <c r="Z106" s="147">
        <f t="shared" si="56"/>
        <v>0</v>
      </c>
      <c r="AA106" s="114">
        <v>24.5</v>
      </c>
      <c r="AB106" s="148">
        <f t="shared" si="34"/>
        <v>46.893000000000001</v>
      </c>
      <c r="AC106" s="116">
        <v>11.24</v>
      </c>
      <c r="AD106" s="152">
        <f t="shared" si="35"/>
        <v>21.513360000000002</v>
      </c>
      <c r="AE106" s="117">
        <v>0.63100000000000001</v>
      </c>
      <c r="AF106" s="147">
        <f t="shared" si="36"/>
        <v>1.2077339999999999</v>
      </c>
      <c r="AG106" s="117">
        <v>0.2</v>
      </c>
      <c r="AH106" s="147">
        <f t="shared" si="37"/>
        <v>0.38280000000000003</v>
      </c>
      <c r="AI106" s="29">
        <f t="shared" si="38"/>
        <v>25.331</v>
      </c>
      <c r="AJ106" s="150">
        <f t="shared" si="39"/>
        <v>48.483533999999999</v>
      </c>
      <c r="AK106" s="54" t="s">
        <v>84</v>
      </c>
      <c r="AL106" s="145">
        <v>0.1</v>
      </c>
      <c r="AM106" s="147">
        <f t="shared" si="40"/>
        <v>0.19140000000000001</v>
      </c>
      <c r="AN106" s="53"/>
      <c r="AO106" s="122">
        <v>0.65</v>
      </c>
      <c r="AP106" s="148">
        <f t="shared" si="41"/>
        <v>1.2441000000000002</v>
      </c>
      <c r="AQ106" s="127" t="s">
        <v>84</v>
      </c>
      <c r="AR106" s="129">
        <v>0.05</v>
      </c>
      <c r="AS106" s="160">
        <f t="shared" si="42"/>
        <v>9.5700000000000007E-2</v>
      </c>
      <c r="AT106" s="55" t="s">
        <v>84</v>
      </c>
      <c r="AU106" s="129">
        <v>0.01</v>
      </c>
      <c r="AV106" s="160">
        <f t="shared" si="43"/>
        <v>1.9140000000000001E-2</v>
      </c>
      <c r="AW106" s="55"/>
      <c r="AX106" s="138">
        <v>5.7905089E-2</v>
      </c>
      <c r="AY106" s="160">
        <f t="shared" si="44"/>
        <v>0.11083034034600001</v>
      </c>
      <c r="AZ106" s="53"/>
      <c r="BA106" s="125">
        <v>2.0400021100000001</v>
      </c>
      <c r="BB106" s="160">
        <f t="shared" si="45"/>
        <v>3.9045640385400002</v>
      </c>
      <c r="BC106" s="53"/>
      <c r="BD106" s="141">
        <v>0.12397588800000001</v>
      </c>
      <c r="BE106" s="160">
        <f t="shared" si="46"/>
        <v>0.23728984963200001</v>
      </c>
      <c r="BF106" s="53" t="s">
        <v>84</v>
      </c>
      <c r="BG106" s="122">
        <v>0.04</v>
      </c>
      <c r="BH106" s="148">
        <f t="shared" si="47"/>
        <v>7.6560000000000003E-2</v>
      </c>
      <c r="BI106" s="55" t="s">
        <v>84</v>
      </c>
      <c r="BJ106" s="129">
        <v>0.06</v>
      </c>
      <c r="BK106" s="160">
        <f t="shared" si="48"/>
        <v>0.11483999999999998</v>
      </c>
      <c r="BL106" s="53"/>
      <c r="BM106" s="141">
        <v>0.67966109500000005</v>
      </c>
      <c r="BN106" s="160">
        <f t="shared" si="49"/>
        <v>1.3008713358300001</v>
      </c>
      <c r="BO106" s="32" t="s">
        <v>115</v>
      </c>
      <c r="BP106" s="9" t="s">
        <v>115</v>
      </c>
      <c r="BQ106" s="131" t="s">
        <v>17</v>
      </c>
      <c r="BR106" s="8"/>
      <c r="BS106" s="3"/>
    </row>
    <row r="107" spans="1:71" x14ac:dyDescent="0.25">
      <c r="A107" s="86">
        <f t="shared" si="50"/>
        <v>42451</v>
      </c>
      <c r="B107" s="25">
        <v>1945</v>
      </c>
      <c r="C107" s="31">
        <v>18.38</v>
      </c>
      <c r="D107" s="168">
        <v>7.89</v>
      </c>
      <c r="E107" s="26">
        <v>1</v>
      </c>
      <c r="F107" s="29">
        <v>678</v>
      </c>
      <c r="G107" s="29">
        <f t="shared" si="31"/>
        <v>678</v>
      </c>
      <c r="H107" s="147">
        <f t="shared" si="51"/>
        <v>1318.71</v>
      </c>
      <c r="I107" s="30">
        <v>1</v>
      </c>
      <c r="J107" s="29">
        <v>599</v>
      </c>
      <c r="K107" s="29">
        <f t="shared" si="32"/>
        <v>599</v>
      </c>
      <c r="L107" s="29">
        <f t="shared" si="52"/>
        <v>1165.0550000000001</v>
      </c>
      <c r="M107" s="54">
        <v>149</v>
      </c>
      <c r="N107" s="147">
        <f t="shared" si="53"/>
        <v>289.80500000000001</v>
      </c>
      <c r="O107" s="97">
        <v>89.8</v>
      </c>
      <c r="P107" s="62">
        <v>97.2</v>
      </c>
      <c r="Q107" s="29">
        <v>71</v>
      </c>
      <c r="R107" s="29">
        <f t="shared" si="30"/>
        <v>104.22535211267613</v>
      </c>
      <c r="S107" s="147">
        <f t="shared" si="54"/>
        <v>202.71830985915508</v>
      </c>
      <c r="T107" s="26">
        <v>1</v>
      </c>
      <c r="U107" s="62">
        <v>2.4700000000000002</v>
      </c>
      <c r="V107" s="62">
        <f t="shared" si="33"/>
        <v>2.4700000000000002</v>
      </c>
      <c r="W107" s="150">
        <f t="shared" si="55"/>
        <v>4.8041500000000008</v>
      </c>
      <c r="X107" s="164"/>
      <c r="Y107" s="165"/>
      <c r="Z107" s="147">
        <f t="shared" si="56"/>
        <v>0</v>
      </c>
      <c r="AA107" s="114">
        <v>22</v>
      </c>
      <c r="AB107" s="148">
        <f t="shared" si="34"/>
        <v>42.79</v>
      </c>
      <c r="AC107" s="116">
        <v>10.49</v>
      </c>
      <c r="AD107" s="152">
        <f t="shared" si="35"/>
        <v>20.40305</v>
      </c>
      <c r="AE107" s="117">
        <v>0.1</v>
      </c>
      <c r="AF107" s="147">
        <f t="shared" si="36"/>
        <v>0.19450000000000001</v>
      </c>
      <c r="AG107" s="117">
        <v>0.2</v>
      </c>
      <c r="AH107" s="147">
        <f t="shared" si="37"/>
        <v>0.38900000000000001</v>
      </c>
      <c r="AI107" s="29">
        <f t="shared" si="38"/>
        <v>22.3</v>
      </c>
      <c r="AJ107" s="150">
        <f t="shared" si="39"/>
        <v>43.3735</v>
      </c>
      <c r="AK107" s="54"/>
      <c r="AL107" s="145">
        <v>0.3</v>
      </c>
      <c r="AM107" s="147">
        <f t="shared" si="40"/>
        <v>0.58350000000000002</v>
      </c>
      <c r="AN107" s="53"/>
      <c r="AO107" s="122">
        <v>0.55000000000000004</v>
      </c>
      <c r="AP107" s="148">
        <f t="shared" si="41"/>
        <v>1.06975</v>
      </c>
      <c r="AQ107" s="127" t="s">
        <v>84</v>
      </c>
      <c r="AR107" s="129">
        <v>0.05</v>
      </c>
      <c r="AS107" s="160">
        <f t="shared" si="42"/>
        <v>9.7250000000000003E-2</v>
      </c>
      <c r="AT107" s="55" t="s">
        <v>84</v>
      </c>
      <c r="AU107" s="129">
        <v>0.01</v>
      </c>
      <c r="AV107" s="160">
        <f t="shared" si="43"/>
        <v>1.9449999999999999E-2</v>
      </c>
      <c r="AW107" s="55"/>
      <c r="AX107" s="138">
        <v>5.8040794E-2</v>
      </c>
      <c r="AY107" s="160">
        <f t="shared" si="44"/>
        <v>0.11288934433</v>
      </c>
      <c r="AZ107" s="53"/>
      <c r="BA107" s="125">
        <v>1.3843177600000001</v>
      </c>
      <c r="BB107" s="160">
        <f t="shared" si="45"/>
        <v>2.6924980432000001</v>
      </c>
      <c r="BC107" s="53"/>
      <c r="BD107" s="141">
        <v>9.4526328000000007E-2</v>
      </c>
      <c r="BE107" s="160">
        <f t="shared" si="46"/>
        <v>0.18385370796</v>
      </c>
      <c r="BF107" s="53" t="s">
        <v>84</v>
      </c>
      <c r="BG107" s="122">
        <v>0.04</v>
      </c>
      <c r="BH107" s="148">
        <f t="shared" si="47"/>
        <v>7.7799999999999994E-2</v>
      </c>
      <c r="BI107" s="55" t="s">
        <v>84</v>
      </c>
      <c r="BJ107" s="129">
        <v>0.06</v>
      </c>
      <c r="BK107" s="160">
        <f t="shared" si="48"/>
        <v>0.11669999999999998</v>
      </c>
      <c r="BL107" s="53"/>
      <c r="BM107" s="141">
        <v>0.59278810000000004</v>
      </c>
      <c r="BN107" s="160">
        <f t="shared" si="49"/>
        <v>1.1529728545</v>
      </c>
      <c r="BO107" s="32" t="s">
        <v>115</v>
      </c>
      <c r="BP107" s="9" t="s">
        <v>115</v>
      </c>
      <c r="BQ107" s="131" t="s">
        <v>128</v>
      </c>
      <c r="BR107" s="8"/>
      <c r="BS107" s="3"/>
    </row>
    <row r="108" spans="1:71" x14ac:dyDescent="0.25">
      <c r="A108" s="86">
        <f t="shared" si="50"/>
        <v>42452</v>
      </c>
      <c r="B108" s="25">
        <v>2027</v>
      </c>
      <c r="C108" s="31">
        <v>18.13</v>
      </c>
      <c r="D108" s="168">
        <v>7.95</v>
      </c>
      <c r="E108" s="26">
        <v>1</v>
      </c>
      <c r="F108" s="29">
        <v>617</v>
      </c>
      <c r="G108" s="29">
        <f t="shared" si="31"/>
        <v>617</v>
      </c>
      <c r="H108" s="147">
        <f t="shared" si="51"/>
        <v>1250.6590000000001</v>
      </c>
      <c r="I108" s="30">
        <v>1</v>
      </c>
      <c r="J108" s="29">
        <v>528</v>
      </c>
      <c r="K108" s="29">
        <f t="shared" si="32"/>
        <v>528</v>
      </c>
      <c r="L108" s="29">
        <f t="shared" si="52"/>
        <v>1070.2560000000001</v>
      </c>
      <c r="M108" s="54">
        <v>140</v>
      </c>
      <c r="N108" s="147">
        <f t="shared" si="53"/>
        <v>283.77999999999997</v>
      </c>
      <c r="O108" s="97">
        <v>90.8</v>
      </c>
      <c r="P108" s="62">
        <v>98.5</v>
      </c>
      <c r="Q108" s="29">
        <v>63</v>
      </c>
      <c r="R108" s="29">
        <f t="shared" si="30"/>
        <v>122.22222222222227</v>
      </c>
      <c r="S108" s="147">
        <f t="shared" si="54"/>
        <v>247.74444444444455</v>
      </c>
      <c r="T108" s="26">
        <v>1</v>
      </c>
      <c r="U108" s="62">
        <v>2.36</v>
      </c>
      <c r="V108" s="62">
        <f t="shared" si="33"/>
        <v>2.36</v>
      </c>
      <c r="W108" s="150">
        <f t="shared" si="55"/>
        <v>4.7837199999999998</v>
      </c>
      <c r="X108" s="164"/>
      <c r="Y108" s="165"/>
      <c r="Z108" s="147">
        <f t="shared" si="56"/>
        <v>0</v>
      </c>
      <c r="AA108" s="114">
        <v>22</v>
      </c>
      <c r="AB108" s="148">
        <f t="shared" si="34"/>
        <v>44.594000000000001</v>
      </c>
      <c r="AC108" s="116">
        <v>9.6</v>
      </c>
      <c r="AD108" s="152">
        <f t="shared" si="35"/>
        <v>19.459199999999999</v>
      </c>
      <c r="AE108" s="117">
        <v>0.28299999999999997</v>
      </c>
      <c r="AF108" s="147">
        <f t="shared" si="36"/>
        <v>0.57364099999999996</v>
      </c>
      <c r="AG108" s="117">
        <v>1.1639999999999999</v>
      </c>
      <c r="AH108" s="147">
        <f t="shared" si="37"/>
        <v>2.3594279999999999</v>
      </c>
      <c r="AI108" s="29">
        <f t="shared" si="38"/>
        <v>23.447000000000003</v>
      </c>
      <c r="AJ108" s="150">
        <f t="shared" si="39"/>
        <v>47.527069000000004</v>
      </c>
      <c r="AK108" s="54"/>
      <c r="AL108" s="145">
        <v>0.39</v>
      </c>
      <c r="AM108" s="147">
        <f t="shared" si="40"/>
        <v>0.79052999999999995</v>
      </c>
      <c r="AN108" s="53"/>
      <c r="AO108" s="122">
        <v>0.61</v>
      </c>
      <c r="AP108" s="148">
        <f t="shared" si="41"/>
        <v>1.23647</v>
      </c>
      <c r="AQ108" s="127" t="s">
        <v>84</v>
      </c>
      <c r="AR108" s="129">
        <v>0.05</v>
      </c>
      <c r="AS108" s="160">
        <f t="shared" si="42"/>
        <v>0.10135000000000001</v>
      </c>
      <c r="AT108" s="55" t="s">
        <v>84</v>
      </c>
      <c r="AU108" s="129">
        <v>0.01</v>
      </c>
      <c r="AV108" s="160">
        <f t="shared" si="43"/>
        <v>2.027E-2</v>
      </c>
      <c r="AW108" s="55"/>
      <c r="AX108" s="138">
        <v>4.5043193000000002E-2</v>
      </c>
      <c r="AY108" s="160">
        <f t="shared" si="44"/>
        <v>9.1302552211000004E-2</v>
      </c>
      <c r="AZ108" s="53"/>
      <c r="BA108" s="125">
        <v>1.43081594</v>
      </c>
      <c r="BB108" s="160">
        <f t="shared" si="45"/>
        <v>2.9002639103800001</v>
      </c>
      <c r="BC108" s="53"/>
      <c r="BD108" s="141">
        <v>0.111163557</v>
      </c>
      <c r="BE108" s="160">
        <f t="shared" si="46"/>
        <v>0.225328530039</v>
      </c>
      <c r="BF108" s="53" t="s">
        <v>84</v>
      </c>
      <c r="BG108" s="122">
        <v>0.04</v>
      </c>
      <c r="BH108" s="148">
        <f t="shared" si="47"/>
        <v>8.1079999999999999E-2</v>
      </c>
      <c r="BI108" s="55" t="s">
        <v>84</v>
      </c>
      <c r="BJ108" s="129">
        <v>0.06</v>
      </c>
      <c r="BK108" s="160">
        <f t="shared" si="48"/>
        <v>0.12161999999999999</v>
      </c>
      <c r="BL108" s="53"/>
      <c r="BM108" s="141">
        <v>0.59255349599999996</v>
      </c>
      <c r="BN108" s="160">
        <f t="shared" si="49"/>
        <v>1.2011059363919998</v>
      </c>
      <c r="BO108" s="32" t="s">
        <v>115</v>
      </c>
      <c r="BP108" s="9" t="s">
        <v>115</v>
      </c>
      <c r="BQ108" s="131" t="s">
        <v>17</v>
      </c>
      <c r="BR108" s="8"/>
      <c r="BS108" s="3"/>
    </row>
    <row r="109" spans="1:71" x14ac:dyDescent="0.25">
      <c r="A109" s="86">
        <f t="shared" si="50"/>
        <v>42453</v>
      </c>
      <c r="B109" s="25">
        <v>2024</v>
      </c>
      <c r="C109" s="31">
        <v>18.61</v>
      </c>
      <c r="D109" s="168">
        <v>7.24</v>
      </c>
      <c r="E109" s="26">
        <v>1</v>
      </c>
      <c r="F109" s="29">
        <v>878</v>
      </c>
      <c r="G109" s="29">
        <f t="shared" si="31"/>
        <v>878</v>
      </c>
      <c r="H109" s="147">
        <f t="shared" si="51"/>
        <v>1777.0719999999999</v>
      </c>
      <c r="I109" s="30">
        <v>1</v>
      </c>
      <c r="J109" s="29">
        <v>773</v>
      </c>
      <c r="K109" s="29">
        <f t="shared" si="32"/>
        <v>773</v>
      </c>
      <c r="L109" s="29">
        <f t="shared" si="52"/>
        <v>1564.5519999999999</v>
      </c>
      <c r="M109" s="54">
        <v>194</v>
      </c>
      <c r="N109" s="147">
        <f t="shared" si="53"/>
        <v>392.65600000000001</v>
      </c>
      <c r="O109" s="97">
        <v>90.9</v>
      </c>
      <c r="P109" s="62">
        <v>98.3</v>
      </c>
      <c r="Q109" s="29">
        <v>71</v>
      </c>
      <c r="R109" s="29">
        <f t="shared" si="30"/>
        <v>104.22535211267594</v>
      </c>
      <c r="S109" s="147">
        <f t="shared" si="54"/>
        <v>210.95211267605609</v>
      </c>
      <c r="T109" s="26">
        <v>1</v>
      </c>
      <c r="U109" s="62">
        <v>4.82</v>
      </c>
      <c r="V109" s="62">
        <f t="shared" si="33"/>
        <v>4.82</v>
      </c>
      <c r="W109" s="150">
        <f t="shared" si="55"/>
        <v>9.7556799999999999</v>
      </c>
      <c r="X109" s="164"/>
      <c r="Y109" s="165"/>
      <c r="Z109" s="147">
        <f t="shared" si="56"/>
        <v>0</v>
      </c>
      <c r="AA109" s="114">
        <v>28.5</v>
      </c>
      <c r="AB109" s="148">
        <f t="shared" si="34"/>
        <v>57.683999999999997</v>
      </c>
      <c r="AC109" s="116">
        <v>9.1199999999999992</v>
      </c>
      <c r="AD109" s="152">
        <f t="shared" si="35"/>
        <v>18.458879999999997</v>
      </c>
      <c r="AE109" s="117">
        <v>0.1</v>
      </c>
      <c r="AF109" s="147">
        <f t="shared" si="36"/>
        <v>0.2024</v>
      </c>
      <c r="AG109" s="117">
        <v>0.2</v>
      </c>
      <c r="AH109" s="147">
        <f t="shared" si="37"/>
        <v>0.40479999999999999</v>
      </c>
      <c r="AI109" s="29">
        <f t="shared" si="38"/>
        <v>28.8</v>
      </c>
      <c r="AJ109" s="150">
        <f t="shared" si="39"/>
        <v>58.291200000000003</v>
      </c>
      <c r="AK109" s="54"/>
      <c r="AL109" s="145">
        <v>0.86</v>
      </c>
      <c r="AM109" s="147">
        <f t="shared" si="40"/>
        <v>1.74064</v>
      </c>
      <c r="AN109" s="53"/>
      <c r="AO109" s="122">
        <v>0.77</v>
      </c>
      <c r="AP109" s="148">
        <f t="shared" si="41"/>
        <v>1.5584800000000001</v>
      </c>
      <c r="AQ109" s="127" t="s">
        <v>84</v>
      </c>
      <c r="AR109" s="129">
        <v>0.05</v>
      </c>
      <c r="AS109" s="160">
        <f t="shared" si="42"/>
        <v>0.1012</v>
      </c>
      <c r="AT109" s="55" t="s">
        <v>84</v>
      </c>
      <c r="AU109" s="129">
        <v>0.01</v>
      </c>
      <c r="AV109" s="160">
        <f t="shared" si="43"/>
        <v>2.0240000000000001E-2</v>
      </c>
      <c r="AW109" s="55"/>
      <c r="AX109" s="138">
        <v>0.107832029</v>
      </c>
      <c r="AY109" s="160">
        <f t="shared" si="44"/>
        <v>0.218252026696</v>
      </c>
      <c r="AZ109" s="53"/>
      <c r="BA109" s="125">
        <v>2.3267571899999999</v>
      </c>
      <c r="BB109" s="160">
        <f t="shared" si="45"/>
        <v>4.7093565525600001</v>
      </c>
      <c r="BC109" s="53"/>
      <c r="BD109" s="141">
        <v>0.10216026</v>
      </c>
      <c r="BE109" s="160">
        <f t="shared" si="46"/>
        <v>0.20677236624000001</v>
      </c>
      <c r="BF109" s="53"/>
      <c r="BG109" s="122">
        <v>7.4291527299999993E-2</v>
      </c>
      <c r="BH109" s="148">
        <f t="shared" si="47"/>
        <v>0.15036605125519997</v>
      </c>
      <c r="BI109" s="55" t="s">
        <v>84</v>
      </c>
      <c r="BJ109" s="129">
        <v>0.06</v>
      </c>
      <c r="BK109" s="160">
        <f t="shared" si="48"/>
        <v>0.12143999999999999</v>
      </c>
      <c r="BL109" s="53"/>
      <c r="BM109" s="141">
        <v>0.83992469299999994</v>
      </c>
      <c r="BN109" s="160">
        <f t="shared" si="49"/>
        <v>1.7000075786319999</v>
      </c>
      <c r="BO109" s="32" t="s">
        <v>115</v>
      </c>
      <c r="BP109" s="9" t="s">
        <v>115</v>
      </c>
      <c r="BQ109" s="131" t="s">
        <v>17</v>
      </c>
      <c r="BR109" s="8"/>
      <c r="BS109" s="3"/>
    </row>
    <row r="110" spans="1:71" x14ac:dyDescent="0.25">
      <c r="A110" s="86">
        <f t="shared" si="50"/>
        <v>42454</v>
      </c>
      <c r="B110" s="25">
        <v>1713</v>
      </c>
      <c r="C110" s="31">
        <v>18.8</v>
      </c>
      <c r="D110" s="168">
        <v>7.5</v>
      </c>
      <c r="E110" s="26">
        <v>1</v>
      </c>
      <c r="F110" s="29">
        <v>346</v>
      </c>
      <c r="G110" s="29">
        <f t="shared" si="31"/>
        <v>346</v>
      </c>
      <c r="H110" s="147">
        <f t="shared" si="51"/>
        <v>592.69799999999998</v>
      </c>
      <c r="I110" s="30">
        <v>1</v>
      </c>
      <c r="J110" s="29">
        <v>290</v>
      </c>
      <c r="K110" s="29">
        <f t="shared" si="32"/>
        <v>290</v>
      </c>
      <c r="L110" s="29">
        <f t="shared" si="52"/>
        <v>496.77</v>
      </c>
      <c r="M110" s="54">
        <v>66</v>
      </c>
      <c r="N110" s="147">
        <f t="shared" si="53"/>
        <v>113.05800000000001</v>
      </c>
      <c r="O110" s="97">
        <v>91.5</v>
      </c>
      <c r="P110" s="62">
        <v>97.2</v>
      </c>
      <c r="Q110" s="29">
        <v>100</v>
      </c>
      <c r="R110" s="29">
        <f t="shared" si="30"/>
        <v>57.000000000000028</v>
      </c>
      <c r="S110" s="147">
        <f t="shared" si="54"/>
        <v>97.641000000000048</v>
      </c>
      <c r="T110" s="26">
        <v>2</v>
      </c>
      <c r="U110" s="62">
        <v>0.66300000000000003</v>
      </c>
      <c r="V110" s="62">
        <f t="shared" si="33"/>
        <v>1.3260000000000001</v>
      </c>
      <c r="W110" s="150">
        <f t="shared" si="55"/>
        <v>2.2714380000000003</v>
      </c>
      <c r="X110" s="164"/>
      <c r="Y110" s="165"/>
      <c r="Z110" s="147">
        <f t="shared" si="56"/>
        <v>0</v>
      </c>
      <c r="AA110" s="114">
        <v>13.2</v>
      </c>
      <c r="AB110" s="148">
        <f t="shared" si="34"/>
        <v>22.611599999999999</v>
      </c>
      <c r="AC110" s="116">
        <v>2.88</v>
      </c>
      <c r="AD110" s="152">
        <f t="shared" si="35"/>
        <v>4.9334399999999992</v>
      </c>
      <c r="AE110" s="117">
        <v>0.1</v>
      </c>
      <c r="AF110" s="147">
        <f t="shared" si="36"/>
        <v>0.17130000000000001</v>
      </c>
      <c r="AG110" s="117">
        <v>0.2</v>
      </c>
      <c r="AH110" s="147">
        <f t="shared" si="37"/>
        <v>0.34260000000000002</v>
      </c>
      <c r="AI110" s="29">
        <f t="shared" si="38"/>
        <v>13.499999999999998</v>
      </c>
      <c r="AJ110" s="150">
        <f t="shared" si="39"/>
        <v>23.125499999999995</v>
      </c>
      <c r="AK110" s="54"/>
      <c r="AL110" s="145">
        <v>0.18</v>
      </c>
      <c r="AM110" s="147">
        <f t="shared" si="40"/>
        <v>0.30833999999999995</v>
      </c>
      <c r="AN110" s="53"/>
      <c r="AO110" s="122">
        <v>0.62</v>
      </c>
      <c r="AP110" s="148">
        <f t="shared" si="41"/>
        <v>1.06206</v>
      </c>
      <c r="AQ110" s="127" t="s">
        <v>84</v>
      </c>
      <c r="AR110" s="129">
        <v>0.05</v>
      </c>
      <c r="AS110" s="160">
        <f t="shared" si="42"/>
        <v>8.5650000000000004E-2</v>
      </c>
      <c r="AT110" s="55" t="s">
        <v>84</v>
      </c>
      <c r="AU110" s="129">
        <v>0.01</v>
      </c>
      <c r="AV110" s="160">
        <f t="shared" si="43"/>
        <v>1.7129999999999999E-2</v>
      </c>
      <c r="AW110" s="55"/>
      <c r="AX110" s="138">
        <v>8.3936341100000006E-2</v>
      </c>
      <c r="AY110" s="160">
        <f t="shared" si="44"/>
        <v>0.14378295230430002</v>
      </c>
      <c r="AZ110" s="53"/>
      <c r="BA110" s="125">
        <v>0.54456454499999996</v>
      </c>
      <c r="BB110" s="160">
        <f t="shared" si="45"/>
        <v>0.93283906558499996</v>
      </c>
      <c r="BC110" s="53"/>
      <c r="BD110" s="141">
        <v>6.6889263700000007E-2</v>
      </c>
      <c r="BE110" s="160">
        <f t="shared" si="46"/>
        <v>0.11458130871810002</v>
      </c>
      <c r="BF110" s="53" t="s">
        <v>84</v>
      </c>
      <c r="BG110" s="122">
        <v>0.04</v>
      </c>
      <c r="BH110" s="148">
        <f t="shared" si="47"/>
        <v>6.8519999999999998E-2</v>
      </c>
      <c r="BI110" s="55" t="s">
        <v>84</v>
      </c>
      <c r="BJ110" s="129">
        <v>0.06</v>
      </c>
      <c r="BK110" s="160">
        <f t="shared" si="48"/>
        <v>0.10278</v>
      </c>
      <c r="BL110" s="53"/>
      <c r="BM110" s="141">
        <v>0.47666940099999999</v>
      </c>
      <c r="BN110" s="160">
        <f t="shared" si="49"/>
        <v>0.81653468391299999</v>
      </c>
      <c r="BO110" s="32" t="s">
        <v>115</v>
      </c>
      <c r="BP110" s="9" t="s">
        <v>115</v>
      </c>
      <c r="BQ110" s="131" t="s">
        <v>17</v>
      </c>
      <c r="BR110" s="8"/>
      <c r="BS110" s="3"/>
    </row>
    <row r="111" spans="1:71" x14ac:dyDescent="0.25">
      <c r="A111" s="86">
        <f t="shared" si="50"/>
        <v>42455</v>
      </c>
      <c r="B111" s="25">
        <v>1105</v>
      </c>
      <c r="C111" s="31">
        <v>18.86</v>
      </c>
      <c r="D111" s="168">
        <v>7.81</v>
      </c>
      <c r="E111" s="26">
        <v>1</v>
      </c>
      <c r="F111" s="29">
        <v>259</v>
      </c>
      <c r="G111" s="29">
        <f t="shared" si="31"/>
        <v>259</v>
      </c>
      <c r="H111" s="147">
        <f t="shared" si="51"/>
        <v>286.19499999999999</v>
      </c>
      <c r="I111" s="30">
        <v>1</v>
      </c>
      <c r="J111" s="29">
        <v>172</v>
      </c>
      <c r="K111" s="29">
        <f t="shared" si="32"/>
        <v>172</v>
      </c>
      <c r="L111" s="29">
        <f t="shared" si="52"/>
        <v>190.06</v>
      </c>
      <c r="M111" s="54">
        <v>42</v>
      </c>
      <c r="N111" s="147">
        <f t="shared" si="53"/>
        <v>46.41</v>
      </c>
      <c r="O111" s="97">
        <v>90.5</v>
      </c>
      <c r="P111" s="62">
        <v>95</v>
      </c>
      <c r="Q111" s="29">
        <v>100</v>
      </c>
      <c r="R111" s="29">
        <f t="shared" si="30"/>
        <v>45</v>
      </c>
      <c r="S111" s="147">
        <f t="shared" si="54"/>
        <v>49.725000000000001</v>
      </c>
      <c r="T111" s="26">
        <v>2</v>
      </c>
      <c r="U111" s="62">
        <v>0.68700000000000006</v>
      </c>
      <c r="V111" s="62">
        <f t="shared" si="33"/>
        <v>1.3740000000000001</v>
      </c>
      <c r="W111" s="150">
        <f t="shared" si="55"/>
        <v>1.5182700000000002</v>
      </c>
      <c r="X111" s="164"/>
      <c r="Y111" s="165"/>
      <c r="Z111" s="147">
        <f t="shared" si="56"/>
        <v>0</v>
      </c>
      <c r="AA111" s="114">
        <v>10</v>
      </c>
      <c r="AB111" s="148">
        <f t="shared" si="34"/>
        <v>11.05</v>
      </c>
      <c r="AC111" s="116">
        <v>4.75</v>
      </c>
      <c r="AD111" s="152">
        <f t="shared" si="35"/>
        <v>5.2487500000000002</v>
      </c>
      <c r="AE111" s="117">
        <v>0.42299999999999999</v>
      </c>
      <c r="AF111" s="147">
        <f t="shared" si="36"/>
        <v>0.46741499999999997</v>
      </c>
      <c r="AG111" s="117">
        <v>2.7629999999999999</v>
      </c>
      <c r="AH111" s="147">
        <f t="shared" si="37"/>
        <v>3.0531149999999996</v>
      </c>
      <c r="AI111" s="29">
        <f t="shared" si="38"/>
        <v>13.186</v>
      </c>
      <c r="AJ111" s="150">
        <f t="shared" si="39"/>
        <v>14.570530000000002</v>
      </c>
      <c r="AK111" s="54"/>
      <c r="AL111" s="145">
        <v>0.3</v>
      </c>
      <c r="AM111" s="147">
        <f t="shared" si="40"/>
        <v>0.33150000000000002</v>
      </c>
      <c r="AN111" s="53"/>
      <c r="AO111" s="122">
        <v>0.4</v>
      </c>
      <c r="AP111" s="148">
        <f t="shared" si="41"/>
        <v>0.442</v>
      </c>
      <c r="AQ111" s="127" t="s">
        <v>84</v>
      </c>
      <c r="AR111" s="129">
        <v>0.05</v>
      </c>
      <c r="AS111" s="160">
        <f t="shared" si="42"/>
        <v>5.525E-2</v>
      </c>
      <c r="AT111" s="55" t="s">
        <v>84</v>
      </c>
      <c r="AU111" s="129">
        <v>0.01</v>
      </c>
      <c r="AV111" s="160">
        <f t="shared" si="43"/>
        <v>1.1050000000000001E-2</v>
      </c>
      <c r="AW111" s="55"/>
      <c r="AX111" s="138">
        <v>8.4238268399999996E-2</v>
      </c>
      <c r="AY111" s="160">
        <f t="shared" si="44"/>
        <v>9.3083286582000005E-2</v>
      </c>
      <c r="AZ111" s="53"/>
      <c r="BA111" s="125">
        <v>0.54285264</v>
      </c>
      <c r="BB111" s="160">
        <f t="shared" si="45"/>
        <v>0.59985216720000001</v>
      </c>
      <c r="BC111" s="53" t="s">
        <v>84</v>
      </c>
      <c r="BD111" s="141">
        <v>0.05</v>
      </c>
      <c r="BE111" s="160">
        <f t="shared" si="46"/>
        <v>5.525E-2</v>
      </c>
      <c r="BF111" s="53" t="s">
        <v>84</v>
      </c>
      <c r="BG111" s="122">
        <v>0.04</v>
      </c>
      <c r="BH111" s="148">
        <f t="shared" si="47"/>
        <v>4.4200000000000003E-2</v>
      </c>
      <c r="BI111" s="55" t="s">
        <v>84</v>
      </c>
      <c r="BJ111" s="129">
        <v>0.06</v>
      </c>
      <c r="BK111" s="160">
        <f t="shared" si="48"/>
        <v>6.6299999999999998E-2</v>
      </c>
      <c r="BL111" s="53"/>
      <c r="BM111" s="141">
        <v>0.40107724099999997</v>
      </c>
      <c r="BN111" s="160">
        <f t="shared" si="49"/>
        <v>0.44319035130499995</v>
      </c>
      <c r="BO111" s="32" t="s">
        <v>115</v>
      </c>
      <c r="BP111" s="9" t="s">
        <v>115</v>
      </c>
      <c r="BQ111" s="131" t="s">
        <v>17</v>
      </c>
      <c r="BR111" s="8"/>
      <c r="BS111" s="3"/>
    </row>
    <row r="112" spans="1:71" x14ac:dyDescent="0.25">
      <c r="A112" s="86">
        <f t="shared" si="50"/>
        <v>42456</v>
      </c>
      <c r="B112" s="25">
        <v>851</v>
      </c>
      <c r="C112" s="31">
        <v>18.329999999999998</v>
      </c>
      <c r="D112" s="168">
        <v>7.77</v>
      </c>
      <c r="E112" s="26">
        <v>1</v>
      </c>
      <c r="F112" s="29">
        <v>272</v>
      </c>
      <c r="G112" s="29">
        <f t="shared" si="31"/>
        <v>272</v>
      </c>
      <c r="H112" s="147">
        <f t="shared" si="51"/>
        <v>231.47200000000001</v>
      </c>
      <c r="I112" s="30">
        <v>1</v>
      </c>
      <c r="J112" s="29">
        <v>203</v>
      </c>
      <c r="K112" s="29">
        <f t="shared" si="32"/>
        <v>203</v>
      </c>
      <c r="L112" s="29">
        <f t="shared" si="52"/>
        <v>172.75299999999999</v>
      </c>
      <c r="M112" s="54">
        <v>80</v>
      </c>
      <c r="N112" s="147">
        <f t="shared" si="53"/>
        <v>68.08</v>
      </c>
      <c r="O112" s="97">
        <v>87.7</v>
      </c>
      <c r="P112" s="62">
        <v>93.3</v>
      </c>
      <c r="Q112" s="29">
        <v>100</v>
      </c>
      <c r="R112" s="29">
        <f t="shared" si="30"/>
        <v>55.999999999999943</v>
      </c>
      <c r="S112" s="147">
        <f t="shared" si="54"/>
        <v>47.655999999999949</v>
      </c>
      <c r="T112" s="26">
        <v>2</v>
      </c>
      <c r="U112" s="62">
        <v>0.8</v>
      </c>
      <c r="V112" s="62">
        <f t="shared" si="33"/>
        <v>1.6</v>
      </c>
      <c r="W112" s="150">
        <f t="shared" si="55"/>
        <v>1.3616000000000001</v>
      </c>
      <c r="X112" s="164"/>
      <c r="Y112" s="165"/>
      <c r="Z112" s="147">
        <f t="shared" si="56"/>
        <v>0</v>
      </c>
      <c r="AA112" s="114">
        <v>9.1999999999999993</v>
      </c>
      <c r="AB112" s="148">
        <f t="shared" si="34"/>
        <v>7.8292000000000002</v>
      </c>
      <c r="AC112" s="116">
        <v>5.45</v>
      </c>
      <c r="AD112" s="152">
        <f t="shared" si="35"/>
        <v>4.63795</v>
      </c>
      <c r="AE112" s="117">
        <v>0.185</v>
      </c>
      <c r="AF112" s="147">
        <f t="shared" si="36"/>
        <v>0.15743499999999999</v>
      </c>
      <c r="AG112" s="117">
        <v>2.077</v>
      </c>
      <c r="AH112" s="147">
        <f t="shared" si="37"/>
        <v>1.7675270000000001</v>
      </c>
      <c r="AI112" s="29">
        <f t="shared" si="38"/>
        <v>11.462</v>
      </c>
      <c r="AJ112" s="150">
        <f t="shared" si="39"/>
        <v>9.7541620000000009</v>
      </c>
      <c r="AK112" s="54" t="s">
        <v>84</v>
      </c>
      <c r="AL112" s="145">
        <v>0.1</v>
      </c>
      <c r="AM112" s="147">
        <f t="shared" si="40"/>
        <v>8.5100000000000009E-2</v>
      </c>
      <c r="AN112" s="53"/>
      <c r="AO112" s="122">
        <v>0.32</v>
      </c>
      <c r="AP112" s="148">
        <f t="shared" si="41"/>
        <v>0.27232000000000001</v>
      </c>
      <c r="AQ112" s="127" t="s">
        <v>84</v>
      </c>
      <c r="AR112" s="129">
        <v>0.05</v>
      </c>
      <c r="AS112" s="160">
        <f t="shared" si="42"/>
        <v>4.2550000000000004E-2</v>
      </c>
      <c r="AT112" s="55" t="s">
        <v>84</v>
      </c>
      <c r="AU112" s="129">
        <v>0.01</v>
      </c>
      <c r="AV112" s="160">
        <f t="shared" si="43"/>
        <v>8.5100000000000002E-3</v>
      </c>
      <c r="AW112" s="55"/>
      <c r="AX112" s="138">
        <v>0.100824803</v>
      </c>
      <c r="AY112" s="160">
        <f t="shared" si="44"/>
        <v>8.5801907353000001E-2</v>
      </c>
      <c r="AZ112" s="53"/>
      <c r="BA112" s="125">
        <v>1.07064235</v>
      </c>
      <c r="BB112" s="160">
        <f t="shared" si="45"/>
        <v>0.91111663984999991</v>
      </c>
      <c r="BC112" s="53"/>
      <c r="BD112" s="141">
        <v>0.16467410299999999</v>
      </c>
      <c r="BE112" s="160">
        <f t="shared" si="46"/>
        <v>0.14013766165299998</v>
      </c>
      <c r="BF112" s="53" t="s">
        <v>84</v>
      </c>
      <c r="BG112" s="122">
        <v>0.04</v>
      </c>
      <c r="BH112" s="148">
        <f t="shared" si="47"/>
        <v>3.4040000000000001E-2</v>
      </c>
      <c r="BI112" s="55" t="s">
        <v>84</v>
      </c>
      <c r="BJ112" s="129">
        <v>0.06</v>
      </c>
      <c r="BK112" s="160">
        <f t="shared" si="48"/>
        <v>5.1059999999999994E-2</v>
      </c>
      <c r="BL112" s="53"/>
      <c r="BM112" s="141">
        <v>1.48775327</v>
      </c>
      <c r="BN112" s="160">
        <f t="shared" si="49"/>
        <v>1.2660780327699999</v>
      </c>
      <c r="BO112" s="32" t="s">
        <v>115</v>
      </c>
      <c r="BP112" s="9" t="s">
        <v>115</v>
      </c>
      <c r="BQ112" s="131" t="s">
        <v>17</v>
      </c>
      <c r="BR112" s="8"/>
      <c r="BS112" s="3"/>
    </row>
    <row r="113" spans="1:106" x14ac:dyDescent="0.25">
      <c r="A113" s="86">
        <f t="shared" si="50"/>
        <v>42457</v>
      </c>
      <c r="B113" s="25">
        <v>683</v>
      </c>
      <c r="C113" s="31">
        <v>17.5</v>
      </c>
      <c r="D113" s="168">
        <v>7.87</v>
      </c>
      <c r="E113" s="26">
        <v>1</v>
      </c>
      <c r="F113" s="29">
        <v>171</v>
      </c>
      <c r="G113" s="29">
        <f t="shared" si="31"/>
        <v>171</v>
      </c>
      <c r="H113" s="147">
        <f t="shared" si="51"/>
        <v>116.79300000000001</v>
      </c>
      <c r="I113" s="30">
        <v>1</v>
      </c>
      <c r="J113" s="29">
        <v>92</v>
      </c>
      <c r="K113" s="29">
        <f t="shared" si="32"/>
        <v>92</v>
      </c>
      <c r="L113" s="29">
        <f t="shared" si="52"/>
        <v>62.835999999999999</v>
      </c>
      <c r="M113" s="54">
        <v>25</v>
      </c>
      <c r="N113" s="147">
        <f t="shared" si="53"/>
        <v>17.074999999999999</v>
      </c>
      <c r="O113" s="97">
        <v>90.9</v>
      </c>
      <c r="P113" s="62">
        <v>98.4</v>
      </c>
      <c r="Q113" s="29">
        <v>100</v>
      </c>
      <c r="R113" s="29">
        <f t="shared" si="30"/>
        <v>75</v>
      </c>
      <c r="S113" s="147">
        <f t="shared" si="54"/>
        <v>51.225000000000001</v>
      </c>
      <c r="T113" s="26">
        <v>2</v>
      </c>
      <c r="U113" s="62">
        <v>1.3</v>
      </c>
      <c r="V113" s="62">
        <f t="shared" si="33"/>
        <v>2.6</v>
      </c>
      <c r="W113" s="150">
        <f t="shared" si="55"/>
        <v>1.7758</v>
      </c>
      <c r="X113" s="164"/>
      <c r="Y113" s="165"/>
      <c r="Z113" s="147">
        <f t="shared" si="56"/>
        <v>0</v>
      </c>
      <c r="AA113" s="114">
        <v>9.1999999999999993</v>
      </c>
      <c r="AB113" s="148">
        <f t="shared" si="34"/>
        <v>6.2835999999999999</v>
      </c>
      <c r="AC113" s="116">
        <v>2.96</v>
      </c>
      <c r="AD113" s="152">
        <f t="shared" si="35"/>
        <v>2.0216799999999999</v>
      </c>
      <c r="AE113" s="117">
        <v>0.34200000000000003</v>
      </c>
      <c r="AF113" s="147">
        <f t="shared" si="36"/>
        <v>0.23358600000000002</v>
      </c>
      <c r="AG113" s="117">
        <v>1.9139999999999999</v>
      </c>
      <c r="AH113" s="147">
        <f t="shared" si="37"/>
        <v>1.3072619999999999</v>
      </c>
      <c r="AI113" s="29">
        <f t="shared" si="38"/>
        <v>11.456</v>
      </c>
      <c r="AJ113" s="150">
        <f t="shared" si="39"/>
        <v>7.8244479999999994</v>
      </c>
      <c r="AK113" s="54"/>
      <c r="AL113" s="145">
        <v>0.9</v>
      </c>
      <c r="AM113" s="147">
        <f t="shared" si="40"/>
        <v>0.61470000000000002</v>
      </c>
      <c r="AN113" s="53"/>
      <c r="AO113" s="122">
        <v>0.26</v>
      </c>
      <c r="AP113" s="148">
        <f t="shared" si="41"/>
        <v>0.17758000000000002</v>
      </c>
      <c r="AQ113" s="127" t="s">
        <v>84</v>
      </c>
      <c r="AR113" s="129">
        <v>0.05</v>
      </c>
      <c r="AS113" s="160">
        <f t="shared" si="42"/>
        <v>3.415E-2</v>
      </c>
      <c r="AT113" s="55" t="s">
        <v>84</v>
      </c>
      <c r="AU113" s="129">
        <v>0.01</v>
      </c>
      <c r="AV113" s="160">
        <f t="shared" si="43"/>
        <v>6.8300000000000001E-3</v>
      </c>
      <c r="AW113" s="55"/>
      <c r="AX113" s="138">
        <v>9.8066978200000002E-2</v>
      </c>
      <c r="AY113" s="160">
        <f t="shared" si="44"/>
        <v>6.6979746110600008E-2</v>
      </c>
      <c r="AZ113" s="53"/>
      <c r="BA113" s="125">
        <v>1.13146663</v>
      </c>
      <c r="BB113" s="160">
        <f t="shared" si="45"/>
        <v>0.77279170828999999</v>
      </c>
      <c r="BC113" s="53" t="s">
        <v>84</v>
      </c>
      <c r="BD113" s="141">
        <v>0.05</v>
      </c>
      <c r="BE113" s="160">
        <f t="shared" si="46"/>
        <v>3.415E-2</v>
      </c>
      <c r="BF113" s="53" t="s">
        <v>84</v>
      </c>
      <c r="BG113" s="122">
        <v>0.04</v>
      </c>
      <c r="BH113" s="148">
        <f t="shared" si="47"/>
        <v>2.7320000000000001E-2</v>
      </c>
      <c r="BI113" s="55" t="s">
        <v>84</v>
      </c>
      <c r="BJ113" s="129">
        <v>0.06</v>
      </c>
      <c r="BK113" s="160">
        <f t="shared" si="48"/>
        <v>4.0979999999999996E-2</v>
      </c>
      <c r="BL113" s="53"/>
      <c r="BM113" s="141">
        <v>0.96699214</v>
      </c>
      <c r="BN113" s="160">
        <f t="shared" si="49"/>
        <v>0.66045563161999998</v>
      </c>
      <c r="BO113" s="32" t="s">
        <v>115</v>
      </c>
      <c r="BP113" s="9" t="s">
        <v>115</v>
      </c>
      <c r="BQ113" s="131" t="s">
        <v>17</v>
      </c>
      <c r="BR113" s="8"/>
      <c r="BS113" s="3"/>
    </row>
    <row r="114" spans="1:106" x14ac:dyDescent="0.25">
      <c r="A114" s="86">
        <f t="shared" si="50"/>
        <v>42458</v>
      </c>
      <c r="B114" s="25">
        <v>1728</v>
      </c>
      <c r="C114" s="31">
        <v>16.96</v>
      </c>
      <c r="D114" s="168">
        <v>7.77</v>
      </c>
      <c r="E114" s="26">
        <v>1</v>
      </c>
      <c r="F114" s="29">
        <v>814</v>
      </c>
      <c r="G114" s="29">
        <f t="shared" si="31"/>
        <v>814</v>
      </c>
      <c r="H114" s="147">
        <f t="shared" si="51"/>
        <v>1406.5920000000001</v>
      </c>
      <c r="I114" s="26">
        <v>1</v>
      </c>
      <c r="J114" s="29">
        <v>713</v>
      </c>
      <c r="K114" s="29">
        <f t="shared" si="32"/>
        <v>713</v>
      </c>
      <c r="L114" s="29">
        <f t="shared" si="52"/>
        <v>1232.0640000000001</v>
      </c>
      <c r="M114" s="54">
        <v>159</v>
      </c>
      <c r="N114" s="147">
        <f t="shared" si="53"/>
        <v>274.75200000000001</v>
      </c>
      <c r="O114" s="97">
        <v>90.2</v>
      </c>
      <c r="P114" s="62">
        <v>99.3</v>
      </c>
      <c r="Q114" s="29">
        <v>81</v>
      </c>
      <c r="R114" s="29">
        <f t="shared" si="30"/>
        <v>112.34567901234561</v>
      </c>
      <c r="S114" s="147">
        <f t="shared" si="54"/>
        <v>194.13333333333324</v>
      </c>
      <c r="T114" s="26">
        <v>1</v>
      </c>
      <c r="U114" s="62">
        <v>3.94</v>
      </c>
      <c r="V114" s="62">
        <f t="shared" si="33"/>
        <v>3.94</v>
      </c>
      <c r="W114" s="150">
        <f t="shared" si="55"/>
        <v>6.8083200000000001</v>
      </c>
      <c r="X114" s="164"/>
      <c r="Y114" s="165"/>
      <c r="Z114" s="147">
        <f t="shared" si="56"/>
        <v>0</v>
      </c>
      <c r="AA114" s="114">
        <v>22.8</v>
      </c>
      <c r="AB114" s="148">
        <f t="shared" si="34"/>
        <v>39.398400000000002</v>
      </c>
      <c r="AC114" s="116">
        <v>7.14</v>
      </c>
      <c r="AD114" s="152">
        <f t="shared" si="35"/>
        <v>12.33792</v>
      </c>
      <c r="AE114" s="117">
        <v>1.1890000000000001</v>
      </c>
      <c r="AF114" s="147">
        <f t="shared" si="36"/>
        <v>2.054592</v>
      </c>
      <c r="AG114" s="117">
        <v>0.2</v>
      </c>
      <c r="AH114" s="147">
        <f t="shared" si="37"/>
        <v>0.34560000000000002</v>
      </c>
      <c r="AI114" s="29">
        <f t="shared" si="38"/>
        <v>24.189</v>
      </c>
      <c r="AJ114" s="150">
        <f t="shared" si="39"/>
        <v>41.798591999999999</v>
      </c>
      <c r="AK114" s="54"/>
      <c r="AL114" s="145">
        <v>0.27</v>
      </c>
      <c r="AM114" s="147">
        <f t="shared" si="40"/>
        <v>0.46656000000000009</v>
      </c>
      <c r="AN114" s="53"/>
      <c r="AO114" s="122">
        <v>0.41</v>
      </c>
      <c r="AP114" s="148">
        <f t="shared" si="41"/>
        <v>0.70847999999999989</v>
      </c>
      <c r="AQ114" s="127" t="s">
        <v>84</v>
      </c>
      <c r="AR114" s="129">
        <v>0.05</v>
      </c>
      <c r="AS114" s="160">
        <f t="shared" si="42"/>
        <v>8.6400000000000005E-2</v>
      </c>
      <c r="AT114" s="55" t="s">
        <v>84</v>
      </c>
      <c r="AU114" s="129">
        <v>0.01</v>
      </c>
      <c r="AV114" s="160">
        <f t="shared" si="43"/>
        <v>1.728E-2</v>
      </c>
      <c r="AW114" s="55"/>
      <c r="AX114" s="138">
        <v>0.113035291</v>
      </c>
      <c r="AY114" s="160">
        <f t="shared" si="44"/>
        <v>0.19532498284799998</v>
      </c>
      <c r="AZ114" s="53"/>
      <c r="BA114" s="125">
        <v>2.6646597399999998</v>
      </c>
      <c r="BB114" s="160">
        <f t="shared" si="45"/>
        <v>4.6045320307199997</v>
      </c>
      <c r="BC114" s="53"/>
      <c r="BD114" s="141">
        <v>0.16069596999999999</v>
      </c>
      <c r="BE114" s="160">
        <f t="shared" si="46"/>
        <v>0.27768263616</v>
      </c>
      <c r="BF114" s="53"/>
      <c r="BG114" s="122">
        <v>4.3554153300000002E-2</v>
      </c>
      <c r="BH114" s="148">
        <f t="shared" si="47"/>
        <v>7.5261576902400013E-2</v>
      </c>
      <c r="BI114" s="55" t="s">
        <v>84</v>
      </c>
      <c r="BJ114" s="129">
        <v>0.06</v>
      </c>
      <c r="BK114" s="160">
        <f t="shared" si="48"/>
        <v>0.10367999999999999</v>
      </c>
      <c r="BL114" s="53"/>
      <c r="BM114" s="141">
        <v>0.65196472400000005</v>
      </c>
      <c r="BN114" s="160">
        <f t="shared" si="49"/>
        <v>1.1265950430720002</v>
      </c>
      <c r="BO114" s="32" t="s">
        <v>115</v>
      </c>
      <c r="BP114" s="9" t="s">
        <v>115</v>
      </c>
      <c r="BQ114" s="131" t="s">
        <v>128</v>
      </c>
      <c r="BR114" s="8"/>
      <c r="BS114" s="3"/>
    </row>
    <row r="115" spans="1:106" x14ac:dyDescent="0.25">
      <c r="A115" s="86">
        <f t="shared" si="50"/>
        <v>42459</v>
      </c>
      <c r="B115" s="25">
        <v>2165</v>
      </c>
      <c r="C115" s="31">
        <v>17.52</v>
      </c>
      <c r="D115" s="168">
        <v>7.86</v>
      </c>
      <c r="E115" s="26">
        <v>1</v>
      </c>
      <c r="F115" s="29">
        <v>860</v>
      </c>
      <c r="G115" s="29">
        <f t="shared" si="31"/>
        <v>860</v>
      </c>
      <c r="H115" s="147">
        <f t="shared" si="51"/>
        <v>1861.9</v>
      </c>
      <c r="I115" s="26">
        <v>1</v>
      </c>
      <c r="J115" s="29">
        <v>835</v>
      </c>
      <c r="K115" s="29">
        <f t="shared" si="32"/>
        <v>835</v>
      </c>
      <c r="L115" s="29">
        <f t="shared" si="52"/>
        <v>1807.7750000000001</v>
      </c>
      <c r="M115" s="54">
        <v>183</v>
      </c>
      <c r="N115" s="147">
        <f t="shared" si="53"/>
        <v>396.19499999999999</v>
      </c>
      <c r="O115" s="97">
        <v>93.2</v>
      </c>
      <c r="P115" s="62">
        <v>101.2</v>
      </c>
      <c r="Q115" s="29">
        <v>70</v>
      </c>
      <c r="R115" s="29">
        <f>IF(P115=0,0,(P115-O115)*1000/Q115)</f>
        <v>114.28571428571429</v>
      </c>
      <c r="S115" s="147">
        <f t="shared" si="54"/>
        <v>247.42857142857144</v>
      </c>
      <c r="T115" s="26">
        <v>1</v>
      </c>
      <c r="U115" s="62">
        <v>3.27</v>
      </c>
      <c r="V115" s="62">
        <f t="shared" si="33"/>
        <v>3.27</v>
      </c>
      <c r="W115" s="150">
        <f t="shared" si="55"/>
        <v>7.0795500000000002</v>
      </c>
      <c r="X115" s="164"/>
      <c r="Y115" s="165"/>
      <c r="Z115" s="147">
        <f t="shared" si="56"/>
        <v>0</v>
      </c>
      <c r="AA115" s="114">
        <v>24.4</v>
      </c>
      <c r="AB115" s="148">
        <f t="shared" si="34"/>
        <v>52.826000000000001</v>
      </c>
      <c r="AC115" s="116">
        <v>8.58</v>
      </c>
      <c r="AD115" s="152">
        <f t="shared" si="35"/>
        <v>18.575700000000001</v>
      </c>
      <c r="AE115" s="117">
        <v>0.437</v>
      </c>
      <c r="AF115" s="147">
        <f t="shared" si="36"/>
        <v>0.94610499999999997</v>
      </c>
      <c r="AG115" s="117">
        <v>0.48</v>
      </c>
      <c r="AH115" s="147">
        <f t="shared" si="37"/>
        <v>1.0392000000000001</v>
      </c>
      <c r="AI115" s="29">
        <f t="shared" si="38"/>
        <v>25.317</v>
      </c>
      <c r="AJ115" s="150">
        <f t="shared" si="39"/>
        <v>54.811304999999997</v>
      </c>
      <c r="AK115" s="54"/>
      <c r="AL115" s="145">
        <v>0.7</v>
      </c>
      <c r="AM115" s="147">
        <f t="shared" si="40"/>
        <v>1.5155000000000001</v>
      </c>
      <c r="AN115" s="53"/>
      <c r="AO115" s="122">
        <v>0.4</v>
      </c>
      <c r="AP115" s="148">
        <f t="shared" si="41"/>
        <v>0.86599999999999999</v>
      </c>
      <c r="AQ115" s="127" t="s">
        <v>84</v>
      </c>
      <c r="AR115" s="129">
        <v>0.05</v>
      </c>
      <c r="AS115" s="160">
        <f t="shared" si="42"/>
        <v>0.10825</v>
      </c>
      <c r="AT115" s="55" t="s">
        <v>84</v>
      </c>
      <c r="AU115" s="129">
        <v>0.01</v>
      </c>
      <c r="AV115" s="160">
        <f t="shared" si="43"/>
        <v>2.1650000000000003E-2</v>
      </c>
      <c r="AW115" s="55"/>
      <c r="AX115" s="138">
        <v>0.107713401</v>
      </c>
      <c r="AY115" s="160">
        <f t="shared" si="44"/>
        <v>0.23319951316500001</v>
      </c>
      <c r="AZ115" s="53"/>
      <c r="BA115" s="125">
        <v>2.26305771</v>
      </c>
      <c r="BB115" s="160">
        <f t="shared" si="45"/>
        <v>4.8995199421500004</v>
      </c>
      <c r="BC115" s="53"/>
      <c r="BD115" s="141">
        <v>0.13995937999999999</v>
      </c>
      <c r="BE115" s="160">
        <f t="shared" si="46"/>
        <v>0.3030120577</v>
      </c>
      <c r="BF115" s="53"/>
      <c r="BG115" s="122">
        <v>4.89703082E-2</v>
      </c>
      <c r="BH115" s="148">
        <f t="shared" si="47"/>
        <v>0.106020717253</v>
      </c>
      <c r="BI115" s="55" t="s">
        <v>84</v>
      </c>
      <c r="BJ115" s="129">
        <v>0.06</v>
      </c>
      <c r="BK115" s="160">
        <f t="shared" si="48"/>
        <v>0.12990000000000002</v>
      </c>
      <c r="BL115" s="53"/>
      <c r="BM115" s="141">
        <v>0.53785103599999995</v>
      </c>
      <c r="BN115" s="160">
        <f t="shared" si="49"/>
        <v>1.1644474929399999</v>
      </c>
      <c r="BO115" s="32" t="s">
        <v>115</v>
      </c>
      <c r="BP115" s="9" t="s">
        <v>115</v>
      </c>
      <c r="BQ115" s="131" t="s">
        <v>128</v>
      </c>
      <c r="BR115" s="8"/>
      <c r="BS115" s="3"/>
    </row>
    <row r="116" spans="1:106" x14ac:dyDescent="0.25">
      <c r="A116" s="86">
        <f t="shared" si="50"/>
        <v>42460</v>
      </c>
      <c r="B116" s="25">
        <v>2028</v>
      </c>
      <c r="C116" s="31">
        <v>18.46</v>
      </c>
      <c r="D116" s="168">
        <v>7.58</v>
      </c>
      <c r="E116" s="26">
        <v>1</v>
      </c>
      <c r="F116" s="29">
        <v>965</v>
      </c>
      <c r="G116" s="29">
        <f t="shared" si="31"/>
        <v>965</v>
      </c>
      <c r="H116" s="147">
        <f t="shared" si="51"/>
        <v>1957.02</v>
      </c>
      <c r="I116" s="26">
        <v>1</v>
      </c>
      <c r="J116" s="29">
        <v>839</v>
      </c>
      <c r="K116" s="29">
        <f t="shared" si="32"/>
        <v>839</v>
      </c>
      <c r="L116" s="29">
        <f t="shared" si="52"/>
        <v>1701.492</v>
      </c>
      <c r="M116" s="54">
        <v>209</v>
      </c>
      <c r="N116" s="147">
        <f t="shared" si="53"/>
        <v>423.85199999999998</v>
      </c>
      <c r="O116" s="97">
        <v>91.6</v>
      </c>
      <c r="P116" s="62">
        <v>101.8</v>
      </c>
      <c r="Q116" s="29">
        <v>71</v>
      </c>
      <c r="R116" s="29">
        <f>IF(P116=0,0,(P116-O116)*1000/Q116)</f>
        <v>143.66197183098598</v>
      </c>
      <c r="S116" s="147">
        <f t="shared" si="54"/>
        <v>291.34647887323956</v>
      </c>
      <c r="T116" s="26">
        <v>1</v>
      </c>
      <c r="U116" s="62">
        <v>3.88</v>
      </c>
      <c r="V116" s="62">
        <f t="shared" si="33"/>
        <v>3.88</v>
      </c>
      <c r="W116" s="150">
        <f t="shared" si="55"/>
        <v>7.8686399999999992</v>
      </c>
      <c r="X116" s="164"/>
      <c r="Y116" s="165"/>
      <c r="Z116" s="147">
        <f t="shared" si="56"/>
        <v>0</v>
      </c>
      <c r="AA116" s="114">
        <v>25.6</v>
      </c>
      <c r="AB116" s="148">
        <f t="shared" si="34"/>
        <v>51.916800000000002</v>
      </c>
      <c r="AC116" s="116">
        <v>9.36</v>
      </c>
      <c r="AD116" s="152">
        <f t="shared" si="35"/>
        <v>18.98208</v>
      </c>
      <c r="AE116" s="117">
        <v>0.1</v>
      </c>
      <c r="AF116" s="147">
        <f t="shared" si="36"/>
        <v>0.20280000000000001</v>
      </c>
      <c r="AG116" s="117">
        <v>0.2</v>
      </c>
      <c r="AH116" s="147">
        <f t="shared" si="37"/>
        <v>0.40560000000000002</v>
      </c>
      <c r="AI116" s="29">
        <f t="shared" si="38"/>
        <v>25.900000000000002</v>
      </c>
      <c r="AJ116" s="150">
        <f t="shared" si="39"/>
        <v>52.525200000000005</v>
      </c>
      <c r="AK116" s="54"/>
      <c r="AL116" s="145">
        <v>0.75</v>
      </c>
      <c r="AM116" s="147">
        <f t="shared" si="40"/>
        <v>1.5209999999999999</v>
      </c>
      <c r="AN116" s="53"/>
      <c r="AO116" s="122">
        <v>0.92</v>
      </c>
      <c r="AP116" s="148">
        <f t="shared" si="41"/>
        <v>1.8657600000000001</v>
      </c>
      <c r="AQ116" s="127" t="s">
        <v>84</v>
      </c>
      <c r="AR116" s="129">
        <v>0.05</v>
      </c>
      <c r="AS116" s="160">
        <f t="shared" si="42"/>
        <v>0.1014</v>
      </c>
      <c r="AT116" s="55" t="s">
        <v>84</v>
      </c>
      <c r="AU116" s="129">
        <v>0.01</v>
      </c>
      <c r="AV116" s="160">
        <f t="shared" si="43"/>
        <v>2.0279999999999999E-2</v>
      </c>
      <c r="AW116" s="55"/>
      <c r="AX116" s="138">
        <v>5.2953627000000003E-2</v>
      </c>
      <c r="AY116" s="160">
        <f t="shared" si="44"/>
        <v>0.10738995555600001</v>
      </c>
      <c r="AZ116" s="53"/>
      <c r="BA116" s="125">
        <v>3.11801314</v>
      </c>
      <c r="BB116" s="160">
        <f t="shared" si="45"/>
        <v>6.3233306479199998</v>
      </c>
      <c r="BC116" s="53"/>
      <c r="BD116" s="141">
        <v>0.115091532</v>
      </c>
      <c r="BE116" s="160">
        <f t="shared" si="46"/>
        <v>0.233405626896</v>
      </c>
      <c r="BF116" s="53" t="s">
        <v>84</v>
      </c>
      <c r="BG116" s="122">
        <v>0.04</v>
      </c>
      <c r="BH116" s="148">
        <f t="shared" si="47"/>
        <v>8.1119999999999998E-2</v>
      </c>
      <c r="BI116" s="55" t="s">
        <v>84</v>
      </c>
      <c r="BJ116" s="129">
        <v>0.06</v>
      </c>
      <c r="BK116" s="160">
        <f t="shared" si="48"/>
        <v>0.12168</v>
      </c>
      <c r="BL116" s="53"/>
      <c r="BM116" s="141">
        <v>0.96126812699999997</v>
      </c>
      <c r="BN116" s="160">
        <f t="shared" si="49"/>
        <v>1.9494517615559999</v>
      </c>
      <c r="BO116" s="32" t="s">
        <v>115</v>
      </c>
      <c r="BP116" s="9" t="s">
        <v>115</v>
      </c>
      <c r="BQ116" s="131" t="s">
        <v>17</v>
      </c>
      <c r="BR116" s="8"/>
      <c r="BS116" s="3"/>
    </row>
    <row r="117" spans="1:106" x14ac:dyDescent="0.25">
      <c r="A117" s="86">
        <f t="shared" si="50"/>
        <v>42461</v>
      </c>
      <c r="B117" s="25">
        <v>1946</v>
      </c>
      <c r="C117" s="31">
        <v>18.93</v>
      </c>
      <c r="D117" s="168">
        <v>7.33</v>
      </c>
      <c r="E117" s="26">
        <v>2</v>
      </c>
      <c r="F117" s="29">
        <v>476</v>
      </c>
      <c r="G117" s="29">
        <f t="shared" ref="G117:G180" si="57">IF(F117=0,0,(F117*E117))</f>
        <v>952</v>
      </c>
      <c r="H117" s="147">
        <f t="shared" si="51"/>
        <v>1852.5920000000001</v>
      </c>
      <c r="I117" s="26">
        <v>2</v>
      </c>
      <c r="J117" s="29">
        <v>380</v>
      </c>
      <c r="K117" s="29">
        <f t="shared" ref="K117:K180" si="58">IF(J117=0,0,(J117*I117))</f>
        <v>760</v>
      </c>
      <c r="L117" s="29">
        <f t="shared" si="52"/>
        <v>1478.96</v>
      </c>
      <c r="M117" s="54">
        <v>267</v>
      </c>
      <c r="N117" s="147">
        <f t="shared" si="53"/>
        <v>519.58199999999999</v>
      </c>
      <c r="O117" s="97">
        <v>91.2</v>
      </c>
      <c r="P117" s="62">
        <v>99.2</v>
      </c>
      <c r="Q117" s="29">
        <v>42</v>
      </c>
      <c r="R117" s="29">
        <f t="shared" ref="R117:R180" si="59">IF(P117=0,0,(P117-O117)*1000/Q117)</f>
        <v>190.47619047619048</v>
      </c>
      <c r="S117" s="147">
        <f t="shared" si="54"/>
        <v>370.66666666666669</v>
      </c>
      <c r="T117" s="26">
        <v>2</v>
      </c>
      <c r="U117" s="62">
        <v>1.67</v>
      </c>
      <c r="V117" s="62">
        <f t="shared" ref="V117:V180" si="60">IF(U117=0,0,(U117*T117))</f>
        <v>3.34</v>
      </c>
      <c r="W117" s="150">
        <f t="shared" si="55"/>
        <v>6.4996399999999994</v>
      </c>
      <c r="X117" s="164"/>
      <c r="Y117" s="165"/>
      <c r="Z117" s="147">
        <f t="shared" si="56"/>
        <v>0</v>
      </c>
      <c r="AA117" s="114">
        <v>27.6</v>
      </c>
      <c r="AB117" s="148">
        <f t="shared" si="34"/>
        <v>53.709600000000009</v>
      </c>
      <c r="AC117" s="116">
        <v>11.28</v>
      </c>
      <c r="AD117" s="152">
        <f t="shared" si="35"/>
        <v>21.950879999999998</v>
      </c>
      <c r="AE117" s="117">
        <v>0.66400000000000003</v>
      </c>
      <c r="AF117" s="147">
        <f t="shared" si="36"/>
        <v>1.292144</v>
      </c>
      <c r="AG117" s="117">
        <v>0.108</v>
      </c>
      <c r="AH117" s="147">
        <f t="shared" si="37"/>
        <v>0.21016799999999999</v>
      </c>
      <c r="AI117" s="29">
        <f t="shared" si="38"/>
        <v>28.372000000000003</v>
      </c>
      <c r="AJ117" s="150">
        <f t="shared" si="39"/>
        <v>55.211912000000005</v>
      </c>
      <c r="AK117" s="54"/>
      <c r="AL117" s="145">
        <v>0.62</v>
      </c>
      <c r="AM117" s="147">
        <f t="shared" si="40"/>
        <v>1.20652</v>
      </c>
      <c r="AN117" s="53"/>
      <c r="AO117" s="122">
        <v>0.69</v>
      </c>
      <c r="AP117" s="148">
        <f t="shared" si="41"/>
        <v>1.34274</v>
      </c>
      <c r="AQ117" s="127" t="s">
        <v>17</v>
      </c>
      <c r="AR117" s="129">
        <v>1.0999999999999999E-2</v>
      </c>
      <c r="AS117" s="160">
        <f t="shared" si="42"/>
        <v>2.1405999999999998E-2</v>
      </c>
      <c r="AT117" s="55" t="s">
        <v>84</v>
      </c>
      <c r="AU117" s="129">
        <v>0.01</v>
      </c>
      <c r="AV117" s="160">
        <f t="shared" si="43"/>
        <v>1.9460000000000002E-2</v>
      </c>
      <c r="AW117" s="55"/>
      <c r="AX117" s="138">
        <v>4.5999999999999999E-2</v>
      </c>
      <c r="AY117" s="160">
        <f t="shared" si="44"/>
        <v>8.9516000000000012E-2</v>
      </c>
      <c r="AZ117" s="53"/>
      <c r="BA117" s="125">
        <v>4.2</v>
      </c>
      <c r="BB117" s="160">
        <f t="shared" si="45"/>
        <v>8.1732000000000014</v>
      </c>
      <c r="BC117" s="53"/>
      <c r="BD117" s="141">
        <v>0.17</v>
      </c>
      <c r="BE117" s="160">
        <f t="shared" si="46"/>
        <v>0.33082000000000006</v>
      </c>
      <c r="BF117" s="53"/>
      <c r="BG117" s="122">
        <v>0.03</v>
      </c>
      <c r="BH117" s="148">
        <f t="shared" si="47"/>
        <v>5.8379999999999994E-2</v>
      </c>
      <c r="BI117" s="55" t="s">
        <v>17</v>
      </c>
      <c r="BJ117" s="129">
        <v>0.01</v>
      </c>
      <c r="BK117" s="160">
        <f t="shared" si="48"/>
        <v>1.9460000000000002E-2</v>
      </c>
      <c r="BL117" s="53"/>
      <c r="BM117" s="141">
        <v>0.74</v>
      </c>
      <c r="BN117" s="160">
        <f t="shared" si="49"/>
        <v>1.44004</v>
      </c>
      <c r="BO117" s="32" t="s">
        <v>115</v>
      </c>
      <c r="BP117" s="9" t="s">
        <v>115</v>
      </c>
      <c r="BQ117" s="131" t="s">
        <v>129</v>
      </c>
      <c r="BR117" s="8"/>
      <c r="BS117" s="16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</row>
    <row r="118" spans="1:106" x14ac:dyDescent="0.25">
      <c r="A118" s="86">
        <f t="shared" si="50"/>
        <v>42462</v>
      </c>
      <c r="B118" s="25">
        <v>1333</v>
      </c>
      <c r="C118" s="31">
        <v>19.239999999999998</v>
      </c>
      <c r="D118" s="168">
        <v>7.5</v>
      </c>
      <c r="E118" s="26">
        <v>1</v>
      </c>
      <c r="F118" s="29">
        <v>260</v>
      </c>
      <c r="G118" s="29">
        <f t="shared" si="57"/>
        <v>260</v>
      </c>
      <c r="H118" s="147">
        <f t="shared" si="51"/>
        <v>346.58</v>
      </c>
      <c r="I118" s="26">
        <v>1</v>
      </c>
      <c r="J118" s="29">
        <v>212</v>
      </c>
      <c r="K118" s="29">
        <f t="shared" si="58"/>
        <v>212</v>
      </c>
      <c r="L118" s="29">
        <f t="shared" si="52"/>
        <v>282.596</v>
      </c>
      <c r="M118" s="54">
        <v>77</v>
      </c>
      <c r="N118" s="147">
        <f t="shared" si="53"/>
        <v>102.64100000000001</v>
      </c>
      <c r="O118" s="97">
        <v>92.8</v>
      </c>
      <c r="P118" s="62">
        <v>102.7</v>
      </c>
      <c r="Q118" s="29">
        <v>100</v>
      </c>
      <c r="R118" s="29">
        <f t="shared" si="59"/>
        <v>99.000000000000057</v>
      </c>
      <c r="S118" s="147">
        <f t="shared" si="54"/>
        <v>131.9670000000001</v>
      </c>
      <c r="T118" s="26">
        <v>2</v>
      </c>
      <c r="U118" s="62">
        <v>1.05</v>
      </c>
      <c r="V118" s="62">
        <f t="shared" si="60"/>
        <v>2.1</v>
      </c>
      <c r="W118" s="150">
        <f t="shared" si="55"/>
        <v>2.7993000000000001</v>
      </c>
      <c r="X118" s="164"/>
      <c r="Y118" s="165"/>
      <c r="Z118" s="147">
        <f t="shared" si="56"/>
        <v>0</v>
      </c>
      <c r="AA118" s="114">
        <v>20</v>
      </c>
      <c r="AB118" s="148">
        <f t="shared" si="34"/>
        <v>26.66</v>
      </c>
      <c r="AC118" s="116">
        <v>8.8800000000000008</v>
      </c>
      <c r="AD118" s="152">
        <f t="shared" si="35"/>
        <v>11.83704</v>
      </c>
      <c r="AE118" s="117">
        <v>0.14000000000000001</v>
      </c>
      <c r="AF118" s="147">
        <f t="shared" si="36"/>
        <v>0.18662000000000001</v>
      </c>
      <c r="AG118" s="117">
        <v>2.8610000000000002</v>
      </c>
      <c r="AH118" s="147">
        <f t="shared" si="37"/>
        <v>3.8137130000000004</v>
      </c>
      <c r="AI118" s="29">
        <f t="shared" si="38"/>
        <v>23.001000000000001</v>
      </c>
      <c r="AJ118" s="150">
        <f t="shared" si="39"/>
        <v>30.660333000000001</v>
      </c>
      <c r="AK118" s="54"/>
      <c r="AL118" s="145">
        <v>0.54</v>
      </c>
      <c r="AM118" s="147">
        <f t="shared" si="40"/>
        <v>0.71982000000000002</v>
      </c>
      <c r="AN118" s="53"/>
      <c r="AO118" s="122">
        <v>0.51</v>
      </c>
      <c r="AP118" s="148">
        <f t="shared" si="41"/>
        <v>0.67983000000000005</v>
      </c>
      <c r="AQ118" s="127" t="s">
        <v>84</v>
      </c>
      <c r="AR118" s="129">
        <v>5.0000000000000001E-3</v>
      </c>
      <c r="AS118" s="160">
        <f t="shared" si="42"/>
        <v>6.6649999999999999E-3</v>
      </c>
      <c r="AT118" s="55" t="s">
        <v>84</v>
      </c>
      <c r="AU118" s="129">
        <v>0.01</v>
      </c>
      <c r="AV118" s="160">
        <f t="shared" si="43"/>
        <v>1.333E-2</v>
      </c>
      <c r="AW118" s="55"/>
      <c r="AX118" s="138">
        <v>2.3E-2</v>
      </c>
      <c r="AY118" s="160">
        <f t="shared" si="44"/>
        <v>3.0658999999999999E-2</v>
      </c>
      <c r="AZ118" s="53"/>
      <c r="BA118" s="125">
        <v>0.85</v>
      </c>
      <c r="BB118" s="160">
        <f t="shared" si="45"/>
        <v>1.1330499999999999</v>
      </c>
      <c r="BC118" s="53"/>
      <c r="BD118" s="141">
        <v>0.1</v>
      </c>
      <c r="BE118" s="160">
        <f t="shared" si="46"/>
        <v>0.1333</v>
      </c>
      <c r="BF118" s="53"/>
      <c r="BG118" s="122">
        <v>0.02</v>
      </c>
      <c r="BH118" s="148">
        <f t="shared" si="47"/>
        <v>2.666E-2</v>
      </c>
      <c r="BI118" s="55" t="s">
        <v>84</v>
      </c>
      <c r="BJ118" s="129">
        <v>0.01</v>
      </c>
      <c r="BK118" s="160">
        <f t="shared" si="48"/>
        <v>1.333E-2</v>
      </c>
      <c r="BL118" s="53"/>
      <c r="BM118" s="141">
        <v>0.68</v>
      </c>
      <c r="BN118" s="160">
        <f t="shared" si="49"/>
        <v>0.90644000000000002</v>
      </c>
      <c r="BO118" s="32" t="s">
        <v>115</v>
      </c>
      <c r="BP118" s="9" t="s">
        <v>115</v>
      </c>
      <c r="BQ118" s="131" t="s">
        <v>17</v>
      </c>
      <c r="BR118" s="8"/>
      <c r="BS118" s="16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</row>
    <row r="119" spans="1:106" x14ac:dyDescent="0.25">
      <c r="A119" s="86">
        <f t="shared" si="50"/>
        <v>42463</v>
      </c>
      <c r="B119" s="25">
        <v>1209</v>
      </c>
      <c r="C119" s="31">
        <v>19.21</v>
      </c>
      <c r="D119" s="168">
        <v>8.65</v>
      </c>
      <c r="E119" s="26">
        <v>1</v>
      </c>
      <c r="F119" s="29">
        <v>238</v>
      </c>
      <c r="G119" s="29">
        <f t="shared" si="57"/>
        <v>238</v>
      </c>
      <c r="H119" s="147">
        <f t="shared" si="51"/>
        <v>287.74200000000002</v>
      </c>
      <c r="I119" s="26">
        <v>1</v>
      </c>
      <c r="J119" s="29">
        <v>190</v>
      </c>
      <c r="K119" s="29">
        <f t="shared" si="58"/>
        <v>190</v>
      </c>
      <c r="L119" s="29">
        <f t="shared" si="52"/>
        <v>229.71</v>
      </c>
      <c r="M119" s="54">
        <v>86</v>
      </c>
      <c r="N119" s="147">
        <f t="shared" si="53"/>
        <v>103.974</v>
      </c>
      <c r="O119" s="97">
        <v>92.4</v>
      </c>
      <c r="P119" s="62">
        <v>94</v>
      </c>
      <c r="Q119" s="29">
        <v>100</v>
      </c>
      <c r="R119" s="29">
        <f t="shared" si="59"/>
        <v>15.999999999999943</v>
      </c>
      <c r="S119" s="147">
        <f t="shared" si="54"/>
        <v>19.34399999999993</v>
      </c>
      <c r="T119" s="26">
        <v>2</v>
      </c>
      <c r="U119" s="62">
        <v>0.76800000000000002</v>
      </c>
      <c r="V119" s="62">
        <f t="shared" si="60"/>
        <v>1.536</v>
      </c>
      <c r="W119" s="150">
        <f t="shared" si="55"/>
        <v>1.857024</v>
      </c>
      <c r="X119" s="164"/>
      <c r="Y119" s="165"/>
      <c r="Z119" s="147">
        <f t="shared" si="56"/>
        <v>0</v>
      </c>
      <c r="AA119" s="114">
        <v>12.8</v>
      </c>
      <c r="AB119" s="148">
        <f t="shared" si="34"/>
        <v>15.475200000000001</v>
      </c>
      <c r="AC119" s="116">
        <v>6.08</v>
      </c>
      <c r="AD119" s="152">
        <f t="shared" si="35"/>
        <v>7.3507199999999999</v>
      </c>
      <c r="AE119" s="117">
        <v>0.26600000000000001</v>
      </c>
      <c r="AF119" s="147">
        <f t="shared" si="36"/>
        <v>0.32159399999999999</v>
      </c>
      <c r="AG119" s="117">
        <v>0.59199999999999997</v>
      </c>
      <c r="AH119" s="147">
        <f t="shared" si="37"/>
        <v>0.71572799999999992</v>
      </c>
      <c r="AI119" s="29">
        <f t="shared" si="38"/>
        <v>13.658000000000001</v>
      </c>
      <c r="AJ119" s="150">
        <f t="shared" si="39"/>
        <v>16.512522000000001</v>
      </c>
      <c r="AK119" s="54" t="s">
        <v>84</v>
      </c>
      <c r="AL119" s="145">
        <v>0.1</v>
      </c>
      <c r="AM119" s="147">
        <f t="shared" si="40"/>
        <v>0.12090000000000001</v>
      </c>
      <c r="AN119" s="53"/>
      <c r="AO119" s="122">
        <v>0.9</v>
      </c>
      <c r="AP119" s="148">
        <f t="shared" si="41"/>
        <v>1.0881000000000001</v>
      </c>
      <c r="AQ119" s="127" t="s">
        <v>84</v>
      </c>
      <c r="AR119" s="129">
        <v>5.0000000000000001E-3</v>
      </c>
      <c r="AS119" s="160">
        <f t="shared" si="42"/>
        <v>6.045E-3</v>
      </c>
      <c r="AT119" s="55" t="s">
        <v>84</v>
      </c>
      <c r="AU119" s="129">
        <v>0.01</v>
      </c>
      <c r="AV119" s="160">
        <f t="shared" si="43"/>
        <v>1.209E-2</v>
      </c>
      <c r="AW119" s="55"/>
      <c r="AX119" s="138">
        <v>0.02</v>
      </c>
      <c r="AY119" s="160">
        <f t="shared" si="44"/>
        <v>2.418E-2</v>
      </c>
      <c r="AZ119" s="53"/>
      <c r="BA119" s="125">
        <v>0.76</v>
      </c>
      <c r="BB119" s="160">
        <f t="shared" si="45"/>
        <v>0.91883999999999999</v>
      </c>
      <c r="BC119" s="53"/>
      <c r="BD119" s="141">
        <v>0.05</v>
      </c>
      <c r="BE119" s="160">
        <f t="shared" si="46"/>
        <v>6.0450000000000004E-2</v>
      </c>
      <c r="BF119" s="53"/>
      <c r="BG119" s="122">
        <v>0.02</v>
      </c>
      <c r="BH119" s="148">
        <f t="shared" si="47"/>
        <v>2.418E-2</v>
      </c>
      <c r="BI119" s="55" t="s">
        <v>84</v>
      </c>
      <c r="BJ119" s="129">
        <v>0.01</v>
      </c>
      <c r="BK119" s="160">
        <f t="shared" si="48"/>
        <v>1.209E-2</v>
      </c>
      <c r="BL119" s="53"/>
      <c r="BM119" s="141">
        <v>0.7</v>
      </c>
      <c r="BN119" s="160">
        <f t="shared" si="49"/>
        <v>0.84629999999999994</v>
      </c>
      <c r="BO119" s="32" t="s">
        <v>115</v>
      </c>
      <c r="BP119" s="9" t="s">
        <v>115</v>
      </c>
      <c r="BQ119" s="131" t="s">
        <v>17</v>
      </c>
      <c r="BR119" s="8"/>
    </row>
    <row r="120" spans="1:106" x14ac:dyDescent="0.25">
      <c r="A120" s="86">
        <f t="shared" si="50"/>
        <v>42464</v>
      </c>
      <c r="B120" s="25">
        <v>2353</v>
      </c>
      <c r="C120" s="31">
        <v>19.059999999999999</v>
      </c>
      <c r="D120" s="168">
        <v>8.0500000000000007</v>
      </c>
      <c r="E120" s="26">
        <v>2</v>
      </c>
      <c r="F120" s="29">
        <v>440</v>
      </c>
      <c r="G120" s="29">
        <f t="shared" si="57"/>
        <v>880</v>
      </c>
      <c r="H120" s="147">
        <f t="shared" si="51"/>
        <v>2070.64</v>
      </c>
      <c r="I120" s="26">
        <v>1</v>
      </c>
      <c r="J120" s="29">
        <v>874</v>
      </c>
      <c r="K120" s="29">
        <f t="shared" si="58"/>
        <v>874</v>
      </c>
      <c r="L120" s="29">
        <f t="shared" si="52"/>
        <v>2056.5219999999999</v>
      </c>
      <c r="M120" s="54">
        <v>250</v>
      </c>
      <c r="N120" s="147">
        <f t="shared" si="53"/>
        <v>588.25</v>
      </c>
      <c r="O120" s="97">
        <v>93.6</v>
      </c>
      <c r="P120" s="62">
        <v>100.2</v>
      </c>
      <c r="Q120" s="29">
        <v>55</v>
      </c>
      <c r="R120" s="29">
        <f t="shared" si="59"/>
        <v>120.00000000000014</v>
      </c>
      <c r="S120" s="147">
        <f t="shared" si="54"/>
        <v>282.36000000000035</v>
      </c>
      <c r="T120" s="26">
        <v>2</v>
      </c>
      <c r="U120" s="62">
        <v>1.55</v>
      </c>
      <c r="V120" s="62">
        <f t="shared" si="60"/>
        <v>3.1</v>
      </c>
      <c r="W120" s="150">
        <f t="shared" si="55"/>
        <v>7.2942999999999998</v>
      </c>
      <c r="X120" s="164"/>
      <c r="Y120" s="165"/>
      <c r="Z120" s="147">
        <f t="shared" si="56"/>
        <v>0</v>
      </c>
      <c r="AA120" s="114">
        <v>25.2</v>
      </c>
      <c r="AB120" s="148">
        <f t="shared" si="34"/>
        <v>59.2956</v>
      </c>
      <c r="AC120" s="116">
        <v>15.76</v>
      </c>
      <c r="AD120" s="152">
        <f t="shared" si="35"/>
        <v>37.083280000000002</v>
      </c>
      <c r="AE120" s="117">
        <v>0.58099999999999996</v>
      </c>
      <c r="AF120" s="147">
        <f t="shared" si="36"/>
        <v>1.3670929999999999</v>
      </c>
      <c r="AG120" s="117">
        <v>0.53300000000000003</v>
      </c>
      <c r="AH120" s="147">
        <f t="shared" si="37"/>
        <v>1.2541490000000002</v>
      </c>
      <c r="AI120" s="29">
        <f t="shared" si="38"/>
        <v>26.314</v>
      </c>
      <c r="AJ120" s="150">
        <f t="shared" si="39"/>
        <v>61.916841999999995</v>
      </c>
      <c r="AK120" s="54"/>
      <c r="AL120" s="145">
        <v>0.44</v>
      </c>
      <c r="AM120" s="147">
        <f t="shared" si="40"/>
        <v>1.03532</v>
      </c>
      <c r="AN120" s="53"/>
      <c r="AO120" s="122">
        <v>0.5</v>
      </c>
      <c r="AP120" s="148">
        <f t="shared" si="41"/>
        <v>1.1765000000000001</v>
      </c>
      <c r="AQ120" s="127" t="s">
        <v>17</v>
      </c>
      <c r="AR120" s="129">
        <v>7.0000000000000001E-3</v>
      </c>
      <c r="AS120" s="160">
        <f t="shared" si="42"/>
        <v>1.6471E-2</v>
      </c>
      <c r="AT120" s="55" t="s">
        <v>84</v>
      </c>
      <c r="AU120" s="129">
        <v>0.01</v>
      </c>
      <c r="AV120" s="160">
        <f t="shared" si="43"/>
        <v>2.3530000000000002E-2</v>
      </c>
      <c r="AW120" s="55"/>
      <c r="AX120" s="138">
        <v>3.3000000000000002E-2</v>
      </c>
      <c r="AY120" s="160">
        <f t="shared" si="44"/>
        <v>7.7648999999999996E-2</v>
      </c>
      <c r="AZ120" s="53"/>
      <c r="BA120" s="125">
        <v>2.2999999999999998</v>
      </c>
      <c r="BB120" s="160">
        <f t="shared" si="45"/>
        <v>5.4118999999999993</v>
      </c>
      <c r="BC120" s="53"/>
      <c r="BD120" s="141">
        <v>0.14000000000000001</v>
      </c>
      <c r="BE120" s="160">
        <f t="shared" si="46"/>
        <v>0.32941999999999999</v>
      </c>
      <c r="BF120" s="53"/>
      <c r="BG120" s="122">
        <v>0.03</v>
      </c>
      <c r="BH120" s="148">
        <f t="shared" si="47"/>
        <v>7.059E-2</v>
      </c>
      <c r="BI120" s="55" t="s">
        <v>84</v>
      </c>
      <c r="BJ120" s="129">
        <v>0.01</v>
      </c>
      <c r="BK120" s="160">
        <f t="shared" si="48"/>
        <v>2.3530000000000002E-2</v>
      </c>
      <c r="BL120" s="53"/>
      <c r="BM120" s="141">
        <v>0.67</v>
      </c>
      <c r="BN120" s="160">
        <f t="shared" si="49"/>
        <v>1.5765100000000001</v>
      </c>
      <c r="BO120" s="32" t="s">
        <v>115</v>
      </c>
      <c r="BP120" s="9" t="s">
        <v>115</v>
      </c>
      <c r="BQ120" s="131" t="s">
        <v>128</v>
      </c>
      <c r="BR120" s="8"/>
    </row>
    <row r="121" spans="1:106" x14ac:dyDescent="0.25">
      <c r="A121" s="86">
        <f t="shared" si="50"/>
        <v>42465</v>
      </c>
      <c r="B121" s="25">
        <v>2478</v>
      </c>
      <c r="C121" s="31">
        <v>19.18</v>
      </c>
      <c r="D121" s="168">
        <v>7.71</v>
      </c>
      <c r="E121" s="26">
        <v>2</v>
      </c>
      <c r="F121" s="29">
        <v>600</v>
      </c>
      <c r="G121" s="29">
        <f t="shared" si="57"/>
        <v>1200</v>
      </c>
      <c r="H121" s="147">
        <f t="shared" si="51"/>
        <v>2973.6</v>
      </c>
      <c r="I121" s="26">
        <v>1</v>
      </c>
      <c r="J121" s="29">
        <v>1125</v>
      </c>
      <c r="K121" s="29">
        <f t="shared" si="58"/>
        <v>1125</v>
      </c>
      <c r="L121" s="29">
        <f t="shared" si="52"/>
        <v>2787.75</v>
      </c>
      <c r="M121" s="54">
        <v>330</v>
      </c>
      <c r="N121" s="147">
        <f t="shared" si="53"/>
        <v>817.74</v>
      </c>
      <c r="O121" s="97">
        <v>92.6</v>
      </c>
      <c r="P121" s="62">
        <v>99.6</v>
      </c>
      <c r="Q121" s="29">
        <v>45</v>
      </c>
      <c r="R121" s="29">
        <f t="shared" si="59"/>
        <v>155.55555555555554</v>
      </c>
      <c r="S121" s="147">
        <f t="shared" si="54"/>
        <v>385.46666666666664</v>
      </c>
      <c r="T121" s="26">
        <v>1</v>
      </c>
      <c r="U121" s="62">
        <v>3.55</v>
      </c>
      <c r="V121" s="62">
        <f t="shared" si="60"/>
        <v>3.55</v>
      </c>
      <c r="W121" s="150">
        <f t="shared" si="55"/>
        <v>8.7968999999999991</v>
      </c>
      <c r="X121" s="164"/>
      <c r="Y121" s="165"/>
      <c r="Z121" s="147">
        <f t="shared" si="56"/>
        <v>0</v>
      </c>
      <c r="AA121" s="114">
        <v>34.4</v>
      </c>
      <c r="AB121" s="148">
        <f t="shared" si="34"/>
        <v>85.243200000000002</v>
      </c>
      <c r="AC121" s="116">
        <v>17.32</v>
      </c>
      <c r="AD121" s="152">
        <f t="shared" si="35"/>
        <v>42.918959999999998</v>
      </c>
      <c r="AE121" s="117">
        <v>0.1</v>
      </c>
      <c r="AF121" s="147">
        <f t="shared" si="36"/>
        <v>0.24780000000000002</v>
      </c>
      <c r="AG121" s="117">
        <v>0.2</v>
      </c>
      <c r="AH121" s="147">
        <f t="shared" si="37"/>
        <v>0.49560000000000004</v>
      </c>
      <c r="AI121" s="29">
        <f t="shared" si="38"/>
        <v>34.700000000000003</v>
      </c>
      <c r="AJ121" s="150">
        <f t="shared" si="39"/>
        <v>85.98660000000001</v>
      </c>
      <c r="AK121" s="54"/>
      <c r="AL121" s="145">
        <v>0.46</v>
      </c>
      <c r="AM121" s="147">
        <f t="shared" si="40"/>
        <v>1.13988</v>
      </c>
      <c r="AN121" s="53"/>
      <c r="AO121" s="122">
        <v>0.55000000000000004</v>
      </c>
      <c r="AP121" s="148">
        <f t="shared" si="41"/>
        <v>1.3629</v>
      </c>
      <c r="AQ121" s="127" t="s">
        <v>17</v>
      </c>
      <c r="AR121" s="129">
        <v>1.4999999999999999E-2</v>
      </c>
      <c r="AS121" s="160">
        <f t="shared" si="42"/>
        <v>3.7170000000000002E-2</v>
      </c>
      <c r="AT121" s="55" t="s">
        <v>84</v>
      </c>
      <c r="AU121" s="129">
        <v>0.01</v>
      </c>
      <c r="AV121" s="160">
        <f t="shared" si="43"/>
        <v>2.478E-2</v>
      </c>
      <c r="AW121" s="55"/>
      <c r="AX121" s="138">
        <v>4.9000000000000002E-2</v>
      </c>
      <c r="AY121" s="160">
        <f t="shared" si="44"/>
        <v>0.12142200000000002</v>
      </c>
      <c r="AZ121" s="53"/>
      <c r="BA121" s="125">
        <v>3.2</v>
      </c>
      <c r="BB121" s="160">
        <f t="shared" si="45"/>
        <v>7.9296000000000006</v>
      </c>
      <c r="BC121" s="53"/>
      <c r="BD121" s="141">
        <v>0.23</v>
      </c>
      <c r="BE121" s="160">
        <f t="shared" si="46"/>
        <v>0.56994</v>
      </c>
      <c r="BF121" s="53"/>
      <c r="BG121" s="122">
        <v>0.05</v>
      </c>
      <c r="BH121" s="148">
        <f t="shared" si="47"/>
        <v>0.12390000000000001</v>
      </c>
      <c r="BI121" s="55" t="s">
        <v>17</v>
      </c>
      <c r="BJ121" s="129">
        <v>0.01</v>
      </c>
      <c r="BK121" s="160">
        <f t="shared" si="48"/>
        <v>2.478E-2</v>
      </c>
      <c r="BL121" s="53"/>
      <c r="BM121" s="141">
        <v>0.74</v>
      </c>
      <c r="BN121" s="160">
        <f t="shared" si="49"/>
        <v>1.83372</v>
      </c>
      <c r="BO121" s="32" t="s">
        <v>115</v>
      </c>
      <c r="BP121" s="9" t="s">
        <v>115</v>
      </c>
      <c r="BQ121" s="131" t="s">
        <v>128</v>
      </c>
      <c r="BR121" s="8"/>
    </row>
    <row r="122" spans="1:106" x14ac:dyDescent="0.25">
      <c r="A122" s="86">
        <f t="shared" si="50"/>
        <v>42466</v>
      </c>
      <c r="B122" s="25">
        <v>2024</v>
      </c>
      <c r="C122" s="31">
        <v>19.61</v>
      </c>
      <c r="D122" s="168">
        <v>7.69</v>
      </c>
      <c r="E122" s="26">
        <v>2</v>
      </c>
      <c r="F122" s="29">
        <v>483</v>
      </c>
      <c r="G122" s="29">
        <f t="shared" si="57"/>
        <v>966</v>
      </c>
      <c r="H122" s="147">
        <f t="shared" si="51"/>
        <v>1955.184</v>
      </c>
      <c r="I122" s="26">
        <v>1</v>
      </c>
      <c r="J122" s="29">
        <v>765</v>
      </c>
      <c r="K122" s="29">
        <f t="shared" si="58"/>
        <v>765</v>
      </c>
      <c r="L122" s="29">
        <f t="shared" si="52"/>
        <v>1548.36</v>
      </c>
      <c r="M122" s="54">
        <v>202</v>
      </c>
      <c r="N122" s="147">
        <f t="shared" si="53"/>
        <v>408.84800000000001</v>
      </c>
      <c r="O122" s="97">
        <v>90.4</v>
      </c>
      <c r="P122" s="62">
        <v>106.6</v>
      </c>
      <c r="Q122" s="29">
        <v>83</v>
      </c>
      <c r="R122" s="29">
        <f t="shared" si="59"/>
        <v>195.18072289156612</v>
      </c>
      <c r="S122" s="147">
        <f t="shared" si="54"/>
        <v>395.04578313252983</v>
      </c>
      <c r="T122" s="26">
        <v>1</v>
      </c>
      <c r="U122" s="62">
        <v>4.12</v>
      </c>
      <c r="V122" s="62">
        <f t="shared" si="60"/>
        <v>4.12</v>
      </c>
      <c r="W122" s="150">
        <f t="shared" si="55"/>
        <v>8.3388800000000014</v>
      </c>
      <c r="X122" s="164"/>
      <c r="Y122" s="165"/>
      <c r="Z122" s="147">
        <f t="shared" si="56"/>
        <v>0</v>
      </c>
      <c r="AA122" s="114">
        <v>38</v>
      </c>
      <c r="AB122" s="148">
        <f t="shared" si="34"/>
        <v>76.912000000000006</v>
      </c>
      <c r="AC122" s="116">
        <v>18.14</v>
      </c>
      <c r="AD122" s="152">
        <f t="shared" si="35"/>
        <v>36.715360000000004</v>
      </c>
      <c r="AE122" s="117">
        <v>0.313</v>
      </c>
      <c r="AF122" s="147">
        <f t="shared" si="36"/>
        <v>0.63351200000000008</v>
      </c>
      <c r="AG122" s="117">
        <v>0.13800000000000001</v>
      </c>
      <c r="AH122" s="147">
        <f t="shared" si="37"/>
        <v>0.279312</v>
      </c>
      <c r="AI122" s="29">
        <f t="shared" si="38"/>
        <v>38.451000000000001</v>
      </c>
      <c r="AJ122" s="150">
        <f t="shared" si="39"/>
        <v>77.824824000000007</v>
      </c>
      <c r="AK122" s="54"/>
      <c r="AL122" s="145">
        <v>0.12</v>
      </c>
      <c r="AM122" s="147">
        <f t="shared" si="40"/>
        <v>0.24287999999999998</v>
      </c>
      <c r="AN122" s="53"/>
      <c r="AO122" s="122">
        <v>0.77</v>
      </c>
      <c r="AP122" s="148">
        <f t="shared" si="41"/>
        <v>1.5584800000000001</v>
      </c>
      <c r="AQ122" s="127" t="s">
        <v>17</v>
      </c>
      <c r="AR122" s="129">
        <v>8.9999999999999993E-3</v>
      </c>
      <c r="AS122" s="160">
        <f t="shared" si="42"/>
        <v>1.8215999999999996E-2</v>
      </c>
      <c r="AT122" s="55" t="s">
        <v>84</v>
      </c>
      <c r="AU122" s="129">
        <v>0.01</v>
      </c>
      <c r="AV122" s="160">
        <f t="shared" si="43"/>
        <v>2.0240000000000001E-2</v>
      </c>
      <c r="AW122" s="55"/>
      <c r="AX122" s="138">
        <v>3.5000000000000003E-2</v>
      </c>
      <c r="AY122" s="160">
        <f t="shared" si="44"/>
        <v>7.084E-2</v>
      </c>
      <c r="AZ122" s="53"/>
      <c r="BA122" s="125">
        <v>2.4</v>
      </c>
      <c r="BB122" s="160">
        <f t="shared" si="45"/>
        <v>4.8575999999999997</v>
      </c>
      <c r="BC122" s="53"/>
      <c r="BD122" s="141">
        <v>0.23</v>
      </c>
      <c r="BE122" s="160">
        <f t="shared" si="46"/>
        <v>0.46552000000000004</v>
      </c>
      <c r="BF122" s="53"/>
      <c r="BG122" s="122">
        <v>0.04</v>
      </c>
      <c r="BH122" s="148">
        <f t="shared" si="47"/>
        <v>8.0960000000000004E-2</v>
      </c>
      <c r="BI122" s="55" t="s">
        <v>84</v>
      </c>
      <c r="BJ122" s="129">
        <v>0.01</v>
      </c>
      <c r="BK122" s="160">
        <f t="shared" si="48"/>
        <v>2.0240000000000001E-2</v>
      </c>
      <c r="BL122" s="53"/>
      <c r="BM122" s="141">
        <v>1.4</v>
      </c>
      <c r="BN122" s="160">
        <f t="shared" si="49"/>
        <v>2.8336000000000001</v>
      </c>
      <c r="BO122" s="32" t="s">
        <v>115</v>
      </c>
      <c r="BP122" s="9" t="s">
        <v>115</v>
      </c>
      <c r="BQ122" s="131" t="s">
        <v>17</v>
      </c>
      <c r="BR122" s="8"/>
    </row>
    <row r="123" spans="1:106" x14ac:dyDescent="0.25">
      <c r="A123" s="86">
        <f t="shared" si="50"/>
        <v>42467</v>
      </c>
      <c r="B123" s="25">
        <v>1988</v>
      </c>
      <c r="C123" s="31">
        <v>19.72</v>
      </c>
      <c r="D123" s="168">
        <v>7.78</v>
      </c>
      <c r="E123" s="26">
        <v>1</v>
      </c>
      <c r="F123" s="29">
        <v>951</v>
      </c>
      <c r="G123" s="29">
        <f t="shared" si="57"/>
        <v>951</v>
      </c>
      <c r="H123" s="147">
        <f t="shared" si="51"/>
        <v>1890.588</v>
      </c>
      <c r="I123" s="26">
        <v>1</v>
      </c>
      <c r="J123" s="29">
        <v>861</v>
      </c>
      <c r="K123" s="29">
        <f t="shared" si="58"/>
        <v>861</v>
      </c>
      <c r="L123" s="29">
        <f t="shared" si="52"/>
        <v>1711.6679999999999</v>
      </c>
      <c r="M123" s="54">
        <v>302</v>
      </c>
      <c r="N123" s="147">
        <f t="shared" si="53"/>
        <v>600.37599999999998</v>
      </c>
      <c r="O123" s="97">
        <v>90.8</v>
      </c>
      <c r="P123" s="62">
        <v>101</v>
      </c>
      <c r="Q123" s="29">
        <v>80</v>
      </c>
      <c r="R123" s="29">
        <f t="shared" si="59"/>
        <v>127.50000000000004</v>
      </c>
      <c r="S123" s="147">
        <f t="shared" si="54"/>
        <v>253.47000000000008</v>
      </c>
      <c r="T123" s="26">
        <v>1</v>
      </c>
      <c r="U123" s="62">
        <v>2.82</v>
      </c>
      <c r="V123" s="62">
        <f t="shared" si="60"/>
        <v>2.82</v>
      </c>
      <c r="W123" s="150">
        <f t="shared" si="55"/>
        <v>5.60616</v>
      </c>
      <c r="X123" s="164"/>
      <c r="Y123" s="165"/>
      <c r="Z123" s="147">
        <f t="shared" si="56"/>
        <v>0</v>
      </c>
      <c r="AA123" s="114">
        <v>44.4</v>
      </c>
      <c r="AB123" s="148">
        <f t="shared" si="34"/>
        <v>88.267200000000003</v>
      </c>
      <c r="AC123" s="116">
        <v>30.48</v>
      </c>
      <c r="AD123" s="152">
        <f t="shared" si="35"/>
        <v>60.594239999999999</v>
      </c>
      <c r="AE123" s="117">
        <v>0.1</v>
      </c>
      <c r="AF123" s="147">
        <f t="shared" si="36"/>
        <v>0.1988</v>
      </c>
      <c r="AG123" s="117">
        <v>1.347</v>
      </c>
      <c r="AH123" s="147">
        <f t="shared" si="37"/>
        <v>2.6778359999999997</v>
      </c>
      <c r="AI123" s="29">
        <f t="shared" si="38"/>
        <v>45.847000000000001</v>
      </c>
      <c r="AJ123" s="150">
        <f t="shared" si="39"/>
        <v>91.143835999999993</v>
      </c>
      <c r="AK123" s="54"/>
      <c r="AL123" s="145">
        <v>0.25</v>
      </c>
      <c r="AM123" s="147">
        <f t="shared" si="40"/>
        <v>0.497</v>
      </c>
      <c r="AN123" s="53"/>
      <c r="AO123" s="122">
        <v>0.44</v>
      </c>
      <c r="AP123" s="148">
        <f t="shared" si="41"/>
        <v>0.87472000000000005</v>
      </c>
      <c r="AQ123" s="127" t="s">
        <v>84</v>
      </c>
      <c r="AR123" s="129">
        <v>5.0000000000000001E-3</v>
      </c>
      <c r="AS123" s="160">
        <f t="shared" si="42"/>
        <v>9.9399999999999992E-3</v>
      </c>
      <c r="AT123" s="55" t="s">
        <v>84</v>
      </c>
      <c r="AU123" s="129">
        <v>0.01</v>
      </c>
      <c r="AV123" s="160">
        <f t="shared" si="43"/>
        <v>1.9879999999999998E-2</v>
      </c>
      <c r="AW123" s="55"/>
      <c r="AX123" s="138">
        <v>2.5999999999999999E-2</v>
      </c>
      <c r="AY123" s="160">
        <f t="shared" si="44"/>
        <v>5.1687999999999998E-2</v>
      </c>
      <c r="AZ123" s="53"/>
      <c r="BA123" s="125">
        <v>1.2</v>
      </c>
      <c r="BB123" s="160">
        <f t="shared" si="45"/>
        <v>2.3855999999999997</v>
      </c>
      <c r="BC123" s="53"/>
      <c r="BD123" s="141">
        <v>0.18</v>
      </c>
      <c r="BE123" s="160">
        <f t="shared" si="46"/>
        <v>0.35783999999999999</v>
      </c>
      <c r="BF123" s="53"/>
      <c r="BG123" s="122">
        <v>0.02</v>
      </c>
      <c r="BH123" s="148">
        <f t="shared" si="47"/>
        <v>3.9759999999999997E-2</v>
      </c>
      <c r="BI123" s="55" t="s">
        <v>84</v>
      </c>
      <c r="BJ123" s="129">
        <v>0.01</v>
      </c>
      <c r="BK123" s="160">
        <f t="shared" si="48"/>
        <v>1.9879999999999998E-2</v>
      </c>
      <c r="BL123" s="53"/>
      <c r="BM123" s="141">
        <v>1.3</v>
      </c>
      <c r="BN123" s="160">
        <f t="shared" si="49"/>
        <v>2.5844</v>
      </c>
      <c r="BO123" s="32" t="s">
        <v>115</v>
      </c>
      <c r="BP123" s="9" t="s">
        <v>115</v>
      </c>
      <c r="BQ123" s="131" t="s">
        <v>17</v>
      </c>
      <c r="BR123" s="8"/>
    </row>
    <row r="124" spans="1:106" x14ac:dyDescent="0.25">
      <c r="A124" s="86">
        <f t="shared" si="50"/>
        <v>42468</v>
      </c>
      <c r="B124" s="25">
        <v>1899</v>
      </c>
      <c r="C124" s="31">
        <v>19.7</v>
      </c>
      <c r="D124" s="168">
        <v>7.33</v>
      </c>
      <c r="E124" s="26">
        <v>2</v>
      </c>
      <c r="F124" s="29">
        <v>724</v>
      </c>
      <c r="G124" s="29">
        <f t="shared" si="57"/>
        <v>1448</v>
      </c>
      <c r="H124" s="147">
        <f t="shared" si="51"/>
        <v>2749.752</v>
      </c>
      <c r="I124" s="26">
        <v>1</v>
      </c>
      <c r="J124" s="29">
        <v>1219</v>
      </c>
      <c r="K124" s="29">
        <f t="shared" si="58"/>
        <v>1219</v>
      </c>
      <c r="L124" s="29">
        <f t="shared" si="52"/>
        <v>2314.8809999999999</v>
      </c>
      <c r="M124" s="54">
        <v>399</v>
      </c>
      <c r="N124" s="147">
        <f t="shared" si="53"/>
        <v>757.70100000000002</v>
      </c>
      <c r="O124" s="97">
        <v>92.1</v>
      </c>
      <c r="P124" s="62">
        <v>107.8</v>
      </c>
      <c r="Q124" s="29">
        <v>78</v>
      </c>
      <c r="R124" s="29">
        <f t="shared" si="59"/>
        <v>201.28205128205133</v>
      </c>
      <c r="S124" s="147">
        <f t="shared" si="54"/>
        <v>382.23461538461549</v>
      </c>
      <c r="T124" s="26">
        <v>1</v>
      </c>
      <c r="U124" s="62">
        <v>4.41</v>
      </c>
      <c r="V124" s="62">
        <f t="shared" si="60"/>
        <v>4.41</v>
      </c>
      <c r="W124" s="150">
        <f t="shared" si="55"/>
        <v>8.3745899999999995</v>
      </c>
      <c r="X124" s="164"/>
      <c r="Y124" s="165"/>
      <c r="Z124" s="147">
        <f t="shared" si="56"/>
        <v>0</v>
      </c>
      <c r="AA124" s="114">
        <v>38.4</v>
      </c>
      <c r="AB124" s="148">
        <f t="shared" si="34"/>
        <v>72.921599999999998</v>
      </c>
      <c r="AC124" s="116">
        <v>15.08</v>
      </c>
      <c r="AD124" s="152">
        <f t="shared" si="35"/>
        <v>28.636920000000003</v>
      </c>
      <c r="AE124" s="117">
        <v>0.1</v>
      </c>
      <c r="AF124" s="147">
        <f t="shared" si="36"/>
        <v>0.18990000000000001</v>
      </c>
      <c r="AG124" s="117">
        <v>0.2</v>
      </c>
      <c r="AH124" s="147">
        <f t="shared" si="37"/>
        <v>0.37980000000000003</v>
      </c>
      <c r="AI124" s="29">
        <f t="shared" si="38"/>
        <v>38.700000000000003</v>
      </c>
      <c r="AJ124" s="150">
        <f t="shared" si="39"/>
        <v>73.49130000000001</v>
      </c>
      <c r="AK124" s="54"/>
      <c r="AL124" s="145">
        <v>1.08</v>
      </c>
      <c r="AM124" s="147">
        <f t="shared" si="40"/>
        <v>2.0509200000000001</v>
      </c>
      <c r="AN124" s="53"/>
      <c r="AO124" s="122">
        <v>0.65</v>
      </c>
      <c r="AP124" s="148">
        <f t="shared" si="41"/>
        <v>1.2343500000000001</v>
      </c>
      <c r="AQ124" s="127" t="s">
        <v>17</v>
      </c>
      <c r="AR124" s="129">
        <v>8.0000000000000002E-3</v>
      </c>
      <c r="AS124" s="160">
        <f t="shared" si="42"/>
        <v>1.5192000000000001E-2</v>
      </c>
      <c r="AT124" s="55" t="s">
        <v>84</v>
      </c>
      <c r="AU124" s="129">
        <v>0.01</v>
      </c>
      <c r="AV124" s="160">
        <f t="shared" si="43"/>
        <v>1.8990000000000003E-2</v>
      </c>
      <c r="AW124" s="55"/>
      <c r="AX124" s="138">
        <v>4.1000000000000002E-2</v>
      </c>
      <c r="AY124" s="160">
        <f t="shared" si="44"/>
        <v>7.7859000000000012E-2</v>
      </c>
      <c r="AZ124" s="53"/>
      <c r="BA124" s="125">
        <v>3.6</v>
      </c>
      <c r="BB124" s="160">
        <f t="shared" si="45"/>
        <v>6.8364000000000003</v>
      </c>
      <c r="BC124" s="53"/>
      <c r="BD124" s="141">
        <v>0.22</v>
      </c>
      <c r="BE124" s="160">
        <f t="shared" si="46"/>
        <v>0.41778000000000004</v>
      </c>
      <c r="BF124" s="53"/>
      <c r="BG124" s="122">
        <v>0.03</v>
      </c>
      <c r="BH124" s="148">
        <f t="shared" si="47"/>
        <v>5.697E-2</v>
      </c>
      <c r="BI124" s="55" t="s">
        <v>17</v>
      </c>
      <c r="BJ124" s="129">
        <v>0.01</v>
      </c>
      <c r="BK124" s="160">
        <f t="shared" si="48"/>
        <v>1.8990000000000003E-2</v>
      </c>
      <c r="BL124" s="53"/>
      <c r="BM124" s="141">
        <v>0.83</v>
      </c>
      <c r="BN124" s="160">
        <f t="shared" si="49"/>
        <v>1.5761699999999998</v>
      </c>
      <c r="BO124" s="32" t="s">
        <v>115</v>
      </c>
      <c r="BP124" s="9" t="s">
        <v>115</v>
      </c>
      <c r="BQ124" s="131" t="s">
        <v>17</v>
      </c>
      <c r="BR124" s="8"/>
    </row>
    <row r="125" spans="1:106" x14ac:dyDescent="0.25">
      <c r="A125" s="86">
        <f t="shared" si="50"/>
        <v>42469</v>
      </c>
      <c r="B125" s="25">
        <v>1500</v>
      </c>
      <c r="C125" s="31">
        <v>19.75</v>
      </c>
      <c r="D125" s="168">
        <v>7.57</v>
      </c>
      <c r="E125" s="26">
        <v>1</v>
      </c>
      <c r="F125" s="29">
        <v>650</v>
      </c>
      <c r="G125" s="29">
        <f t="shared" si="57"/>
        <v>650</v>
      </c>
      <c r="H125" s="147">
        <f t="shared" si="51"/>
        <v>975</v>
      </c>
      <c r="I125" s="26">
        <v>1</v>
      </c>
      <c r="J125" s="29">
        <v>507</v>
      </c>
      <c r="K125" s="29">
        <f t="shared" si="58"/>
        <v>507</v>
      </c>
      <c r="L125" s="29">
        <f t="shared" si="52"/>
        <v>760.5</v>
      </c>
      <c r="M125" s="54">
        <v>121</v>
      </c>
      <c r="N125" s="147">
        <f t="shared" si="53"/>
        <v>181.5</v>
      </c>
      <c r="O125" s="97">
        <v>92</v>
      </c>
      <c r="P125" s="62">
        <v>99.6</v>
      </c>
      <c r="Q125" s="29">
        <v>100</v>
      </c>
      <c r="R125" s="29">
        <f t="shared" si="59"/>
        <v>75.999999999999943</v>
      </c>
      <c r="S125" s="147">
        <f t="shared" si="54"/>
        <v>113.99999999999991</v>
      </c>
      <c r="T125" s="26">
        <v>1</v>
      </c>
      <c r="U125" s="62">
        <v>2.72</v>
      </c>
      <c r="V125" s="62">
        <f t="shared" si="60"/>
        <v>2.72</v>
      </c>
      <c r="W125" s="150">
        <f t="shared" si="55"/>
        <v>4.08</v>
      </c>
      <c r="X125" s="164"/>
      <c r="Y125" s="165"/>
      <c r="Z125" s="147">
        <f t="shared" si="56"/>
        <v>0</v>
      </c>
      <c r="AA125" s="114">
        <v>25.2</v>
      </c>
      <c r="AB125" s="148">
        <f t="shared" si="34"/>
        <v>37.799999999999997</v>
      </c>
      <c r="AC125" s="116">
        <v>3.19</v>
      </c>
      <c r="AD125" s="152">
        <f t="shared" si="35"/>
        <v>4.7850000000000001</v>
      </c>
      <c r="AE125" s="117">
        <v>0.1</v>
      </c>
      <c r="AF125" s="147">
        <f t="shared" si="36"/>
        <v>0.15</v>
      </c>
      <c r="AG125" s="117">
        <v>0.2</v>
      </c>
      <c r="AH125" s="147">
        <f t="shared" si="37"/>
        <v>0.3</v>
      </c>
      <c r="AI125" s="29">
        <f t="shared" si="38"/>
        <v>25.5</v>
      </c>
      <c r="AJ125" s="150">
        <f t="shared" si="39"/>
        <v>38.25</v>
      </c>
      <c r="AK125" s="54"/>
      <c r="AL125" s="145">
        <v>0.41</v>
      </c>
      <c r="AM125" s="147">
        <f t="shared" si="40"/>
        <v>0.61499999999999999</v>
      </c>
      <c r="AN125" s="53"/>
      <c r="AO125" s="122">
        <v>0.63</v>
      </c>
      <c r="AP125" s="148">
        <f t="shared" si="41"/>
        <v>0.94499999999999995</v>
      </c>
      <c r="AQ125" s="127" t="s">
        <v>17</v>
      </c>
      <c r="AR125" s="129">
        <v>6.0000000000000001E-3</v>
      </c>
      <c r="AS125" s="160">
        <f t="shared" si="42"/>
        <v>8.9999999999999993E-3</v>
      </c>
      <c r="AT125" s="55" t="s">
        <v>84</v>
      </c>
      <c r="AU125" s="129">
        <v>0.01</v>
      </c>
      <c r="AV125" s="160">
        <f t="shared" si="43"/>
        <v>1.4999999999999999E-2</v>
      </c>
      <c r="AW125" s="55"/>
      <c r="AX125" s="138">
        <v>1.9E-2</v>
      </c>
      <c r="AY125" s="160">
        <f t="shared" si="44"/>
        <v>2.8500000000000001E-2</v>
      </c>
      <c r="AZ125" s="53"/>
      <c r="BA125" s="125">
        <v>1.1000000000000001</v>
      </c>
      <c r="BB125" s="160">
        <f t="shared" si="45"/>
        <v>1.6500000000000001</v>
      </c>
      <c r="BC125" s="53"/>
      <c r="BD125" s="141">
        <v>0.14000000000000001</v>
      </c>
      <c r="BE125" s="160">
        <f t="shared" si="46"/>
        <v>0.21000000000000002</v>
      </c>
      <c r="BF125" s="53"/>
      <c r="BG125" s="122">
        <v>0.02</v>
      </c>
      <c r="BH125" s="148">
        <f t="shared" si="47"/>
        <v>0.03</v>
      </c>
      <c r="BI125" s="55" t="s">
        <v>84</v>
      </c>
      <c r="BJ125" s="129">
        <v>0.01</v>
      </c>
      <c r="BK125" s="160">
        <f t="shared" si="48"/>
        <v>1.4999999999999999E-2</v>
      </c>
      <c r="BL125" s="53"/>
      <c r="BM125" s="141">
        <v>0.64</v>
      </c>
      <c r="BN125" s="160">
        <f t="shared" si="49"/>
        <v>0.96</v>
      </c>
      <c r="BO125" s="32" t="s">
        <v>115</v>
      </c>
      <c r="BP125" s="9" t="s">
        <v>115</v>
      </c>
      <c r="BQ125" s="131" t="s">
        <v>17</v>
      </c>
      <c r="BR125" s="8"/>
    </row>
    <row r="126" spans="1:106" x14ac:dyDescent="0.25">
      <c r="A126" s="86">
        <f t="shared" si="50"/>
        <v>42470</v>
      </c>
      <c r="B126" s="25">
        <v>1052</v>
      </c>
      <c r="C126" s="31">
        <v>19.72</v>
      </c>
      <c r="D126" s="168">
        <v>7.4</v>
      </c>
      <c r="E126" s="26">
        <v>1</v>
      </c>
      <c r="F126" s="29">
        <v>374</v>
      </c>
      <c r="G126" s="29">
        <f t="shared" si="57"/>
        <v>374</v>
      </c>
      <c r="H126" s="147">
        <f t="shared" si="51"/>
        <v>393.44799999999998</v>
      </c>
      <c r="I126" s="26">
        <v>1</v>
      </c>
      <c r="J126" s="29">
        <v>347</v>
      </c>
      <c r="K126" s="29">
        <f t="shared" si="58"/>
        <v>347</v>
      </c>
      <c r="L126" s="29">
        <f t="shared" si="52"/>
        <v>365.04399999999998</v>
      </c>
      <c r="M126" s="54">
        <v>82</v>
      </c>
      <c r="N126" s="147">
        <f t="shared" si="53"/>
        <v>86.263999999999996</v>
      </c>
      <c r="O126" s="97">
        <v>91.2</v>
      </c>
      <c r="P126" s="62">
        <v>106.3</v>
      </c>
      <c r="Q126" s="29">
        <v>100</v>
      </c>
      <c r="R126" s="29">
        <f t="shared" si="59"/>
        <v>150.99999999999994</v>
      </c>
      <c r="S126" s="147">
        <f t="shared" si="54"/>
        <v>158.85199999999995</v>
      </c>
      <c r="T126" s="26">
        <v>1</v>
      </c>
      <c r="U126" s="62">
        <v>2.34</v>
      </c>
      <c r="V126" s="62">
        <f t="shared" si="60"/>
        <v>2.34</v>
      </c>
      <c r="W126" s="150">
        <f t="shared" si="55"/>
        <v>2.4616799999999999</v>
      </c>
      <c r="X126" s="164"/>
      <c r="Y126" s="165"/>
      <c r="Z126" s="147">
        <f t="shared" si="56"/>
        <v>0</v>
      </c>
      <c r="AA126" s="114">
        <v>15.2</v>
      </c>
      <c r="AB126" s="148">
        <f t="shared" si="34"/>
        <v>15.990399999999999</v>
      </c>
      <c r="AC126" s="116">
        <v>4.38</v>
      </c>
      <c r="AD126" s="152">
        <f t="shared" si="35"/>
        <v>4.6077599999999999</v>
      </c>
      <c r="AE126" s="117">
        <v>0.60199999999999998</v>
      </c>
      <c r="AF126" s="147">
        <f t="shared" si="36"/>
        <v>0.63330399999999998</v>
      </c>
      <c r="AG126" s="117">
        <v>2.0579999999999998</v>
      </c>
      <c r="AH126" s="147">
        <f t="shared" si="37"/>
        <v>2.1650159999999996</v>
      </c>
      <c r="AI126" s="29">
        <f t="shared" si="38"/>
        <v>17.86</v>
      </c>
      <c r="AJ126" s="150">
        <f t="shared" si="39"/>
        <v>18.788720000000001</v>
      </c>
      <c r="AK126" s="54"/>
      <c r="AL126" s="145">
        <v>0.14000000000000001</v>
      </c>
      <c r="AM126" s="147">
        <f t="shared" si="40"/>
        <v>0.14727999999999999</v>
      </c>
      <c r="AN126" s="53"/>
      <c r="AO126" s="122">
        <v>0.42</v>
      </c>
      <c r="AP126" s="148">
        <f t="shared" si="41"/>
        <v>0.44183999999999996</v>
      </c>
      <c r="AQ126" s="127" t="s">
        <v>84</v>
      </c>
      <c r="AR126" s="129">
        <v>5.0000000000000001E-3</v>
      </c>
      <c r="AS126" s="160">
        <f t="shared" si="42"/>
        <v>5.2599999999999999E-3</v>
      </c>
      <c r="AT126" s="55" t="s">
        <v>84</v>
      </c>
      <c r="AU126" s="129">
        <v>0.01</v>
      </c>
      <c r="AV126" s="160">
        <f t="shared" si="43"/>
        <v>1.052E-2</v>
      </c>
      <c r="AW126" s="55"/>
      <c r="AX126" s="138">
        <v>0.02</v>
      </c>
      <c r="AY126" s="160">
        <f t="shared" si="44"/>
        <v>2.104E-2</v>
      </c>
      <c r="AZ126" s="53"/>
      <c r="BA126" s="125">
        <v>0.76</v>
      </c>
      <c r="BB126" s="160">
        <f t="shared" si="45"/>
        <v>0.79952000000000001</v>
      </c>
      <c r="BC126" s="53"/>
      <c r="BD126" s="141">
        <v>0.14000000000000001</v>
      </c>
      <c r="BE126" s="160">
        <f t="shared" si="46"/>
        <v>0.14727999999999999</v>
      </c>
      <c r="BF126" s="53"/>
      <c r="BG126" s="122">
        <v>0.01</v>
      </c>
      <c r="BH126" s="148">
        <f t="shared" si="47"/>
        <v>1.052E-2</v>
      </c>
      <c r="BI126" s="55" t="s">
        <v>84</v>
      </c>
      <c r="BJ126" s="129">
        <v>0.01</v>
      </c>
      <c r="BK126" s="160">
        <f t="shared" si="48"/>
        <v>1.052E-2</v>
      </c>
      <c r="BL126" s="53"/>
      <c r="BM126" s="141">
        <v>1.4</v>
      </c>
      <c r="BN126" s="160">
        <f t="shared" si="49"/>
        <v>1.4727999999999999</v>
      </c>
      <c r="BO126" s="32" t="s">
        <v>115</v>
      </c>
      <c r="BP126" s="9" t="s">
        <v>115</v>
      </c>
      <c r="BQ126" s="131" t="s">
        <v>17</v>
      </c>
      <c r="BR126" s="8"/>
    </row>
    <row r="127" spans="1:106" x14ac:dyDescent="0.25">
      <c r="A127" s="86">
        <f t="shared" si="50"/>
        <v>42471</v>
      </c>
      <c r="B127" s="25">
        <v>2033</v>
      </c>
      <c r="C127" s="31">
        <v>19.170000000000002</v>
      </c>
      <c r="D127" s="168">
        <v>7.99</v>
      </c>
      <c r="E127" s="26">
        <v>2</v>
      </c>
      <c r="F127" s="29">
        <v>530</v>
      </c>
      <c r="G127" s="29">
        <f t="shared" si="57"/>
        <v>1060</v>
      </c>
      <c r="H127" s="147">
        <f t="shared" si="51"/>
        <v>2154.98</v>
      </c>
      <c r="I127" s="26">
        <v>2</v>
      </c>
      <c r="J127" s="29">
        <v>472</v>
      </c>
      <c r="K127" s="29">
        <f t="shared" si="58"/>
        <v>944</v>
      </c>
      <c r="L127" s="29">
        <f t="shared" si="52"/>
        <v>1919.152</v>
      </c>
      <c r="M127" s="54">
        <v>295</v>
      </c>
      <c r="N127" s="147">
        <f t="shared" si="53"/>
        <v>599.73500000000001</v>
      </c>
      <c r="O127" s="97">
        <v>89.5</v>
      </c>
      <c r="P127" s="62">
        <v>98.6</v>
      </c>
      <c r="Q127" s="29">
        <v>52</v>
      </c>
      <c r="R127" s="29">
        <f t="shared" si="59"/>
        <v>174.99999999999989</v>
      </c>
      <c r="S127" s="147">
        <f t="shared" si="54"/>
        <v>355.77499999999975</v>
      </c>
      <c r="T127" s="26">
        <v>1</v>
      </c>
      <c r="U127" s="62">
        <v>3.07</v>
      </c>
      <c r="V127" s="62">
        <f t="shared" si="60"/>
        <v>3.07</v>
      </c>
      <c r="W127" s="150">
        <f t="shared" si="55"/>
        <v>6.2413099999999995</v>
      </c>
      <c r="X127" s="164"/>
      <c r="Y127" s="165"/>
      <c r="Z127" s="147">
        <f t="shared" si="56"/>
        <v>0</v>
      </c>
      <c r="AA127" s="114">
        <v>30</v>
      </c>
      <c r="AB127" s="148">
        <f t="shared" si="34"/>
        <v>60.99</v>
      </c>
      <c r="AC127" s="116">
        <v>14.83</v>
      </c>
      <c r="AD127" s="152">
        <f t="shared" si="35"/>
        <v>30.14939</v>
      </c>
      <c r="AE127" s="117">
        <v>0.1</v>
      </c>
      <c r="AF127" s="147">
        <f t="shared" si="36"/>
        <v>0.20330000000000001</v>
      </c>
      <c r="AG127" s="117">
        <v>0.2</v>
      </c>
      <c r="AH127" s="147">
        <f t="shared" si="37"/>
        <v>0.40660000000000002</v>
      </c>
      <c r="AI127" s="29">
        <f t="shared" si="38"/>
        <v>30.3</v>
      </c>
      <c r="AJ127" s="150">
        <f t="shared" si="39"/>
        <v>61.599899999999998</v>
      </c>
      <c r="AK127" s="54"/>
      <c r="AL127" s="145">
        <v>0.48</v>
      </c>
      <c r="AM127" s="147">
        <f t="shared" si="40"/>
        <v>0.97583999999999993</v>
      </c>
      <c r="AN127" s="53"/>
      <c r="AO127" s="122">
        <v>0.62</v>
      </c>
      <c r="AP127" s="148">
        <f t="shared" si="41"/>
        <v>1.2604600000000001</v>
      </c>
      <c r="AQ127" s="127" t="s">
        <v>17</v>
      </c>
      <c r="AR127" s="129">
        <v>8.9999999999999993E-3</v>
      </c>
      <c r="AS127" s="160">
        <f t="shared" si="42"/>
        <v>1.8296999999999997E-2</v>
      </c>
      <c r="AT127" s="55" t="s">
        <v>84</v>
      </c>
      <c r="AU127" s="129">
        <v>0.01</v>
      </c>
      <c r="AV127" s="160">
        <f t="shared" si="43"/>
        <v>2.0330000000000001E-2</v>
      </c>
      <c r="AW127" s="55"/>
      <c r="AX127" s="138">
        <v>3.4000000000000002E-2</v>
      </c>
      <c r="AY127" s="160">
        <f t="shared" si="44"/>
        <v>6.9122000000000003E-2</v>
      </c>
      <c r="AZ127" s="53"/>
      <c r="BA127" s="125">
        <v>2.5</v>
      </c>
      <c r="BB127" s="160">
        <f t="shared" si="45"/>
        <v>5.0824999999999996</v>
      </c>
      <c r="BC127" s="53"/>
      <c r="BD127" s="141">
        <v>0.2</v>
      </c>
      <c r="BE127" s="160">
        <f t="shared" si="46"/>
        <v>0.40660000000000002</v>
      </c>
      <c r="BF127" s="53"/>
      <c r="BG127" s="122">
        <v>0.03</v>
      </c>
      <c r="BH127" s="148">
        <f t="shared" si="47"/>
        <v>6.0989999999999996E-2</v>
      </c>
      <c r="BI127" s="55" t="s">
        <v>17</v>
      </c>
      <c r="BJ127" s="129">
        <v>0.01</v>
      </c>
      <c r="BK127" s="160">
        <f t="shared" si="48"/>
        <v>2.0330000000000001E-2</v>
      </c>
      <c r="BL127" s="53"/>
      <c r="BM127" s="141">
        <v>1</v>
      </c>
      <c r="BN127" s="160">
        <f t="shared" si="49"/>
        <v>2.0329999999999999</v>
      </c>
      <c r="BO127" s="32" t="s">
        <v>115</v>
      </c>
      <c r="BP127" s="9" t="s">
        <v>115</v>
      </c>
      <c r="BQ127" s="131" t="s">
        <v>17</v>
      </c>
      <c r="BR127" s="8"/>
    </row>
    <row r="128" spans="1:106" x14ac:dyDescent="0.25">
      <c r="A128" s="86">
        <f t="shared" si="50"/>
        <v>42472</v>
      </c>
      <c r="B128" s="25">
        <v>2252</v>
      </c>
      <c r="C128" s="31">
        <v>19.91</v>
      </c>
      <c r="D128" s="168">
        <v>8</v>
      </c>
      <c r="E128" s="26">
        <v>2</v>
      </c>
      <c r="F128" s="29">
        <v>609</v>
      </c>
      <c r="G128" s="29">
        <f t="shared" si="57"/>
        <v>1218</v>
      </c>
      <c r="H128" s="147">
        <f t="shared" si="51"/>
        <v>2742.9360000000001</v>
      </c>
      <c r="I128" s="26">
        <v>1</v>
      </c>
      <c r="J128" s="29">
        <v>892</v>
      </c>
      <c r="K128" s="29">
        <f t="shared" si="58"/>
        <v>892</v>
      </c>
      <c r="L128" s="29">
        <f t="shared" si="52"/>
        <v>2008.7840000000001</v>
      </c>
      <c r="M128" s="54">
        <v>297</v>
      </c>
      <c r="N128" s="147">
        <f t="shared" si="53"/>
        <v>668.84400000000005</v>
      </c>
      <c r="O128" s="97">
        <v>89.7</v>
      </c>
      <c r="P128" s="62">
        <v>100.2</v>
      </c>
      <c r="Q128" s="29">
        <v>55</v>
      </c>
      <c r="R128" s="29">
        <f t="shared" si="59"/>
        <v>190.90909090909091</v>
      </c>
      <c r="S128" s="147">
        <f t="shared" si="54"/>
        <v>429.92727272727268</v>
      </c>
      <c r="T128" s="26">
        <v>1</v>
      </c>
      <c r="U128" s="62">
        <v>4.04</v>
      </c>
      <c r="V128" s="62">
        <f t="shared" si="60"/>
        <v>4.04</v>
      </c>
      <c r="W128" s="150">
        <f t="shared" si="55"/>
        <v>9.0980799999999995</v>
      </c>
      <c r="X128" s="164"/>
      <c r="Y128" s="165"/>
      <c r="Z128" s="147">
        <f t="shared" si="56"/>
        <v>0</v>
      </c>
      <c r="AA128" s="114">
        <v>34.4</v>
      </c>
      <c r="AB128" s="148">
        <f t="shared" si="34"/>
        <v>77.468800000000002</v>
      </c>
      <c r="AC128" s="116">
        <v>19.190000000000001</v>
      </c>
      <c r="AD128" s="152">
        <f t="shared" si="35"/>
        <v>43.215880000000006</v>
      </c>
      <c r="AE128" s="117">
        <v>0.11600000000000001</v>
      </c>
      <c r="AF128" s="147">
        <f t="shared" si="36"/>
        <v>0.26123200000000002</v>
      </c>
      <c r="AG128" s="117">
        <v>0.33700000000000002</v>
      </c>
      <c r="AH128" s="147">
        <f t="shared" si="37"/>
        <v>0.75892400000000004</v>
      </c>
      <c r="AI128" s="29">
        <f t="shared" si="38"/>
        <v>34.853000000000002</v>
      </c>
      <c r="AJ128" s="150">
        <f t="shared" si="39"/>
        <v>78.488956000000002</v>
      </c>
      <c r="AK128" s="54"/>
      <c r="AL128" s="145">
        <v>0.57999999999999996</v>
      </c>
      <c r="AM128" s="147">
        <f t="shared" si="40"/>
        <v>1.3061599999999998</v>
      </c>
      <c r="AN128" s="53"/>
      <c r="AO128" s="122">
        <v>0.67</v>
      </c>
      <c r="AP128" s="148">
        <f t="shared" si="41"/>
        <v>1.5088400000000002</v>
      </c>
      <c r="AQ128" s="127" t="s">
        <v>17</v>
      </c>
      <c r="AR128" s="129">
        <v>7.0000000000000001E-3</v>
      </c>
      <c r="AS128" s="160">
        <f t="shared" si="42"/>
        <v>1.5764E-2</v>
      </c>
      <c r="AT128" s="55" t="s">
        <v>84</v>
      </c>
      <c r="AU128" s="129">
        <v>0.01</v>
      </c>
      <c r="AV128" s="160">
        <f t="shared" si="43"/>
        <v>2.2519999999999998E-2</v>
      </c>
      <c r="AW128" s="55"/>
      <c r="AX128" s="138">
        <v>4.2000000000000003E-2</v>
      </c>
      <c r="AY128" s="160">
        <f t="shared" si="44"/>
        <v>9.4584000000000001E-2</v>
      </c>
      <c r="AZ128" s="53"/>
      <c r="BA128" s="125">
        <v>2.6</v>
      </c>
      <c r="BB128" s="160">
        <f t="shared" si="45"/>
        <v>5.8552</v>
      </c>
      <c r="BC128" s="53"/>
      <c r="BD128" s="141">
        <v>0.2</v>
      </c>
      <c r="BE128" s="160">
        <f t="shared" si="46"/>
        <v>0.45040000000000002</v>
      </c>
      <c r="BF128" s="53"/>
      <c r="BG128" s="122">
        <v>0.03</v>
      </c>
      <c r="BH128" s="148">
        <f t="shared" si="47"/>
        <v>6.7560000000000009E-2</v>
      </c>
      <c r="BI128" s="55" t="s">
        <v>17</v>
      </c>
      <c r="BJ128" s="129">
        <v>0.02</v>
      </c>
      <c r="BK128" s="160">
        <f t="shared" si="48"/>
        <v>4.5039999999999997E-2</v>
      </c>
      <c r="BL128" s="53"/>
      <c r="BM128" s="141">
        <v>0.92</v>
      </c>
      <c r="BN128" s="160">
        <f t="shared" si="49"/>
        <v>2.0718400000000003</v>
      </c>
      <c r="BO128" s="32" t="s">
        <v>115</v>
      </c>
      <c r="BP128" s="9" t="s">
        <v>115</v>
      </c>
      <c r="BQ128" s="131" t="s">
        <v>17</v>
      </c>
      <c r="BR128" s="8"/>
    </row>
    <row r="129" spans="1:106" x14ac:dyDescent="0.25">
      <c r="A129" s="86">
        <f t="shared" si="50"/>
        <v>42473</v>
      </c>
      <c r="B129" s="25">
        <v>2039</v>
      </c>
      <c r="C129" s="31">
        <v>20.59</v>
      </c>
      <c r="D129" s="168">
        <v>8.06</v>
      </c>
      <c r="E129" s="26">
        <v>1</v>
      </c>
      <c r="F129" s="29">
        <v>780</v>
      </c>
      <c r="G129" s="29">
        <f t="shared" si="57"/>
        <v>780</v>
      </c>
      <c r="H129" s="147">
        <f t="shared" si="51"/>
        <v>1590.42</v>
      </c>
      <c r="I129" s="26">
        <v>1</v>
      </c>
      <c r="J129" s="29">
        <v>564</v>
      </c>
      <c r="K129" s="29">
        <f t="shared" si="58"/>
        <v>564</v>
      </c>
      <c r="L129" s="29">
        <f t="shared" si="52"/>
        <v>1149.9960000000001</v>
      </c>
      <c r="M129" s="54">
        <v>200</v>
      </c>
      <c r="N129" s="147">
        <f t="shared" si="53"/>
        <v>407.8</v>
      </c>
      <c r="O129" s="97">
        <v>91.8</v>
      </c>
      <c r="P129" s="62">
        <v>100.9</v>
      </c>
      <c r="Q129" s="29">
        <v>100</v>
      </c>
      <c r="R129" s="29">
        <f t="shared" si="59"/>
        <v>91.000000000000085</v>
      </c>
      <c r="S129" s="147">
        <f t="shared" si="54"/>
        <v>185.54900000000018</v>
      </c>
      <c r="T129" s="26">
        <v>1</v>
      </c>
      <c r="U129" s="62">
        <v>2.52</v>
      </c>
      <c r="V129" s="62">
        <f t="shared" si="60"/>
        <v>2.52</v>
      </c>
      <c r="W129" s="150">
        <f t="shared" si="55"/>
        <v>5.13828</v>
      </c>
      <c r="X129" s="164"/>
      <c r="Y129" s="165"/>
      <c r="Z129" s="147">
        <f t="shared" si="56"/>
        <v>0</v>
      </c>
      <c r="AA129" s="114">
        <v>33.6</v>
      </c>
      <c r="AB129" s="148">
        <f t="shared" si="34"/>
        <v>68.510400000000004</v>
      </c>
      <c r="AC129" s="116">
        <v>18.73</v>
      </c>
      <c r="AD129" s="152">
        <f t="shared" si="35"/>
        <v>38.190469999999998</v>
      </c>
      <c r="AE129" s="117">
        <v>0.1</v>
      </c>
      <c r="AF129" s="147">
        <f t="shared" si="36"/>
        <v>0.2039</v>
      </c>
      <c r="AG129" s="117">
        <v>0.2</v>
      </c>
      <c r="AH129" s="147">
        <f t="shared" si="37"/>
        <v>0.4078</v>
      </c>
      <c r="AI129" s="29">
        <f t="shared" si="38"/>
        <v>33.900000000000006</v>
      </c>
      <c r="AJ129" s="150">
        <f t="shared" si="39"/>
        <v>69.122100000000003</v>
      </c>
      <c r="AK129" s="54"/>
      <c r="AL129" s="145">
        <v>0.34</v>
      </c>
      <c r="AM129" s="147">
        <f t="shared" si="40"/>
        <v>0.6932600000000001</v>
      </c>
      <c r="AN129" s="53"/>
      <c r="AO129" s="122">
        <v>0.53</v>
      </c>
      <c r="AP129" s="148">
        <f t="shared" si="41"/>
        <v>1.08067</v>
      </c>
      <c r="AQ129" s="127" t="s">
        <v>17</v>
      </c>
      <c r="AR129" s="129">
        <v>8.0000000000000002E-3</v>
      </c>
      <c r="AS129" s="160">
        <f t="shared" si="42"/>
        <v>1.6312E-2</v>
      </c>
      <c r="AT129" s="55" t="s">
        <v>84</v>
      </c>
      <c r="AU129" s="129">
        <v>0.01</v>
      </c>
      <c r="AV129" s="160">
        <f t="shared" si="43"/>
        <v>2.0390000000000002E-2</v>
      </c>
      <c r="AW129" s="55"/>
      <c r="AX129" s="138">
        <v>0.04</v>
      </c>
      <c r="AY129" s="160">
        <f t="shared" si="44"/>
        <v>8.1560000000000007E-2</v>
      </c>
      <c r="AZ129" s="53"/>
      <c r="BA129" s="125">
        <v>1.7</v>
      </c>
      <c r="BB129" s="160">
        <f t="shared" si="45"/>
        <v>3.4662999999999999</v>
      </c>
      <c r="BC129" s="53"/>
      <c r="BD129" s="141">
        <v>0.15</v>
      </c>
      <c r="BE129" s="160">
        <f t="shared" si="46"/>
        <v>0.30584999999999996</v>
      </c>
      <c r="BF129" s="53"/>
      <c r="BG129" s="122">
        <v>0.03</v>
      </c>
      <c r="BH129" s="148">
        <f t="shared" si="47"/>
        <v>6.1169999999999995E-2</v>
      </c>
      <c r="BI129" s="55" t="s">
        <v>17</v>
      </c>
      <c r="BJ129" s="129">
        <v>0.01</v>
      </c>
      <c r="BK129" s="160">
        <f t="shared" si="48"/>
        <v>2.0390000000000002E-2</v>
      </c>
      <c r="BL129" s="53"/>
      <c r="BM129" s="141">
        <v>0.76</v>
      </c>
      <c r="BN129" s="160">
        <f t="shared" si="49"/>
        <v>1.5496400000000001</v>
      </c>
      <c r="BO129" s="32" t="s">
        <v>115</v>
      </c>
      <c r="BP129" s="9" t="s">
        <v>115</v>
      </c>
      <c r="BQ129" s="131" t="s">
        <v>17</v>
      </c>
      <c r="BR129" s="8"/>
    </row>
    <row r="130" spans="1:106" x14ac:dyDescent="0.25">
      <c r="A130" s="86">
        <f t="shared" si="50"/>
        <v>42474</v>
      </c>
      <c r="B130" s="25">
        <v>1997</v>
      </c>
      <c r="C130" s="31">
        <v>20.329999999999998</v>
      </c>
      <c r="D130" s="168">
        <v>8</v>
      </c>
      <c r="E130" s="26">
        <v>1</v>
      </c>
      <c r="F130" s="29">
        <v>716</v>
      </c>
      <c r="G130" s="29">
        <f t="shared" si="57"/>
        <v>716</v>
      </c>
      <c r="H130" s="147">
        <f t="shared" si="51"/>
        <v>1429.8520000000001</v>
      </c>
      <c r="I130" s="26">
        <v>1</v>
      </c>
      <c r="J130" s="29">
        <v>568</v>
      </c>
      <c r="K130" s="29">
        <f t="shared" si="58"/>
        <v>568</v>
      </c>
      <c r="L130" s="29">
        <f t="shared" si="52"/>
        <v>1134.296</v>
      </c>
      <c r="M130" s="54">
        <v>174</v>
      </c>
      <c r="N130" s="147">
        <f t="shared" si="53"/>
        <v>347.47800000000001</v>
      </c>
      <c r="O130" s="97">
        <v>93.9</v>
      </c>
      <c r="P130" s="62">
        <v>106.2</v>
      </c>
      <c r="Q130" s="29">
        <v>100</v>
      </c>
      <c r="R130" s="29">
        <f t="shared" si="59"/>
        <v>122.99999999999996</v>
      </c>
      <c r="S130" s="147">
        <f t="shared" si="54"/>
        <v>245.63099999999991</v>
      </c>
      <c r="T130" s="26">
        <v>1</v>
      </c>
      <c r="U130" s="62">
        <v>2.14</v>
      </c>
      <c r="V130" s="62">
        <f t="shared" si="60"/>
        <v>2.14</v>
      </c>
      <c r="W130" s="150">
        <f t="shared" si="55"/>
        <v>4.2735799999999999</v>
      </c>
      <c r="X130" s="164"/>
      <c r="Y130" s="165"/>
      <c r="Z130" s="147">
        <f t="shared" si="56"/>
        <v>0</v>
      </c>
      <c r="AA130" s="114">
        <v>33.5</v>
      </c>
      <c r="AB130" s="148">
        <f t="shared" si="34"/>
        <v>66.899500000000003</v>
      </c>
      <c r="AC130" s="116">
        <v>17.8</v>
      </c>
      <c r="AD130" s="152">
        <f t="shared" si="35"/>
        <v>35.546599999999998</v>
      </c>
      <c r="AE130" s="117">
        <v>0.1</v>
      </c>
      <c r="AF130" s="147">
        <f t="shared" si="36"/>
        <v>0.19970000000000002</v>
      </c>
      <c r="AG130" s="117">
        <v>0.2</v>
      </c>
      <c r="AH130" s="147">
        <f t="shared" si="37"/>
        <v>0.39940000000000003</v>
      </c>
      <c r="AI130" s="29">
        <f t="shared" si="38"/>
        <v>33.800000000000004</v>
      </c>
      <c r="AJ130" s="150">
        <f t="shared" si="39"/>
        <v>67.49860000000001</v>
      </c>
      <c r="AK130" s="54"/>
      <c r="AL130" s="145">
        <v>0.25</v>
      </c>
      <c r="AM130" s="147">
        <f t="shared" si="40"/>
        <v>0.49925000000000003</v>
      </c>
      <c r="AN130" s="53"/>
      <c r="AO130" s="122">
        <v>0.46</v>
      </c>
      <c r="AP130" s="148">
        <f t="shared" si="41"/>
        <v>0.91861999999999999</v>
      </c>
      <c r="AQ130" s="127" t="s">
        <v>84</v>
      </c>
      <c r="AR130" s="129">
        <v>5.0000000000000001E-3</v>
      </c>
      <c r="AS130" s="160">
        <f t="shared" si="42"/>
        <v>9.9849999999999991E-3</v>
      </c>
      <c r="AT130" s="55" t="s">
        <v>84</v>
      </c>
      <c r="AU130" s="129">
        <v>0.01</v>
      </c>
      <c r="AV130" s="160">
        <f t="shared" si="43"/>
        <v>1.9969999999999998E-2</v>
      </c>
      <c r="AW130" s="55"/>
      <c r="AX130" s="138">
        <v>2.8000000000000001E-2</v>
      </c>
      <c r="AY130" s="160">
        <f t="shared" si="44"/>
        <v>5.5916000000000007E-2</v>
      </c>
      <c r="AZ130" s="53"/>
      <c r="BA130" s="125">
        <v>1.3</v>
      </c>
      <c r="BB130" s="160">
        <f t="shared" si="45"/>
        <v>2.5960999999999999</v>
      </c>
      <c r="BC130" s="53"/>
      <c r="BD130" s="141">
        <v>0.17</v>
      </c>
      <c r="BE130" s="160">
        <f t="shared" si="46"/>
        <v>0.33949000000000001</v>
      </c>
      <c r="BF130" s="53"/>
      <c r="BG130" s="122">
        <v>0.02</v>
      </c>
      <c r="BH130" s="148">
        <f t="shared" si="47"/>
        <v>3.9939999999999996E-2</v>
      </c>
      <c r="BI130" s="55" t="s">
        <v>84</v>
      </c>
      <c r="BJ130" s="129">
        <v>0.01</v>
      </c>
      <c r="BK130" s="160">
        <f t="shared" si="48"/>
        <v>1.9969999999999998E-2</v>
      </c>
      <c r="BL130" s="53"/>
      <c r="BM130" s="141">
        <v>0.56000000000000005</v>
      </c>
      <c r="BN130" s="160">
        <f t="shared" si="49"/>
        <v>1.1183200000000002</v>
      </c>
      <c r="BO130" s="32" t="s">
        <v>115</v>
      </c>
      <c r="BP130" s="9" t="s">
        <v>115</v>
      </c>
      <c r="BQ130" s="131" t="s">
        <v>17</v>
      </c>
      <c r="BR130" s="8"/>
    </row>
    <row r="131" spans="1:106" x14ac:dyDescent="0.25">
      <c r="A131" s="86">
        <f t="shared" si="50"/>
        <v>42475</v>
      </c>
      <c r="B131" s="25">
        <v>2307</v>
      </c>
      <c r="C131" s="31">
        <v>20.41</v>
      </c>
      <c r="D131" s="168">
        <v>7.66</v>
      </c>
      <c r="E131" s="26">
        <v>1</v>
      </c>
      <c r="F131" s="29">
        <v>781</v>
      </c>
      <c r="G131" s="29">
        <f t="shared" si="57"/>
        <v>781</v>
      </c>
      <c r="H131" s="147">
        <f t="shared" si="51"/>
        <v>1801.7670000000001</v>
      </c>
      <c r="I131" s="26">
        <v>1</v>
      </c>
      <c r="J131" s="29">
        <v>614</v>
      </c>
      <c r="K131" s="29">
        <f t="shared" si="58"/>
        <v>614</v>
      </c>
      <c r="L131" s="29">
        <f t="shared" si="52"/>
        <v>1416.498</v>
      </c>
      <c r="M131" s="54">
        <v>184</v>
      </c>
      <c r="N131" s="147">
        <f t="shared" si="53"/>
        <v>424.488</v>
      </c>
      <c r="O131" s="97">
        <v>91.8</v>
      </c>
      <c r="P131" s="62">
        <v>98.1</v>
      </c>
      <c r="Q131" s="29">
        <v>42</v>
      </c>
      <c r="R131" s="29">
        <f t="shared" si="59"/>
        <v>149.99999999999994</v>
      </c>
      <c r="S131" s="147">
        <f t="shared" si="54"/>
        <v>346.0499999999999</v>
      </c>
      <c r="T131" s="26">
        <v>1</v>
      </c>
      <c r="U131" s="62">
        <v>2.48</v>
      </c>
      <c r="V131" s="62">
        <f t="shared" si="60"/>
        <v>2.48</v>
      </c>
      <c r="W131" s="150">
        <f t="shared" si="55"/>
        <v>5.7213599999999998</v>
      </c>
      <c r="X131" s="164"/>
      <c r="Y131" s="165"/>
      <c r="Z131" s="147">
        <f t="shared" si="56"/>
        <v>0</v>
      </c>
      <c r="AA131" s="114">
        <v>21.6</v>
      </c>
      <c r="AB131" s="148">
        <f t="shared" si="34"/>
        <v>49.831200000000003</v>
      </c>
      <c r="AC131" s="116">
        <v>10.83</v>
      </c>
      <c r="AD131" s="152">
        <f t="shared" si="35"/>
        <v>24.984810000000003</v>
      </c>
      <c r="AE131" s="117">
        <v>0.1</v>
      </c>
      <c r="AF131" s="147">
        <f t="shared" si="36"/>
        <v>0.23070000000000002</v>
      </c>
      <c r="AG131" s="117">
        <v>0.2</v>
      </c>
      <c r="AH131" s="147">
        <f t="shared" si="37"/>
        <v>0.46140000000000003</v>
      </c>
      <c r="AI131" s="29">
        <f t="shared" si="38"/>
        <v>21.900000000000002</v>
      </c>
      <c r="AJ131" s="150">
        <f t="shared" si="39"/>
        <v>50.523300000000006</v>
      </c>
      <c r="AK131" s="54"/>
      <c r="AL131" s="145">
        <v>0.14000000000000001</v>
      </c>
      <c r="AM131" s="147">
        <f t="shared" si="40"/>
        <v>0.32298000000000004</v>
      </c>
      <c r="AN131" s="53"/>
      <c r="AO131" s="122">
        <v>0.54</v>
      </c>
      <c r="AP131" s="148">
        <f t="shared" si="41"/>
        <v>1.2457799999999999</v>
      </c>
      <c r="AQ131" s="127" t="s">
        <v>17</v>
      </c>
      <c r="AR131" s="129">
        <v>7.0000000000000001E-3</v>
      </c>
      <c r="AS131" s="160">
        <f t="shared" si="42"/>
        <v>1.6149E-2</v>
      </c>
      <c r="AT131" s="55" t="s">
        <v>84</v>
      </c>
      <c r="AU131" s="129">
        <v>0.01</v>
      </c>
      <c r="AV131" s="160">
        <f t="shared" si="43"/>
        <v>2.307E-2</v>
      </c>
      <c r="AW131" s="55"/>
      <c r="AX131" s="138">
        <v>4.3999999999999997E-2</v>
      </c>
      <c r="AY131" s="160">
        <f t="shared" si="44"/>
        <v>0.101508</v>
      </c>
      <c r="AZ131" s="53"/>
      <c r="BA131" s="125">
        <v>2.8</v>
      </c>
      <c r="BB131" s="160">
        <f t="shared" si="45"/>
        <v>6.4595999999999991</v>
      </c>
      <c r="BC131" s="53"/>
      <c r="BD131" s="141">
        <v>0.19</v>
      </c>
      <c r="BE131" s="160">
        <f t="shared" si="46"/>
        <v>0.43833</v>
      </c>
      <c r="BF131" s="53"/>
      <c r="BG131" s="122">
        <v>0.03</v>
      </c>
      <c r="BH131" s="148">
        <f t="shared" si="47"/>
        <v>6.9209999999999994E-2</v>
      </c>
      <c r="BI131" s="55" t="s">
        <v>17</v>
      </c>
      <c r="BJ131" s="129">
        <v>0.01</v>
      </c>
      <c r="BK131" s="160">
        <f t="shared" si="48"/>
        <v>2.307E-2</v>
      </c>
      <c r="BL131" s="53"/>
      <c r="BM131" s="141">
        <v>0.66</v>
      </c>
      <c r="BN131" s="160">
        <f t="shared" si="49"/>
        <v>1.5226200000000001</v>
      </c>
      <c r="BO131" s="32" t="s">
        <v>115</v>
      </c>
      <c r="BP131" s="9" t="s">
        <v>115</v>
      </c>
      <c r="BQ131" s="131" t="s">
        <v>17</v>
      </c>
      <c r="BR131" s="8"/>
    </row>
    <row r="132" spans="1:106" x14ac:dyDescent="0.25">
      <c r="A132" s="86">
        <f t="shared" si="50"/>
        <v>42476</v>
      </c>
      <c r="B132" s="25">
        <v>2043</v>
      </c>
      <c r="C132" s="31">
        <v>20.37</v>
      </c>
      <c r="D132" s="168">
        <v>7.86</v>
      </c>
      <c r="E132" s="26">
        <v>1</v>
      </c>
      <c r="F132" s="29">
        <v>471</v>
      </c>
      <c r="G132" s="29">
        <f t="shared" si="57"/>
        <v>471</v>
      </c>
      <c r="H132" s="147">
        <f t="shared" si="51"/>
        <v>962.25300000000004</v>
      </c>
      <c r="I132" s="26">
        <v>1</v>
      </c>
      <c r="J132" s="29">
        <v>367</v>
      </c>
      <c r="K132" s="29">
        <f t="shared" si="58"/>
        <v>367</v>
      </c>
      <c r="L132" s="29">
        <f t="shared" si="52"/>
        <v>749.78099999999995</v>
      </c>
      <c r="M132" s="54">
        <v>108</v>
      </c>
      <c r="N132" s="147">
        <f t="shared" si="53"/>
        <v>220.64400000000001</v>
      </c>
      <c r="O132" s="97">
        <v>89.2</v>
      </c>
      <c r="P132" s="62">
        <v>94.6</v>
      </c>
      <c r="Q132" s="29">
        <v>41</v>
      </c>
      <c r="R132" s="29">
        <f t="shared" si="59"/>
        <v>131.70731707317054</v>
      </c>
      <c r="S132" s="147">
        <f t="shared" si="54"/>
        <v>269.07804878048745</v>
      </c>
      <c r="T132" s="26">
        <v>1</v>
      </c>
      <c r="U132" s="62">
        <v>1.91</v>
      </c>
      <c r="V132" s="62">
        <f t="shared" si="60"/>
        <v>1.91</v>
      </c>
      <c r="W132" s="150">
        <f t="shared" si="55"/>
        <v>3.9021299999999997</v>
      </c>
      <c r="X132" s="164"/>
      <c r="Y132" s="165"/>
      <c r="Z132" s="147">
        <f t="shared" si="56"/>
        <v>0</v>
      </c>
      <c r="AA132" s="114">
        <v>17.2</v>
      </c>
      <c r="AB132" s="148">
        <f t="shared" si="34"/>
        <v>35.139600000000002</v>
      </c>
      <c r="AC132" s="116">
        <v>6.87</v>
      </c>
      <c r="AD132" s="152">
        <f t="shared" si="35"/>
        <v>14.035410000000001</v>
      </c>
      <c r="AE132" s="117">
        <v>0.1</v>
      </c>
      <c r="AF132" s="147">
        <f t="shared" si="36"/>
        <v>0.20430000000000001</v>
      </c>
      <c r="AG132" s="117">
        <v>0.2</v>
      </c>
      <c r="AH132" s="147">
        <f t="shared" si="37"/>
        <v>0.40860000000000002</v>
      </c>
      <c r="AI132" s="29">
        <f t="shared" si="38"/>
        <v>17.5</v>
      </c>
      <c r="AJ132" s="150">
        <f t="shared" si="39"/>
        <v>35.752499999999998</v>
      </c>
      <c r="AK132" s="54"/>
      <c r="AL132" s="145">
        <v>0.15</v>
      </c>
      <c r="AM132" s="147">
        <f t="shared" si="40"/>
        <v>0.30645</v>
      </c>
      <c r="AN132" s="53"/>
      <c r="AO132" s="122">
        <v>0.59</v>
      </c>
      <c r="AP132" s="148">
        <f t="shared" si="41"/>
        <v>1.2053699999999998</v>
      </c>
      <c r="AQ132" s="127" t="s">
        <v>17</v>
      </c>
      <c r="AR132" s="129">
        <v>5.0000000000000001E-3</v>
      </c>
      <c r="AS132" s="160">
        <f t="shared" si="42"/>
        <v>1.0215E-2</v>
      </c>
      <c r="AT132" s="55" t="s">
        <v>84</v>
      </c>
      <c r="AU132" s="129">
        <v>0.01</v>
      </c>
      <c r="AV132" s="160">
        <f t="shared" si="43"/>
        <v>2.043E-2</v>
      </c>
      <c r="AW132" s="55"/>
      <c r="AX132" s="138">
        <v>2.3E-2</v>
      </c>
      <c r="AY132" s="160">
        <f t="shared" si="44"/>
        <v>4.6988999999999996E-2</v>
      </c>
      <c r="AZ132" s="53"/>
      <c r="BA132" s="125">
        <v>1.7</v>
      </c>
      <c r="BB132" s="160">
        <f t="shared" si="45"/>
        <v>3.4731000000000001</v>
      </c>
      <c r="BC132" s="53"/>
      <c r="BD132" s="141">
        <v>0.24</v>
      </c>
      <c r="BE132" s="160">
        <f t="shared" si="46"/>
        <v>0.49031999999999998</v>
      </c>
      <c r="BF132" s="53"/>
      <c r="BG132" s="122">
        <v>0.02</v>
      </c>
      <c r="BH132" s="148">
        <f t="shared" si="47"/>
        <v>4.086E-2</v>
      </c>
      <c r="BI132" s="55" t="s">
        <v>84</v>
      </c>
      <c r="BJ132" s="129">
        <v>0.01</v>
      </c>
      <c r="BK132" s="160">
        <f t="shared" si="48"/>
        <v>2.043E-2</v>
      </c>
      <c r="BL132" s="53"/>
      <c r="BM132" s="141">
        <v>0.85</v>
      </c>
      <c r="BN132" s="160">
        <f t="shared" si="49"/>
        <v>1.73655</v>
      </c>
      <c r="BO132" s="32" t="s">
        <v>115</v>
      </c>
      <c r="BP132" s="9" t="s">
        <v>115</v>
      </c>
      <c r="BQ132" s="131" t="s">
        <v>17</v>
      </c>
      <c r="BR132" s="8"/>
    </row>
    <row r="133" spans="1:106" x14ac:dyDescent="0.25">
      <c r="A133" s="86">
        <f t="shared" si="50"/>
        <v>42477</v>
      </c>
      <c r="B133" s="25">
        <v>1677</v>
      </c>
      <c r="C133" s="31">
        <v>19.96</v>
      </c>
      <c r="D133" s="168">
        <v>8.0399999999999991</v>
      </c>
      <c r="E133" s="26">
        <v>1</v>
      </c>
      <c r="F133" s="29">
        <v>383</v>
      </c>
      <c r="G133" s="29">
        <f t="shared" si="57"/>
        <v>383</v>
      </c>
      <c r="H133" s="147">
        <f t="shared" si="51"/>
        <v>642.29100000000005</v>
      </c>
      <c r="I133" s="26">
        <v>1</v>
      </c>
      <c r="J133" s="29">
        <v>273</v>
      </c>
      <c r="K133" s="29">
        <f t="shared" si="58"/>
        <v>273</v>
      </c>
      <c r="L133" s="29">
        <f t="shared" si="52"/>
        <v>457.82100000000003</v>
      </c>
      <c r="M133" s="54">
        <v>85</v>
      </c>
      <c r="N133" s="147">
        <f t="shared" si="53"/>
        <v>142.54499999999999</v>
      </c>
      <c r="O133" s="97">
        <v>88.1</v>
      </c>
      <c r="P133" s="62">
        <v>96.1</v>
      </c>
      <c r="Q133" s="29">
        <v>78</v>
      </c>
      <c r="R133" s="29">
        <f t="shared" si="59"/>
        <v>102.56410256410257</v>
      </c>
      <c r="S133" s="147">
        <f t="shared" si="54"/>
        <v>172</v>
      </c>
      <c r="T133" s="26">
        <v>1</v>
      </c>
      <c r="U133" s="62">
        <v>1.6</v>
      </c>
      <c r="V133" s="62">
        <f t="shared" si="60"/>
        <v>1.6</v>
      </c>
      <c r="W133" s="150">
        <f t="shared" si="55"/>
        <v>2.6832000000000003</v>
      </c>
      <c r="X133" s="164"/>
      <c r="Y133" s="165"/>
      <c r="Z133" s="147">
        <f t="shared" si="56"/>
        <v>0</v>
      </c>
      <c r="AA133" s="114">
        <v>8.8000000000000007</v>
      </c>
      <c r="AB133" s="148">
        <f t="shared" si="34"/>
        <v>14.7576</v>
      </c>
      <c r="AC133" s="116">
        <v>1.99</v>
      </c>
      <c r="AD133" s="152">
        <f t="shared" si="35"/>
        <v>3.3372299999999999</v>
      </c>
      <c r="AE133" s="117">
        <v>0.45200000000000001</v>
      </c>
      <c r="AF133" s="147">
        <f t="shared" si="36"/>
        <v>0.75800400000000001</v>
      </c>
      <c r="AG133" s="117">
        <v>0.71499999999999997</v>
      </c>
      <c r="AH133" s="147">
        <f t="shared" si="37"/>
        <v>1.1990549999999998</v>
      </c>
      <c r="AI133" s="29">
        <f t="shared" si="38"/>
        <v>9.9670000000000005</v>
      </c>
      <c r="AJ133" s="150">
        <f t="shared" si="39"/>
        <v>16.714659000000001</v>
      </c>
      <c r="AK133" s="54" t="s">
        <v>84</v>
      </c>
      <c r="AL133" s="145">
        <v>0.1</v>
      </c>
      <c r="AM133" s="147">
        <f t="shared" si="40"/>
        <v>0.16770000000000002</v>
      </c>
      <c r="AN133" s="53"/>
      <c r="AO133" s="122">
        <v>0.54</v>
      </c>
      <c r="AP133" s="148">
        <f t="shared" si="41"/>
        <v>0.90558000000000005</v>
      </c>
      <c r="AQ133" s="127" t="s">
        <v>84</v>
      </c>
      <c r="AR133" s="129">
        <v>5.0000000000000001E-3</v>
      </c>
      <c r="AS133" s="160">
        <f t="shared" si="42"/>
        <v>8.3850000000000001E-3</v>
      </c>
      <c r="AT133" s="55" t="s">
        <v>84</v>
      </c>
      <c r="AU133" s="129">
        <v>0.01</v>
      </c>
      <c r="AV133" s="160">
        <f t="shared" si="43"/>
        <v>1.677E-2</v>
      </c>
      <c r="AW133" s="55"/>
      <c r="AX133" s="138">
        <v>2.1000000000000001E-2</v>
      </c>
      <c r="AY133" s="160">
        <f t="shared" si="44"/>
        <v>3.5216999999999998E-2</v>
      </c>
      <c r="AZ133" s="53"/>
      <c r="BA133" s="125">
        <v>1.1000000000000001</v>
      </c>
      <c r="BB133" s="160">
        <f t="shared" si="45"/>
        <v>1.8447</v>
      </c>
      <c r="BC133" s="53"/>
      <c r="BD133" s="141">
        <v>0.16</v>
      </c>
      <c r="BE133" s="160">
        <f t="shared" si="46"/>
        <v>0.26832</v>
      </c>
      <c r="BF133" s="53"/>
      <c r="BG133" s="122">
        <v>0.02</v>
      </c>
      <c r="BH133" s="148">
        <f t="shared" si="47"/>
        <v>3.354E-2</v>
      </c>
      <c r="BI133" s="55" t="s">
        <v>17</v>
      </c>
      <c r="BJ133" s="129">
        <v>0.01</v>
      </c>
      <c r="BK133" s="160">
        <f t="shared" si="48"/>
        <v>1.677E-2</v>
      </c>
      <c r="BL133" s="53"/>
      <c r="BM133" s="141">
        <v>0.51</v>
      </c>
      <c r="BN133" s="160">
        <f t="shared" si="49"/>
        <v>0.85526999999999997</v>
      </c>
      <c r="BO133" s="32" t="s">
        <v>115</v>
      </c>
      <c r="BP133" s="9" t="s">
        <v>115</v>
      </c>
      <c r="BQ133" s="131" t="s">
        <v>17</v>
      </c>
      <c r="BR133" s="8"/>
    </row>
    <row r="134" spans="1:106" x14ac:dyDescent="0.25">
      <c r="A134" s="86">
        <f t="shared" si="50"/>
        <v>42478</v>
      </c>
      <c r="B134" s="25">
        <v>1962</v>
      </c>
      <c r="C134" s="31">
        <v>19.18</v>
      </c>
      <c r="D134" s="168">
        <v>7.67</v>
      </c>
      <c r="E134" s="26">
        <v>1</v>
      </c>
      <c r="F134" s="29">
        <v>823</v>
      </c>
      <c r="G134" s="29">
        <f t="shared" si="57"/>
        <v>823</v>
      </c>
      <c r="H134" s="147">
        <f t="shared" si="51"/>
        <v>1614.7260000000001</v>
      </c>
      <c r="I134" s="26">
        <v>1</v>
      </c>
      <c r="J134" s="29">
        <v>711</v>
      </c>
      <c r="K134" s="29">
        <f t="shared" si="58"/>
        <v>711</v>
      </c>
      <c r="L134" s="29">
        <f t="shared" si="52"/>
        <v>1394.982</v>
      </c>
      <c r="M134" s="54">
        <v>253</v>
      </c>
      <c r="N134" s="147">
        <f t="shared" si="53"/>
        <v>496.38600000000002</v>
      </c>
      <c r="O134" s="97">
        <v>91.3</v>
      </c>
      <c r="P134" s="62">
        <v>103.3</v>
      </c>
      <c r="Q134" s="29">
        <v>85</v>
      </c>
      <c r="R134" s="29">
        <f t="shared" si="59"/>
        <v>141.1764705882353</v>
      </c>
      <c r="S134" s="147">
        <f t="shared" si="54"/>
        <v>276.98823529411766</v>
      </c>
      <c r="T134" s="26">
        <v>1</v>
      </c>
      <c r="U134" s="62">
        <v>2.72</v>
      </c>
      <c r="V134" s="62">
        <f t="shared" si="60"/>
        <v>2.72</v>
      </c>
      <c r="W134" s="150">
        <f t="shared" si="55"/>
        <v>5.3366400000000001</v>
      </c>
      <c r="X134" s="164"/>
      <c r="Y134" s="165"/>
      <c r="Z134" s="147">
        <f t="shared" si="56"/>
        <v>0</v>
      </c>
      <c r="AA134" s="114">
        <v>26.8</v>
      </c>
      <c r="AB134" s="148">
        <f t="shared" si="34"/>
        <v>52.581600000000002</v>
      </c>
      <c r="AC134" s="116">
        <v>15.98</v>
      </c>
      <c r="AD134" s="152">
        <f t="shared" si="35"/>
        <v>31.352760000000004</v>
      </c>
      <c r="AE134" s="117">
        <v>0.1</v>
      </c>
      <c r="AF134" s="147">
        <f t="shared" si="36"/>
        <v>0.19620000000000001</v>
      </c>
      <c r="AG134" s="117">
        <v>0.2</v>
      </c>
      <c r="AH134" s="147">
        <f t="shared" si="37"/>
        <v>0.39240000000000003</v>
      </c>
      <c r="AI134" s="29">
        <f t="shared" si="38"/>
        <v>27.1</v>
      </c>
      <c r="AJ134" s="150">
        <f t="shared" si="39"/>
        <v>53.170200000000001</v>
      </c>
      <c r="AK134" s="54"/>
      <c r="AL134" s="145">
        <v>0.27</v>
      </c>
      <c r="AM134" s="147">
        <f t="shared" si="40"/>
        <v>0.52973999999999999</v>
      </c>
      <c r="AN134" s="53"/>
      <c r="AO134" s="122">
        <v>0.75</v>
      </c>
      <c r="AP134" s="148">
        <f t="shared" si="41"/>
        <v>1.4715</v>
      </c>
      <c r="AQ134" s="127" t="s">
        <v>17</v>
      </c>
      <c r="AR134" s="129">
        <v>7.0000000000000001E-3</v>
      </c>
      <c r="AS134" s="160">
        <f t="shared" si="42"/>
        <v>1.3734E-2</v>
      </c>
      <c r="AT134" s="55" t="s">
        <v>84</v>
      </c>
      <c r="AU134" s="129">
        <v>0.01</v>
      </c>
      <c r="AV134" s="160">
        <f t="shared" si="43"/>
        <v>1.9620000000000002E-2</v>
      </c>
      <c r="AW134" s="55"/>
      <c r="AX134" s="138">
        <v>4.4999999999999998E-2</v>
      </c>
      <c r="AY134" s="160">
        <f t="shared" si="44"/>
        <v>8.8289999999999993E-2</v>
      </c>
      <c r="AZ134" s="53"/>
      <c r="BA134" s="125">
        <v>3.4</v>
      </c>
      <c r="BB134" s="160">
        <f t="shared" si="45"/>
        <v>6.6707999999999998</v>
      </c>
      <c r="BC134" s="53"/>
      <c r="BD134" s="141">
        <v>0.31</v>
      </c>
      <c r="BE134" s="160">
        <f t="shared" si="46"/>
        <v>0.60821999999999998</v>
      </c>
      <c r="BF134" s="53"/>
      <c r="BG134" s="122">
        <v>0.03</v>
      </c>
      <c r="BH134" s="148">
        <f t="shared" si="47"/>
        <v>5.8860000000000003E-2</v>
      </c>
      <c r="BI134" s="55" t="s">
        <v>17</v>
      </c>
      <c r="BJ134" s="129">
        <v>0.02</v>
      </c>
      <c r="BK134" s="160">
        <f t="shared" si="48"/>
        <v>3.9240000000000004E-2</v>
      </c>
      <c r="BL134" s="53"/>
      <c r="BM134" s="141">
        <v>0.92</v>
      </c>
      <c r="BN134" s="160">
        <f t="shared" si="49"/>
        <v>1.8050400000000002</v>
      </c>
      <c r="BO134" s="32" t="s">
        <v>115</v>
      </c>
      <c r="BP134" s="9" t="s">
        <v>115</v>
      </c>
      <c r="BQ134" s="131" t="s">
        <v>17</v>
      </c>
      <c r="BR134" s="8"/>
    </row>
    <row r="135" spans="1:106" x14ac:dyDescent="0.25">
      <c r="A135" s="86">
        <f t="shared" si="50"/>
        <v>42479</v>
      </c>
      <c r="B135" s="25">
        <v>1961</v>
      </c>
      <c r="C135" s="31">
        <v>19.39</v>
      </c>
      <c r="D135" s="168">
        <v>7.75</v>
      </c>
      <c r="E135" s="26">
        <v>1</v>
      </c>
      <c r="F135" s="29">
        <v>915</v>
      </c>
      <c r="G135" s="29">
        <f t="shared" si="57"/>
        <v>915</v>
      </c>
      <c r="H135" s="147">
        <f t="shared" si="51"/>
        <v>1794.3150000000001</v>
      </c>
      <c r="I135" s="26">
        <v>1</v>
      </c>
      <c r="J135" s="29">
        <v>890</v>
      </c>
      <c r="K135" s="29">
        <f t="shared" si="58"/>
        <v>890</v>
      </c>
      <c r="L135" s="29">
        <f t="shared" si="52"/>
        <v>1745.29</v>
      </c>
      <c r="M135" s="54">
        <v>359</v>
      </c>
      <c r="N135" s="147">
        <f t="shared" si="53"/>
        <v>703.99900000000002</v>
      </c>
      <c r="O135" s="97">
        <v>91.8</v>
      </c>
      <c r="P135" s="62">
        <v>103.6</v>
      </c>
      <c r="Q135" s="29">
        <v>100</v>
      </c>
      <c r="R135" s="29">
        <f t="shared" si="59"/>
        <v>117.99999999999996</v>
      </c>
      <c r="S135" s="147">
        <f t="shared" si="54"/>
        <v>231.39799999999991</v>
      </c>
      <c r="T135" s="26">
        <v>1</v>
      </c>
      <c r="U135" s="62">
        <v>3.11</v>
      </c>
      <c r="V135" s="62">
        <f t="shared" si="60"/>
        <v>3.11</v>
      </c>
      <c r="W135" s="150">
        <f t="shared" si="55"/>
        <v>6.0987099999999996</v>
      </c>
      <c r="X135" s="164"/>
      <c r="Y135" s="165"/>
      <c r="Z135" s="147">
        <f t="shared" si="56"/>
        <v>0</v>
      </c>
      <c r="AA135" s="114">
        <v>40.799999999999997</v>
      </c>
      <c r="AB135" s="148">
        <f t="shared" si="34"/>
        <v>80.008799999999994</v>
      </c>
      <c r="AC135" s="116">
        <v>24.41</v>
      </c>
      <c r="AD135" s="152">
        <f t="shared" si="35"/>
        <v>47.868010000000005</v>
      </c>
      <c r="AE135" s="117">
        <v>0.40100000000000002</v>
      </c>
      <c r="AF135" s="147">
        <f t="shared" si="36"/>
        <v>0.78636099999999998</v>
      </c>
      <c r="AG135" s="117">
        <v>0.17199999999999999</v>
      </c>
      <c r="AH135" s="147">
        <f t="shared" si="37"/>
        <v>0.33729199999999998</v>
      </c>
      <c r="AI135" s="29">
        <f t="shared" si="38"/>
        <v>41.372999999999998</v>
      </c>
      <c r="AJ135" s="150">
        <f t="shared" si="39"/>
        <v>81.132452999999998</v>
      </c>
      <c r="AK135" s="54"/>
      <c r="AL135" s="145">
        <v>0.34</v>
      </c>
      <c r="AM135" s="147">
        <f t="shared" si="40"/>
        <v>0.66674</v>
      </c>
      <c r="AN135" s="53"/>
      <c r="AO135" s="122">
        <v>0.77</v>
      </c>
      <c r="AP135" s="148">
        <f t="shared" si="41"/>
        <v>1.50997</v>
      </c>
      <c r="AQ135" s="127" t="s">
        <v>17</v>
      </c>
      <c r="AR135" s="129">
        <v>1.2999999999999999E-2</v>
      </c>
      <c r="AS135" s="160">
        <f t="shared" si="42"/>
        <v>2.5492999999999998E-2</v>
      </c>
      <c r="AT135" s="55" t="s">
        <v>84</v>
      </c>
      <c r="AU135" s="129">
        <v>0.01</v>
      </c>
      <c r="AV135" s="160">
        <f t="shared" si="43"/>
        <v>1.9609999999999999E-2</v>
      </c>
      <c r="AW135" s="55"/>
      <c r="AX135" s="138">
        <v>4.2999999999999997E-2</v>
      </c>
      <c r="AY135" s="160">
        <f t="shared" si="44"/>
        <v>8.4322999999999995E-2</v>
      </c>
      <c r="AZ135" s="53"/>
      <c r="BA135" s="125">
        <v>2.4</v>
      </c>
      <c r="BB135" s="160">
        <f t="shared" si="45"/>
        <v>4.7063999999999995</v>
      </c>
      <c r="BC135" s="53"/>
      <c r="BD135" s="141">
        <v>0.24</v>
      </c>
      <c r="BE135" s="160">
        <f t="shared" si="46"/>
        <v>0.47064</v>
      </c>
      <c r="BF135" s="53"/>
      <c r="BG135" s="122">
        <v>0.03</v>
      </c>
      <c r="BH135" s="148">
        <f t="shared" si="47"/>
        <v>5.883E-2</v>
      </c>
      <c r="BI135" s="55" t="s">
        <v>84</v>
      </c>
      <c r="BJ135" s="129">
        <v>0.01</v>
      </c>
      <c r="BK135" s="160">
        <f t="shared" si="48"/>
        <v>1.9609999999999999E-2</v>
      </c>
      <c r="BL135" s="53"/>
      <c r="BM135" s="141">
        <v>0.8</v>
      </c>
      <c r="BN135" s="160">
        <f t="shared" si="49"/>
        <v>1.5688000000000002</v>
      </c>
      <c r="BO135" s="32" t="s">
        <v>115</v>
      </c>
      <c r="BP135" s="9" t="s">
        <v>115</v>
      </c>
      <c r="BQ135" s="131" t="s">
        <v>17</v>
      </c>
      <c r="BR135" s="8"/>
    </row>
    <row r="136" spans="1:106" x14ac:dyDescent="0.25">
      <c r="A136" s="86">
        <f t="shared" si="50"/>
        <v>42480</v>
      </c>
      <c r="B136" s="25">
        <v>1944</v>
      </c>
      <c r="C136" s="31">
        <v>19.77</v>
      </c>
      <c r="D136" s="168">
        <v>7.82</v>
      </c>
      <c r="E136" s="26">
        <v>1</v>
      </c>
      <c r="F136" s="29">
        <v>1402</v>
      </c>
      <c r="G136" s="29">
        <f t="shared" si="57"/>
        <v>1402</v>
      </c>
      <c r="H136" s="147">
        <f t="shared" si="51"/>
        <v>2725.4879999999998</v>
      </c>
      <c r="I136" s="26">
        <v>1</v>
      </c>
      <c r="J136" s="29">
        <v>1088</v>
      </c>
      <c r="K136" s="29">
        <f t="shared" si="58"/>
        <v>1088</v>
      </c>
      <c r="L136" s="29">
        <f t="shared" si="52"/>
        <v>2115.0720000000001</v>
      </c>
      <c r="M136" s="54">
        <v>313</v>
      </c>
      <c r="N136" s="147">
        <f t="shared" si="53"/>
        <v>608.47199999999998</v>
      </c>
      <c r="O136" s="97">
        <v>90.8</v>
      </c>
      <c r="P136" s="62">
        <v>104.6</v>
      </c>
      <c r="Q136" s="29">
        <v>82</v>
      </c>
      <c r="R136" s="29">
        <f t="shared" si="59"/>
        <v>168.29268292682923</v>
      </c>
      <c r="S136" s="147">
        <f t="shared" si="54"/>
        <v>327.16097560975601</v>
      </c>
      <c r="T136" s="26">
        <v>1</v>
      </c>
      <c r="U136" s="62">
        <v>2.87</v>
      </c>
      <c r="V136" s="62">
        <f t="shared" si="60"/>
        <v>2.87</v>
      </c>
      <c r="W136" s="150">
        <f t="shared" si="55"/>
        <v>5.5792800000000007</v>
      </c>
      <c r="X136" s="164"/>
      <c r="Y136" s="165"/>
      <c r="Z136" s="147">
        <f t="shared" si="56"/>
        <v>0</v>
      </c>
      <c r="AA136" s="114">
        <v>45.6</v>
      </c>
      <c r="AB136" s="148">
        <f t="shared" si="34"/>
        <v>88.646400000000014</v>
      </c>
      <c r="AC136" s="116">
        <v>22.64</v>
      </c>
      <c r="AD136" s="152">
        <f t="shared" si="35"/>
        <v>44.012160000000002</v>
      </c>
      <c r="AE136" s="117">
        <v>0.1</v>
      </c>
      <c r="AF136" s="147">
        <f t="shared" si="36"/>
        <v>0.19440000000000002</v>
      </c>
      <c r="AG136" s="117">
        <v>0.2</v>
      </c>
      <c r="AH136" s="147">
        <f t="shared" si="37"/>
        <v>0.38880000000000003</v>
      </c>
      <c r="AI136" s="29">
        <f t="shared" si="38"/>
        <v>45.900000000000006</v>
      </c>
      <c r="AJ136" s="150">
        <f t="shared" si="39"/>
        <v>89.229600000000005</v>
      </c>
      <c r="AK136" s="54"/>
      <c r="AL136" s="145">
        <v>0.6</v>
      </c>
      <c r="AM136" s="147">
        <f t="shared" si="40"/>
        <v>1.1663999999999999</v>
      </c>
      <c r="AN136" s="53"/>
      <c r="AO136" s="122">
        <v>0.69</v>
      </c>
      <c r="AP136" s="148">
        <f t="shared" si="41"/>
        <v>1.3413599999999999</v>
      </c>
      <c r="AQ136" s="127" t="s">
        <v>17</v>
      </c>
      <c r="AR136" s="129">
        <v>8.0000000000000002E-3</v>
      </c>
      <c r="AS136" s="160">
        <f t="shared" si="42"/>
        <v>1.5552E-2</v>
      </c>
      <c r="AT136" s="55" t="s">
        <v>84</v>
      </c>
      <c r="AU136" s="129">
        <v>0.01</v>
      </c>
      <c r="AV136" s="160">
        <f t="shared" si="43"/>
        <v>1.9440000000000002E-2</v>
      </c>
      <c r="AW136" s="55"/>
      <c r="AX136" s="138">
        <v>4.1000000000000002E-2</v>
      </c>
      <c r="AY136" s="160">
        <f t="shared" si="44"/>
        <v>7.9704000000000011E-2</v>
      </c>
      <c r="AZ136" s="53"/>
      <c r="BA136" s="125">
        <v>3.2</v>
      </c>
      <c r="BB136" s="160">
        <f t="shared" si="45"/>
        <v>6.2208000000000006</v>
      </c>
      <c r="BC136" s="53"/>
      <c r="BD136" s="141">
        <v>0.22</v>
      </c>
      <c r="BE136" s="160">
        <f t="shared" si="46"/>
        <v>0.42768</v>
      </c>
      <c r="BF136" s="53"/>
      <c r="BG136" s="122">
        <v>0.03</v>
      </c>
      <c r="BH136" s="148">
        <f t="shared" si="47"/>
        <v>5.8319999999999997E-2</v>
      </c>
      <c r="BI136" s="55" t="s">
        <v>17</v>
      </c>
      <c r="BJ136" s="129">
        <v>0.01</v>
      </c>
      <c r="BK136" s="160">
        <f t="shared" si="48"/>
        <v>1.9440000000000002E-2</v>
      </c>
      <c r="BL136" s="53"/>
      <c r="BM136" s="141">
        <v>0.81</v>
      </c>
      <c r="BN136" s="160">
        <f t="shared" si="49"/>
        <v>1.57464</v>
      </c>
      <c r="BO136" s="32" t="s">
        <v>115</v>
      </c>
      <c r="BP136" s="9" t="s">
        <v>115</v>
      </c>
      <c r="BQ136" s="131" t="s">
        <v>17</v>
      </c>
      <c r="BR136" s="8"/>
      <c r="BS136" s="17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</row>
    <row r="137" spans="1:106" x14ac:dyDescent="0.25">
      <c r="A137" s="86">
        <f t="shared" si="50"/>
        <v>42481</v>
      </c>
      <c r="B137" s="25">
        <v>1982</v>
      </c>
      <c r="C137" s="31">
        <v>20.07</v>
      </c>
      <c r="D137" s="168">
        <v>7.75</v>
      </c>
      <c r="E137" s="26">
        <v>1</v>
      </c>
      <c r="F137" s="29">
        <v>1136</v>
      </c>
      <c r="G137" s="29">
        <f t="shared" si="57"/>
        <v>1136</v>
      </c>
      <c r="H137" s="147">
        <f t="shared" si="51"/>
        <v>2251.5520000000001</v>
      </c>
      <c r="I137" s="26">
        <v>1</v>
      </c>
      <c r="J137" s="29">
        <v>1005</v>
      </c>
      <c r="K137" s="29">
        <f t="shared" si="58"/>
        <v>1005</v>
      </c>
      <c r="L137" s="29">
        <f t="shared" si="52"/>
        <v>1991.91</v>
      </c>
      <c r="M137" s="54">
        <v>328</v>
      </c>
      <c r="N137" s="147">
        <f t="shared" si="53"/>
        <v>650.096</v>
      </c>
      <c r="O137" s="97">
        <v>88</v>
      </c>
      <c r="P137" s="62">
        <v>102</v>
      </c>
      <c r="Q137" s="29">
        <v>84</v>
      </c>
      <c r="R137" s="29">
        <f t="shared" si="59"/>
        <v>166.66666666666666</v>
      </c>
      <c r="S137" s="147">
        <f t="shared" si="54"/>
        <v>330.33333333333331</v>
      </c>
      <c r="T137" s="26">
        <v>1</v>
      </c>
      <c r="U137" s="62">
        <v>2.87</v>
      </c>
      <c r="V137" s="62">
        <f t="shared" si="60"/>
        <v>2.87</v>
      </c>
      <c r="W137" s="150">
        <f t="shared" si="55"/>
        <v>5.6883400000000002</v>
      </c>
      <c r="X137" s="148"/>
      <c r="Y137" s="160">
        <v>1.8</v>
      </c>
      <c r="Z137" s="147">
        <f t="shared" si="56"/>
        <v>3.5676000000000001</v>
      </c>
      <c r="AA137" s="114">
        <v>43.2</v>
      </c>
      <c r="AB137" s="148">
        <f t="shared" si="34"/>
        <v>85.622400000000013</v>
      </c>
      <c r="AC137" s="116">
        <v>21.31</v>
      </c>
      <c r="AD137" s="152">
        <f t="shared" si="35"/>
        <v>42.236419999999995</v>
      </c>
      <c r="AE137" s="117">
        <v>0.55400000000000005</v>
      </c>
      <c r="AF137" s="147">
        <f t="shared" si="36"/>
        <v>1.098028</v>
      </c>
      <c r="AG137" s="117">
        <v>0.41099999999999998</v>
      </c>
      <c r="AH137" s="147">
        <f t="shared" si="37"/>
        <v>0.81460199999999994</v>
      </c>
      <c r="AI137" s="29">
        <f t="shared" si="38"/>
        <v>44.165000000000006</v>
      </c>
      <c r="AJ137" s="150">
        <f t="shared" si="39"/>
        <v>87.53503000000002</v>
      </c>
      <c r="AK137" s="54"/>
      <c r="AL137" s="145">
        <v>0.78</v>
      </c>
      <c r="AM137" s="147">
        <f t="shared" si="40"/>
        <v>1.54596</v>
      </c>
      <c r="AN137" s="53"/>
      <c r="AO137" s="122">
        <v>0.84</v>
      </c>
      <c r="AP137" s="148">
        <f t="shared" si="41"/>
        <v>1.6648799999999999</v>
      </c>
      <c r="AQ137" s="127" t="s">
        <v>17</v>
      </c>
      <c r="AR137" s="129">
        <v>1.4999999999999999E-2</v>
      </c>
      <c r="AS137" s="160">
        <f t="shared" si="42"/>
        <v>2.9729999999999999E-2</v>
      </c>
      <c r="AT137" s="55" t="s">
        <v>84</v>
      </c>
      <c r="AU137" s="129">
        <v>0.01</v>
      </c>
      <c r="AV137" s="160">
        <f t="shared" si="43"/>
        <v>1.9820000000000001E-2</v>
      </c>
      <c r="AW137" s="55"/>
      <c r="AX137" s="138">
        <v>5.5E-2</v>
      </c>
      <c r="AY137" s="160">
        <f t="shared" si="44"/>
        <v>0.10901000000000001</v>
      </c>
      <c r="AZ137" s="53"/>
      <c r="BA137" s="125">
        <v>3.7</v>
      </c>
      <c r="BB137" s="160">
        <f t="shared" si="45"/>
        <v>7.3334000000000001</v>
      </c>
      <c r="BC137" s="53"/>
      <c r="BD137" s="141">
        <v>0.19</v>
      </c>
      <c r="BE137" s="160">
        <f t="shared" si="46"/>
        <v>0.37657999999999997</v>
      </c>
      <c r="BF137" s="53"/>
      <c r="BG137" s="122">
        <v>0.05</v>
      </c>
      <c r="BH137" s="148">
        <f t="shared" si="47"/>
        <v>9.9100000000000008E-2</v>
      </c>
      <c r="BI137" s="55" t="s">
        <v>17</v>
      </c>
      <c r="BJ137" s="129">
        <v>0.02</v>
      </c>
      <c r="BK137" s="160">
        <f t="shared" si="48"/>
        <v>3.9640000000000002E-2</v>
      </c>
      <c r="BL137" s="53"/>
      <c r="BM137" s="141">
        <v>1.1000000000000001</v>
      </c>
      <c r="BN137" s="160">
        <f t="shared" si="49"/>
        <v>2.1802000000000001</v>
      </c>
      <c r="BO137" s="32" t="s">
        <v>115</v>
      </c>
      <c r="BP137" s="9" t="s">
        <v>115</v>
      </c>
      <c r="BQ137" s="131" t="s">
        <v>141</v>
      </c>
      <c r="BR137" s="8"/>
    </row>
    <row r="138" spans="1:106" x14ac:dyDescent="0.25">
      <c r="A138" s="86">
        <f t="shared" si="50"/>
        <v>42482</v>
      </c>
      <c r="B138" s="25">
        <v>1958</v>
      </c>
      <c r="C138" s="31">
        <v>20.58</v>
      </c>
      <c r="D138" s="168">
        <v>7.33</v>
      </c>
      <c r="E138" s="26">
        <v>2</v>
      </c>
      <c r="F138" s="29">
        <v>573</v>
      </c>
      <c r="G138" s="29">
        <f t="shared" si="57"/>
        <v>1146</v>
      </c>
      <c r="H138" s="147">
        <f t="shared" si="51"/>
        <v>2243.8679999999999</v>
      </c>
      <c r="I138" s="26">
        <v>1</v>
      </c>
      <c r="J138" s="29">
        <v>960</v>
      </c>
      <c r="K138" s="29">
        <f t="shared" si="58"/>
        <v>960</v>
      </c>
      <c r="L138" s="29">
        <f t="shared" si="52"/>
        <v>1879.68</v>
      </c>
      <c r="M138" s="54">
        <v>320</v>
      </c>
      <c r="N138" s="147">
        <f t="shared" si="53"/>
        <v>626.55999999999995</v>
      </c>
      <c r="O138" s="97">
        <v>88.3</v>
      </c>
      <c r="P138" s="62">
        <v>97.2</v>
      </c>
      <c r="Q138" s="29">
        <v>50</v>
      </c>
      <c r="R138" s="29">
        <f t="shared" si="59"/>
        <v>178.00000000000011</v>
      </c>
      <c r="S138" s="147">
        <f t="shared" si="54"/>
        <v>348.52400000000023</v>
      </c>
      <c r="T138" s="26">
        <v>1</v>
      </c>
      <c r="U138" s="62">
        <v>4.22</v>
      </c>
      <c r="V138" s="62">
        <f t="shared" si="60"/>
        <v>4.22</v>
      </c>
      <c r="W138" s="150">
        <f t="shared" si="55"/>
        <v>8.2627600000000001</v>
      </c>
      <c r="X138" s="148"/>
      <c r="Y138" s="160">
        <v>2.1</v>
      </c>
      <c r="Z138" s="147">
        <f t="shared" si="56"/>
        <v>4.1118000000000006</v>
      </c>
      <c r="AA138" s="114">
        <v>28</v>
      </c>
      <c r="AB138" s="148">
        <f t="shared" si="34"/>
        <v>54.823999999999998</v>
      </c>
      <c r="AC138" s="116">
        <v>14.38</v>
      </c>
      <c r="AD138" s="152">
        <f t="shared" si="35"/>
        <v>28.156040000000001</v>
      </c>
      <c r="AE138" s="117">
        <v>0.1</v>
      </c>
      <c r="AF138" s="147">
        <f t="shared" si="36"/>
        <v>0.1958</v>
      </c>
      <c r="AG138" s="117">
        <v>0.2</v>
      </c>
      <c r="AH138" s="147">
        <f t="shared" si="37"/>
        <v>0.3916</v>
      </c>
      <c r="AI138" s="29">
        <f t="shared" si="38"/>
        <v>28.3</v>
      </c>
      <c r="AJ138" s="150">
        <f t="shared" si="39"/>
        <v>55.4114</v>
      </c>
      <c r="AK138" s="54"/>
      <c r="AL138" s="145">
        <v>0.42</v>
      </c>
      <c r="AM138" s="147">
        <f t="shared" si="40"/>
        <v>0.82235999999999998</v>
      </c>
      <c r="AN138" s="53"/>
      <c r="AO138" s="122">
        <v>0.76</v>
      </c>
      <c r="AP138" s="148">
        <f t="shared" si="41"/>
        <v>1.4880799999999998</v>
      </c>
      <c r="AQ138" s="127" t="s">
        <v>17</v>
      </c>
      <c r="AR138" s="129">
        <v>1.2999999999999999E-2</v>
      </c>
      <c r="AS138" s="160">
        <f t="shared" si="42"/>
        <v>2.5453999999999997E-2</v>
      </c>
      <c r="AT138" s="55" t="s">
        <v>84</v>
      </c>
      <c r="AU138" s="129">
        <v>0.01</v>
      </c>
      <c r="AV138" s="160">
        <f t="shared" si="43"/>
        <v>1.958E-2</v>
      </c>
      <c r="AW138" s="55"/>
      <c r="AX138" s="138">
        <v>6.6000000000000003E-2</v>
      </c>
      <c r="AY138" s="160">
        <f t="shared" si="44"/>
        <v>0.12922800000000001</v>
      </c>
      <c r="AZ138" s="53"/>
      <c r="BA138" s="125">
        <v>4.7</v>
      </c>
      <c r="BB138" s="160">
        <f t="shared" si="45"/>
        <v>9.2026000000000003</v>
      </c>
      <c r="BC138" s="53"/>
      <c r="BD138" s="141">
        <v>0.23</v>
      </c>
      <c r="BE138" s="160">
        <f t="shared" si="46"/>
        <v>0.45034000000000002</v>
      </c>
      <c r="BF138" s="53"/>
      <c r="BG138" s="122">
        <v>0.04</v>
      </c>
      <c r="BH138" s="148">
        <f t="shared" si="47"/>
        <v>7.8320000000000001E-2</v>
      </c>
      <c r="BI138" s="55" t="s">
        <v>17</v>
      </c>
      <c r="BJ138" s="129">
        <v>0.01</v>
      </c>
      <c r="BK138" s="160">
        <f t="shared" si="48"/>
        <v>1.958E-2</v>
      </c>
      <c r="BL138" s="53"/>
      <c r="BM138" s="141">
        <v>1.6</v>
      </c>
      <c r="BN138" s="160">
        <f t="shared" si="49"/>
        <v>3.1328</v>
      </c>
      <c r="BO138" s="32" t="s">
        <v>115</v>
      </c>
      <c r="BP138" s="9" t="s">
        <v>115</v>
      </c>
      <c r="BQ138" s="131" t="s">
        <v>17</v>
      </c>
      <c r="BR138" s="8"/>
    </row>
    <row r="139" spans="1:106" x14ac:dyDescent="0.25">
      <c r="A139" s="86">
        <f t="shared" si="50"/>
        <v>42483</v>
      </c>
      <c r="B139" s="25">
        <v>1658</v>
      </c>
      <c r="C139" s="31">
        <v>20.65</v>
      </c>
      <c r="D139" s="168">
        <v>7.54</v>
      </c>
      <c r="E139" s="26">
        <v>1</v>
      </c>
      <c r="F139" s="29">
        <v>600</v>
      </c>
      <c r="G139" s="29">
        <f t="shared" si="57"/>
        <v>600</v>
      </c>
      <c r="H139" s="147">
        <f t="shared" si="51"/>
        <v>994.8</v>
      </c>
      <c r="I139" s="26">
        <v>1</v>
      </c>
      <c r="J139" s="29">
        <v>452</v>
      </c>
      <c r="K139" s="29">
        <f t="shared" si="58"/>
        <v>452</v>
      </c>
      <c r="L139" s="29">
        <f t="shared" si="52"/>
        <v>749.41600000000005</v>
      </c>
      <c r="M139" s="54">
        <v>117</v>
      </c>
      <c r="N139" s="147">
        <f t="shared" si="53"/>
        <v>193.98599999999999</v>
      </c>
      <c r="O139" s="97">
        <v>92.4</v>
      </c>
      <c r="P139" s="62">
        <v>102.3</v>
      </c>
      <c r="Q139" s="29">
        <v>98</v>
      </c>
      <c r="R139" s="29">
        <f t="shared" si="59"/>
        <v>101.02040816326522</v>
      </c>
      <c r="S139" s="147">
        <f t="shared" si="54"/>
        <v>167.49183673469372</v>
      </c>
      <c r="T139" s="26">
        <v>1</v>
      </c>
      <c r="U139" s="62">
        <v>1.86</v>
      </c>
      <c r="V139" s="62">
        <f t="shared" si="60"/>
        <v>1.86</v>
      </c>
      <c r="W139" s="150">
        <f t="shared" si="55"/>
        <v>3.0838800000000002</v>
      </c>
      <c r="X139" s="148"/>
      <c r="Y139" s="160">
        <v>1.7</v>
      </c>
      <c r="Z139" s="147">
        <f t="shared" si="56"/>
        <v>2.8186</v>
      </c>
      <c r="AA139" s="114">
        <v>17.2</v>
      </c>
      <c r="AB139" s="148">
        <f t="shared" si="34"/>
        <v>28.517599999999998</v>
      </c>
      <c r="AC139" s="116">
        <v>5.44</v>
      </c>
      <c r="AD139" s="152">
        <f t="shared" si="35"/>
        <v>9.01952</v>
      </c>
      <c r="AE139" s="117">
        <v>0.17299999999999999</v>
      </c>
      <c r="AF139" s="147">
        <f t="shared" si="36"/>
        <v>0.28683399999999998</v>
      </c>
      <c r="AG139" s="117">
        <v>1.19</v>
      </c>
      <c r="AH139" s="147">
        <f t="shared" si="37"/>
        <v>1.97302</v>
      </c>
      <c r="AI139" s="29">
        <f t="shared" si="38"/>
        <v>18.562999999999999</v>
      </c>
      <c r="AJ139" s="150">
        <f t="shared" si="39"/>
        <v>30.777453999999999</v>
      </c>
      <c r="AK139" s="54"/>
      <c r="AL139" s="145">
        <v>0.37</v>
      </c>
      <c r="AM139" s="147">
        <f t="shared" si="40"/>
        <v>0.61346000000000001</v>
      </c>
      <c r="AN139" s="53"/>
      <c r="AO139" s="122">
        <v>0.64</v>
      </c>
      <c r="AP139" s="148">
        <f t="shared" si="41"/>
        <v>1.0611200000000001</v>
      </c>
      <c r="AQ139" s="127" t="s">
        <v>17</v>
      </c>
      <c r="AR139" s="129">
        <v>7.0000000000000001E-3</v>
      </c>
      <c r="AS139" s="160">
        <f t="shared" si="42"/>
        <v>1.1606E-2</v>
      </c>
      <c r="AT139" s="55" t="s">
        <v>84</v>
      </c>
      <c r="AU139" s="129">
        <v>0.01</v>
      </c>
      <c r="AV139" s="160">
        <f t="shared" si="43"/>
        <v>1.6580000000000001E-2</v>
      </c>
      <c r="AW139" s="55"/>
      <c r="AX139" s="138">
        <v>3.4000000000000002E-2</v>
      </c>
      <c r="AY139" s="160">
        <f t="shared" si="44"/>
        <v>5.6372000000000005E-2</v>
      </c>
      <c r="AZ139" s="53"/>
      <c r="BA139" s="125">
        <v>2.7</v>
      </c>
      <c r="BB139" s="160">
        <f t="shared" si="45"/>
        <v>4.4766000000000004</v>
      </c>
      <c r="BC139" s="53"/>
      <c r="BD139" s="141">
        <v>0.18</v>
      </c>
      <c r="BE139" s="160">
        <f t="shared" si="46"/>
        <v>0.29843999999999998</v>
      </c>
      <c r="BF139" s="53"/>
      <c r="BG139" s="122">
        <v>0.03</v>
      </c>
      <c r="BH139" s="148">
        <f t="shared" si="47"/>
        <v>4.9739999999999993E-2</v>
      </c>
      <c r="BI139" s="55" t="s">
        <v>84</v>
      </c>
      <c r="BJ139" s="129">
        <v>0.01</v>
      </c>
      <c r="BK139" s="160">
        <f t="shared" si="48"/>
        <v>1.6580000000000001E-2</v>
      </c>
      <c r="BL139" s="53"/>
      <c r="BM139" s="141">
        <v>0.66</v>
      </c>
      <c r="BN139" s="160">
        <f t="shared" si="49"/>
        <v>1.0942799999999999</v>
      </c>
      <c r="BO139" s="32" t="s">
        <v>115</v>
      </c>
      <c r="BP139" s="9" t="s">
        <v>115</v>
      </c>
      <c r="BQ139" s="131" t="s">
        <v>17</v>
      </c>
      <c r="BR139" s="8"/>
    </row>
    <row r="140" spans="1:106" x14ac:dyDescent="0.25">
      <c r="A140" s="86">
        <f t="shared" si="50"/>
        <v>42484</v>
      </c>
      <c r="B140" s="25">
        <v>1166</v>
      </c>
      <c r="C140" s="31">
        <v>20.23</v>
      </c>
      <c r="D140" s="168">
        <v>7.93</v>
      </c>
      <c r="E140" s="26">
        <v>1</v>
      </c>
      <c r="F140" s="29">
        <v>295</v>
      </c>
      <c r="G140" s="29">
        <f t="shared" si="57"/>
        <v>295</v>
      </c>
      <c r="H140" s="147">
        <f t="shared" si="51"/>
        <v>343.97</v>
      </c>
      <c r="I140" s="26">
        <v>1</v>
      </c>
      <c r="J140" s="29">
        <v>240</v>
      </c>
      <c r="K140" s="29">
        <f t="shared" si="58"/>
        <v>240</v>
      </c>
      <c r="L140" s="29">
        <f t="shared" si="52"/>
        <v>279.83999999999997</v>
      </c>
      <c r="M140" s="54">
        <v>85</v>
      </c>
      <c r="N140" s="147">
        <f t="shared" si="53"/>
        <v>99.11</v>
      </c>
      <c r="O140" s="97">
        <v>89.2</v>
      </c>
      <c r="P140" s="62">
        <v>95</v>
      </c>
      <c r="Q140" s="29">
        <v>100</v>
      </c>
      <c r="R140" s="29">
        <f t="shared" si="59"/>
        <v>57.999999999999972</v>
      </c>
      <c r="S140" s="147">
        <f t="shared" si="54"/>
        <v>67.627999999999972</v>
      </c>
      <c r="T140" s="26">
        <v>1</v>
      </c>
      <c r="U140" s="62">
        <v>1.54</v>
      </c>
      <c r="V140" s="62">
        <f t="shared" si="60"/>
        <v>1.54</v>
      </c>
      <c r="W140" s="150">
        <f t="shared" si="55"/>
        <v>1.7956400000000001</v>
      </c>
      <c r="X140" s="148"/>
      <c r="Y140" s="160">
        <v>3.5</v>
      </c>
      <c r="Z140" s="147">
        <f t="shared" si="56"/>
        <v>4.0810000000000004</v>
      </c>
      <c r="AA140" s="114">
        <v>9.1999999999999993</v>
      </c>
      <c r="AB140" s="148">
        <f t="shared" si="34"/>
        <v>10.727199999999998</v>
      </c>
      <c r="AC140" s="116">
        <v>3.1</v>
      </c>
      <c r="AD140" s="152">
        <f t="shared" si="35"/>
        <v>3.6145999999999998</v>
      </c>
      <c r="AE140" s="117">
        <v>0.13600000000000001</v>
      </c>
      <c r="AF140" s="147">
        <f t="shared" si="36"/>
        <v>0.15857600000000002</v>
      </c>
      <c r="AG140" s="117">
        <v>0.20399999999999999</v>
      </c>
      <c r="AH140" s="147">
        <f t="shared" si="37"/>
        <v>0.23786399999999996</v>
      </c>
      <c r="AI140" s="29">
        <f t="shared" si="38"/>
        <v>9.5399999999999991</v>
      </c>
      <c r="AJ140" s="150">
        <f t="shared" si="39"/>
        <v>11.12364</v>
      </c>
      <c r="AK140" s="54" t="s">
        <v>84</v>
      </c>
      <c r="AL140" s="145">
        <v>0.1</v>
      </c>
      <c r="AM140" s="147">
        <f t="shared" si="40"/>
        <v>0.11660000000000001</v>
      </c>
      <c r="AN140" s="53"/>
      <c r="AO140" s="122">
        <v>0.57999999999999996</v>
      </c>
      <c r="AP140" s="148">
        <f t="shared" si="41"/>
        <v>0.67627999999999999</v>
      </c>
      <c r="AQ140" s="127" t="s">
        <v>84</v>
      </c>
      <c r="AR140" s="129">
        <v>5.0000000000000001E-3</v>
      </c>
      <c r="AS140" s="160">
        <f t="shared" si="42"/>
        <v>5.8300000000000001E-3</v>
      </c>
      <c r="AT140" s="55" t="s">
        <v>84</v>
      </c>
      <c r="AU140" s="129">
        <v>0.01</v>
      </c>
      <c r="AV140" s="160">
        <f t="shared" si="43"/>
        <v>1.166E-2</v>
      </c>
      <c r="AW140" s="55"/>
      <c r="AX140" s="138">
        <v>1.9E-2</v>
      </c>
      <c r="AY140" s="160">
        <f t="shared" si="44"/>
        <v>2.2154E-2</v>
      </c>
      <c r="AZ140" s="53"/>
      <c r="BA140" s="125">
        <v>0.95</v>
      </c>
      <c r="BB140" s="160">
        <f t="shared" si="45"/>
        <v>1.1077000000000001</v>
      </c>
      <c r="BC140" s="53"/>
      <c r="BD140" s="141">
        <v>0.17</v>
      </c>
      <c r="BE140" s="160">
        <f t="shared" si="46"/>
        <v>0.19822000000000004</v>
      </c>
      <c r="BF140" s="53"/>
      <c r="BG140" s="122">
        <v>0.01</v>
      </c>
      <c r="BH140" s="148">
        <f t="shared" si="47"/>
        <v>1.166E-2</v>
      </c>
      <c r="BI140" s="55" t="s">
        <v>84</v>
      </c>
      <c r="BJ140" s="129">
        <v>0.01</v>
      </c>
      <c r="BK140" s="160">
        <f t="shared" si="48"/>
        <v>1.166E-2</v>
      </c>
      <c r="BL140" s="53"/>
      <c r="BM140" s="141">
        <v>0.54</v>
      </c>
      <c r="BN140" s="160">
        <f t="shared" si="49"/>
        <v>0.62963999999999998</v>
      </c>
      <c r="BO140" s="32" t="s">
        <v>115</v>
      </c>
      <c r="BP140" s="9" t="s">
        <v>115</v>
      </c>
      <c r="BQ140" s="131" t="s">
        <v>17</v>
      </c>
      <c r="BR140" s="8"/>
    </row>
    <row r="141" spans="1:106" x14ac:dyDescent="0.25">
      <c r="A141" s="86">
        <f t="shared" si="50"/>
        <v>42485</v>
      </c>
      <c r="B141" s="25">
        <v>1997</v>
      </c>
      <c r="C141" s="31">
        <v>19.41</v>
      </c>
      <c r="D141" s="168">
        <v>7.53</v>
      </c>
      <c r="E141" s="26">
        <v>2</v>
      </c>
      <c r="F141" s="29">
        <v>533</v>
      </c>
      <c r="G141" s="29">
        <f t="shared" si="57"/>
        <v>1066</v>
      </c>
      <c r="H141" s="147">
        <f t="shared" si="51"/>
        <v>2128.8020000000001</v>
      </c>
      <c r="I141" s="26">
        <v>1</v>
      </c>
      <c r="J141" s="29">
        <v>879</v>
      </c>
      <c r="K141" s="29">
        <f t="shared" si="58"/>
        <v>879</v>
      </c>
      <c r="L141" s="29">
        <f t="shared" si="52"/>
        <v>1755.3630000000001</v>
      </c>
      <c r="M141" s="54">
        <v>293</v>
      </c>
      <c r="N141" s="147">
        <f t="shared" si="53"/>
        <v>585.12099999999998</v>
      </c>
      <c r="O141" s="97">
        <v>87.3</v>
      </c>
      <c r="P141" s="62">
        <v>95.8</v>
      </c>
      <c r="Q141" s="29">
        <v>55</v>
      </c>
      <c r="R141" s="29">
        <f t="shared" si="59"/>
        <v>154.54545454545453</v>
      </c>
      <c r="S141" s="147">
        <f t="shared" si="54"/>
        <v>308.62727272727273</v>
      </c>
      <c r="T141" s="26">
        <v>1</v>
      </c>
      <c r="U141" s="62">
        <v>2.67</v>
      </c>
      <c r="V141" s="62">
        <f t="shared" si="60"/>
        <v>2.67</v>
      </c>
      <c r="W141" s="150">
        <f t="shared" si="55"/>
        <v>5.3319899999999993</v>
      </c>
      <c r="X141" s="148" t="s">
        <v>84</v>
      </c>
      <c r="Y141" s="160">
        <v>5</v>
      </c>
      <c r="Z141" s="147">
        <f t="shared" si="56"/>
        <v>9.9849999999999994</v>
      </c>
      <c r="AA141" s="114">
        <v>24.5</v>
      </c>
      <c r="AB141" s="148">
        <f t="shared" si="34"/>
        <v>48.926499999999997</v>
      </c>
      <c r="AC141" s="116">
        <v>15.67</v>
      </c>
      <c r="AD141" s="152">
        <f t="shared" si="35"/>
        <v>31.292990000000003</v>
      </c>
      <c r="AE141" s="117">
        <v>0.1</v>
      </c>
      <c r="AF141" s="147">
        <f t="shared" si="36"/>
        <v>0.19970000000000002</v>
      </c>
      <c r="AG141" s="117">
        <v>0.44800000000000001</v>
      </c>
      <c r="AH141" s="147">
        <f t="shared" si="37"/>
        <v>0.89465600000000012</v>
      </c>
      <c r="AI141" s="29">
        <f t="shared" si="38"/>
        <v>25.048000000000002</v>
      </c>
      <c r="AJ141" s="150">
        <f t="shared" si="39"/>
        <v>50.020856000000009</v>
      </c>
      <c r="AK141" s="54"/>
      <c r="AL141" s="145">
        <v>0.72</v>
      </c>
      <c r="AM141" s="147">
        <f t="shared" si="40"/>
        <v>1.43784</v>
      </c>
      <c r="AN141" s="53"/>
      <c r="AO141" s="122">
        <v>0.56999999999999995</v>
      </c>
      <c r="AP141" s="148">
        <f t="shared" si="41"/>
        <v>1.13829</v>
      </c>
      <c r="AQ141" s="127" t="s">
        <v>17</v>
      </c>
      <c r="AR141" s="129">
        <v>8.9999999999999993E-3</v>
      </c>
      <c r="AS141" s="160">
        <f t="shared" si="42"/>
        <v>1.7972999999999999E-2</v>
      </c>
      <c r="AT141" s="55" t="s">
        <v>84</v>
      </c>
      <c r="AU141" s="129">
        <v>0.01</v>
      </c>
      <c r="AV141" s="160">
        <f t="shared" si="43"/>
        <v>1.9969999999999998E-2</v>
      </c>
      <c r="AW141" s="55"/>
      <c r="AX141" s="138">
        <v>3.7999999999999999E-2</v>
      </c>
      <c r="AY141" s="160">
        <f t="shared" si="44"/>
        <v>7.5885999999999995E-2</v>
      </c>
      <c r="AZ141" s="53"/>
      <c r="BA141" s="125">
        <v>3.6</v>
      </c>
      <c r="BB141" s="160">
        <f t="shared" si="45"/>
        <v>7.1891999999999996</v>
      </c>
      <c r="BC141" s="53"/>
      <c r="BD141" s="141">
        <v>0.4</v>
      </c>
      <c r="BE141" s="160">
        <f t="shared" si="46"/>
        <v>0.79880000000000007</v>
      </c>
      <c r="BF141" s="53"/>
      <c r="BG141" s="122">
        <v>0.03</v>
      </c>
      <c r="BH141" s="148">
        <f t="shared" si="47"/>
        <v>5.9909999999999998E-2</v>
      </c>
      <c r="BI141" s="55" t="s">
        <v>17</v>
      </c>
      <c r="BJ141" s="129">
        <v>0.01</v>
      </c>
      <c r="BK141" s="160">
        <f t="shared" si="48"/>
        <v>1.9969999999999998E-2</v>
      </c>
      <c r="BL141" s="53"/>
      <c r="BM141" s="141">
        <v>0.8</v>
      </c>
      <c r="BN141" s="160">
        <f t="shared" si="49"/>
        <v>1.5976000000000001</v>
      </c>
      <c r="BO141" s="32" t="s">
        <v>115</v>
      </c>
      <c r="BP141" s="9" t="s">
        <v>115</v>
      </c>
      <c r="BQ141" s="131" t="s">
        <v>128</v>
      </c>
      <c r="BR141" s="8"/>
    </row>
    <row r="142" spans="1:106" x14ac:dyDescent="0.25">
      <c r="A142" s="86">
        <f t="shared" si="50"/>
        <v>42486</v>
      </c>
      <c r="B142" s="25">
        <v>2014</v>
      </c>
      <c r="C142" s="31">
        <v>19.3</v>
      </c>
      <c r="D142" s="168">
        <v>7.53</v>
      </c>
      <c r="E142" s="26">
        <v>2</v>
      </c>
      <c r="F142" s="29">
        <v>586</v>
      </c>
      <c r="G142" s="29">
        <f t="shared" si="57"/>
        <v>1172</v>
      </c>
      <c r="H142" s="147">
        <f t="shared" si="51"/>
        <v>2360.4079999999999</v>
      </c>
      <c r="I142" s="26">
        <v>1</v>
      </c>
      <c r="J142" s="29">
        <v>1082</v>
      </c>
      <c r="K142" s="29">
        <f t="shared" si="58"/>
        <v>1082</v>
      </c>
      <c r="L142" s="29">
        <f t="shared" si="52"/>
        <v>2179.1480000000001</v>
      </c>
      <c r="M142" s="54">
        <v>271</v>
      </c>
      <c r="N142" s="147">
        <f t="shared" si="53"/>
        <v>545.79399999999998</v>
      </c>
      <c r="O142" s="97">
        <v>93</v>
      </c>
      <c r="P142" s="62">
        <v>104.1</v>
      </c>
      <c r="Q142" s="29">
        <v>62</v>
      </c>
      <c r="R142" s="29">
        <f t="shared" si="59"/>
        <v>179.03225806451604</v>
      </c>
      <c r="S142" s="147">
        <f t="shared" si="54"/>
        <v>360.57096774193536</v>
      </c>
      <c r="T142" s="26">
        <v>1</v>
      </c>
      <c r="U142" s="62">
        <v>3.57</v>
      </c>
      <c r="V142" s="62">
        <f t="shared" si="60"/>
        <v>3.57</v>
      </c>
      <c r="W142" s="150">
        <f t="shared" si="55"/>
        <v>7.1899799999999994</v>
      </c>
      <c r="X142" s="148" t="s">
        <v>84</v>
      </c>
      <c r="Y142" s="160">
        <v>5</v>
      </c>
      <c r="Z142" s="147">
        <f t="shared" si="56"/>
        <v>10.07</v>
      </c>
      <c r="AA142" s="114">
        <v>29.5</v>
      </c>
      <c r="AB142" s="148">
        <f t="shared" si="34"/>
        <v>59.412999999999997</v>
      </c>
      <c r="AC142" s="116">
        <v>20.88</v>
      </c>
      <c r="AD142" s="152">
        <f t="shared" si="35"/>
        <v>42.052320000000002</v>
      </c>
      <c r="AE142" s="117">
        <v>0.27400000000000002</v>
      </c>
      <c r="AF142" s="147">
        <f t="shared" si="36"/>
        <v>0.55183599999999999</v>
      </c>
      <c r="AG142" s="117">
        <v>0.28999999999999998</v>
      </c>
      <c r="AH142" s="147">
        <f t="shared" si="37"/>
        <v>0.58405999999999991</v>
      </c>
      <c r="AI142" s="29">
        <f t="shared" si="38"/>
        <v>30.064</v>
      </c>
      <c r="AJ142" s="150">
        <f t="shared" si="39"/>
        <v>60.548895999999999</v>
      </c>
      <c r="AK142" s="54"/>
      <c r="AL142" s="145">
        <v>0.75</v>
      </c>
      <c r="AM142" s="147">
        <f t="shared" si="40"/>
        <v>1.5105</v>
      </c>
      <c r="AN142" s="53"/>
      <c r="AO142" s="122">
        <v>0.7</v>
      </c>
      <c r="AP142" s="148">
        <f t="shared" si="41"/>
        <v>1.4097999999999999</v>
      </c>
      <c r="AQ142" s="127" t="s">
        <v>17</v>
      </c>
      <c r="AR142" s="129">
        <v>1.4E-2</v>
      </c>
      <c r="AS142" s="160">
        <f t="shared" si="42"/>
        <v>2.8196000000000002E-2</v>
      </c>
      <c r="AT142" s="55" t="s">
        <v>84</v>
      </c>
      <c r="AU142" s="129">
        <v>0.01</v>
      </c>
      <c r="AV142" s="160">
        <f t="shared" si="43"/>
        <v>2.0140000000000002E-2</v>
      </c>
      <c r="AW142" s="55"/>
      <c r="AX142" s="138">
        <v>5.1999999999999998E-2</v>
      </c>
      <c r="AY142" s="160">
        <f t="shared" si="44"/>
        <v>0.10472799999999999</v>
      </c>
      <c r="AZ142" s="53"/>
      <c r="BA142" s="125">
        <v>4.9000000000000004</v>
      </c>
      <c r="BB142" s="160">
        <f t="shared" si="45"/>
        <v>9.8686000000000007</v>
      </c>
      <c r="BC142" s="53"/>
      <c r="BD142" s="141">
        <v>0.38</v>
      </c>
      <c r="BE142" s="160">
        <f t="shared" si="46"/>
        <v>0.76532</v>
      </c>
      <c r="BF142" s="53"/>
      <c r="BG142" s="122">
        <v>0.04</v>
      </c>
      <c r="BH142" s="148">
        <f t="shared" si="47"/>
        <v>8.0560000000000007E-2</v>
      </c>
      <c r="BI142" s="55" t="s">
        <v>17</v>
      </c>
      <c r="BJ142" s="129">
        <v>0.01</v>
      </c>
      <c r="BK142" s="160">
        <f t="shared" si="48"/>
        <v>2.0140000000000002E-2</v>
      </c>
      <c r="BL142" s="53"/>
      <c r="BM142" s="141">
        <v>1</v>
      </c>
      <c r="BN142" s="160">
        <f t="shared" si="49"/>
        <v>2.0139999999999998</v>
      </c>
      <c r="BO142" s="32" t="s">
        <v>115</v>
      </c>
      <c r="BP142" s="9" t="s">
        <v>115</v>
      </c>
      <c r="BQ142" s="131" t="s">
        <v>17</v>
      </c>
      <c r="BR142" s="8"/>
    </row>
    <row r="143" spans="1:106" x14ac:dyDescent="0.25">
      <c r="A143" s="86">
        <f t="shared" si="50"/>
        <v>42487</v>
      </c>
      <c r="B143" s="25">
        <v>1871</v>
      </c>
      <c r="C143" s="31">
        <v>19.11</v>
      </c>
      <c r="D143" s="168">
        <v>7.64</v>
      </c>
      <c r="E143" s="26">
        <v>1</v>
      </c>
      <c r="F143" s="29">
        <v>1180</v>
      </c>
      <c r="G143" s="29">
        <f t="shared" si="57"/>
        <v>1180</v>
      </c>
      <c r="H143" s="147">
        <f t="shared" si="51"/>
        <v>2207.7800000000002</v>
      </c>
      <c r="I143" s="26">
        <v>1</v>
      </c>
      <c r="J143" s="29">
        <v>1134</v>
      </c>
      <c r="K143" s="29">
        <f t="shared" si="58"/>
        <v>1134</v>
      </c>
      <c r="L143" s="29">
        <f t="shared" si="52"/>
        <v>2121.7139999999999</v>
      </c>
      <c r="M143" s="54">
        <v>434</v>
      </c>
      <c r="N143" s="147">
        <f t="shared" si="53"/>
        <v>812.01400000000001</v>
      </c>
      <c r="O143" s="97">
        <v>90.5</v>
      </c>
      <c r="P143" s="62">
        <v>96</v>
      </c>
      <c r="Q143" s="29">
        <v>48</v>
      </c>
      <c r="R143" s="29">
        <f t="shared" si="59"/>
        <v>114.58333333333333</v>
      </c>
      <c r="S143" s="147">
        <f t="shared" si="54"/>
        <v>214.38541666666666</v>
      </c>
      <c r="T143" s="26">
        <v>1</v>
      </c>
      <c r="U143" s="62">
        <v>3.41</v>
      </c>
      <c r="V143" s="62">
        <f t="shared" si="60"/>
        <v>3.41</v>
      </c>
      <c r="W143" s="150">
        <f t="shared" si="55"/>
        <v>6.3801100000000002</v>
      </c>
      <c r="X143" s="148" t="s">
        <v>84</v>
      </c>
      <c r="Y143" s="160">
        <v>5</v>
      </c>
      <c r="Z143" s="147">
        <f t="shared" si="56"/>
        <v>9.3550000000000004</v>
      </c>
      <c r="AA143" s="114">
        <v>38.799999999999997</v>
      </c>
      <c r="AB143" s="148">
        <f t="shared" si="34"/>
        <v>72.594799999999992</v>
      </c>
      <c r="AC143" s="116">
        <v>23.46</v>
      </c>
      <c r="AD143" s="152">
        <f t="shared" si="35"/>
        <v>43.893660000000004</v>
      </c>
      <c r="AE143" s="117">
        <v>0.1</v>
      </c>
      <c r="AF143" s="147">
        <f t="shared" si="36"/>
        <v>0.18710000000000002</v>
      </c>
      <c r="AG143" s="117">
        <v>0.4</v>
      </c>
      <c r="AH143" s="147">
        <f t="shared" si="37"/>
        <v>0.74840000000000007</v>
      </c>
      <c r="AI143" s="29">
        <f t="shared" si="38"/>
        <v>39.299999999999997</v>
      </c>
      <c r="AJ143" s="150">
        <f t="shared" si="39"/>
        <v>73.530299999999983</v>
      </c>
      <c r="AK143" s="54"/>
      <c r="AL143" s="145">
        <v>1.68</v>
      </c>
      <c r="AM143" s="147">
        <f t="shared" si="40"/>
        <v>3.1432799999999999</v>
      </c>
      <c r="AN143" s="53"/>
      <c r="AO143" s="122">
        <v>0.56000000000000005</v>
      </c>
      <c r="AP143" s="148">
        <f t="shared" si="41"/>
        <v>1.04776</v>
      </c>
      <c r="AQ143" s="127" t="s">
        <v>17</v>
      </c>
      <c r="AR143" s="129">
        <v>0.01</v>
      </c>
      <c r="AS143" s="160">
        <f t="shared" si="42"/>
        <v>1.8710000000000001E-2</v>
      </c>
      <c r="AT143" s="55" t="s">
        <v>84</v>
      </c>
      <c r="AU143" s="129">
        <v>0.01</v>
      </c>
      <c r="AV143" s="160">
        <f t="shared" si="43"/>
        <v>1.8710000000000001E-2</v>
      </c>
      <c r="AW143" s="55"/>
      <c r="AX143" s="138">
        <v>2.8000000000000001E-2</v>
      </c>
      <c r="AY143" s="160">
        <f t="shared" si="44"/>
        <v>5.2387999999999997E-2</v>
      </c>
      <c r="AZ143" s="53"/>
      <c r="BA143" s="125">
        <v>2.6</v>
      </c>
      <c r="BB143" s="160">
        <f t="shared" si="45"/>
        <v>4.8646000000000003</v>
      </c>
      <c r="BC143" s="53"/>
      <c r="BD143" s="141">
        <v>0.23</v>
      </c>
      <c r="BE143" s="160">
        <f t="shared" si="46"/>
        <v>0.43033000000000005</v>
      </c>
      <c r="BF143" s="53"/>
      <c r="BG143" s="122">
        <v>0.03</v>
      </c>
      <c r="BH143" s="148">
        <f t="shared" si="47"/>
        <v>5.6129999999999992E-2</v>
      </c>
      <c r="BI143" s="55" t="s">
        <v>84</v>
      </c>
      <c r="BJ143" s="129">
        <v>0.01</v>
      </c>
      <c r="BK143" s="160">
        <f t="shared" si="48"/>
        <v>1.8710000000000001E-2</v>
      </c>
      <c r="BL143" s="53"/>
      <c r="BM143" s="141">
        <v>0.6</v>
      </c>
      <c r="BN143" s="160">
        <f t="shared" si="49"/>
        <v>1.1225999999999998</v>
      </c>
      <c r="BO143" s="32" t="s">
        <v>115</v>
      </c>
      <c r="BP143" s="9" t="s">
        <v>115</v>
      </c>
      <c r="BQ143" s="131" t="s">
        <v>128</v>
      </c>
      <c r="BR143" s="8"/>
      <c r="BS143" s="17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</row>
    <row r="144" spans="1:106" x14ac:dyDescent="0.25">
      <c r="A144" s="86">
        <f t="shared" si="50"/>
        <v>42488</v>
      </c>
      <c r="B144" s="25">
        <v>1810</v>
      </c>
      <c r="C144" s="31">
        <v>19.36</v>
      </c>
      <c r="D144" s="168">
        <v>7.83</v>
      </c>
      <c r="E144" s="26">
        <v>2</v>
      </c>
      <c r="F144" s="29">
        <v>695</v>
      </c>
      <c r="G144" s="29">
        <f t="shared" si="57"/>
        <v>1390</v>
      </c>
      <c r="H144" s="147">
        <f t="shared" si="51"/>
        <v>2515.9</v>
      </c>
      <c r="I144" s="26">
        <v>2</v>
      </c>
      <c r="J144" s="29">
        <v>676</v>
      </c>
      <c r="K144" s="29">
        <f t="shared" si="58"/>
        <v>1352</v>
      </c>
      <c r="L144" s="29">
        <f t="shared" si="52"/>
        <v>2447.12</v>
      </c>
      <c r="M144" s="54">
        <v>345</v>
      </c>
      <c r="N144" s="147">
        <f t="shared" si="53"/>
        <v>624.45000000000005</v>
      </c>
      <c r="O144" s="97">
        <v>91.5</v>
      </c>
      <c r="P144" s="62">
        <v>104.9</v>
      </c>
      <c r="Q144" s="29">
        <v>85</v>
      </c>
      <c r="R144" s="29">
        <f t="shared" si="59"/>
        <v>157.64705882352948</v>
      </c>
      <c r="S144" s="147">
        <f t="shared" si="54"/>
        <v>285.34117647058838</v>
      </c>
      <c r="T144" s="26">
        <v>1</v>
      </c>
      <c r="U144" s="62">
        <v>3.75</v>
      </c>
      <c r="V144" s="62">
        <f t="shared" si="60"/>
        <v>3.75</v>
      </c>
      <c r="W144" s="150">
        <f t="shared" si="55"/>
        <v>6.7874999999999996</v>
      </c>
      <c r="X144" s="148"/>
      <c r="Y144" s="160">
        <v>3.2</v>
      </c>
      <c r="Z144" s="147">
        <f t="shared" si="56"/>
        <v>5.7919999999999998</v>
      </c>
      <c r="AA144" s="114">
        <v>38.799999999999997</v>
      </c>
      <c r="AB144" s="148">
        <f t="shared" si="34"/>
        <v>70.227999999999994</v>
      </c>
      <c r="AC144" s="116">
        <v>20.97</v>
      </c>
      <c r="AD144" s="152">
        <f t="shared" si="35"/>
        <v>37.9557</v>
      </c>
      <c r="AE144" s="117">
        <v>0.315</v>
      </c>
      <c r="AF144" s="147">
        <f t="shared" si="36"/>
        <v>0.57014999999999993</v>
      </c>
      <c r="AG144" s="117">
        <v>0.224</v>
      </c>
      <c r="AH144" s="147">
        <f t="shared" si="37"/>
        <v>0.40544000000000002</v>
      </c>
      <c r="AI144" s="29">
        <f t="shared" si="38"/>
        <v>39.338999999999992</v>
      </c>
      <c r="AJ144" s="150">
        <f t="shared" si="39"/>
        <v>71.203589999999977</v>
      </c>
      <c r="AK144" s="54"/>
      <c r="AL144" s="145">
        <v>1.05</v>
      </c>
      <c r="AM144" s="147">
        <f t="shared" si="40"/>
        <v>1.9005000000000001</v>
      </c>
      <c r="AN144" s="53"/>
      <c r="AO144" s="122">
        <v>0.65</v>
      </c>
      <c r="AP144" s="148">
        <f t="shared" si="41"/>
        <v>1.1765000000000001</v>
      </c>
      <c r="AQ144" s="127" t="s">
        <v>17</v>
      </c>
      <c r="AR144" s="129">
        <v>1.4E-2</v>
      </c>
      <c r="AS144" s="160">
        <f t="shared" si="42"/>
        <v>2.5340000000000001E-2</v>
      </c>
      <c r="AT144" s="55" t="s">
        <v>84</v>
      </c>
      <c r="AU144" s="129">
        <v>0.01</v>
      </c>
      <c r="AV144" s="160">
        <f t="shared" si="43"/>
        <v>1.8100000000000002E-2</v>
      </c>
      <c r="AW144" s="55"/>
      <c r="AX144" s="138">
        <v>4.7E-2</v>
      </c>
      <c r="AY144" s="160">
        <f t="shared" si="44"/>
        <v>8.5069999999999993E-2</v>
      </c>
      <c r="AZ144" s="53"/>
      <c r="BA144" s="125">
        <v>0.65</v>
      </c>
      <c r="BB144" s="160">
        <f t="shared" si="45"/>
        <v>1.1765000000000001</v>
      </c>
      <c r="BC144" s="53"/>
      <c r="BD144" s="141">
        <v>0.33</v>
      </c>
      <c r="BE144" s="160">
        <f t="shared" si="46"/>
        <v>0.59730000000000005</v>
      </c>
      <c r="BF144" s="53"/>
      <c r="BG144" s="122">
        <v>0.04</v>
      </c>
      <c r="BH144" s="148">
        <f t="shared" si="47"/>
        <v>7.2400000000000006E-2</v>
      </c>
      <c r="BI144" s="55" t="s">
        <v>84</v>
      </c>
      <c r="BJ144" s="129">
        <v>0.01</v>
      </c>
      <c r="BK144" s="160">
        <f t="shared" si="48"/>
        <v>1.8100000000000002E-2</v>
      </c>
      <c r="BL144" s="53"/>
      <c r="BM144" s="141">
        <v>0.8</v>
      </c>
      <c r="BN144" s="160">
        <f t="shared" si="49"/>
        <v>1.448</v>
      </c>
      <c r="BO144" s="32" t="s">
        <v>115</v>
      </c>
      <c r="BP144" s="9" t="s">
        <v>115</v>
      </c>
      <c r="BQ144" s="131" t="s">
        <v>128</v>
      </c>
      <c r="BR144" s="8"/>
      <c r="BS144" s="16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</row>
    <row r="145" spans="1:106" x14ac:dyDescent="0.25">
      <c r="A145" s="86">
        <f t="shared" si="50"/>
        <v>42489</v>
      </c>
      <c r="B145" s="25">
        <v>1730</v>
      </c>
      <c r="C145" s="31">
        <v>19.66</v>
      </c>
      <c r="D145" s="168">
        <v>7.68</v>
      </c>
      <c r="E145" s="26">
        <v>1</v>
      </c>
      <c r="F145" s="29">
        <v>1102</v>
      </c>
      <c r="G145" s="29">
        <f t="shared" si="57"/>
        <v>1102</v>
      </c>
      <c r="H145" s="147">
        <f t="shared" si="51"/>
        <v>1906.46</v>
      </c>
      <c r="I145" s="26">
        <v>1</v>
      </c>
      <c r="J145" s="29">
        <v>1025</v>
      </c>
      <c r="K145" s="29">
        <f t="shared" si="58"/>
        <v>1025</v>
      </c>
      <c r="L145" s="29">
        <f t="shared" si="52"/>
        <v>1773.25</v>
      </c>
      <c r="M145" s="54">
        <v>273</v>
      </c>
      <c r="N145" s="147">
        <f t="shared" si="53"/>
        <v>472.29</v>
      </c>
      <c r="O145" s="97">
        <v>91.1</v>
      </c>
      <c r="P145" s="62">
        <v>99.2</v>
      </c>
      <c r="Q145" s="29">
        <v>68</v>
      </c>
      <c r="R145" s="29">
        <f t="shared" si="59"/>
        <v>119.11764705882365</v>
      </c>
      <c r="S145" s="147">
        <f t="shared" si="54"/>
        <v>206.07352941176489</v>
      </c>
      <c r="T145" s="26">
        <v>1</v>
      </c>
      <c r="U145" s="62">
        <v>3.16</v>
      </c>
      <c r="V145" s="62">
        <f t="shared" si="60"/>
        <v>3.16</v>
      </c>
      <c r="W145" s="150">
        <f t="shared" si="55"/>
        <v>5.4668000000000001</v>
      </c>
      <c r="X145" s="148"/>
      <c r="Y145" s="160">
        <v>3.1</v>
      </c>
      <c r="Z145" s="147">
        <f t="shared" si="56"/>
        <v>5.3630000000000004</v>
      </c>
      <c r="AA145" s="114">
        <v>47</v>
      </c>
      <c r="AB145" s="148">
        <f t="shared" si="34"/>
        <v>81.31</v>
      </c>
      <c r="AC145" s="116">
        <v>20.28</v>
      </c>
      <c r="AD145" s="152">
        <f t="shared" si="35"/>
        <v>35.084400000000002</v>
      </c>
      <c r="AE145" s="117">
        <v>0.1</v>
      </c>
      <c r="AF145" s="147">
        <f t="shared" si="36"/>
        <v>0.17299999999999999</v>
      </c>
      <c r="AG145" s="117">
        <v>0.2</v>
      </c>
      <c r="AH145" s="147">
        <f t="shared" si="37"/>
        <v>0.34599999999999997</v>
      </c>
      <c r="AI145" s="29">
        <f t="shared" si="38"/>
        <v>47.300000000000004</v>
      </c>
      <c r="AJ145" s="150">
        <f t="shared" si="39"/>
        <v>81.829000000000008</v>
      </c>
      <c r="AK145" s="54"/>
      <c r="AL145" s="145">
        <v>0.45</v>
      </c>
      <c r="AM145" s="147">
        <f t="shared" si="40"/>
        <v>0.77849999999999997</v>
      </c>
      <c r="AN145" s="53"/>
      <c r="AO145" s="122">
        <v>0.66</v>
      </c>
      <c r="AP145" s="148">
        <f t="shared" si="41"/>
        <v>1.1417999999999999</v>
      </c>
      <c r="AQ145" s="127" t="s">
        <v>17</v>
      </c>
      <c r="AR145" s="129">
        <v>8.9999999999999993E-3</v>
      </c>
      <c r="AS145" s="160">
        <f t="shared" si="42"/>
        <v>1.5569999999999999E-2</v>
      </c>
      <c r="AT145" s="55" t="s">
        <v>84</v>
      </c>
      <c r="AU145" s="129">
        <v>0.01</v>
      </c>
      <c r="AV145" s="160">
        <f t="shared" si="43"/>
        <v>1.7299999999999999E-2</v>
      </c>
      <c r="AW145" s="55"/>
      <c r="AX145" s="138">
        <v>3.5999999999999997E-2</v>
      </c>
      <c r="AY145" s="160">
        <f t="shared" si="44"/>
        <v>6.2279999999999995E-2</v>
      </c>
      <c r="AZ145" s="53"/>
      <c r="BA145" s="125">
        <v>0.66</v>
      </c>
      <c r="BB145" s="160">
        <f t="shared" si="45"/>
        <v>1.1417999999999999</v>
      </c>
      <c r="BC145" s="53"/>
      <c r="BD145" s="141">
        <v>0.21</v>
      </c>
      <c r="BE145" s="160">
        <f t="shared" si="46"/>
        <v>0.36330000000000001</v>
      </c>
      <c r="BF145" s="53"/>
      <c r="BG145" s="122">
        <v>0.04</v>
      </c>
      <c r="BH145" s="148">
        <f t="shared" si="47"/>
        <v>6.9199999999999998E-2</v>
      </c>
      <c r="BI145" s="55" t="s">
        <v>84</v>
      </c>
      <c r="BJ145" s="129">
        <v>0.01</v>
      </c>
      <c r="BK145" s="160">
        <f t="shared" si="48"/>
        <v>1.7299999999999999E-2</v>
      </c>
      <c r="BL145" s="53"/>
      <c r="BM145" s="141">
        <v>0.76</v>
      </c>
      <c r="BN145" s="160">
        <f t="shared" si="49"/>
        <v>1.3148</v>
      </c>
      <c r="BO145" s="32" t="s">
        <v>115</v>
      </c>
      <c r="BP145" s="9" t="s">
        <v>115</v>
      </c>
      <c r="BQ145" s="131" t="s">
        <v>17</v>
      </c>
      <c r="BR145" s="8"/>
      <c r="BS145" s="16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</row>
    <row r="146" spans="1:106" x14ac:dyDescent="0.25">
      <c r="A146" s="86">
        <f t="shared" si="50"/>
        <v>42490</v>
      </c>
      <c r="B146" s="25">
        <v>1682</v>
      </c>
      <c r="C146" s="31">
        <v>20.03</v>
      </c>
      <c r="D146" s="168">
        <v>7.84</v>
      </c>
      <c r="E146" s="26">
        <v>1</v>
      </c>
      <c r="F146" s="29">
        <v>413</v>
      </c>
      <c r="G146" s="29">
        <f t="shared" si="57"/>
        <v>413</v>
      </c>
      <c r="H146" s="147">
        <f t="shared" si="51"/>
        <v>694.66600000000005</v>
      </c>
      <c r="I146" s="26">
        <v>1</v>
      </c>
      <c r="J146" s="29">
        <v>325</v>
      </c>
      <c r="K146" s="29">
        <f t="shared" si="58"/>
        <v>325</v>
      </c>
      <c r="L146" s="29">
        <f t="shared" si="52"/>
        <v>546.65</v>
      </c>
      <c r="M146" s="54">
        <v>91</v>
      </c>
      <c r="N146" s="147">
        <f t="shared" si="53"/>
        <v>153.06200000000001</v>
      </c>
      <c r="O146" s="97">
        <v>91</v>
      </c>
      <c r="P146" s="62">
        <v>99.9</v>
      </c>
      <c r="Q146" s="29">
        <v>86</v>
      </c>
      <c r="R146" s="29">
        <f t="shared" si="59"/>
        <v>103.48837209302332</v>
      </c>
      <c r="S146" s="147">
        <f t="shared" si="54"/>
        <v>174.06744186046521</v>
      </c>
      <c r="T146" s="26">
        <v>1</v>
      </c>
      <c r="U146" s="62">
        <v>1.94</v>
      </c>
      <c r="V146" s="62">
        <f t="shared" si="60"/>
        <v>1.94</v>
      </c>
      <c r="W146" s="150">
        <f t="shared" si="55"/>
        <v>3.26308</v>
      </c>
      <c r="X146" s="148"/>
      <c r="Y146" s="160">
        <v>3.1</v>
      </c>
      <c r="Z146" s="147">
        <f t="shared" si="56"/>
        <v>5.2141999999999999</v>
      </c>
      <c r="AA146" s="114">
        <v>18</v>
      </c>
      <c r="AB146" s="148">
        <f t="shared" si="34"/>
        <v>30.276</v>
      </c>
      <c r="AC146" s="116">
        <v>7.54</v>
      </c>
      <c r="AD146" s="152">
        <f t="shared" si="35"/>
        <v>12.68228</v>
      </c>
      <c r="AE146" s="117">
        <v>0.30299999999999999</v>
      </c>
      <c r="AF146" s="147">
        <f t="shared" si="36"/>
        <v>0.50964599999999993</v>
      </c>
      <c r="AG146" s="117">
        <v>0.29099999999999998</v>
      </c>
      <c r="AH146" s="147">
        <f t="shared" si="37"/>
        <v>0.48946200000000001</v>
      </c>
      <c r="AI146" s="29">
        <f t="shared" si="38"/>
        <v>18.594000000000001</v>
      </c>
      <c r="AJ146" s="150">
        <f t="shared" si="39"/>
        <v>31.275108000000003</v>
      </c>
      <c r="AK146" s="54"/>
      <c r="AL146" s="145">
        <v>0.25</v>
      </c>
      <c r="AM146" s="147">
        <f t="shared" si="40"/>
        <v>0.42049999999999998</v>
      </c>
      <c r="AN146" s="53"/>
      <c r="AO146" s="122">
        <v>0.56000000000000005</v>
      </c>
      <c r="AP146" s="148">
        <f t="shared" si="41"/>
        <v>0.94192000000000009</v>
      </c>
      <c r="AQ146" s="127" t="s">
        <v>17</v>
      </c>
      <c r="AR146" s="129">
        <v>2.9000000000000001E-2</v>
      </c>
      <c r="AS146" s="160">
        <f t="shared" si="42"/>
        <v>4.8778000000000009E-2</v>
      </c>
      <c r="AT146" s="55" t="s">
        <v>84</v>
      </c>
      <c r="AU146" s="129">
        <v>0.01</v>
      </c>
      <c r="AV146" s="160">
        <f t="shared" si="43"/>
        <v>1.6820000000000002E-2</v>
      </c>
      <c r="AW146" s="55"/>
      <c r="AX146" s="138">
        <v>4.9000000000000002E-2</v>
      </c>
      <c r="AY146" s="160">
        <f t="shared" si="44"/>
        <v>8.2418000000000005E-2</v>
      </c>
      <c r="AZ146" s="53"/>
      <c r="BA146" s="125">
        <v>0.56000000000000005</v>
      </c>
      <c r="BB146" s="160">
        <f t="shared" si="45"/>
        <v>0.94192000000000009</v>
      </c>
      <c r="BC146" s="53"/>
      <c r="BD146" s="141">
        <v>0.15</v>
      </c>
      <c r="BE146" s="160">
        <f t="shared" si="46"/>
        <v>0.25229999999999997</v>
      </c>
      <c r="BF146" s="53"/>
      <c r="BG146" s="122">
        <v>0.05</v>
      </c>
      <c r="BH146" s="148">
        <f t="shared" si="47"/>
        <v>8.4100000000000008E-2</v>
      </c>
      <c r="BI146" s="55"/>
      <c r="BJ146" s="129">
        <v>0.03</v>
      </c>
      <c r="BK146" s="160">
        <f t="shared" si="48"/>
        <v>5.0459999999999998E-2</v>
      </c>
      <c r="BL146" s="53"/>
      <c r="BM146" s="141">
        <v>0.71</v>
      </c>
      <c r="BN146" s="160">
        <f t="shared" si="49"/>
        <v>1.1942200000000001</v>
      </c>
      <c r="BO146" s="32" t="s">
        <v>115</v>
      </c>
      <c r="BP146" s="9" t="s">
        <v>115</v>
      </c>
      <c r="BQ146" s="131" t="s">
        <v>17</v>
      </c>
      <c r="BR146" s="8"/>
      <c r="BS146" s="16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</row>
    <row r="147" spans="1:106" x14ac:dyDescent="0.25">
      <c r="A147" s="86">
        <f t="shared" si="50"/>
        <v>42491</v>
      </c>
      <c r="B147" s="25">
        <v>982</v>
      </c>
      <c r="C147" s="31">
        <v>19.559999999999999</v>
      </c>
      <c r="D147" s="168">
        <v>7.94</v>
      </c>
      <c r="E147" s="26">
        <v>1</v>
      </c>
      <c r="F147" s="29">
        <v>365</v>
      </c>
      <c r="G147" s="29">
        <f t="shared" si="57"/>
        <v>365</v>
      </c>
      <c r="H147" s="147">
        <f t="shared" si="51"/>
        <v>358.43</v>
      </c>
      <c r="I147" s="26">
        <v>1</v>
      </c>
      <c r="J147" s="29">
        <v>103</v>
      </c>
      <c r="K147" s="29">
        <f t="shared" si="58"/>
        <v>103</v>
      </c>
      <c r="L147" s="29">
        <f t="shared" si="52"/>
        <v>101.146</v>
      </c>
      <c r="M147" s="54">
        <v>90</v>
      </c>
      <c r="N147" s="147">
        <f t="shared" si="53"/>
        <v>88.38</v>
      </c>
      <c r="O147" s="97">
        <v>90.1</v>
      </c>
      <c r="P147" s="62">
        <v>95.4</v>
      </c>
      <c r="Q147" s="29">
        <v>80</v>
      </c>
      <c r="R147" s="29">
        <f t="shared" si="59"/>
        <v>66.250000000000142</v>
      </c>
      <c r="S147" s="147">
        <f t="shared" si="54"/>
        <v>65.057500000000132</v>
      </c>
      <c r="T147" s="26">
        <v>1</v>
      </c>
      <c r="U147" s="62">
        <v>2.92</v>
      </c>
      <c r="V147" s="62">
        <f t="shared" si="60"/>
        <v>2.92</v>
      </c>
      <c r="W147" s="150">
        <f t="shared" si="55"/>
        <v>2.8674400000000002</v>
      </c>
      <c r="X147" s="148"/>
      <c r="Y147" s="160">
        <v>1.9</v>
      </c>
      <c r="Z147" s="147">
        <f t="shared" si="56"/>
        <v>1.8657999999999999</v>
      </c>
      <c r="AA147" s="114">
        <v>9.1999999999999993</v>
      </c>
      <c r="AB147" s="148">
        <f t="shared" si="34"/>
        <v>9.0343999999999998</v>
      </c>
      <c r="AC147" s="116">
        <v>2.39</v>
      </c>
      <c r="AD147" s="152">
        <f t="shared" si="35"/>
        <v>2.3469799999999998</v>
      </c>
      <c r="AE147" s="117">
        <v>0.1</v>
      </c>
      <c r="AF147" s="147">
        <f t="shared" si="36"/>
        <v>9.820000000000001E-2</v>
      </c>
      <c r="AG147" s="117">
        <v>0.2</v>
      </c>
      <c r="AH147" s="147">
        <f t="shared" si="37"/>
        <v>0.19640000000000002</v>
      </c>
      <c r="AI147" s="29">
        <f t="shared" si="38"/>
        <v>9.4999999999999982</v>
      </c>
      <c r="AJ147" s="150">
        <f t="shared" si="39"/>
        <v>9.3289999999999988</v>
      </c>
      <c r="AK147" s="54" t="s">
        <v>84</v>
      </c>
      <c r="AL147" s="145">
        <v>0.01</v>
      </c>
      <c r="AM147" s="147">
        <f t="shared" si="40"/>
        <v>9.8200000000000006E-3</v>
      </c>
      <c r="AN147" s="53"/>
      <c r="AO147" s="122">
        <v>0.37</v>
      </c>
      <c r="AP147" s="148">
        <f t="shared" si="41"/>
        <v>0.36334</v>
      </c>
      <c r="AQ147" s="127" t="s">
        <v>17</v>
      </c>
      <c r="AR147" s="129">
        <v>0.01</v>
      </c>
      <c r="AS147" s="160">
        <f t="shared" si="42"/>
        <v>9.8200000000000006E-3</v>
      </c>
      <c r="AT147" s="55" t="s">
        <v>84</v>
      </c>
      <c r="AU147" s="129">
        <v>0.01</v>
      </c>
      <c r="AV147" s="160">
        <f t="shared" si="43"/>
        <v>9.8200000000000006E-3</v>
      </c>
      <c r="AW147" s="55"/>
      <c r="AX147" s="138">
        <v>2.5999999999999999E-2</v>
      </c>
      <c r="AY147" s="160">
        <f t="shared" si="44"/>
        <v>2.5531999999999999E-2</v>
      </c>
      <c r="AZ147" s="53"/>
      <c r="BA147" s="125">
        <v>1.1000000000000001</v>
      </c>
      <c r="BB147" s="160">
        <f t="shared" si="45"/>
        <v>1.0802</v>
      </c>
      <c r="BC147" s="53"/>
      <c r="BD147" s="141">
        <v>0.09</v>
      </c>
      <c r="BE147" s="160">
        <f t="shared" si="46"/>
        <v>8.838E-2</v>
      </c>
      <c r="BF147" s="53"/>
      <c r="BG147" s="122">
        <v>0.03</v>
      </c>
      <c r="BH147" s="148">
        <f t="shared" si="47"/>
        <v>2.9459999999999997E-2</v>
      </c>
      <c r="BI147" s="55" t="s">
        <v>84</v>
      </c>
      <c r="BJ147" s="129">
        <v>0.01</v>
      </c>
      <c r="BK147" s="160">
        <f t="shared" si="48"/>
        <v>9.8200000000000006E-3</v>
      </c>
      <c r="BL147" s="53"/>
      <c r="BM147" s="141">
        <v>0.56000000000000005</v>
      </c>
      <c r="BN147" s="160">
        <f t="shared" si="49"/>
        <v>0.54992000000000008</v>
      </c>
      <c r="BO147" s="32" t="s">
        <v>115</v>
      </c>
      <c r="BP147" s="9" t="s">
        <v>115</v>
      </c>
      <c r="BQ147" s="131"/>
      <c r="BR147" s="8"/>
    </row>
    <row r="148" spans="1:106" x14ac:dyDescent="0.25">
      <c r="A148" s="86">
        <f t="shared" si="50"/>
        <v>42492</v>
      </c>
      <c r="B148" s="25">
        <v>1777</v>
      </c>
      <c r="C148" s="31">
        <v>18.86</v>
      </c>
      <c r="D148" s="168">
        <v>8.06</v>
      </c>
      <c r="E148" s="26">
        <v>1</v>
      </c>
      <c r="F148" s="29">
        <v>982</v>
      </c>
      <c r="G148" s="29">
        <f t="shared" si="57"/>
        <v>982</v>
      </c>
      <c r="H148" s="147">
        <f t="shared" si="51"/>
        <v>1745.0139999999999</v>
      </c>
      <c r="I148" s="26">
        <v>1</v>
      </c>
      <c r="J148" s="29">
        <v>876</v>
      </c>
      <c r="K148" s="29">
        <f t="shared" si="58"/>
        <v>876</v>
      </c>
      <c r="L148" s="29">
        <f t="shared" si="52"/>
        <v>1556.652</v>
      </c>
      <c r="M148" s="54">
        <v>205</v>
      </c>
      <c r="N148" s="147">
        <f t="shared" si="53"/>
        <v>364.28500000000003</v>
      </c>
      <c r="O148" s="97">
        <v>90.9</v>
      </c>
      <c r="P148" s="62">
        <v>102.2</v>
      </c>
      <c r="Q148" s="29">
        <v>70</v>
      </c>
      <c r="R148" s="29">
        <f t="shared" si="59"/>
        <v>161.42857142857139</v>
      </c>
      <c r="S148" s="147">
        <f t="shared" si="54"/>
        <v>286.85857142857134</v>
      </c>
      <c r="T148" s="26">
        <v>1</v>
      </c>
      <c r="U148" s="62">
        <v>3.71</v>
      </c>
      <c r="V148" s="62">
        <f t="shared" si="60"/>
        <v>3.71</v>
      </c>
      <c r="W148" s="150">
        <f t="shared" si="55"/>
        <v>6.59267</v>
      </c>
      <c r="X148" s="148"/>
      <c r="Y148" s="160">
        <v>1.1000000000000001</v>
      </c>
      <c r="Z148" s="147">
        <f t="shared" si="56"/>
        <v>1.9547000000000001</v>
      </c>
      <c r="AA148" s="114">
        <v>19.5</v>
      </c>
      <c r="AB148" s="148">
        <f t="shared" si="34"/>
        <v>34.651499999999999</v>
      </c>
      <c r="AC148" s="116">
        <v>7.32</v>
      </c>
      <c r="AD148" s="152">
        <f t="shared" si="35"/>
        <v>13.007640000000002</v>
      </c>
      <c r="AE148" s="117">
        <v>0.31900000000000001</v>
      </c>
      <c r="AF148" s="147">
        <f t="shared" si="36"/>
        <v>0.56686300000000001</v>
      </c>
      <c r="AG148" s="117">
        <v>1.625</v>
      </c>
      <c r="AH148" s="147">
        <f t="shared" si="37"/>
        <v>2.8876249999999999</v>
      </c>
      <c r="AI148" s="29">
        <f t="shared" si="38"/>
        <v>21.443999999999999</v>
      </c>
      <c r="AJ148" s="150">
        <f t="shared" si="39"/>
        <v>38.105987999999996</v>
      </c>
      <c r="AK148" s="54"/>
      <c r="AL148" s="145">
        <v>0.34</v>
      </c>
      <c r="AM148" s="147">
        <f t="shared" si="40"/>
        <v>0.60418000000000005</v>
      </c>
      <c r="AN148" s="53"/>
      <c r="AO148" s="122">
        <v>0.59</v>
      </c>
      <c r="AP148" s="148">
        <f t="shared" si="41"/>
        <v>1.0484299999999998</v>
      </c>
      <c r="AQ148" s="127" t="s">
        <v>17</v>
      </c>
      <c r="AR148" s="129">
        <v>1.0999999999999999E-2</v>
      </c>
      <c r="AS148" s="160">
        <f t="shared" si="42"/>
        <v>1.9547000000000002E-2</v>
      </c>
      <c r="AT148" s="55" t="s">
        <v>84</v>
      </c>
      <c r="AU148" s="129">
        <v>0.01</v>
      </c>
      <c r="AV148" s="160">
        <f t="shared" si="43"/>
        <v>1.7770000000000001E-2</v>
      </c>
      <c r="AW148" s="55"/>
      <c r="AX148" s="138">
        <v>4.2000000000000003E-2</v>
      </c>
      <c r="AY148" s="160">
        <f t="shared" si="44"/>
        <v>7.4634000000000006E-2</v>
      </c>
      <c r="AZ148" s="53"/>
      <c r="BA148" s="125">
        <v>4.5999999999999996</v>
      </c>
      <c r="BB148" s="160">
        <f t="shared" si="45"/>
        <v>8.174199999999999</v>
      </c>
      <c r="BC148" s="53"/>
      <c r="BD148" s="141">
        <v>0.14000000000000001</v>
      </c>
      <c r="BE148" s="160">
        <f t="shared" si="46"/>
        <v>0.24878000000000003</v>
      </c>
      <c r="BF148" s="53"/>
      <c r="BG148" s="122">
        <v>0.03</v>
      </c>
      <c r="BH148" s="148">
        <f t="shared" si="47"/>
        <v>5.3309999999999996E-2</v>
      </c>
      <c r="BI148" s="55" t="s">
        <v>84</v>
      </c>
      <c r="BJ148" s="129">
        <v>0.01</v>
      </c>
      <c r="BK148" s="160">
        <f t="shared" si="48"/>
        <v>1.7770000000000001E-2</v>
      </c>
      <c r="BL148" s="53"/>
      <c r="BM148" s="141">
        <v>0.74</v>
      </c>
      <c r="BN148" s="160">
        <f t="shared" si="49"/>
        <v>1.31498</v>
      </c>
      <c r="BO148" s="32" t="s">
        <v>115</v>
      </c>
      <c r="BP148" s="9" t="s">
        <v>115</v>
      </c>
      <c r="BQ148" s="131"/>
      <c r="BR148" s="8"/>
      <c r="BS148" s="16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</row>
    <row r="149" spans="1:106" x14ac:dyDescent="0.25">
      <c r="A149" s="86">
        <f t="shared" si="50"/>
        <v>42493</v>
      </c>
      <c r="B149" s="25">
        <v>1946</v>
      </c>
      <c r="C149" s="31">
        <v>19.18</v>
      </c>
      <c r="D149" s="168">
        <v>7.8</v>
      </c>
      <c r="E149" s="26">
        <v>1</v>
      </c>
      <c r="F149" s="29">
        <v>963</v>
      </c>
      <c r="G149" s="29">
        <f t="shared" si="57"/>
        <v>963</v>
      </c>
      <c r="H149" s="147">
        <f t="shared" si="51"/>
        <v>1873.998</v>
      </c>
      <c r="I149" s="26">
        <v>1</v>
      </c>
      <c r="J149" s="29">
        <v>759</v>
      </c>
      <c r="K149" s="29">
        <f t="shared" si="58"/>
        <v>759</v>
      </c>
      <c r="L149" s="29">
        <f t="shared" si="52"/>
        <v>1477.0139999999999</v>
      </c>
      <c r="M149" s="54">
        <v>213</v>
      </c>
      <c r="N149" s="147">
        <f t="shared" si="53"/>
        <v>414.49799999999999</v>
      </c>
      <c r="O149" s="97">
        <v>90.2</v>
      </c>
      <c r="P149" s="62">
        <v>99.9</v>
      </c>
      <c r="Q149" s="29">
        <v>63</v>
      </c>
      <c r="R149" s="29">
        <f t="shared" si="59"/>
        <v>153.96825396825403</v>
      </c>
      <c r="S149" s="147">
        <f t="shared" si="54"/>
        <v>299.62222222222238</v>
      </c>
      <c r="T149" s="26">
        <v>1</v>
      </c>
      <c r="U149" s="62">
        <v>3.4</v>
      </c>
      <c r="V149" s="62">
        <f t="shared" si="60"/>
        <v>3.4</v>
      </c>
      <c r="W149" s="150">
        <f t="shared" si="55"/>
        <v>6.6163999999999996</v>
      </c>
      <c r="X149" s="148"/>
      <c r="Y149" s="160">
        <v>2.2000000000000002</v>
      </c>
      <c r="Z149" s="147">
        <f t="shared" si="56"/>
        <v>4.281200000000001</v>
      </c>
      <c r="AA149" s="114">
        <v>18.399999999999999</v>
      </c>
      <c r="AB149" s="148">
        <f t="shared" si="34"/>
        <v>35.806399999999996</v>
      </c>
      <c r="AC149" s="116">
        <v>8.58</v>
      </c>
      <c r="AD149" s="152">
        <f t="shared" si="35"/>
        <v>16.696680000000001</v>
      </c>
      <c r="AE149" s="117">
        <v>0.1</v>
      </c>
      <c r="AF149" s="147">
        <f t="shared" si="36"/>
        <v>0.19460000000000002</v>
      </c>
      <c r="AG149" s="117">
        <v>0.2</v>
      </c>
      <c r="AH149" s="147">
        <f t="shared" si="37"/>
        <v>0.38920000000000005</v>
      </c>
      <c r="AI149" s="29">
        <f t="shared" si="38"/>
        <v>18.7</v>
      </c>
      <c r="AJ149" s="150">
        <f t="shared" si="39"/>
        <v>36.3902</v>
      </c>
      <c r="AK149" s="54"/>
      <c r="AL149" s="145">
        <v>0.67</v>
      </c>
      <c r="AM149" s="147">
        <f t="shared" si="40"/>
        <v>1.3038200000000002</v>
      </c>
      <c r="AN149" s="53"/>
      <c r="AO149" s="122">
        <v>0.52</v>
      </c>
      <c r="AP149" s="148">
        <f t="shared" si="41"/>
        <v>1.0119200000000002</v>
      </c>
      <c r="AQ149" s="127" t="s">
        <v>17</v>
      </c>
      <c r="AR149" s="129">
        <v>1.0999999999999999E-2</v>
      </c>
      <c r="AS149" s="160">
        <f t="shared" si="42"/>
        <v>2.1405999999999998E-2</v>
      </c>
      <c r="AT149" s="55" t="s">
        <v>84</v>
      </c>
      <c r="AU149" s="129">
        <v>0.01</v>
      </c>
      <c r="AV149" s="160">
        <f t="shared" si="43"/>
        <v>1.9460000000000002E-2</v>
      </c>
      <c r="AW149" s="55"/>
      <c r="AX149" s="138">
        <v>3.9E-2</v>
      </c>
      <c r="AY149" s="160">
        <f t="shared" si="44"/>
        <v>7.5894000000000003E-2</v>
      </c>
      <c r="AZ149" s="53"/>
      <c r="BA149" s="125">
        <v>3.1</v>
      </c>
      <c r="BB149" s="160">
        <f t="shared" si="45"/>
        <v>6.0326000000000004</v>
      </c>
      <c r="BC149" s="53"/>
      <c r="BD149" s="141">
        <v>0.15</v>
      </c>
      <c r="BE149" s="160">
        <f t="shared" si="46"/>
        <v>0.29189999999999999</v>
      </c>
      <c r="BF149" s="53"/>
      <c r="BG149" s="122">
        <v>0.03</v>
      </c>
      <c r="BH149" s="148">
        <f t="shared" si="47"/>
        <v>5.8379999999999994E-2</v>
      </c>
      <c r="BI149" s="55" t="s">
        <v>84</v>
      </c>
      <c r="BJ149" s="129">
        <v>0.01</v>
      </c>
      <c r="BK149" s="160">
        <f t="shared" si="48"/>
        <v>1.9460000000000002E-2</v>
      </c>
      <c r="BL149" s="53"/>
      <c r="BM149" s="141">
        <v>0.88</v>
      </c>
      <c r="BN149" s="160">
        <f t="shared" si="49"/>
        <v>1.71248</v>
      </c>
      <c r="BO149" s="32" t="s">
        <v>115</v>
      </c>
      <c r="BP149" s="9" t="s">
        <v>115</v>
      </c>
      <c r="BQ149" s="131"/>
      <c r="BR149" s="8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</row>
    <row r="150" spans="1:106" x14ac:dyDescent="0.25">
      <c r="A150" s="86">
        <f t="shared" si="50"/>
        <v>42494</v>
      </c>
      <c r="B150" s="25">
        <v>2015</v>
      </c>
      <c r="C150" s="31">
        <v>19.79</v>
      </c>
      <c r="D150" s="168">
        <v>7.54</v>
      </c>
      <c r="E150" s="26">
        <v>1</v>
      </c>
      <c r="F150" s="29">
        <v>1024</v>
      </c>
      <c r="G150" s="29">
        <f t="shared" si="57"/>
        <v>1024</v>
      </c>
      <c r="H150" s="147">
        <f t="shared" si="51"/>
        <v>2063.36</v>
      </c>
      <c r="I150" s="26">
        <v>1</v>
      </c>
      <c r="J150" s="29">
        <v>981</v>
      </c>
      <c r="K150" s="29">
        <f t="shared" si="58"/>
        <v>981</v>
      </c>
      <c r="L150" s="29">
        <f t="shared" si="52"/>
        <v>1976.7149999999999</v>
      </c>
      <c r="M150" s="54">
        <v>321</v>
      </c>
      <c r="N150" s="147">
        <f t="shared" si="53"/>
        <v>646.81500000000005</v>
      </c>
      <c r="O150" s="97">
        <v>93.9</v>
      </c>
      <c r="P150" s="62">
        <v>102.5</v>
      </c>
      <c r="Q150" s="29">
        <v>80</v>
      </c>
      <c r="R150" s="29">
        <f t="shared" si="59"/>
        <v>107.49999999999993</v>
      </c>
      <c r="S150" s="147">
        <f t="shared" si="54"/>
        <v>216.61249999999984</v>
      </c>
      <c r="T150" s="26">
        <v>1</v>
      </c>
      <c r="U150" s="62">
        <v>2.38</v>
      </c>
      <c r="V150" s="62">
        <f t="shared" si="60"/>
        <v>2.38</v>
      </c>
      <c r="W150" s="150">
        <f t="shared" si="55"/>
        <v>4.7957000000000001</v>
      </c>
      <c r="X150" s="148"/>
      <c r="Y150" s="160">
        <v>2.4</v>
      </c>
      <c r="Z150" s="147">
        <f t="shared" si="56"/>
        <v>4.8360000000000003</v>
      </c>
      <c r="AA150" s="114">
        <v>30.4</v>
      </c>
      <c r="AB150" s="148">
        <f t="shared" si="34"/>
        <v>61.256</v>
      </c>
      <c r="AC150" s="116">
        <v>12.14</v>
      </c>
      <c r="AD150" s="152">
        <f t="shared" si="35"/>
        <v>24.462100000000003</v>
      </c>
      <c r="AE150" s="117">
        <v>0.1</v>
      </c>
      <c r="AF150" s="147">
        <f t="shared" si="36"/>
        <v>0.20150000000000001</v>
      </c>
      <c r="AG150" s="117">
        <v>0.2</v>
      </c>
      <c r="AH150" s="147">
        <f t="shared" si="37"/>
        <v>0.40300000000000002</v>
      </c>
      <c r="AI150" s="29">
        <f t="shared" si="38"/>
        <v>30.7</v>
      </c>
      <c r="AJ150" s="150">
        <f t="shared" si="39"/>
        <v>61.860500000000002</v>
      </c>
      <c r="AK150" s="54"/>
      <c r="AL150" s="145">
        <v>2.74</v>
      </c>
      <c r="AM150" s="147">
        <f t="shared" si="40"/>
        <v>5.5211000000000006</v>
      </c>
      <c r="AN150" s="53"/>
      <c r="AO150" s="122">
        <v>0.64</v>
      </c>
      <c r="AP150" s="148">
        <f t="shared" si="41"/>
        <v>1.2896000000000001</v>
      </c>
      <c r="AQ150" s="127" t="s">
        <v>17</v>
      </c>
      <c r="AR150" s="129">
        <v>1.7000000000000001E-2</v>
      </c>
      <c r="AS150" s="160">
        <f t="shared" si="42"/>
        <v>3.4255000000000001E-2</v>
      </c>
      <c r="AT150" s="55" t="s">
        <v>84</v>
      </c>
      <c r="AU150" s="129">
        <v>0.01</v>
      </c>
      <c r="AV150" s="160">
        <f t="shared" si="43"/>
        <v>2.0150000000000001E-2</v>
      </c>
      <c r="AW150" s="55"/>
      <c r="AX150" s="138">
        <v>3.5000000000000003E-2</v>
      </c>
      <c r="AY150" s="160">
        <f t="shared" si="44"/>
        <v>7.0525000000000004E-2</v>
      </c>
      <c r="AZ150" s="53"/>
      <c r="BA150" s="125">
        <v>2.4</v>
      </c>
      <c r="BB150" s="160">
        <f t="shared" si="45"/>
        <v>4.8360000000000003</v>
      </c>
      <c r="BC150" s="53"/>
      <c r="BD150" s="141">
        <v>0.18</v>
      </c>
      <c r="BE150" s="160">
        <f t="shared" si="46"/>
        <v>0.36269999999999997</v>
      </c>
      <c r="BF150" s="53"/>
      <c r="BG150" s="122">
        <v>0.03</v>
      </c>
      <c r="BH150" s="148">
        <f t="shared" si="47"/>
        <v>6.0449999999999997E-2</v>
      </c>
      <c r="BI150" s="55" t="s">
        <v>84</v>
      </c>
      <c r="BJ150" s="129">
        <v>0.01</v>
      </c>
      <c r="BK150" s="160">
        <f t="shared" si="48"/>
        <v>2.0150000000000001E-2</v>
      </c>
      <c r="BL150" s="53"/>
      <c r="BM150" s="141">
        <v>0.72</v>
      </c>
      <c r="BN150" s="160">
        <f t="shared" si="49"/>
        <v>1.4507999999999999</v>
      </c>
      <c r="BO150" s="32" t="s">
        <v>115</v>
      </c>
      <c r="BP150" s="9" t="s">
        <v>115</v>
      </c>
      <c r="BQ150" s="131"/>
      <c r="BR150" s="8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</row>
    <row r="151" spans="1:106" x14ac:dyDescent="0.25">
      <c r="A151" s="86">
        <f t="shared" si="50"/>
        <v>42495</v>
      </c>
      <c r="B151" s="25">
        <v>1239</v>
      </c>
      <c r="C151" s="31">
        <v>20.309999999999999</v>
      </c>
      <c r="D151" s="168">
        <v>7.42</v>
      </c>
      <c r="E151" s="26">
        <v>1</v>
      </c>
      <c r="F151" s="29">
        <v>1147</v>
      </c>
      <c r="G151" s="29">
        <f t="shared" si="57"/>
        <v>1147</v>
      </c>
      <c r="H151" s="147">
        <f t="shared" si="51"/>
        <v>1421.133</v>
      </c>
      <c r="I151" s="26">
        <v>1</v>
      </c>
      <c r="J151" s="29">
        <v>1074</v>
      </c>
      <c r="K151" s="29">
        <f t="shared" si="58"/>
        <v>1074</v>
      </c>
      <c r="L151" s="29">
        <f t="shared" si="52"/>
        <v>1330.6859999999999</v>
      </c>
      <c r="M151" s="54">
        <v>392</v>
      </c>
      <c r="N151" s="147">
        <f t="shared" si="53"/>
        <v>485.68799999999999</v>
      </c>
      <c r="O151" s="97">
        <v>91.1</v>
      </c>
      <c r="P151" s="62">
        <v>100.9</v>
      </c>
      <c r="Q151" s="29">
        <v>75</v>
      </c>
      <c r="R151" s="29">
        <f t="shared" si="59"/>
        <v>130.6666666666668</v>
      </c>
      <c r="S151" s="147">
        <f t="shared" si="54"/>
        <v>161.89600000000019</v>
      </c>
      <c r="T151" s="26">
        <v>1</v>
      </c>
      <c r="U151" s="62">
        <v>1.89</v>
      </c>
      <c r="V151" s="62">
        <f t="shared" si="60"/>
        <v>1.89</v>
      </c>
      <c r="W151" s="150">
        <f t="shared" si="55"/>
        <v>2.34171</v>
      </c>
      <c r="X151" s="148"/>
      <c r="Y151" s="160">
        <v>2.2999999999999998</v>
      </c>
      <c r="Z151" s="147">
        <f t="shared" si="56"/>
        <v>2.8496999999999999</v>
      </c>
      <c r="AA151" s="114">
        <v>33.6</v>
      </c>
      <c r="AB151" s="148">
        <f t="shared" si="34"/>
        <v>41.630400000000002</v>
      </c>
      <c r="AC151" s="116">
        <v>8.56</v>
      </c>
      <c r="AD151" s="152">
        <f t="shared" si="35"/>
        <v>10.605840000000001</v>
      </c>
      <c r="AE151" s="117">
        <v>0.1</v>
      </c>
      <c r="AF151" s="147">
        <f t="shared" si="36"/>
        <v>0.12390000000000001</v>
      </c>
      <c r="AG151" s="117">
        <v>0.28399999999999997</v>
      </c>
      <c r="AH151" s="147">
        <f t="shared" si="37"/>
        <v>0.35187599999999997</v>
      </c>
      <c r="AI151" s="29">
        <f t="shared" si="38"/>
        <v>33.984000000000002</v>
      </c>
      <c r="AJ151" s="150">
        <f t="shared" si="39"/>
        <v>42.106175999999998</v>
      </c>
      <c r="AK151" s="54"/>
      <c r="AL151" s="145">
        <v>1.49</v>
      </c>
      <c r="AM151" s="147">
        <f t="shared" si="40"/>
        <v>1.8461099999999999</v>
      </c>
      <c r="AN151" s="53"/>
      <c r="AO151" s="122">
        <v>0.55000000000000004</v>
      </c>
      <c r="AP151" s="148">
        <f t="shared" si="41"/>
        <v>0.68145</v>
      </c>
      <c r="AQ151" s="127" t="s">
        <v>17</v>
      </c>
      <c r="AR151" s="129">
        <v>1.4E-2</v>
      </c>
      <c r="AS151" s="160">
        <f t="shared" si="42"/>
        <v>1.7346E-2</v>
      </c>
      <c r="AT151" s="55" t="s">
        <v>84</v>
      </c>
      <c r="AU151" s="129">
        <v>0.01</v>
      </c>
      <c r="AV151" s="160">
        <f t="shared" si="43"/>
        <v>1.239E-2</v>
      </c>
      <c r="AW151" s="55"/>
      <c r="AX151" s="138">
        <v>2.8000000000000001E-2</v>
      </c>
      <c r="AY151" s="160">
        <f t="shared" si="44"/>
        <v>3.4692000000000001E-2</v>
      </c>
      <c r="AZ151" s="53"/>
      <c r="BA151" s="125">
        <v>1.5</v>
      </c>
      <c r="BB151" s="160">
        <f t="shared" si="45"/>
        <v>1.8585</v>
      </c>
      <c r="BC151" s="53"/>
      <c r="BD151" s="141">
        <v>0.22</v>
      </c>
      <c r="BE151" s="160">
        <f t="shared" si="46"/>
        <v>0.27257999999999999</v>
      </c>
      <c r="BF151" s="53"/>
      <c r="BG151" s="122">
        <v>0.03</v>
      </c>
      <c r="BH151" s="148">
        <f t="shared" si="47"/>
        <v>3.7170000000000002E-2</v>
      </c>
      <c r="BI151" s="55" t="s">
        <v>84</v>
      </c>
      <c r="BJ151" s="129">
        <v>0.01</v>
      </c>
      <c r="BK151" s="160">
        <f t="shared" si="48"/>
        <v>1.239E-2</v>
      </c>
      <c r="BL151" s="53"/>
      <c r="BM151" s="141">
        <v>1.3</v>
      </c>
      <c r="BN151" s="160">
        <f t="shared" si="49"/>
        <v>1.6107</v>
      </c>
      <c r="BO151" s="32" t="s">
        <v>115</v>
      </c>
      <c r="BP151" s="9" t="s">
        <v>115</v>
      </c>
      <c r="BQ151" s="131"/>
      <c r="BR151" s="8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</row>
    <row r="152" spans="1:106" x14ac:dyDescent="0.25">
      <c r="A152" s="86">
        <f t="shared" si="50"/>
        <v>42496</v>
      </c>
      <c r="B152" s="25">
        <v>1612</v>
      </c>
      <c r="C152" s="31">
        <v>20.11</v>
      </c>
      <c r="D152" s="168">
        <v>8</v>
      </c>
      <c r="E152" s="26">
        <v>1</v>
      </c>
      <c r="F152" s="29">
        <v>1150</v>
      </c>
      <c r="G152" s="29">
        <f t="shared" si="57"/>
        <v>1150</v>
      </c>
      <c r="H152" s="147">
        <f t="shared" si="51"/>
        <v>1853.8</v>
      </c>
      <c r="I152" s="26">
        <v>1</v>
      </c>
      <c r="J152" s="29">
        <v>974</v>
      </c>
      <c r="K152" s="29">
        <f t="shared" si="58"/>
        <v>974</v>
      </c>
      <c r="L152" s="29">
        <f t="shared" si="52"/>
        <v>1570.088</v>
      </c>
      <c r="M152" s="54">
        <v>346</v>
      </c>
      <c r="N152" s="147">
        <f t="shared" si="53"/>
        <v>557.75199999999995</v>
      </c>
      <c r="O152" s="97">
        <v>91.2</v>
      </c>
      <c r="P152" s="62">
        <v>105.2</v>
      </c>
      <c r="Q152" s="29">
        <v>100</v>
      </c>
      <c r="R152" s="29">
        <f t="shared" si="59"/>
        <v>140</v>
      </c>
      <c r="S152" s="147">
        <f t="shared" si="54"/>
        <v>225.68</v>
      </c>
      <c r="T152" s="26">
        <v>1</v>
      </c>
      <c r="U152" s="62">
        <v>2.5</v>
      </c>
      <c r="V152" s="62">
        <f t="shared" si="60"/>
        <v>2.5</v>
      </c>
      <c r="W152" s="150">
        <f t="shared" si="55"/>
        <v>4.03</v>
      </c>
      <c r="X152" s="148" t="s">
        <v>84</v>
      </c>
      <c r="Y152" s="160">
        <v>2</v>
      </c>
      <c r="Z152" s="147">
        <f t="shared" si="56"/>
        <v>3.2240000000000002</v>
      </c>
      <c r="AA152" s="114">
        <v>31.6</v>
      </c>
      <c r="AB152" s="148">
        <f t="shared" si="34"/>
        <v>50.939200000000007</v>
      </c>
      <c r="AC152" s="116">
        <v>9.9600000000000009</v>
      </c>
      <c r="AD152" s="152">
        <f t="shared" si="35"/>
        <v>16.055520000000001</v>
      </c>
      <c r="AE152" s="117">
        <v>0.1</v>
      </c>
      <c r="AF152" s="147">
        <f t="shared" si="36"/>
        <v>0.16120000000000001</v>
      </c>
      <c r="AG152" s="117">
        <v>0.2</v>
      </c>
      <c r="AH152" s="147">
        <f t="shared" si="37"/>
        <v>0.32240000000000002</v>
      </c>
      <c r="AI152" s="29">
        <f t="shared" si="38"/>
        <v>31.900000000000002</v>
      </c>
      <c r="AJ152" s="150">
        <f t="shared" si="39"/>
        <v>51.422800000000002</v>
      </c>
      <c r="AK152" s="54"/>
      <c r="AL152" s="145">
        <v>1.06</v>
      </c>
      <c r="AM152" s="147">
        <f t="shared" si="40"/>
        <v>1.70872</v>
      </c>
      <c r="AN152" s="53"/>
      <c r="AO152" s="122">
        <v>0.49</v>
      </c>
      <c r="AP152" s="148">
        <f t="shared" si="41"/>
        <v>0.78988000000000003</v>
      </c>
      <c r="AQ152" s="127" t="s">
        <v>17</v>
      </c>
      <c r="AR152" s="129">
        <v>6.0000000000000001E-3</v>
      </c>
      <c r="AS152" s="160">
        <f t="shared" si="42"/>
        <v>9.672E-3</v>
      </c>
      <c r="AT152" s="55" t="s">
        <v>84</v>
      </c>
      <c r="AU152" s="129">
        <v>0.01</v>
      </c>
      <c r="AV152" s="160">
        <f t="shared" si="43"/>
        <v>1.6120000000000002E-2</v>
      </c>
      <c r="AW152" s="55"/>
      <c r="AX152" s="138">
        <v>3.1E-2</v>
      </c>
      <c r="AY152" s="160">
        <f t="shared" si="44"/>
        <v>4.9972000000000003E-2</v>
      </c>
      <c r="AZ152" s="53"/>
      <c r="BA152" s="125">
        <v>2.9</v>
      </c>
      <c r="BB152" s="160">
        <f t="shared" si="45"/>
        <v>4.6748000000000003</v>
      </c>
      <c r="BC152" s="53"/>
      <c r="BD152" s="141">
        <v>0.22</v>
      </c>
      <c r="BE152" s="160">
        <f t="shared" si="46"/>
        <v>0.35464000000000001</v>
      </c>
      <c r="BF152" s="53"/>
      <c r="BG152" s="122">
        <v>0.03</v>
      </c>
      <c r="BH152" s="148">
        <f t="shared" si="47"/>
        <v>4.836E-2</v>
      </c>
      <c r="BI152" s="55" t="s">
        <v>84</v>
      </c>
      <c r="BJ152" s="129">
        <v>0.01</v>
      </c>
      <c r="BK152" s="160">
        <f t="shared" si="48"/>
        <v>1.6120000000000002E-2</v>
      </c>
      <c r="BL152" s="53"/>
      <c r="BM152" s="141">
        <v>0.72</v>
      </c>
      <c r="BN152" s="160">
        <f t="shared" si="49"/>
        <v>1.1606399999999999</v>
      </c>
      <c r="BO152" s="32" t="s">
        <v>115</v>
      </c>
      <c r="BP152" s="9" t="s">
        <v>115</v>
      </c>
      <c r="BQ152" s="131"/>
      <c r="BR152" s="8"/>
    </row>
    <row r="153" spans="1:106" x14ac:dyDescent="0.25">
      <c r="A153" s="86">
        <f t="shared" si="50"/>
        <v>42497</v>
      </c>
      <c r="B153" s="25">
        <v>1447</v>
      </c>
      <c r="C153" s="31">
        <v>20.78</v>
      </c>
      <c r="D153" s="168">
        <v>7.4</v>
      </c>
      <c r="E153" s="26">
        <v>1</v>
      </c>
      <c r="F153" s="29">
        <v>1100</v>
      </c>
      <c r="G153" s="29">
        <f t="shared" si="57"/>
        <v>1100</v>
      </c>
      <c r="H153" s="147">
        <f t="shared" si="51"/>
        <v>1591.7</v>
      </c>
      <c r="I153" s="26">
        <v>1</v>
      </c>
      <c r="J153" s="29">
        <v>1000</v>
      </c>
      <c r="K153" s="29">
        <f t="shared" si="58"/>
        <v>1000</v>
      </c>
      <c r="L153" s="29">
        <f t="shared" si="52"/>
        <v>1447</v>
      </c>
      <c r="M153" s="54">
        <v>378</v>
      </c>
      <c r="N153" s="147">
        <f t="shared" si="53"/>
        <v>546.96600000000001</v>
      </c>
      <c r="O153" s="97">
        <v>92.5</v>
      </c>
      <c r="P153" s="62">
        <v>104.9</v>
      </c>
      <c r="Q153" s="29">
        <v>100</v>
      </c>
      <c r="R153" s="29">
        <f t="shared" si="59"/>
        <v>124.00000000000006</v>
      </c>
      <c r="S153" s="147">
        <f t="shared" si="54"/>
        <v>179.42800000000008</v>
      </c>
      <c r="T153" s="26">
        <v>1</v>
      </c>
      <c r="U153" s="62">
        <v>1.7</v>
      </c>
      <c r="V153" s="62">
        <f t="shared" si="60"/>
        <v>1.7</v>
      </c>
      <c r="W153" s="150">
        <f t="shared" si="55"/>
        <v>2.4599000000000002</v>
      </c>
      <c r="X153" s="148" t="s">
        <v>84</v>
      </c>
      <c r="Y153" s="160">
        <v>5</v>
      </c>
      <c r="Z153" s="147">
        <f t="shared" si="56"/>
        <v>7.2350000000000003</v>
      </c>
      <c r="AA153" s="114">
        <v>32.799999999999997</v>
      </c>
      <c r="AB153" s="148">
        <f t="shared" si="34"/>
        <v>47.461599999999997</v>
      </c>
      <c r="AC153" s="116">
        <v>5.88</v>
      </c>
      <c r="AD153" s="152">
        <f t="shared" si="35"/>
        <v>8.5083599999999997</v>
      </c>
      <c r="AE153" s="117">
        <v>0.1</v>
      </c>
      <c r="AF153" s="147">
        <f t="shared" si="36"/>
        <v>0.14470000000000002</v>
      </c>
      <c r="AG153" s="117">
        <v>0.2</v>
      </c>
      <c r="AH153" s="147">
        <f t="shared" si="37"/>
        <v>0.28940000000000005</v>
      </c>
      <c r="AI153" s="29">
        <f t="shared" si="38"/>
        <v>33.1</v>
      </c>
      <c r="AJ153" s="150">
        <f t="shared" si="39"/>
        <v>47.895700000000005</v>
      </c>
      <c r="AK153" s="54"/>
      <c r="AL153" s="145">
        <v>1.54</v>
      </c>
      <c r="AM153" s="147">
        <f t="shared" si="40"/>
        <v>2.22838</v>
      </c>
      <c r="AN153" s="53"/>
      <c r="AO153" s="122">
        <v>0.72</v>
      </c>
      <c r="AP153" s="148">
        <f t="shared" si="41"/>
        <v>1.0418399999999999</v>
      </c>
      <c r="AQ153" s="127" t="s">
        <v>84</v>
      </c>
      <c r="AR153" s="129">
        <v>5.0000000000000001E-3</v>
      </c>
      <c r="AS153" s="160">
        <f t="shared" si="42"/>
        <v>7.2350000000000001E-3</v>
      </c>
      <c r="AT153" s="55" t="s">
        <v>84</v>
      </c>
      <c r="AU153" s="129">
        <v>0.01</v>
      </c>
      <c r="AV153" s="160">
        <f t="shared" si="43"/>
        <v>1.447E-2</v>
      </c>
      <c r="AW153" s="55"/>
      <c r="AX153" s="138">
        <v>2.3E-2</v>
      </c>
      <c r="AY153" s="160">
        <f t="shared" si="44"/>
        <v>3.3280999999999998E-2</v>
      </c>
      <c r="AZ153" s="53"/>
      <c r="BA153" s="125">
        <v>1.1000000000000001</v>
      </c>
      <c r="BB153" s="160">
        <f t="shared" si="45"/>
        <v>1.5917000000000001</v>
      </c>
      <c r="BC153" s="53"/>
      <c r="BD153" s="141">
        <v>0.16</v>
      </c>
      <c r="BE153" s="160">
        <f t="shared" si="46"/>
        <v>0.23152</v>
      </c>
      <c r="BF153" s="53"/>
      <c r="BG153" s="122">
        <v>0.02</v>
      </c>
      <c r="BH153" s="148">
        <f t="shared" si="47"/>
        <v>2.894E-2</v>
      </c>
      <c r="BI153" s="55" t="s">
        <v>84</v>
      </c>
      <c r="BJ153" s="129">
        <v>0.01</v>
      </c>
      <c r="BK153" s="160">
        <f t="shared" si="48"/>
        <v>1.447E-2</v>
      </c>
      <c r="BL153" s="53"/>
      <c r="BM153" s="141">
        <v>0.65</v>
      </c>
      <c r="BN153" s="160">
        <f t="shared" si="49"/>
        <v>0.94055000000000011</v>
      </c>
      <c r="BO153" s="32" t="s">
        <v>115</v>
      </c>
      <c r="BP153" s="9" t="s">
        <v>115</v>
      </c>
      <c r="BQ153" s="131"/>
      <c r="BR153" s="8"/>
    </row>
    <row r="154" spans="1:106" x14ac:dyDescent="0.25">
      <c r="A154" s="86">
        <f t="shared" si="50"/>
        <v>42498</v>
      </c>
      <c r="B154" s="25">
        <v>1149</v>
      </c>
      <c r="C154" s="31">
        <v>21.16</v>
      </c>
      <c r="D154" s="168">
        <v>8.4499999999999993</v>
      </c>
      <c r="E154" s="26">
        <v>1</v>
      </c>
      <c r="F154" s="29">
        <v>515</v>
      </c>
      <c r="G154" s="29">
        <f t="shared" si="57"/>
        <v>515</v>
      </c>
      <c r="H154" s="147">
        <f t="shared" si="51"/>
        <v>591.73500000000001</v>
      </c>
      <c r="I154" s="26">
        <v>1</v>
      </c>
      <c r="J154" s="29">
        <v>450</v>
      </c>
      <c r="K154" s="29">
        <f t="shared" si="58"/>
        <v>450</v>
      </c>
      <c r="L154" s="29">
        <f t="shared" si="52"/>
        <v>517.04999999999995</v>
      </c>
      <c r="M154" s="54">
        <v>131</v>
      </c>
      <c r="N154" s="147">
        <f t="shared" si="53"/>
        <v>150.51900000000001</v>
      </c>
      <c r="O154" s="97">
        <v>91.6</v>
      </c>
      <c r="P154" s="62">
        <v>99.8</v>
      </c>
      <c r="Q154" s="29">
        <v>100</v>
      </c>
      <c r="R154" s="29">
        <f t="shared" si="59"/>
        <v>82.000000000000043</v>
      </c>
      <c r="S154" s="147">
        <f t="shared" si="54"/>
        <v>94.218000000000046</v>
      </c>
      <c r="T154" s="26">
        <v>1</v>
      </c>
      <c r="U154" s="62">
        <v>1.5</v>
      </c>
      <c r="V154" s="62">
        <f t="shared" si="60"/>
        <v>1.5</v>
      </c>
      <c r="W154" s="150">
        <f t="shared" si="55"/>
        <v>1.7235</v>
      </c>
      <c r="X154" s="148"/>
      <c r="Y154" s="160">
        <v>2.5</v>
      </c>
      <c r="Z154" s="147">
        <f t="shared" si="56"/>
        <v>2.8725000000000001</v>
      </c>
      <c r="AA154" s="114">
        <v>19.600000000000001</v>
      </c>
      <c r="AB154" s="148">
        <f t="shared" ref="AB154:AB217" si="61">IF(AA154=0,0,IF(B154=0,0,AA154*B154/1000))</f>
        <v>22.520400000000002</v>
      </c>
      <c r="AC154" s="116">
        <v>4.29</v>
      </c>
      <c r="AD154" s="152">
        <f t="shared" ref="AD154:AD217" si="62">IF(AC154=0,0,IF(B154=0,0,AC154*B154/1000))</f>
        <v>4.9292100000000003</v>
      </c>
      <c r="AE154" s="117">
        <v>0.1</v>
      </c>
      <c r="AF154" s="147">
        <f t="shared" ref="AF154:AF217" si="63">IF(AE154=0,0,IF(B154=0,0,AE154*B154/1000))</f>
        <v>0.1149</v>
      </c>
      <c r="AG154" s="117">
        <v>0.2</v>
      </c>
      <c r="AH154" s="147">
        <f t="shared" ref="AH154:AH217" si="64">IF(AG154=0,0,IF(B154=0,0,AG154*B154/1000))</f>
        <v>0.2298</v>
      </c>
      <c r="AI154" s="29">
        <f t="shared" ref="AI154:AI217" si="65">IF(AA154=0,"",SUM(AA154,AE154,AG154))</f>
        <v>19.900000000000002</v>
      </c>
      <c r="AJ154" s="150">
        <f t="shared" ref="AJ154:AJ217" si="66">IF(AI154=0,0,IF(B154=0,0,AI154*B154/1000))</f>
        <v>22.865100000000002</v>
      </c>
      <c r="AK154" s="54"/>
      <c r="AL154" s="145">
        <v>0.44</v>
      </c>
      <c r="AM154" s="147">
        <f t="shared" ref="AM154:AM217" si="67">IF(AL154=0,0,IF(B154=0,0,AL154*B154/1000))</f>
        <v>0.50556000000000001</v>
      </c>
      <c r="AN154" s="53"/>
      <c r="AO154" s="122">
        <v>0.47</v>
      </c>
      <c r="AP154" s="148">
        <f t="shared" ref="AP154:AP217" si="68">IF(AO154=""," ",IF(B154=""," ",AO154*B154/1000))</f>
        <v>0.54003000000000001</v>
      </c>
      <c r="AQ154" s="127" t="s">
        <v>84</v>
      </c>
      <c r="AR154" s="129">
        <v>5.0000000000000001E-3</v>
      </c>
      <c r="AS154" s="160">
        <f t="shared" ref="AS154:AS217" si="69">IF(AR154=""," ",IF(B154=""," ",AR154*B154/1000))</f>
        <v>5.7450000000000001E-3</v>
      </c>
      <c r="AT154" s="55" t="s">
        <v>84</v>
      </c>
      <c r="AU154" s="129">
        <v>0.01</v>
      </c>
      <c r="AV154" s="160">
        <f t="shared" ref="AV154:AV217" si="70">IF(AU154=""," ",IF(B154=""," ",AU154*B154/1000))</f>
        <v>1.149E-2</v>
      </c>
      <c r="AW154" s="55"/>
      <c r="AX154" s="138">
        <v>1.4E-2</v>
      </c>
      <c r="AY154" s="160">
        <f t="shared" ref="AY154:AY217" si="71">IF(AX154=""," ",IF(B154=""," ",AX154*B154/1000))</f>
        <v>1.6086000000000003E-2</v>
      </c>
      <c r="AZ154" s="53"/>
      <c r="BA154" s="125">
        <v>1.3</v>
      </c>
      <c r="BB154" s="160">
        <f t="shared" ref="BB154:BB217" si="72">IF(BA154=""," ",IF(B154=""," ",BA154*B154/1000))</f>
        <v>1.4937</v>
      </c>
      <c r="BC154" s="53"/>
      <c r="BD154" s="141">
        <v>0.16</v>
      </c>
      <c r="BE154" s="160">
        <f t="shared" ref="BE154:BE217" si="73">IF(BD154=""," ",IF(B154=""," ",BD154*B154/1000))</f>
        <v>0.18384</v>
      </c>
      <c r="BF154" s="53"/>
      <c r="BG154" s="122">
        <v>0.02</v>
      </c>
      <c r="BH154" s="148">
        <f t="shared" ref="BH154:BH217" si="74">IF(BG154=""," ",IF(B154=""," ",BG154*B154/1000))</f>
        <v>2.298E-2</v>
      </c>
      <c r="BI154" s="55" t="s">
        <v>84</v>
      </c>
      <c r="BJ154" s="129">
        <v>0.01</v>
      </c>
      <c r="BK154" s="160">
        <f t="shared" ref="BK154:BK217" si="75">IF(BJ154=""," ",IF(B154=""," ",BJ154*B154/1000))</f>
        <v>1.149E-2</v>
      </c>
      <c r="BL154" s="53"/>
      <c r="BM154" s="141">
        <v>0.53</v>
      </c>
      <c r="BN154" s="160">
        <f t="shared" ref="BN154:BN217" si="76">IF(BM154=""," ",IF(B154=""," ",BM154*B154/1000))</f>
        <v>0.60897000000000001</v>
      </c>
      <c r="BO154" s="32" t="s">
        <v>115</v>
      </c>
      <c r="BP154" s="9" t="s">
        <v>115</v>
      </c>
      <c r="BQ154" s="131"/>
      <c r="BR154" s="8"/>
    </row>
    <row r="155" spans="1:106" x14ac:dyDescent="0.25">
      <c r="A155" s="86">
        <f t="shared" si="50"/>
        <v>42499</v>
      </c>
      <c r="B155" s="25">
        <v>1975</v>
      </c>
      <c r="C155" s="31">
        <v>20.81</v>
      </c>
      <c r="D155" s="168">
        <v>8.25</v>
      </c>
      <c r="E155" s="26">
        <v>1</v>
      </c>
      <c r="F155" s="29">
        <v>676</v>
      </c>
      <c r="G155" s="29">
        <f t="shared" si="57"/>
        <v>676</v>
      </c>
      <c r="H155" s="147">
        <f t="shared" si="51"/>
        <v>1335.1</v>
      </c>
      <c r="I155" s="26">
        <v>1</v>
      </c>
      <c r="J155" s="29">
        <v>594</v>
      </c>
      <c r="K155" s="29">
        <f t="shared" si="58"/>
        <v>594</v>
      </c>
      <c r="L155" s="29">
        <f t="shared" si="52"/>
        <v>1173.1500000000001</v>
      </c>
      <c r="M155" s="54">
        <v>166</v>
      </c>
      <c r="N155" s="147">
        <f t="shared" si="53"/>
        <v>327.85</v>
      </c>
      <c r="O155" s="97">
        <v>88</v>
      </c>
      <c r="P155" s="62">
        <v>101.1</v>
      </c>
      <c r="Q155" s="29">
        <v>100</v>
      </c>
      <c r="R155" s="29">
        <f t="shared" si="59"/>
        <v>130.99999999999994</v>
      </c>
      <c r="S155" s="147">
        <f t="shared" si="54"/>
        <v>258.72499999999991</v>
      </c>
      <c r="T155" s="26">
        <v>1</v>
      </c>
      <c r="U155" s="62">
        <v>1.9</v>
      </c>
      <c r="V155" s="62">
        <f t="shared" si="60"/>
        <v>1.9</v>
      </c>
      <c r="W155" s="150">
        <f t="shared" si="55"/>
        <v>3.7524999999999999</v>
      </c>
      <c r="X155" s="148"/>
      <c r="Y155" s="160">
        <v>1.7</v>
      </c>
      <c r="Z155" s="147">
        <f t="shared" si="56"/>
        <v>3.3574999999999999</v>
      </c>
      <c r="AA155" s="114">
        <v>24.4</v>
      </c>
      <c r="AB155" s="148">
        <f t="shared" si="61"/>
        <v>48.19</v>
      </c>
      <c r="AC155" s="116">
        <v>9.76</v>
      </c>
      <c r="AD155" s="152">
        <f t="shared" si="62"/>
        <v>19.276</v>
      </c>
      <c r="AE155" s="117">
        <v>0.20200000000000001</v>
      </c>
      <c r="AF155" s="147">
        <f t="shared" si="63"/>
        <v>0.39895000000000003</v>
      </c>
      <c r="AG155" s="117">
        <v>0.70199999999999996</v>
      </c>
      <c r="AH155" s="147">
        <f t="shared" si="64"/>
        <v>1.3864499999999997</v>
      </c>
      <c r="AI155" s="29">
        <f t="shared" si="65"/>
        <v>25.304000000000002</v>
      </c>
      <c r="AJ155" s="150">
        <f t="shared" si="66"/>
        <v>49.9754</v>
      </c>
      <c r="AK155" s="54"/>
      <c r="AL155" s="145">
        <v>0.8</v>
      </c>
      <c r="AM155" s="147">
        <f t="shared" si="67"/>
        <v>1.58</v>
      </c>
      <c r="AN155" s="53"/>
      <c r="AO155" s="122">
        <v>0.79</v>
      </c>
      <c r="AP155" s="148">
        <f t="shared" si="68"/>
        <v>1.5602499999999999</v>
      </c>
      <c r="AQ155" s="127" t="s">
        <v>17</v>
      </c>
      <c r="AR155" s="129">
        <v>7.0000000000000001E-3</v>
      </c>
      <c r="AS155" s="160">
        <f t="shared" si="69"/>
        <v>1.3825E-2</v>
      </c>
      <c r="AT155" s="55" t="s">
        <v>84</v>
      </c>
      <c r="AU155" s="129">
        <v>0.01</v>
      </c>
      <c r="AV155" s="160">
        <f t="shared" si="70"/>
        <v>1.975E-2</v>
      </c>
      <c r="AW155" s="55"/>
      <c r="AX155" s="138">
        <v>2.7E-2</v>
      </c>
      <c r="AY155" s="160">
        <f t="shared" si="71"/>
        <v>5.3325000000000004E-2</v>
      </c>
      <c r="AZ155" s="53"/>
      <c r="BA155" s="125">
        <v>1.7</v>
      </c>
      <c r="BB155" s="160">
        <f t="shared" si="72"/>
        <v>3.3574999999999999</v>
      </c>
      <c r="BC155" s="53"/>
      <c r="BD155" s="141">
        <v>0.13</v>
      </c>
      <c r="BE155" s="160">
        <f t="shared" si="73"/>
        <v>0.25674999999999998</v>
      </c>
      <c r="BF155" s="53"/>
      <c r="BG155" s="122">
        <v>0.02</v>
      </c>
      <c r="BH155" s="148">
        <f t="shared" si="74"/>
        <v>3.95E-2</v>
      </c>
      <c r="BI155" s="55" t="s">
        <v>84</v>
      </c>
      <c r="BJ155" s="129">
        <v>0.01</v>
      </c>
      <c r="BK155" s="160">
        <f t="shared" si="75"/>
        <v>1.975E-2</v>
      </c>
      <c r="BL155" s="53"/>
      <c r="BM155" s="141">
        <v>0.64</v>
      </c>
      <c r="BN155" s="160">
        <f t="shared" si="76"/>
        <v>1.264</v>
      </c>
      <c r="BO155" s="32" t="s">
        <v>115</v>
      </c>
      <c r="BP155" s="9" t="s">
        <v>115</v>
      </c>
      <c r="BQ155" s="131"/>
      <c r="BR155" s="8"/>
    </row>
    <row r="156" spans="1:106" x14ac:dyDescent="0.25">
      <c r="A156" s="86">
        <f t="shared" ref="A156:A219" si="77">A155+1</f>
        <v>42500</v>
      </c>
      <c r="B156" s="25">
        <v>2227</v>
      </c>
      <c r="C156" s="31">
        <v>21.28</v>
      </c>
      <c r="D156" s="168">
        <v>8.1</v>
      </c>
      <c r="E156" s="26">
        <v>1</v>
      </c>
      <c r="F156" s="29">
        <v>878</v>
      </c>
      <c r="G156" s="29">
        <f t="shared" si="57"/>
        <v>878</v>
      </c>
      <c r="H156" s="147">
        <f t="shared" ref="H156:H219" si="78">IF(G156=0,0,IF(B156=0,0,(G156*B156/1000)))</f>
        <v>1955.306</v>
      </c>
      <c r="I156" s="26">
        <v>1</v>
      </c>
      <c r="J156" s="29">
        <v>760</v>
      </c>
      <c r="K156" s="29">
        <f t="shared" si="58"/>
        <v>760</v>
      </c>
      <c r="L156" s="29">
        <f t="shared" ref="L156:L219" si="79">IF(K156=0,0,IF(B156=0,0,K156*B156/1000))</f>
        <v>1692.52</v>
      </c>
      <c r="M156" s="54">
        <v>246</v>
      </c>
      <c r="N156" s="147">
        <f t="shared" ref="N156:N219" si="80">IF(M156=0,0,IF(B156=0,0,M156*B156/1000))</f>
        <v>547.84199999999998</v>
      </c>
      <c r="O156" s="97">
        <v>90</v>
      </c>
      <c r="P156" s="62">
        <v>99.1</v>
      </c>
      <c r="Q156" s="29">
        <v>100</v>
      </c>
      <c r="R156" s="29">
        <f t="shared" si="59"/>
        <v>90.999999999999943</v>
      </c>
      <c r="S156" s="147">
        <f t="shared" ref="S156:S219" si="81">IF(R156=0,0,IF(B156=0,0,R156*B156/1000))</f>
        <v>202.6569999999999</v>
      </c>
      <c r="T156" s="26">
        <v>1</v>
      </c>
      <c r="U156" s="62">
        <v>1.7</v>
      </c>
      <c r="V156" s="62">
        <f t="shared" si="60"/>
        <v>1.7</v>
      </c>
      <c r="W156" s="150">
        <f t="shared" ref="W156:W219" si="82">IF(V156=0,0,IF(B156=0,0,V156*B156/1000))</f>
        <v>3.7859000000000003</v>
      </c>
      <c r="X156" s="148"/>
      <c r="Y156" s="160">
        <v>1.2</v>
      </c>
      <c r="Z156" s="147">
        <f t="shared" ref="Z156:Z219" si="83">IF(Y156=0,0,IF(B156=0,0,Y156*B156/1000))</f>
        <v>2.6724000000000001</v>
      </c>
      <c r="AA156" s="114">
        <v>22.4</v>
      </c>
      <c r="AB156" s="148">
        <f t="shared" si="61"/>
        <v>49.884799999999998</v>
      </c>
      <c r="AC156" s="116">
        <v>10.54</v>
      </c>
      <c r="AD156" s="152">
        <f t="shared" si="62"/>
        <v>23.472579999999997</v>
      </c>
      <c r="AE156" s="117">
        <v>0.1</v>
      </c>
      <c r="AF156" s="147">
        <f t="shared" si="63"/>
        <v>0.22270000000000001</v>
      </c>
      <c r="AG156" s="117">
        <v>0.2</v>
      </c>
      <c r="AH156" s="147">
        <f t="shared" si="64"/>
        <v>0.44540000000000002</v>
      </c>
      <c r="AI156" s="29">
        <f t="shared" si="65"/>
        <v>22.7</v>
      </c>
      <c r="AJ156" s="150">
        <f t="shared" si="66"/>
        <v>50.552900000000001</v>
      </c>
      <c r="AK156" s="54"/>
      <c r="AL156" s="145">
        <v>0.51</v>
      </c>
      <c r="AM156" s="147">
        <f t="shared" si="67"/>
        <v>1.1357699999999999</v>
      </c>
      <c r="AN156" s="53"/>
      <c r="AO156" s="122">
        <v>0.55000000000000004</v>
      </c>
      <c r="AP156" s="148">
        <f t="shared" si="68"/>
        <v>1.2248500000000002</v>
      </c>
      <c r="AQ156" s="127" t="s">
        <v>84</v>
      </c>
      <c r="AR156" s="129">
        <v>5.0000000000000001E-3</v>
      </c>
      <c r="AS156" s="160">
        <f t="shared" si="69"/>
        <v>1.1134999999999999E-2</v>
      </c>
      <c r="AT156" s="55" t="s">
        <v>84</v>
      </c>
      <c r="AU156" s="129">
        <v>0.01</v>
      </c>
      <c r="AV156" s="160">
        <f t="shared" si="70"/>
        <v>2.2269999999999998E-2</v>
      </c>
      <c r="AW156" s="55"/>
      <c r="AX156" s="138">
        <v>0.03</v>
      </c>
      <c r="AY156" s="160">
        <f t="shared" si="71"/>
        <v>6.6810000000000008E-2</v>
      </c>
      <c r="AZ156" s="53"/>
      <c r="BA156" s="125">
        <v>2.1</v>
      </c>
      <c r="BB156" s="160">
        <f t="shared" si="72"/>
        <v>4.6766999999999994</v>
      </c>
      <c r="BC156" s="53"/>
      <c r="BD156" s="141">
        <v>0.1</v>
      </c>
      <c r="BE156" s="160">
        <f t="shared" si="73"/>
        <v>0.22270000000000001</v>
      </c>
      <c r="BF156" s="53"/>
      <c r="BG156" s="122">
        <v>0.02</v>
      </c>
      <c r="BH156" s="148">
        <f t="shared" si="74"/>
        <v>4.4539999999999996E-2</v>
      </c>
      <c r="BI156" s="55" t="s">
        <v>84</v>
      </c>
      <c r="BJ156" s="129">
        <v>0.01</v>
      </c>
      <c r="BK156" s="160">
        <f t="shared" si="75"/>
        <v>2.2269999999999998E-2</v>
      </c>
      <c r="BL156" s="53"/>
      <c r="BM156" s="141">
        <v>0.56999999999999995</v>
      </c>
      <c r="BN156" s="160">
        <f t="shared" si="76"/>
        <v>1.2693899999999998</v>
      </c>
      <c r="BO156" s="32" t="s">
        <v>115</v>
      </c>
      <c r="BP156" s="9" t="s">
        <v>115</v>
      </c>
      <c r="BQ156" s="131"/>
      <c r="BR156" s="8"/>
    </row>
    <row r="157" spans="1:106" x14ac:dyDescent="0.25">
      <c r="A157" s="86">
        <f t="shared" si="77"/>
        <v>42501</v>
      </c>
      <c r="B157" s="25">
        <v>2561</v>
      </c>
      <c r="C157" s="31">
        <v>21.71</v>
      </c>
      <c r="D157" s="168">
        <v>7.97</v>
      </c>
      <c r="E157" s="26">
        <v>1</v>
      </c>
      <c r="F157" s="29">
        <v>1077</v>
      </c>
      <c r="G157" s="29">
        <f t="shared" si="57"/>
        <v>1077</v>
      </c>
      <c r="H157" s="147">
        <f t="shared" si="78"/>
        <v>2758.1970000000001</v>
      </c>
      <c r="I157" s="26">
        <v>1</v>
      </c>
      <c r="J157" s="29">
        <v>902</v>
      </c>
      <c r="K157" s="29">
        <f t="shared" si="58"/>
        <v>902</v>
      </c>
      <c r="L157" s="29">
        <f t="shared" si="79"/>
        <v>2310.0219999999999</v>
      </c>
      <c r="M157" s="54">
        <v>395</v>
      </c>
      <c r="N157" s="147">
        <f t="shared" si="80"/>
        <v>1011.595</v>
      </c>
      <c r="O157" s="97">
        <v>91.3</v>
      </c>
      <c r="P157" s="62">
        <v>106.3</v>
      </c>
      <c r="Q157" s="29">
        <v>100</v>
      </c>
      <c r="R157" s="29">
        <f t="shared" si="59"/>
        <v>150</v>
      </c>
      <c r="S157" s="147">
        <f t="shared" si="81"/>
        <v>384.15</v>
      </c>
      <c r="T157" s="26">
        <v>1</v>
      </c>
      <c r="U157" s="62">
        <v>2.4</v>
      </c>
      <c r="V157" s="62">
        <f t="shared" si="60"/>
        <v>2.4</v>
      </c>
      <c r="W157" s="150">
        <f t="shared" si="82"/>
        <v>6.1463999999999999</v>
      </c>
      <c r="X157" s="148" t="s">
        <v>84</v>
      </c>
      <c r="Y157" s="160">
        <v>2</v>
      </c>
      <c r="Z157" s="147">
        <f t="shared" si="83"/>
        <v>5.1219999999999999</v>
      </c>
      <c r="AA157" s="114">
        <v>28</v>
      </c>
      <c r="AB157" s="148">
        <f t="shared" si="61"/>
        <v>71.707999999999998</v>
      </c>
      <c r="AC157" s="116">
        <v>10.83</v>
      </c>
      <c r="AD157" s="152">
        <f t="shared" si="62"/>
        <v>27.73563</v>
      </c>
      <c r="AE157" s="117">
        <v>0.1</v>
      </c>
      <c r="AF157" s="147">
        <f t="shared" si="63"/>
        <v>0.25610000000000005</v>
      </c>
      <c r="AG157" s="117">
        <v>0.2</v>
      </c>
      <c r="AH157" s="147">
        <f t="shared" si="64"/>
        <v>0.5122000000000001</v>
      </c>
      <c r="AI157" s="29">
        <f t="shared" si="65"/>
        <v>28.3</v>
      </c>
      <c r="AJ157" s="150">
        <f t="shared" si="66"/>
        <v>72.476300000000009</v>
      </c>
      <c r="AK157" s="54"/>
      <c r="AL157" s="145">
        <v>0.73</v>
      </c>
      <c r="AM157" s="147">
        <f t="shared" si="67"/>
        <v>1.8695299999999999</v>
      </c>
      <c r="AN157" s="53"/>
      <c r="AO157" s="122">
        <v>0.91</v>
      </c>
      <c r="AP157" s="148">
        <f t="shared" si="68"/>
        <v>2.3305100000000003</v>
      </c>
      <c r="AQ157" s="127" t="s">
        <v>17</v>
      </c>
      <c r="AR157" s="129">
        <v>8.9999999999999993E-3</v>
      </c>
      <c r="AS157" s="160">
        <f t="shared" si="69"/>
        <v>2.3049E-2</v>
      </c>
      <c r="AT157" s="55" t="s">
        <v>84</v>
      </c>
      <c r="AU157" s="129">
        <v>0.01</v>
      </c>
      <c r="AV157" s="160">
        <f t="shared" si="70"/>
        <v>2.5610000000000001E-2</v>
      </c>
      <c r="AW157" s="55"/>
      <c r="AX157" s="138">
        <v>4.9000000000000002E-2</v>
      </c>
      <c r="AY157" s="160">
        <f t="shared" si="71"/>
        <v>0.12548900000000002</v>
      </c>
      <c r="AZ157" s="53"/>
      <c r="BA157" s="125">
        <v>3.4</v>
      </c>
      <c r="BB157" s="160">
        <f t="shared" si="72"/>
        <v>8.7073999999999998</v>
      </c>
      <c r="BC157" s="53"/>
      <c r="BD157" s="141">
        <v>0.11</v>
      </c>
      <c r="BE157" s="160">
        <f t="shared" si="73"/>
        <v>0.28170999999999996</v>
      </c>
      <c r="BF157" s="53"/>
      <c r="BG157" s="122">
        <v>0.03</v>
      </c>
      <c r="BH157" s="148">
        <f t="shared" si="74"/>
        <v>7.6829999999999996E-2</v>
      </c>
      <c r="BI157" s="55" t="s">
        <v>17</v>
      </c>
      <c r="BJ157" s="129">
        <v>0.01</v>
      </c>
      <c r="BK157" s="160">
        <f t="shared" si="75"/>
        <v>2.5610000000000001E-2</v>
      </c>
      <c r="BL157" s="53"/>
      <c r="BM157" s="141">
        <v>1</v>
      </c>
      <c r="BN157" s="160">
        <f t="shared" si="76"/>
        <v>2.5609999999999999</v>
      </c>
      <c r="BO157" s="32" t="s">
        <v>115</v>
      </c>
      <c r="BP157" s="9" t="s">
        <v>115</v>
      </c>
      <c r="BQ157" s="131"/>
      <c r="BR157" s="8"/>
    </row>
    <row r="158" spans="1:106" x14ac:dyDescent="0.25">
      <c r="A158" s="86">
        <f t="shared" si="77"/>
        <v>42502</v>
      </c>
      <c r="B158" s="25">
        <v>2368</v>
      </c>
      <c r="C158" s="31">
        <v>21.97</v>
      </c>
      <c r="D158" s="168">
        <v>8.18</v>
      </c>
      <c r="E158" s="26">
        <v>1</v>
      </c>
      <c r="F158" s="29">
        <v>897</v>
      </c>
      <c r="G158" s="29">
        <f t="shared" si="57"/>
        <v>897</v>
      </c>
      <c r="H158" s="147">
        <f t="shared" si="78"/>
        <v>2124.096</v>
      </c>
      <c r="I158" s="26">
        <v>1</v>
      </c>
      <c r="J158" s="29">
        <v>705</v>
      </c>
      <c r="K158" s="29">
        <f t="shared" si="58"/>
        <v>705</v>
      </c>
      <c r="L158" s="29">
        <f t="shared" si="79"/>
        <v>1669.44</v>
      </c>
      <c r="M158" s="54">
        <v>191</v>
      </c>
      <c r="N158" s="147">
        <f t="shared" si="80"/>
        <v>452.28800000000001</v>
      </c>
      <c r="O158" s="97">
        <v>91.9</v>
      </c>
      <c r="P158" s="62">
        <v>108.6</v>
      </c>
      <c r="Q158" s="29">
        <v>100</v>
      </c>
      <c r="R158" s="29">
        <f t="shared" si="59"/>
        <v>166.99999999999989</v>
      </c>
      <c r="S158" s="147">
        <f t="shared" si="81"/>
        <v>395.45599999999973</v>
      </c>
      <c r="T158" s="26">
        <v>1</v>
      </c>
      <c r="U158" s="62">
        <v>2.6</v>
      </c>
      <c r="V158" s="62">
        <f t="shared" si="60"/>
        <v>2.6</v>
      </c>
      <c r="W158" s="150">
        <f t="shared" si="82"/>
        <v>6.1568000000000005</v>
      </c>
      <c r="X158" s="148" t="s">
        <v>84</v>
      </c>
      <c r="Y158" s="160">
        <v>2</v>
      </c>
      <c r="Z158" s="147">
        <f t="shared" si="83"/>
        <v>4.7359999999999998</v>
      </c>
      <c r="AA158" s="114">
        <v>23.2</v>
      </c>
      <c r="AB158" s="148">
        <f t="shared" si="61"/>
        <v>54.937599999999996</v>
      </c>
      <c r="AC158" s="116">
        <v>9.73</v>
      </c>
      <c r="AD158" s="152">
        <f t="shared" si="62"/>
        <v>23.04064</v>
      </c>
      <c r="AE158" s="117">
        <v>0.17499999999999999</v>
      </c>
      <c r="AF158" s="147">
        <f t="shared" si="63"/>
        <v>0.41439999999999999</v>
      </c>
      <c r="AG158" s="117">
        <v>0.106</v>
      </c>
      <c r="AH158" s="147">
        <f t="shared" si="64"/>
        <v>0.25100800000000001</v>
      </c>
      <c r="AI158" s="29">
        <f t="shared" si="65"/>
        <v>23.481000000000002</v>
      </c>
      <c r="AJ158" s="150">
        <f t="shared" si="66"/>
        <v>55.603008000000003</v>
      </c>
      <c r="AK158" s="54"/>
      <c r="AL158" s="145">
        <v>0.66</v>
      </c>
      <c r="AM158" s="147">
        <f t="shared" si="67"/>
        <v>1.56288</v>
      </c>
      <c r="AN158" s="53"/>
      <c r="AO158" s="122">
        <v>0.11</v>
      </c>
      <c r="AP158" s="148">
        <f t="shared" si="68"/>
        <v>0.26048000000000004</v>
      </c>
      <c r="AQ158" s="127" t="s">
        <v>84</v>
      </c>
      <c r="AR158" s="129">
        <v>5.0000000000000001E-3</v>
      </c>
      <c r="AS158" s="160">
        <f t="shared" si="69"/>
        <v>1.184E-2</v>
      </c>
      <c r="AT158" s="55" t="s">
        <v>84</v>
      </c>
      <c r="AU158" s="129">
        <v>0.01</v>
      </c>
      <c r="AV158" s="160">
        <f t="shared" si="70"/>
        <v>2.368E-2</v>
      </c>
      <c r="AW158" s="55"/>
      <c r="AX158" s="138">
        <v>0.51</v>
      </c>
      <c r="AY158" s="160">
        <f t="shared" si="71"/>
        <v>1.2076800000000001</v>
      </c>
      <c r="AZ158" s="53"/>
      <c r="BA158" s="125">
        <v>7.0000000000000007E-2</v>
      </c>
      <c r="BB158" s="160">
        <f t="shared" si="72"/>
        <v>0.16576000000000002</v>
      </c>
      <c r="BC158" s="53"/>
      <c r="BD158" s="141">
        <v>0.05</v>
      </c>
      <c r="BE158" s="160">
        <f t="shared" si="73"/>
        <v>0.11840000000000001</v>
      </c>
      <c r="BF158" s="53" t="s">
        <v>84</v>
      </c>
      <c r="BG158" s="122">
        <v>0.01</v>
      </c>
      <c r="BH158" s="148">
        <f t="shared" si="74"/>
        <v>2.368E-2</v>
      </c>
      <c r="BI158" s="55" t="s">
        <v>84</v>
      </c>
      <c r="BJ158" s="129">
        <v>0.01</v>
      </c>
      <c r="BK158" s="160">
        <f t="shared" si="75"/>
        <v>2.368E-2</v>
      </c>
      <c r="BL158" s="53"/>
      <c r="BM158" s="141">
        <v>2.6</v>
      </c>
      <c r="BN158" s="160">
        <f t="shared" si="76"/>
        <v>6.1568000000000005</v>
      </c>
      <c r="BO158" s="32" t="s">
        <v>115</v>
      </c>
      <c r="BP158" s="9" t="s">
        <v>115</v>
      </c>
      <c r="BQ158" s="131"/>
      <c r="BR158" s="8"/>
    </row>
    <row r="159" spans="1:106" x14ac:dyDescent="0.25">
      <c r="A159" s="86">
        <f t="shared" si="77"/>
        <v>42503</v>
      </c>
      <c r="B159" s="25">
        <v>1921</v>
      </c>
      <c r="C159" s="31">
        <v>22.13</v>
      </c>
      <c r="D159" s="168">
        <v>7.76</v>
      </c>
      <c r="E159" s="26">
        <v>1</v>
      </c>
      <c r="F159" s="29">
        <v>1000</v>
      </c>
      <c r="G159" s="29">
        <f t="shared" si="57"/>
        <v>1000</v>
      </c>
      <c r="H159" s="147">
        <f t="shared" si="78"/>
        <v>1921</v>
      </c>
      <c r="I159" s="26">
        <v>1</v>
      </c>
      <c r="J159" s="29">
        <v>950</v>
      </c>
      <c r="K159" s="29">
        <f t="shared" si="58"/>
        <v>950</v>
      </c>
      <c r="L159" s="29">
        <f t="shared" si="79"/>
        <v>1824.95</v>
      </c>
      <c r="M159" s="54">
        <v>269</v>
      </c>
      <c r="N159" s="147">
        <f t="shared" si="80"/>
        <v>516.74900000000002</v>
      </c>
      <c r="O159" s="97">
        <v>88.5</v>
      </c>
      <c r="P159" s="62">
        <v>97</v>
      </c>
      <c r="Q159" s="29">
        <v>65</v>
      </c>
      <c r="R159" s="29">
        <f t="shared" si="59"/>
        <v>130.76923076923077</v>
      </c>
      <c r="S159" s="147">
        <f t="shared" si="81"/>
        <v>251.2076923076923</v>
      </c>
      <c r="T159" s="26">
        <v>1</v>
      </c>
      <c r="U159" s="62">
        <v>2</v>
      </c>
      <c r="V159" s="62">
        <f t="shared" si="60"/>
        <v>2</v>
      </c>
      <c r="W159" s="150">
        <f t="shared" si="82"/>
        <v>3.8420000000000001</v>
      </c>
      <c r="X159" s="148" t="s">
        <v>84</v>
      </c>
      <c r="Y159" s="160">
        <v>2</v>
      </c>
      <c r="Z159" s="147">
        <f t="shared" si="83"/>
        <v>3.8420000000000001</v>
      </c>
      <c r="AA159" s="114">
        <v>24.4</v>
      </c>
      <c r="AB159" s="148">
        <f t="shared" si="61"/>
        <v>46.872399999999992</v>
      </c>
      <c r="AC159" s="116">
        <v>10.35</v>
      </c>
      <c r="AD159" s="152">
        <f t="shared" si="62"/>
        <v>19.882349999999999</v>
      </c>
      <c r="AE159" s="117">
        <v>0.1</v>
      </c>
      <c r="AF159" s="147">
        <f t="shared" si="63"/>
        <v>0.19210000000000002</v>
      </c>
      <c r="AG159" s="117">
        <v>0.2</v>
      </c>
      <c r="AH159" s="147">
        <f t="shared" si="64"/>
        <v>0.38420000000000004</v>
      </c>
      <c r="AI159" s="29">
        <f t="shared" si="65"/>
        <v>24.7</v>
      </c>
      <c r="AJ159" s="150">
        <f t="shared" si="66"/>
        <v>47.448699999999995</v>
      </c>
      <c r="AK159" s="54"/>
      <c r="AL159" s="145">
        <v>0.75</v>
      </c>
      <c r="AM159" s="147">
        <f t="shared" si="67"/>
        <v>1.44075</v>
      </c>
      <c r="AN159" s="53"/>
      <c r="AO159" s="122">
        <v>0.05</v>
      </c>
      <c r="AP159" s="148">
        <f t="shared" si="68"/>
        <v>9.605000000000001E-2</v>
      </c>
      <c r="AQ159" s="127" t="s">
        <v>84</v>
      </c>
      <c r="AR159" s="129">
        <v>5.0000000000000001E-3</v>
      </c>
      <c r="AS159" s="160">
        <f t="shared" si="69"/>
        <v>9.6050000000000007E-3</v>
      </c>
      <c r="AT159" s="55" t="s">
        <v>84</v>
      </c>
      <c r="AU159" s="129">
        <v>0.01</v>
      </c>
      <c r="AV159" s="160">
        <f t="shared" si="70"/>
        <v>1.9210000000000001E-2</v>
      </c>
      <c r="AW159" s="55"/>
      <c r="AX159" s="138">
        <v>0.12</v>
      </c>
      <c r="AY159" s="160">
        <f t="shared" si="71"/>
        <v>0.23051999999999997</v>
      </c>
      <c r="AZ159" s="53"/>
      <c r="BA159" s="125">
        <v>0.48</v>
      </c>
      <c r="BB159" s="160">
        <f t="shared" si="72"/>
        <v>0.9220799999999999</v>
      </c>
      <c r="BC159" s="53"/>
      <c r="BD159" s="141">
        <v>0.02</v>
      </c>
      <c r="BE159" s="160">
        <f t="shared" si="73"/>
        <v>3.8420000000000003E-2</v>
      </c>
      <c r="BF159" s="53" t="s">
        <v>84</v>
      </c>
      <c r="BG159" s="122">
        <v>0.01</v>
      </c>
      <c r="BH159" s="148">
        <f t="shared" si="74"/>
        <v>1.9210000000000001E-2</v>
      </c>
      <c r="BI159" s="55" t="s">
        <v>84</v>
      </c>
      <c r="BJ159" s="129">
        <v>0.01</v>
      </c>
      <c r="BK159" s="160">
        <f t="shared" si="75"/>
        <v>1.9210000000000001E-2</v>
      </c>
      <c r="BL159" s="53"/>
      <c r="BM159" s="141">
        <v>0.25</v>
      </c>
      <c r="BN159" s="160">
        <f t="shared" si="76"/>
        <v>0.48025000000000001</v>
      </c>
      <c r="BO159" s="32" t="s">
        <v>115</v>
      </c>
      <c r="BP159" s="9" t="s">
        <v>115</v>
      </c>
      <c r="BQ159" s="131"/>
      <c r="BR159" s="8"/>
    </row>
    <row r="160" spans="1:106" x14ac:dyDescent="0.25">
      <c r="A160" s="86">
        <f t="shared" si="77"/>
        <v>42504</v>
      </c>
      <c r="B160" s="25">
        <v>1703</v>
      </c>
      <c r="C160" s="31">
        <v>22.44</v>
      </c>
      <c r="D160" s="168">
        <v>7.79</v>
      </c>
      <c r="E160" s="26">
        <v>1</v>
      </c>
      <c r="F160" s="29">
        <v>849</v>
      </c>
      <c r="G160" s="29">
        <f t="shared" si="57"/>
        <v>849</v>
      </c>
      <c r="H160" s="147">
        <f t="shared" si="78"/>
        <v>1445.847</v>
      </c>
      <c r="I160" s="26">
        <v>1</v>
      </c>
      <c r="J160" s="29">
        <v>800</v>
      </c>
      <c r="K160" s="29">
        <f t="shared" si="58"/>
        <v>800</v>
      </c>
      <c r="L160" s="29">
        <f t="shared" si="79"/>
        <v>1362.4</v>
      </c>
      <c r="M160" s="54">
        <v>304</v>
      </c>
      <c r="N160" s="147">
        <f t="shared" si="80"/>
        <v>517.71199999999999</v>
      </c>
      <c r="O160" s="97">
        <v>90</v>
      </c>
      <c r="P160" s="62">
        <v>98.7</v>
      </c>
      <c r="Q160" s="29">
        <v>100</v>
      </c>
      <c r="R160" s="29">
        <f t="shared" si="59"/>
        <v>87.000000000000043</v>
      </c>
      <c r="S160" s="147">
        <f t="shared" si="81"/>
        <v>148.16100000000006</v>
      </c>
      <c r="T160" s="26">
        <v>1</v>
      </c>
      <c r="U160" s="62">
        <v>1.2</v>
      </c>
      <c r="V160" s="62">
        <f t="shared" si="60"/>
        <v>1.2</v>
      </c>
      <c r="W160" s="150">
        <f t="shared" si="82"/>
        <v>2.0436000000000001</v>
      </c>
      <c r="X160" s="148" t="s">
        <v>84</v>
      </c>
      <c r="Y160" s="160">
        <v>5</v>
      </c>
      <c r="Z160" s="147">
        <f t="shared" si="83"/>
        <v>8.5150000000000006</v>
      </c>
      <c r="AA160" s="114">
        <v>24</v>
      </c>
      <c r="AB160" s="148">
        <f t="shared" si="61"/>
        <v>40.872</v>
      </c>
      <c r="AC160" s="116">
        <v>5.0199999999999996</v>
      </c>
      <c r="AD160" s="152">
        <f t="shared" si="62"/>
        <v>8.549059999999999</v>
      </c>
      <c r="AE160" s="117">
        <v>0.1</v>
      </c>
      <c r="AF160" s="147">
        <f t="shared" si="63"/>
        <v>0.17030000000000001</v>
      </c>
      <c r="AG160" s="117">
        <v>0.2</v>
      </c>
      <c r="AH160" s="147">
        <f t="shared" si="64"/>
        <v>0.34060000000000001</v>
      </c>
      <c r="AI160" s="29">
        <f t="shared" si="65"/>
        <v>24.3</v>
      </c>
      <c r="AJ160" s="150">
        <f t="shared" si="66"/>
        <v>41.382899999999999</v>
      </c>
      <c r="AK160" s="54"/>
      <c r="AL160" s="145">
        <v>0.94</v>
      </c>
      <c r="AM160" s="147">
        <f t="shared" si="67"/>
        <v>1.6008199999999999</v>
      </c>
      <c r="AN160" s="53"/>
      <c r="AO160" s="122">
        <v>0.33</v>
      </c>
      <c r="AP160" s="148">
        <f t="shared" si="68"/>
        <v>0.56198999999999999</v>
      </c>
      <c r="AQ160" s="127" t="s">
        <v>84</v>
      </c>
      <c r="AR160" s="129">
        <v>5.0000000000000001E-3</v>
      </c>
      <c r="AS160" s="160">
        <f t="shared" si="69"/>
        <v>8.515E-3</v>
      </c>
      <c r="AT160" s="55" t="s">
        <v>84</v>
      </c>
      <c r="AU160" s="129">
        <v>0.01</v>
      </c>
      <c r="AV160" s="160">
        <f t="shared" si="70"/>
        <v>1.703E-2</v>
      </c>
      <c r="AW160" s="55"/>
      <c r="AX160" s="138">
        <v>5.8999999999999997E-2</v>
      </c>
      <c r="AY160" s="160">
        <f t="shared" si="71"/>
        <v>0.10047699999999998</v>
      </c>
      <c r="AZ160" s="53"/>
      <c r="BA160" s="125">
        <v>0.51</v>
      </c>
      <c r="BB160" s="160">
        <f t="shared" si="72"/>
        <v>0.86853000000000002</v>
      </c>
      <c r="BC160" s="53"/>
      <c r="BD160" s="141">
        <v>0.09</v>
      </c>
      <c r="BE160" s="160">
        <f t="shared" si="73"/>
        <v>0.15326999999999999</v>
      </c>
      <c r="BF160" s="53" t="s">
        <v>84</v>
      </c>
      <c r="BG160" s="122">
        <v>0.01</v>
      </c>
      <c r="BH160" s="148">
        <f t="shared" si="74"/>
        <v>1.703E-2</v>
      </c>
      <c r="BI160" s="55" t="s">
        <v>84</v>
      </c>
      <c r="BJ160" s="129">
        <v>0.01</v>
      </c>
      <c r="BK160" s="160">
        <f t="shared" si="75"/>
        <v>1.703E-2</v>
      </c>
      <c r="BL160" s="53"/>
      <c r="BM160" s="141">
        <v>0.1</v>
      </c>
      <c r="BN160" s="160">
        <f t="shared" si="76"/>
        <v>0.17030000000000001</v>
      </c>
      <c r="BO160" s="32" t="s">
        <v>115</v>
      </c>
      <c r="BP160" s="9" t="s">
        <v>115</v>
      </c>
      <c r="BQ160" s="131"/>
      <c r="BR160" s="8"/>
    </row>
    <row r="161" spans="1:70" x14ac:dyDescent="0.25">
      <c r="A161" s="86">
        <f t="shared" si="77"/>
        <v>42505</v>
      </c>
      <c r="B161" s="25">
        <v>1198</v>
      </c>
      <c r="C161" s="31">
        <v>21.92</v>
      </c>
      <c r="D161" s="168">
        <v>8.0399999999999991</v>
      </c>
      <c r="E161" s="26">
        <v>1</v>
      </c>
      <c r="F161" s="29">
        <v>572</v>
      </c>
      <c r="G161" s="29">
        <f t="shared" si="57"/>
        <v>572</v>
      </c>
      <c r="H161" s="147">
        <f t="shared" si="78"/>
        <v>685.25599999999997</v>
      </c>
      <c r="I161" s="26">
        <v>1</v>
      </c>
      <c r="J161" s="29">
        <v>539</v>
      </c>
      <c r="K161" s="29">
        <f t="shared" si="58"/>
        <v>539</v>
      </c>
      <c r="L161" s="29">
        <f t="shared" si="79"/>
        <v>645.72199999999998</v>
      </c>
      <c r="M161" s="54">
        <v>168</v>
      </c>
      <c r="N161" s="147">
        <f t="shared" si="80"/>
        <v>201.26400000000001</v>
      </c>
      <c r="O161" s="97">
        <v>91.7</v>
      </c>
      <c r="P161" s="62">
        <v>99.4</v>
      </c>
      <c r="Q161" s="29">
        <v>100</v>
      </c>
      <c r="R161" s="29">
        <f t="shared" si="59"/>
        <v>77.000000000000028</v>
      </c>
      <c r="S161" s="147">
        <f t="shared" si="81"/>
        <v>92.246000000000024</v>
      </c>
      <c r="T161" s="26">
        <v>1</v>
      </c>
      <c r="U161" s="62">
        <v>1.1000000000000001</v>
      </c>
      <c r="V161" s="62">
        <f t="shared" si="60"/>
        <v>1.1000000000000001</v>
      </c>
      <c r="W161" s="150">
        <f t="shared" si="82"/>
        <v>1.3178000000000001</v>
      </c>
      <c r="X161" s="148" t="s">
        <v>84</v>
      </c>
      <c r="Y161" s="160">
        <v>2.5</v>
      </c>
      <c r="Z161" s="147">
        <f t="shared" si="83"/>
        <v>2.9950000000000001</v>
      </c>
      <c r="AA161" s="114">
        <v>23.2</v>
      </c>
      <c r="AB161" s="148">
        <f t="shared" si="61"/>
        <v>27.793599999999998</v>
      </c>
      <c r="AC161" s="116">
        <v>3.27</v>
      </c>
      <c r="AD161" s="152">
        <f t="shared" si="62"/>
        <v>3.9174600000000002</v>
      </c>
      <c r="AE161" s="117">
        <v>0.1</v>
      </c>
      <c r="AF161" s="147">
        <f t="shared" si="63"/>
        <v>0.11980000000000002</v>
      </c>
      <c r="AG161" s="117">
        <v>0.2</v>
      </c>
      <c r="AH161" s="147">
        <f t="shared" si="64"/>
        <v>0.23960000000000004</v>
      </c>
      <c r="AI161" s="29">
        <f t="shared" si="65"/>
        <v>23.5</v>
      </c>
      <c r="AJ161" s="150">
        <f t="shared" si="66"/>
        <v>28.152999999999999</v>
      </c>
      <c r="AK161" s="54"/>
      <c r="AL161" s="145">
        <v>0.4</v>
      </c>
      <c r="AM161" s="147">
        <f t="shared" si="67"/>
        <v>0.47920000000000007</v>
      </c>
      <c r="AN161" s="53" t="s">
        <v>84</v>
      </c>
      <c r="AO161" s="122">
        <v>0.02</v>
      </c>
      <c r="AP161" s="148">
        <f t="shared" si="68"/>
        <v>2.3960000000000002E-2</v>
      </c>
      <c r="AQ161" s="127" t="s">
        <v>17</v>
      </c>
      <c r="AR161" s="129">
        <v>6.0000000000000001E-3</v>
      </c>
      <c r="AS161" s="160">
        <f t="shared" si="69"/>
        <v>7.1879999999999999E-3</v>
      </c>
      <c r="AT161" s="55" t="s">
        <v>84</v>
      </c>
      <c r="AU161" s="129">
        <v>0.01</v>
      </c>
      <c r="AV161" s="160">
        <f t="shared" si="70"/>
        <v>1.1980000000000001E-2</v>
      </c>
      <c r="AW161" s="55"/>
      <c r="AX161" s="138">
        <v>5.6000000000000001E-2</v>
      </c>
      <c r="AY161" s="160">
        <f t="shared" si="71"/>
        <v>6.7088000000000009E-2</v>
      </c>
      <c r="AZ161" s="53"/>
      <c r="BA161" s="125">
        <v>0.04</v>
      </c>
      <c r="BB161" s="160">
        <f t="shared" si="72"/>
        <v>4.7920000000000004E-2</v>
      </c>
      <c r="BC161" s="53"/>
      <c r="BD161" s="141">
        <v>0.01</v>
      </c>
      <c r="BE161" s="160">
        <f t="shared" si="73"/>
        <v>1.1980000000000001E-2</v>
      </c>
      <c r="BF161" s="53" t="s">
        <v>84</v>
      </c>
      <c r="BG161" s="122">
        <v>0.01</v>
      </c>
      <c r="BH161" s="148">
        <f t="shared" si="74"/>
        <v>1.1980000000000001E-2</v>
      </c>
      <c r="BI161" s="55" t="s">
        <v>84</v>
      </c>
      <c r="BJ161" s="129">
        <v>0.01</v>
      </c>
      <c r="BK161" s="160">
        <f t="shared" si="75"/>
        <v>1.1980000000000001E-2</v>
      </c>
      <c r="BL161" s="53"/>
      <c r="BM161" s="141">
        <v>0.13</v>
      </c>
      <c r="BN161" s="160">
        <f t="shared" si="76"/>
        <v>0.15574000000000002</v>
      </c>
      <c r="BO161" s="32" t="s">
        <v>115</v>
      </c>
      <c r="BP161" s="9" t="s">
        <v>115</v>
      </c>
      <c r="BQ161" s="131"/>
      <c r="BR161" s="8"/>
    </row>
    <row r="162" spans="1:70" x14ac:dyDescent="0.25">
      <c r="A162" s="86">
        <f t="shared" si="77"/>
        <v>42506</v>
      </c>
      <c r="B162" s="25">
        <v>1166</v>
      </c>
      <c r="C162" s="31">
        <v>20.78</v>
      </c>
      <c r="D162" s="168">
        <v>8.24</v>
      </c>
      <c r="E162" s="26">
        <v>1</v>
      </c>
      <c r="F162" s="29">
        <v>442</v>
      </c>
      <c r="G162" s="29">
        <f t="shared" si="57"/>
        <v>442</v>
      </c>
      <c r="H162" s="147">
        <f t="shared" si="78"/>
        <v>515.37199999999996</v>
      </c>
      <c r="I162" s="26">
        <v>1</v>
      </c>
      <c r="J162" s="29">
        <v>400</v>
      </c>
      <c r="K162" s="29">
        <f t="shared" si="58"/>
        <v>400</v>
      </c>
      <c r="L162" s="29">
        <f t="shared" si="79"/>
        <v>466.4</v>
      </c>
      <c r="M162" s="54">
        <v>120</v>
      </c>
      <c r="N162" s="147">
        <f t="shared" si="80"/>
        <v>139.91999999999999</v>
      </c>
      <c r="O162" s="97">
        <v>88.2</v>
      </c>
      <c r="P162" s="62">
        <v>95.4</v>
      </c>
      <c r="Q162" s="29">
        <v>100</v>
      </c>
      <c r="R162" s="29">
        <f t="shared" si="59"/>
        <v>72.000000000000028</v>
      </c>
      <c r="S162" s="147">
        <f t="shared" si="81"/>
        <v>83.952000000000027</v>
      </c>
      <c r="T162" s="26">
        <v>1</v>
      </c>
      <c r="U162" s="62">
        <v>1.1000000000000001</v>
      </c>
      <c r="V162" s="62">
        <f t="shared" si="60"/>
        <v>1.1000000000000001</v>
      </c>
      <c r="W162" s="150">
        <f t="shared" si="82"/>
        <v>1.2826000000000002</v>
      </c>
      <c r="X162" s="148"/>
      <c r="Y162" s="160">
        <v>2.2999999999999998</v>
      </c>
      <c r="Z162" s="147">
        <f t="shared" si="83"/>
        <v>2.6817999999999995</v>
      </c>
      <c r="AA162" s="114">
        <v>17.2</v>
      </c>
      <c r="AB162" s="148">
        <f t="shared" si="61"/>
        <v>20.055199999999999</v>
      </c>
      <c r="AC162" s="116">
        <v>12.44</v>
      </c>
      <c r="AD162" s="152">
        <f t="shared" si="62"/>
        <v>14.505039999999999</v>
      </c>
      <c r="AE162" s="117">
        <v>0.1</v>
      </c>
      <c r="AF162" s="147">
        <f t="shared" si="63"/>
        <v>0.11660000000000001</v>
      </c>
      <c r="AG162" s="117">
        <v>0.2</v>
      </c>
      <c r="AH162" s="147">
        <f t="shared" si="64"/>
        <v>0.23320000000000002</v>
      </c>
      <c r="AI162" s="29">
        <f t="shared" si="65"/>
        <v>17.5</v>
      </c>
      <c r="AJ162" s="150">
        <f t="shared" si="66"/>
        <v>20.405000000000001</v>
      </c>
      <c r="AK162" s="54"/>
      <c r="AL162" s="145">
        <v>0.18</v>
      </c>
      <c r="AM162" s="147">
        <f t="shared" si="67"/>
        <v>0.20987999999999998</v>
      </c>
      <c r="AN162" s="53"/>
      <c r="AO162" s="122">
        <v>0.02</v>
      </c>
      <c r="AP162" s="148">
        <f t="shared" si="68"/>
        <v>2.332E-2</v>
      </c>
      <c r="AQ162" s="127" t="s">
        <v>17</v>
      </c>
      <c r="AR162" s="129">
        <v>7.0999999999999994E-2</v>
      </c>
      <c r="AS162" s="160">
        <f t="shared" si="69"/>
        <v>8.2785999999999985E-2</v>
      </c>
      <c r="AT162" s="55" t="s">
        <v>84</v>
      </c>
      <c r="AU162" s="129">
        <v>0.01</v>
      </c>
      <c r="AV162" s="160">
        <f t="shared" si="70"/>
        <v>1.166E-2</v>
      </c>
      <c r="AW162" s="55"/>
      <c r="AX162" s="138">
        <v>4.2999999999999997E-2</v>
      </c>
      <c r="AY162" s="160">
        <f t="shared" si="71"/>
        <v>5.0137999999999995E-2</v>
      </c>
      <c r="AZ162" s="53"/>
      <c r="BA162" s="125">
        <v>0.78</v>
      </c>
      <c r="BB162" s="160">
        <f t="shared" si="72"/>
        <v>0.90948000000000007</v>
      </c>
      <c r="BC162" s="53"/>
      <c r="BD162" s="141">
        <v>0.37</v>
      </c>
      <c r="BE162" s="160">
        <f t="shared" si="73"/>
        <v>0.43142000000000003</v>
      </c>
      <c r="BF162" s="53"/>
      <c r="BG162" s="122">
        <v>0.01</v>
      </c>
      <c r="BH162" s="148">
        <f t="shared" si="74"/>
        <v>1.166E-2</v>
      </c>
      <c r="BI162" s="55" t="s">
        <v>84</v>
      </c>
      <c r="BJ162" s="129">
        <v>0.01</v>
      </c>
      <c r="BK162" s="160">
        <f t="shared" si="75"/>
        <v>1.166E-2</v>
      </c>
      <c r="BL162" s="53"/>
      <c r="BM162" s="141">
        <v>1.5</v>
      </c>
      <c r="BN162" s="160">
        <f t="shared" si="76"/>
        <v>1.7490000000000001</v>
      </c>
      <c r="BO162" s="32" t="s">
        <v>115</v>
      </c>
      <c r="BP162" s="9" t="s">
        <v>115</v>
      </c>
      <c r="BQ162" s="131"/>
      <c r="BR162" s="8"/>
    </row>
    <row r="163" spans="1:70" x14ac:dyDescent="0.25">
      <c r="A163" s="86">
        <f t="shared" si="77"/>
        <v>42507</v>
      </c>
      <c r="B163" s="25">
        <v>1994</v>
      </c>
      <c r="C163" s="31">
        <v>20.2</v>
      </c>
      <c r="D163" s="168">
        <v>8.3000000000000007</v>
      </c>
      <c r="E163" s="26">
        <v>1</v>
      </c>
      <c r="F163" s="29">
        <v>770</v>
      </c>
      <c r="G163" s="29">
        <f t="shared" si="57"/>
        <v>770</v>
      </c>
      <c r="H163" s="147">
        <f t="shared" si="78"/>
        <v>1535.38</v>
      </c>
      <c r="I163" s="26">
        <v>1</v>
      </c>
      <c r="J163" s="29">
        <v>704</v>
      </c>
      <c r="K163" s="29">
        <f t="shared" si="58"/>
        <v>704</v>
      </c>
      <c r="L163" s="29">
        <f t="shared" si="79"/>
        <v>1403.7760000000001</v>
      </c>
      <c r="M163" s="54">
        <v>178</v>
      </c>
      <c r="N163" s="147">
        <f t="shared" si="80"/>
        <v>354.93200000000002</v>
      </c>
      <c r="O163" s="97">
        <v>88.3</v>
      </c>
      <c r="P163" s="62">
        <v>98.6</v>
      </c>
      <c r="Q163" s="29">
        <v>78</v>
      </c>
      <c r="R163" s="29">
        <f t="shared" si="59"/>
        <v>132.05128205128202</v>
      </c>
      <c r="S163" s="147">
        <f t="shared" si="81"/>
        <v>263.31025641025633</v>
      </c>
      <c r="T163" s="26">
        <v>1</v>
      </c>
      <c r="U163" s="62">
        <v>1.8</v>
      </c>
      <c r="V163" s="62">
        <f t="shared" si="60"/>
        <v>1.8</v>
      </c>
      <c r="W163" s="150">
        <f t="shared" si="82"/>
        <v>3.5892000000000004</v>
      </c>
      <c r="X163" s="148" t="s">
        <v>84</v>
      </c>
      <c r="Y163" s="160">
        <v>5</v>
      </c>
      <c r="Z163" s="147">
        <f t="shared" si="83"/>
        <v>9.9700000000000006</v>
      </c>
      <c r="AA163" s="114">
        <v>22.4</v>
      </c>
      <c r="AB163" s="148">
        <f t="shared" si="61"/>
        <v>44.665599999999998</v>
      </c>
      <c r="AC163" s="116">
        <v>11.41</v>
      </c>
      <c r="AD163" s="152">
        <f t="shared" si="62"/>
        <v>22.751540000000002</v>
      </c>
      <c r="AE163" s="117">
        <v>0.249</v>
      </c>
      <c r="AF163" s="147">
        <f t="shared" si="63"/>
        <v>0.49650599999999995</v>
      </c>
      <c r="AG163" s="117">
        <v>0.98099999999999998</v>
      </c>
      <c r="AH163" s="147">
        <f t="shared" si="64"/>
        <v>1.9561140000000001</v>
      </c>
      <c r="AI163" s="29">
        <f t="shared" si="65"/>
        <v>23.63</v>
      </c>
      <c r="AJ163" s="150">
        <f t="shared" si="66"/>
        <v>47.118220000000001</v>
      </c>
      <c r="AK163" s="54"/>
      <c r="AL163" s="145">
        <v>0.38</v>
      </c>
      <c r="AM163" s="147">
        <f t="shared" si="67"/>
        <v>0.75772000000000006</v>
      </c>
      <c r="AN163" s="53"/>
      <c r="AO163" s="122">
        <v>0.4</v>
      </c>
      <c r="AP163" s="148">
        <f t="shared" si="68"/>
        <v>0.79759999999999998</v>
      </c>
      <c r="AQ163" s="127" t="s">
        <v>17</v>
      </c>
      <c r="AR163" s="129">
        <v>7.0000000000000001E-3</v>
      </c>
      <c r="AS163" s="160">
        <f t="shared" si="69"/>
        <v>1.3958E-2</v>
      </c>
      <c r="AT163" s="55" t="s">
        <v>84</v>
      </c>
      <c r="AU163" s="129">
        <v>0.01</v>
      </c>
      <c r="AV163" s="160">
        <f t="shared" si="70"/>
        <v>1.9940000000000003E-2</v>
      </c>
      <c r="AW163" s="55"/>
      <c r="AX163" s="138">
        <v>3.2000000000000001E-2</v>
      </c>
      <c r="AY163" s="160">
        <f t="shared" si="71"/>
        <v>6.3808000000000004E-2</v>
      </c>
      <c r="AZ163" s="53"/>
      <c r="BA163" s="125">
        <v>3.4</v>
      </c>
      <c r="BB163" s="160">
        <f t="shared" si="72"/>
        <v>6.7795999999999994</v>
      </c>
      <c r="BC163" s="53"/>
      <c r="BD163" s="141">
        <v>0.14000000000000001</v>
      </c>
      <c r="BE163" s="160">
        <f t="shared" si="73"/>
        <v>0.27916000000000002</v>
      </c>
      <c r="BF163" s="53"/>
      <c r="BG163" s="122">
        <v>0.02</v>
      </c>
      <c r="BH163" s="148">
        <f t="shared" si="74"/>
        <v>3.9880000000000006E-2</v>
      </c>
      <c r="BI163" s="55" t="s">
        <v>84</v>
      </c>
      <c r="BJ163" s="129">
        <v>0.01</v>
      </c>
      <c r="BK163" s="160">
        <f t="shared" si="75"/>
        <v>1.9940000000000003E-2</v>
      </c>
      <c r="BL163" s="53"/>
      <c r="BM163" s="141">
        <v>0.77</v>
      </c>
      <c r="BN163" s="160">
        <f t="shared" si="76"/>
        <v>1.5353800000000002</v>
      </c>
      <c r="BO163" s="32" t="s">
        <v>115</v>
      </c>
      <c r="BP163" s="9" t="s">
        <v>115</v>
      </c>
      <c r="BQ163" s="131"/>
      <c r="BR163" s="8"/>
    </row>
    <row r="164" spans="1:70" x14ac:dyDescent="0.25">
      <c r="A164" s="86">
        <f t="shared" si="77"/>
        <v>42508</v>
      </c>
      <c r="B164" s="25">
        <v>2301</v>
      </c>
      <c r="C164" s="31">
        <v>20.82</v>
      </c>
      <c r="D164" s="168">
        <v>8.1300000000000008</v>
      </c>
      <c r="E164" s="26">
        <v>2</v>
      </c>
      <c r="F164" s="29">
        <v>455</v>
      </c>
      <c r="G164" s="29">
        <f t="shared" si="57"/>
        <v>910</v>
      </c>
      <c r="H164" s="147">
        <f t="shared" si="78"/>
        <v>2093.91</v>
      </c>
      <c r="I164" s="26">
        <v>1</v>
      </c>
      <c r="J164" s="29">
        <v>875</v>
      </c>
      <c r="K164" s="29">
        <f t="shared" si="58"/>
        <v>875</v>
      </c>
      <c r="L164" s="29">
        <f t="shared" si="79"/>
        <v>2013.375</v>
      </c>
      <c r="M164" s="54">
        <v>243</v>
      </c>
      <c r="N164" s="147">
        <f t="shared" si="80"/>
        <v>559.14300000000003</v>
      </c>
      <c r="O164" s="97">
        <v>90</v>
      </c>
      <c r="P164" s="62">
        <v>95.6</v>
      </c>
      <c r="Q164" s="29">
        <v>50</v>
      </c>
      <c r="R164" s="29">
        <f t="shared" si="59"/>
        <v>111.99999999999989</v>
      </c>
      <c r="S164" s="147">
        <f t="shared" si="81"/>
        <v>257.71199999999976</v>
      </c>
      <c r="T164" s="26">
        <v>1</v>
      </c>
      <c r="U164" s="62">
        <v>1.5</v>
      </c>
      <c r="V164" s="62">
        <f t="shared" si="60"/>
        <v>1.5</v>
      </c>
      <c r="W164" s="150">
        <f t="shared" si="82"/>
        <v>3.4514999999999998</v>
      </c>
      <c r="X164" s="148" t="s">
        <v>84</v>
      </c>
      <c r="Y164" s="160">
        <v>2</v>
      </c>
      <c r="Z164" s="147">
        <f t="shared" si="83"/>
        <v>4.6020000000000003</v>
      </c>
      <c r="AA164" s="114">
        <v>19.2</v>
      </c>
      <c r="AB164" s="148">
        <f t="shared" si="61"/>
        <v>44.179199999999994</v>
      </c>
      <c r="AC164" s="116">
        <v>9.61</v>
      </c>
      <c r="AD164" s="152">
        <f t="shared" si="62"/>
        <v>22.112609999999997</v>
      </c>
      <c r="AE164" s="117">
        <v>0.1</v>
      </c>
      <c r="AF164" s="147">
        <f t="shared" si="63"/>
        <v>0.23010000000000003</v>
      </c>
      <c r="AG164" s="117">
        <v>0.2</v>
      </c>
      <c r="AH164" s="147">
        <f t="shared" si="64"/>
        <v>0.46020000000000005</v>
      </c>
      <c r="AI164" s="29">
        <f t="shared" si="65"/>
        <v>19.5</v>
      </c>
      <c r="AJ164" s="150">
        <f t="shared" si="66"/>
        <v>44.869500000000002</v>
      </c>
      <c r="AK164" s="54"/>
      <c r="AL164" s="145">
        <v>0.77</v>
      </c>
      <c r="AM164" s="147">
        <f t="shared" si="67"/>
        <v>1.7717700000000001</v>
      </c>
      <c r="AN164" s="53"/>
      <c r="AO164" s="122">
        <v>0.88</v>
      </c>
      <c r="AP164" s="148">
        <f t="shared" si="68"/>
        <v>2.02488</v>
      </c>
      <c r="AQ164" s="127" t="s">
        <v>17</v>
      </c>
      <c r="AR164" s="129">
        <v>5.0000000000000001E-3</v>
      </c>
      <c r="AS164" s="160">
        <f t="shared" si="69"/>
        <v>1.1505000000000001E-2</v>
      </c>
      <c r="AT164" s="55" t="s">
        <v>84</v>
      </c>
      <c r="AU164" s="129">
        <v>0.01</v>
      </c>
      <c r="AV164" s="160">
        <f t="shared" si="70"/>
        <v>2.3010000000000003E-2</v>
      </c>
      <c r="AW164" s="55"/>
      <c r="AX164" s="138">
        <v>3.1E-2</v>
      </c>
      <c r="AY164" s="160">
        <f t="shared" si="71"/>
        <v>7.1331000000000006E-2</v>
      </c>
      <c r="AZ164" s="53"/>
      <c r="BA164" s="125">
        <v>2.9</v>
      </c>
      <c r="BB164" s="160">
        <f t="shared" si="72"/>
        <v>6.6728999999999994</v>
      </c>
      <c r="BC164" s="53"/>
      <c r="BD164" s="141">
        <v>0.15</v>
      </c>
      <c r="BE164" s="160">
        <f t="shared" si="73"/>
        <v>0.34514999999999996</v>
      </c>
      <c r="BF164" s="53"/>
      <c r="BG164" s="122">
        <v>0.02</v>
      </c>
      <c r="BH164" s="148">
        <f t="shared" si="74"/>
        <v>4.6020000000000005E-2</v>
      </c>
      <c r="BI164" s="55" t="s">
        <v>84</v>
      </c>
      <c r="BJ164" s="129">
        <v>0.01</v>
      </c>
      <c r="BK164" s="160">
        <f t="shared" si="75"/>
        <v>2.3010000000000003E-2</v>
      </c>
      <c r="BL164" s="53"/>
      <c r="BM164" s="141">
        <v>1.4</v>
      </c>
      <c r="BN164" s="160">
        <f t="shared" si="76"/>
        <v>3.2213999999999996</v>
      </c>
      <c r="BO164" s="32" t="s">
        <v>115</v>
      </c>
      <c r="BP164" s="9" t="s">
        <v>115</v>
      </c>
      <c r="BQ164" s="131"/>
      <c r="BR164" s="8"/>
    </row>
    <row r="165" spans="1:70" x14ac:dyDescent="0.25">
      <c r="A165" s="86">
        <f t="shared" si="77"/>
        <v>42509</v>
      </c>
      <c r="B165" s="25">
        <v>1919</v>
      </c>
      <c r="C165" s="31">
        <v>21.33</v>
      </c>
      <c r="D165" s="168">
        <v>8.23</v>
      </c>
      <c r="E165" s="26">
        <v>1</v>
      </c>
      <c r="F165" s="29">
        <v>729</v>
      </c>
      <c r="G165" s="29">
        <f t="shared" si="57"/>
        <v>729</v>
      </c>
      <c r="H165" s="147">
        <f t="shared" si="78"/>
        <v>1398.951</v>
      </c>
      <c r="I165" s="26">
        <v>1</v>
      </c>
      <c r="J165" s="29">
        <v>680</v>
      </c>
      <c r="K165" s="29">
        <f t="shared" si="58"/>
        <v>680</v>
      </c>
      <c r="L165" s="29">
        <f t="shared" si="79"/>
        <v>1304.92</v>
      </c>
      <c r="M165" s="54">
        <v>190</v>
      </c>
      <c r="N165" s="147">
        <f t="shared" si="80"/>
        <v>364.61</v>
      </c>
      <c r="O165" s="97">
        <v>90.6</v>
      </c>
      <c r="P165" s="62">
        <v>101.6</v>
      </c>
      <c r="Q165" s="29">
        <v>80</v>
      </c>
      <c r="R165" s="29">
        <f t="shared" si="59"/>
        <v>137.5</v>
      </c>
      <c r="S165" s="147">
        <f t="shared" si="81"/>
        <v>263.86250000000001</v>
      </c>
      <c r="T165" s="26">
        <v>1</v>
      </c>
      <c r="U165" s="62">
        <v>1.4</v>
      </c>
      <c r="V165" s="62">
        <f t="shared" si="60"/>
        <v>1.4</v>
      </c>
      <c r="W165" s="150">
        <f t="shared" si="82"/>
        <v>2.6865999999999999</v>
      </c>
      <c r="X165" s="148" t="s">
        <v>84</v>
      </c>
      <c r="Y165" s="160">
        <v>2</v>
      </c>
      <c r="Z165" s="147">
        <f t="shared" si="83"/>
        <v>3.8380000000000001</v>
      </c>
      <c r="AA165" s="114">
        <v>20.8</v>
      </c>
      <c r="AB165" s="148">
        <f t="shared" si="61"/>
        <v>39.915200000000006</v>
      </c>
      <c r="AC165" s="116">
        <v>12.07</v>
      </c>
      <c r="AD165" s="152">
        <f t="shared" si="62"/>
        <v>23.162330000000001</v>
      </c>
      <c r="AE165" s="117">
        <v>0.20499999999999999</v>
      </c>
      <c r="AF165" s="147">
        <f t="shared" si="63"/>
        <v>0.39339499999999999</v>
      </c>
      <c r="AG165" s="117">
        <v>1.0489999999999999</v>
      </c>
      <c r="AH165" s="147">
        <f t="shared" si="64"/>
        <v>2.0130309999999998</v>
      </c>
      <c r="AI165" s="29">
        <f t="shared" si="65"/>
        <v>22.053999999999998</v>
      </c>
      <c r="AJ165" s="150">
        <f t="shared" si="66"/>
        <v>42.321625999999995</v>
      </c>
      <c r="AK165" s="54"/>
      <c r="AL165" s="145">
        <v>0.56999999999999995</v>
      </c>
      <c r="AM165" s="147">
        <f t="shared" si="67"/>
        <v>1.0938299999999999</v>
      </c>
      <c r="AN165" s="53"/>
      <c r="AO165" s="122">
        <v>0.62</v>
      </c>
      <c r="AP165" s="148">
        <f t="shared" si="68"/>
        <v>1.1897800000000001</v>
      </c>
      <c r="AQ165" s="127" t="s">
        <v>84</v>
      </c>
      <c r="AR165" s="129">
        <v>5.0000000000000001E-3</v>
      </c>
      <c r="AS165" s="160">
        <f t="shared" si="69"/>
        <v>9.5950000000000011E-3</v>
      </c>
      <c r="AT165" s="55" t="s">
        <v>84</v>
      </c>
      <c r="AU165" s="129">
        <v>0.01</v>
      </c>
      <c r="AV165" s="160">
        <f t="shared" si="70"/>
        <v>1.9190000000000002E-2</v>
      </c>
      <c r="AW165" s="55"/>
      <c r="AX165" s="138">
        <v>2.4E-2</v>
      </c>
      <c r="AY165" s="160">
        <f t="shared" si="71"/>
        <v>4.6056000000000007E-2</v>
      </c>
      <c r="AZ165" s="53"/>
      <c r="BA165" s="125">
        <v>1.8</v>
      </c>
      <c r="BB165" s="160">
        <f t="shared" si="72"/>
        <v>3.4542000000000002</v>
      </c>
      <c r="BC165" s="53"/>
      <c r="BD165" s="141">
        <v>0.16</v>
      </c>
      <c r="BE165" s="160">
        <f t="shared" si="73"/>
        <v>0.30704000000000004</v>
      </c>
      <c r="BF165" s="53"/>
      <c r="BG165" s="122">
        <v>0.01</v>
      </c>
      <c r="BH165" s="148">
        <f t="shared" si="74"/>
        <v>1.9190000000000002E-2</v>
      </c>
      <c r="BI165" s="55" t="s">
        <v>84</v>
      </c>
      <c r="BJ165" s="129">
        <v>0.01</v>
      </c>
      <c r="BK165" s="160">
        <f t="shared" si="75"/>
        <v>1.9190000000000002E-2</v>
      </c>
      <c r="BL165" s="53"/>
      <c r="BM165" s="141">
        <v>0.59</v>
      </c>
      <c r="BN165" s="160">
        <f t="shared" si="76"/>
        <v>1.1322099999999999</v>
      </c>
      <c r="BO165" s="32" t="s">
        <v>115</v>
      </c>
      <c r="BP165" s="9" t="s">
        <v>115</v>
      </c>
      <c r="BQ165" s="131"/>
      <c r="BR165" s="8"/>
    </row>
    <row r="166" spans="1:70" x14ac:dyDescent="0.25">
      <c r="A166" s="86">
        <f t="shared" si="77"/>
        <v>42510</v>
      </c>
      <c r="B166" s="25">
        <v>2117</v>
      </c>
      <c r="C166" s="31">
        <v>21.65</v>
      </c>
      <c r="D166" s="168">
        <v>8.1300000000000008</v>
      </c>
      <c r="E166" s="26">
        <v>1</v>
      </c>
      <c r="F166" s="29">
        <v>656</v>
      </c>
      <c r="G166" s="29">
        <f t="shared" si="57"/>
        <v>656</v>
      </c>
      <c r="H166" s="147">
        <f t="shared" si="78"/>
        <v>1388.752</v>
      </c>
      <c r="I166" s="26">
        <v>1</v>
      </c>
      <c r="J166" s="29">
        <v>608</v>
      </c>
      <c r="K166" s="29">
        <f t="shared" si="58"/>
        <v>608</v>
      </c>
      <c r="L166" s="29">
        <f t="shared" si="79"/>
        <v>1287.136</v>
      </c>
      <c r="M166" s="54">
        <v>161</v>
      </c>
      <c r="N166" s="147">
        <f t="shared" si="80"/>
        <v>340.83699999999999</v>
      </c>
      <c r="O166" s="97">
        <v>88.8</v>
      </c>
      <c r="P166" s="62">
        <v>97.5</v>
      </c>
      <c r="Q166" s="29">
        <v>72</v>
      </c>
      <c r="R166" s="29">
        <f t="shared" si="59"/>
        <v>120.83333333333339</v>
      </c>
      <c r="S166" s="147">
        <f t="shared" si="81"/>
        <v>255.80416666666676</v>
      </c>
      <c r="T166" s="26">
        <v>1</v>
      </c>
      <c r="U166" s="62">
        <v>1.3</v>
      </c>
      <c r="V166" s="62">
        <f t="shared" si="60"/>
        <v>1.3</v>
      </c>
      <c r="W166" s="150">
        <f t="shared" si="82"/>
        <v>2.7521</v>
      </c>
      <c r="X166" s="148" t="s">
        <v>84</v>
      </c>
      <c r="Y166" s="160">
        <v>2</v>
      </c>
      <c r="Z166" s="147">
        <f t="shared" si="83"/>
        <v>4.234</v>
      </c>
      <c r="AA166" s="114">
        <v>19.600000000000001</v>
      </c>
      <c r="AB166" s="148">
        <f t="shared" si="61"/>
        <v>41.493200000000002</v>
      </c>
      <c r="AC166" s="116">
        <v>16.89</v>
      </c>
      <c r="AD166" s="152">
        <f t="shared" si="62"/>
        <v>35.756130000000006</v>
      </c>
      <c r="AE166" s="117">
        <v>0.1</v>
      </c>
      <c r="AF166" s="147">
        <f t="shared" si="63"/>
        <v>0.21170000000000003</v>
      </c>
      <c r="AG166" s="117">
        <v>0.2</v>
      </c>
      <c r="AH166" s="147">
        <f t="shared" si="64"/>
        <v>0.42340000000000005</v>
      </c>
      <c r="AI166" s="29">
        <f t="shared" si="65"/>
        <v>19.900000000000002</v>
      </c>
      <c r="AJ166" s="150">
        <f t="shared" si="66"/>
        <v>42.128300000000003</v>
      </c>
      <c r="AK166" s="54"/>
      <c r="AL166" s="145">
        <v>1.47</v>
      </c>
      <c r="AM166" s="147">
        <f t="shared" si="67"/>
        <v>3.1119899999999996</v>
      </c>
      <c r="AN166" s="53"/>
      <c r="AO166" s="122">
        <v>0.66</v>
      </c>
      <c r="AP166" s="148">
        <f t="shared" si="68"/>
        <v>1.3972200000000001</v>
      </c>
      <c r="AQ166" s="127" t="s">
        <v>17</v>
      </c>
      <c r="AR166" s="129">
        <v>5.0000000000000001E-3</v>
      </c>
      <c r="AS166" s="160">
        <f t="shared" si="69"/>
        <v>1.0585000000000001E-2</v>
      </c>
      <c r="AT166" s="55" t="s">
        <v>84</v>
      </c>
      <c r="AU166" s="129">
        <v>0.01</v>
      </c>
      <c r="AV166" s="160">
        <f t="shared" si="70"/>
        <v>2.1170000000000001E-2</v>
      </c>
      <c r="AW166" s="55"/>
      <c r="AX166" s="138">
        <v>4.2000000000000003E-2</v>
      </c>
      <c r="AY166" s="160">
        <f t="shared" si="71"/>
        <v>8.8914000000000007E-2</v>
      </c>
      <c r="AZ166" s="53"/>
      <c r="BA166" s="125">
        <v>2.4</v>
      </c>
      <c r="BB166" s="160">
        <f t="shared" si="72"/>
        <v>5.0808</v>
      </c>
      <c r="BC166" s="53"/>
      <c r="BD166" s="141">
        <v>0.16</v>
      </c>
      <c r="BE166" s="160">
        <f t="shared" si="73"/>
        <v>0.33872000000000002</v>
      </c>
      <c r="BF166" s="53"/>
      <c r="BG166" s="122">
        <v>0.02</v>
      </c>
      <c r="BH166" s="148">
        <f t="shared" si="74"/>
        <v>4.2340000000000003E-2</v>
      </c>
      <c r="BI166" s="55" t="s">
        <v>84</v>
      </c>
      <c r="BJ166" s="129">
        <v>0.01</v>
      </c>
      <c r="BK166" s="160">
        <f t="shared" si="75"/>
        <v>2.1170000000000001E-2</v>
      </c>
      <c r="BL166" s="53"/>
      <c r="BM166" s="141">
        <v>0.61</v>
      </c>
      <c r="BN166" s="160">
        <f t="shared" si="76"/>
        <v>1.2913699999999999</v>
      </c>
      <c r="BO166" s="32" t="s">
        <v>115</v>
      </c>
      <c r="BP166" s="9" t="s">
        <v>115</v>
      </c>
      <c r="BQ166" s="131" t="s">
        <v>137</v>
      </c>
      <c r="BR166" s="8"/>
    </row>
    <row r="167" spans="1:70" x14ac:dyDescent="0.25">
      <c r="A167" s="86">
        <f t="shared" si="77"/>
        <v>42511</v>
      </c>
      <c r="B167" s="25">
        <v>1675</v>
      </c>
      <c r="C167" s="31">
        <v>22.04</v>
      </c>
      <c r="D167" s="168">
        <v>7.99</v>
      </c>
      <c r="E167" s="26">
        <v>1</v>
      </c>
      <c r="F167" s="29">
        <v>694</v>
      </c>
      <c r="G167" s="29">
        <f t="shared" si="57"/>
        <v>694</v>
      </c>
      <c r="H167" s="147">
        <f t="shared" si="78"/>
        <v>1162.45</v>
      </c>
      <c r="I167" s="26">
        <v>1</v>
      </c>
      <c r="J167" s="29">
        <v>562</v>
      </c>
      <c r="K167" s="29">
        <f t="shared" si="58"/>
        <v>562</v>
      </c>
      <c r="L167" s="29">
        <f t="shared" si="79"/>
        <v>941.35</v>
      </c>
      <c r="M167" s="54">
        <v>157</v>
      </c>
      <c r="N167" s="147">
        <f t="shared" si="80"/>
        <v>262.97500000000002</v>
      </c>
      <c r="O167" s="97">
        <v>91.6</v>
      </c>
      <c r="P167" s="62">
        <v>102.5</v>
      </c>
      <c r="Q167" s="29">
        <v>78</v>
      </c>
      <c r="R167" s="29">
        <f t="shared" si="59"/>
        <v>139.74358974358981</v>
      </c>
      <c r="S167" s="147">
        <f t="shared" si="81"/>
        <v>234.07051282051293</v>
      </c>
      <c r="T167" s="26">
        <v>1</v>
      </c>
      <c r="U167" s="62">
        <v>1.1000000000000001</v>
      </c>
      <c r="V167" s="62">
        <f t="shared" si="60"/>
        <v>1.1000000000000001</v>
      </c>
      <c r="W167" s="150">
        <f t="shared" si="82"/>
        <v>1.8425000000000002</v>
      </c>
      <c r="X167" s="148" t="s">
        <v>84</v>
      </c>
      <c r="Y167" s="160">
        <v>2.5</v>
      </c>
      <c r="Z167" s="147">
        <f t="shared" si="83"/>
        <v>4.1875</v>
      </c>
      <c r="AA167" s="114">
        <v>19.600000000000001</v>
      </c>
      <c r="AB167" s="148">
        <f t="shared" si="61"/>
        <v>32.83</v>
      </c>
      <c r="AC167" s="116">
        <v>9.1300000000000008</v>
      </c>
      <c r="AD167" s="152">
        <f t="shared" si="62"/>
        <v>15.292750000000002</v>
      </c>
      <c r="AE167" s="117">
        <v>0.109</v>
      </c>
      <c r="AF167" s="147">
        <f t="shared" si="63"/>
        <v>0.18257499999999999</v>
      </c>
      <c r="AG167" s="117">
        <v>0.83899999999999997</v>
      </c>
      <c r="AH167" s="147">
        <f t="shared" si="64"/>
        <v>1.4053249999999999</v>
      </c>
      <c r="AI167" s="29">
        <f t="shared" si="65"/>
        <v>20.548000000000002</v>
      </c>
      <c r="AJ167" s="150">
        <f t="shared" si="66"/>
        <v>34.417900000000003</v>
      </c>
      <c r="AK167" s="54"/>
      <c r="AL167" s="145">
        <v>0.57999999999999996</v>
      </c>
      <c r="AM167" s="147">
        <f t="shared" si="67"/>
        <v>0.97149999999999992</v>
      </c>
      <c r="AN167" s="53"/>
      <c r="AO167" s="122">
        <v>0.81</v>
      </c>
      <c r="AP167" s="148">
        <f t="shared" si="68"/>
        <v>1.3567499999999999</v>
      </c>
      <c r="AQ167" s="127" t="s">
        <v>17</v>
      </c>
      <c r="AR167" s="129">
        <v>6.0000000000000001E-3</v>
      </c>
      <c r="AS167" s="160">
        <f t="shared" si="69"/>
        <v>1.005E-2</v>
      </c>
      <c r="AT167" s="55" t="s">
        <v>84</v>
      </c>
      <c r="AU167" s="129">
        <v>0.01</v>
      </c>
      <c r="AV167" s="160">
        <f t="shared" si="70"/>
        <v>1.6750000000000001E-2</v>
      </c>
      <c r="AW167" s="55"/>
      <c r="AX167" s="138">
        <v>0.03</v>
      </c>
      <c r="AY167" s="160">
        <f t="shared" si="71"/>
        <v>5.0250000000000003E-2</v>
      </c>
      <c r="AZ167" s="53"/>
      <c r="BA167" s="125">
        <v>1.9</v>
      </c>
      <c r="BB167" s="160">
        <f t="shared" si="72"/>
        <v>3.1825000000000001</v>
      </c>
      <c r="BC167" s="53"/>
      <c r="BD167" s="141">
        <v>0.15</v>
      </c>
      <c r="BE167" s="160">
        <f t="shared" si="73"/>
        <v>0.25124999999999997</v>
      </c>
      <c r="BF167" s="53"/>
      <c r="BG167" s="122">
        <v>0.01</v>
      </c>
      <c r="BH167" s="148">
        <f t="shared" si="74"/>
        <v>1.6750000000000001E-2</v>
      </c>
      <c r="BI167" s="55" t="s">
        <v>84</v>
      </c>
      <c r="BJ167" s="129">
        <v>0.01</v>
      </c>
      <c r="BK167" s="160">
        <f t="shared" si="75"/>
        <v>1.6750000000000001E-2</v>
      </c>
      <c r="BL167" s="53"/>
      <c r="BM167" s="141">
        <v>0.68</v>
      </c>
      <c r="BN167" s="160">
        <f t="shared" si="76"/>
        <v>1.139</v>
      </c>
      <c r="BO167" s="32" t="s">
        <v>115</v>
      </c>
      <c r="BP167" s="9" t="s">
        <v>115</v>
      </c>
      <c r="BQ167" s="131"/>
      <c r="BR167" s="8"/>
    </row>
    <row r="168" spans="1:70" x14ac:dyDescent="0.25">
      <c r="A168" s="86">
        <f t="shared" si="77"/>
        <v>42512</v>
      </c>
      <c r="B168" s="25">
        <v>1737</v>
      </c>
      <c r="C168" s="31">
        <v>22.21</v>
      </c>
      <c r="D168" s="168">
        <v>8</v>
      </c>
      <c r="E168" s="26">
        <v>1</v>
      </c>
      <c r="F168" s="29">
        <v>681</v>
      </c>
      <c r="G168" s="29">
        <f t="shared" si="57"/>
        <v>681</v>
      </c>
      <c r="H168" s="147">
        <f t="shared" si="78"/>
        <v>1182.8969999999999</v>
      </c>
      <c r="I168" s="26">
        <v>1</v>
      </c>
      <c r="J168" s="29">
        <v>483</v>
      </c>
      <c r="K168" s="29">
        <f t="shared" si="58"/>
        <v>483</v>
      </c>
      <c r="L168" s="29">
        <f t="shared" si="79"/>
        <v>838.971</v>
      </c>
      <c r="M168" s="54">
        <v>183</v>
      </c>
      <c r="N168" s="147">
        <f t="shared" si="80"/>
        <v>317.87099999999998</v>
      </c>
      <c r="O168" s="97">
        <v>91.5</v>
      </c>
      <c r="P168" s="62">
        <v>102.9</v>
      </c>
      <c r="Q168" s="29">
        <v>90</v>
      </c>
      <c r="R168" s="29">
        <f t="shared" si="59"/>
        <v>126.66666666666673</v>
      </c>
      <c r="S168" s="147">
        <f t="shared" si="81"/>
        <v>220.02000000000012</v>
      </c>
      <c r="T168" s="26">
        <v>1</v>
      </c>
      <c r="U168" s="62">
        <v>2</v>
      </c>
      <c r="V168" s="62">
        <f t="shared" si="60"/>
        <v>2</v>
      </c>
      <c r="W168" s="150">
        <f t="shared" si="82"/>
        <v>3.4740000000000002</v>
      </c>
      <c r="X168" s="148" t="s">
        <v>84</v>
      </c>
      <c r="Y168" s="160">
        <v>2</v>
      </c>
      <c r="Z168" s="147">
        <f t="shared" si="83"/>
        <v>3.4740000000000002</v>
      </c>
      <c r="AA168" s="114">
        <v>25.6</v>
      </c>
      <c r="AB168" s="148">
        <f t="shared" si="61"/>
        <v>44.467200000000005</v>
      </c>
      <c r="AC168" s="116">
        <v>6.52</v>
      </c>
      <c r="AD168" s="152">
        <f t="shared" si="62"/>
        <v>11.325239999999999</v>
      </c>
      <c r="AE168" s="117">
        <v>0.42</v>
      </c>
      <c r="AF168" s="147">
        <f t="shared" si="63"/>
        <v>0.72953999999999997</v>
      </c>
      <c r="AG168" s="117">
        <v>2.1070000000000002</v>
      </c>
      <c r="AH168" s="147">
        <f t="shared" si="64"/>
        <v>3.6598590000000004</v>
      </c>
      <c r="AI168" s="29">
        <f t="shared" si="65"/>
        <v>28.127000000000002</v>
      </c>
      <c r="AJ168" s="150">
        <f t="shared" si="66"/>
        <v>48.856599000000003</v>
      </c>
      <c r="AK168" s="54"/>
      <c r="AL168" s="145">
        <v>0.73</v>
      </c>
      <c r="AM168" s="147">
        <f t="shared" si="67"/>
        <v>1.2680100000000001</v>
      </c>
      <c r="AN168" s="53"/>
      <c r="AO168" s="122">
        <v>0.64</v>
      </c>
      <c r="AP168" s="148">
        <f t="shared" si="68"/>
        <v>1.11168</v>
      </c>
      <c r="AQ168" s="127" t="s">
        <v>17</v>
      </c>
      <c r="AR168" s="129">
        <v>6.0000000000000001E-3</v>
      </c>
      <c r="AS168" s="160">
        <f t="shared" si="69"/>
        <v>1.0422000000000001E-2</v>
      </c>
      <c r="AT168" s="55" t="s">
        <v>84</v>
      </c>
      <c r="AU168" s="129">
        <v>0.01</v>
      </c>
      <c r="AV168" s="160">
        <f t="shared" si="70"/>
        <v>1.737E-2</v>
      </c>
      <c r="AW168" s="55"/>
      <c r="AX168" s="138">
        <v>2.9000000000000001E-2</v>
      </c>
      <c r="AY168" s="160">
        <f t="shared" si="71"/>
        <v>5.0373000000000008E-2</v>
      </c>
      <c r="AZ168" s="53"/>
      <c r="BA168" s="125">
        <v>1.6</v>
      </c>
      <c r="BB168" s="160">
        <f t="shared" si="72"/>
        <v>2.7792000000000003</v>
      </c>
      <c r="BC168" s="53"/>
      <c r="BD168" s="141">
        <v>0.11</v>
      </c>
      <c r="BE168" s="160">
        <f t="shared" si="73"/>
        <v>0.19106999999999999</v>
      </c>
      <c r="BF168" s="53"/>
      <c r="BG168" s="122">
        <v>0.01</v>
      </c>
      <c r="BH168" s="148">
        <f t="shared" si="74"/>
        <v>1.737E-2</v>
      </c>
      <c r="BI168" s="55" t="s">
        <v>84</v>
      </c>
      <c r="BJ168" s="129">
        <v>0.01</v>
      </c>
      <c r="BK168" s="160">
        <f t="shared" si="75"/>
        <v>1.737E-2</v>
      </c>
      <c r="BL168" s="53"/>
      <c r="BM168" s="141">
        <v>0.83</v>
      </c>
      <c r="BN168" s="160">
        <f t="shared" si="76"/>
        <v>1.44171</v>
      </c>
      <c r="BO168" s="32" t="s">
        <v>115</v>
      </c>
      <c r="BP168" s="9" t="s">
        <v>115</v>
      </c>
      <c r="BQ168" s="131"/>
      <c r="BR168" s="8"/>
    </row>
    <row r="169" spans="1:70" x14ac:dyDescent="0.25">
      <c r="A169" s="86">
        <f t="shared" si="77"/>
        <v>42513</v>
      </c>
      <c r="B169" s="25">
        <v>2043</v>
      </c>
      <c r="C169" s="31">
        <v>21.5</v>
      </c>
      <c r="D169" s="168">
        <v>8.2899999999999991</v>
      </c>
      <c r="E169" s="26">
        <v>1</v>
      </c>
      <c r="F169" s="29">
        <v>903</v>
      </c>
      <c r="G169" s="29">
        <f t="shared" si="57"/>
        <v>903</v>
      </c>
      <c r="H169" s="147">
        <f t="shared" si="78"/>
        <v>1844.829</v>
      </c>
      <c r="I169" s="26">
        <v>1</v>
      </c>
      <c r="J169" s="29">
        <v>840</v>
      </c>
      <c r="K169" s="29">
        <f t="shared" si="58"/>
        <v>840</v>
      </c>
      <c r="L169" s="29">
        <f t="shared" si="79"/>
        <v>1716.12</v>
      </c>
      <c r="M169" s="54">
        <v>223</v>
      </c>
      <c r="N169" s="147">
        <f t="shared" si="80"/>
        <v>455.589</v>
      </c>
      <c r="O169" s="97">
        <v>89.9</v>
      </c>
      <c r="P169" s="62">
        <v>100.1</v>
      </c>
      <c r="Q169" s="29">
        <v>80</v>
      </c>
      <c r="R169" s="29">
        <f t="shared" si="59"/>
        <v>127.49999999999986</v>
      </c>
      <c r="S169" s="147">
        <f t="shared" si="81"/>
        <v>260.48249999999973</v>
      </c>
      <c r="T169" s="26">
        <v>1</v>
      </c>
      <c r="U169" s="62">
        <v>2.2000000000000002</v>
      </c>
      <c r="V169" s="62">
        <f t="shared" si="60"/>
        <v>2.2000000000000002</v>
      </c>
      <c r="W169" s="150">
        <f t="shared" si="82"/>
        <v>4.4946000000000002</v>
      </c>
      <c r="X169" s="148"/>
      <c r="Y169" s="160">
        <v>2</v>
      </c>
      <c r="Z169" s="147">
        <f t="shared" si="83"/>
        <v>4.0860000000000003</v>
      </c>
      <c r="AA169" s="114">
        <v>30.4</v>
      </c>
      <c r="AB169" s="148">
        <f t="shared" si="61"/>
        <v>62.107199999999999</v>
      </c>
      <c r="AC169" s="116">
        <v>14.27</v>
      </c>
      <c r="AD169" s="152">
        <f t="shared" si="62"/>
        <v>29.15361</v>
      </c>
      <c r="AE169" s="117">
        <v>0.1</v>
      </c>
      <c r="AF169" s="147">
        <f t="shared" si="63"/>
        <v>0.20430000000000001</v>
      </c>
      <c r="AG169" s="117">
        <v>0.2</v>
      </c>
      <c r="AH169" s="147">
        <f t="shared" si="64"/>
        <v>0.40860000000000002</v>
      </c>
      <c r="AI169" s="29">
        <f t="shared" si="65"/>
        <v>30.7</v>
      </c>
      <c r="AJ169" s="150">
        <f t="shared" si="66"/>
        <v>62.720099999999995</v>
      </c>
      <c r="AK169" s="54"/>
      <c r="AL169" s="145">
        <v>0.37</v>
      </c>
      <c r="AM169" s="147">
        <f t="shared" si="67"/>
        <v>0.75590999999999997</v>
      </c>
      <c r="AN169" s="53"/>
      <c r="AO169" s="122">
        <v>0.59</v>
      </c>
      <c r="AP169" s="148">
        <f t="shared" si="68"/>
        <v>1.2053699999999998</v>
      </c>
      <c r="AQ169" s="127" t="s">
        <v>17</v>
      </c>
      <c r="AR169" s="129">
        <v>1.0999999999999999E-2</v>
      </c>
      <c r="AS169" s="160">
        <f t="shared" si="69"/>
        <v>2.2473E-2</v>
      </c>
      <c r="AT169" s="55" t="s">
        <v>84</v>
      </c>
      <c r="AU169" s="129">
        <v>0.01</v>
      </c>
      <c r="AV169" s="160">
        <f t="shared" si="70"/>
        <v>2.043E-2</v>
      </c>
      <c r="AW169" s="55"/>
      <c r="AX169" s="138">
        <v>3.9E-2</v>
      </c>
      <c r="AY169" s="160">
        <f t="shared" si="71"/>
        <v>7.9677000000000012E-2</v>
      </c>
      <c r="AZ169" s="53"/>
      <c r="BA169" s="125">
        <v>4.3</v>
      </c>
      <c r="BB169" s="160">
        <f t="shared" si="72"/>
        <v>8.7849000000000004</v>
      </c>
      <c r="BC169" s="53"/>
      <c r="BD169" s="141">
        <v>0.18</v>
      </c>
      <c r="BE169" s="160">
        <f t="shared" si="73"/>
        <v>0.36774000000000001</v>
      </c>
      <c r="BF169" s="53"/>
      <c r="BG169" s="122">
        <v>0.04</v>
      </c>
      <c r="BH169" s="148">
        <f t="shared" si="74"/>
        <v>8.1720000000000001E-2</v>
      </c>
      <c r="BI169" s="55" t="s">
        <v>84</v>
      </c>
      <c r="BJ169" s="129">
        <v>0.01</v>
      </c>
      <c r="BK169" s="160">
        <f t="shared" si="75"/>
        <v>2.043E-2</v>
      </c>
      <c r="BL169" s="53"/>
      <c r="BM169" s="141">
        <v>0.67</v>
      </c>
      <c r="BN169" s="160">
        <f t="shared" si="76"/>
        <v>1.3688100000000001</v>
      </c>
      <c r="BO169" s="32" t="s">
        <v>115</v>
      </c>
      <c r="BP169" s="9" t="s">
        <v>115</v>
      </c>
      <c r="BQ169" s="131"/>
      <c r="BR169" s="8"/>
    </row>
    <row r="170" spans="1:70" x14ac:dyDescent="0.25">
      <c r="A170" s="86">
        <f t="shared" si="77"/>
        <v>42514</v>
      </c>
      <c r="B170" s="25">
        <v>2326</v>
      </c>
      <c r="C170" s="31">
        <v>21.64</v>
      </c>
      <c r="D170" s="168">
        <v>8.3000000000000007</v>
      </c>
      <c r="E170" s="26">
        <v>1</v>
      </c>
      <c r="F170" s="29">
        <v>872</v>
      </c>
      <c r="G170" s="29">
        <f t="shared" si="57"/>
        <v>872</v>
      </c>
      <c r="H170" s="147">
        <f t="shared" si="78"/>
        <v>2028.2719999999999</v>
      </c>
      <c r="I170" s="26">
        <v>1</v>
      </c>
      <c r="J170" s="29">
        <v>766</v>
      </c>
      <c r="K170" s="29">
        <f t="shared" si="58"/>
        <v>766</v>
      </c>
      <c r="L170" s="29">
        <f t="shared" si="79"/>
        <v>1781.7159999999999</v>
      </c>
      <c r="M170" s="54">
        <v>215</v>
      </c>
      <c r="N170" s="147">
        <f t="shared" si="80"/>
        <v>500.09</v>
      </c>
      <c r="O170" s="97">
        <v>91.4</v>
      </c>
      <c r="P170" s="62">
        <v>107.2</v>
      </c>
      <c r="Q170" s="29">
        <v>100</v>
      </c>
      <c r="R170" s="29">
        <f t="shared" si="59"/>
        <v>157.99999999999997</v>
      </c>
      <c r="S170" s="147">
        <f t="shared" si="81"/>
        <v>367.50799999999992</v>
      </c>
      <c r="T170" s="26">
        <v>1</v>
      </c>
      <c r="U170" s="62">
        <v>3.21</v>
      </c>
      <c r="V170" s="62">
        <f t="shared" si="60"/>
        <v>3.21</v>
      </c>
      <c r="W170" s="150">
        <f t="shared" si="82"/>
        <v>7.4664599999999997</v>
      </c>
      <c r="X170" s="148" t="s">
        <v>84</v>
      </c>
      <c r="Y170" s="160">
        <v>2.5</v>
      </c>
      <c r="Z170" s="147">
        <f t="shared" si="83"/>
        <v>5.8150000000000004</v>
      </c>
      <c r="AA170" s="114">
        <v>32.799999999999997</v>
      </c>
      <c r="AB170" s="148">
        <f t="shared" si="61"/>
        <v>76.292799999999986</v>
      </c>
      <c r="AC170" s="116">
        <v>18.77</v>
      </c>
      <c r="AD170" s="152">
        <f t="shared" si="62"/>
        <v>43.659019999999998</v>
      </c>
      <c r="AE170" s="117">
        <v>0.26100000000000001</v>
      </c>
      <c r="AF170" s="147">
        <f t="shared" si="63"/>
        <v>0.60708600000000001</v>
      </c>
      <c r="AG170" s="117">
        <v>0.498</v>
      </c>
      <c r="AH170" s="147">
        <f t="shared" si="64"/>
        <v>1.1583479999999999</v>
      </c>
      <c r="AI170" s="29">
        <f t="shared" si="65"/>
        <v>33.558999999999997</v>
      </c>
      <c r="AJ170" s="150">
        <f t="shared" si="66"/>
        <v>78.058233999999999</v>
      </c>
      <c r="AK170" s="54"/>
      <c r="AL170" s="145">
        <v>0.27</v>
      </c>
      <c r="AM170" s="147">
        <f t="shared" si="67"/>
        <v>0.62802000000000013</v>
      </c>
      <c r="AN170" s="53"/>
      <c r="AO170" s="122">
        <v>0.77</v>
      </c>
      <c r="AP170" s="148">
        <f t="shared" si="68"/>
        <v>1.7910200000000001</v>
      </c>
      <c r="AQ170" s="127" t="s">
        <v>17</v>
      </c>
      <c r="AR170" s="129">
        <v>8.0000000000000002E-3</v>
      </c>
      <c r="AS170" s="160">
        <f t="shared" si="69"/>
        <v>1.8608E-2</v>
      </c>
      <c r="AT170" s="55" t="s">
        <v>84</v>
      </c>
      <c r="AU170" s="129">
        <v>0.01</v>
      </c>
      <c r="AV170" s="160">
        <f t="shared" si="70"/>
        <v>2.3260000000000003E-2</v>
      </c>
      <c r="AW170" s="55"/>
      <c r="AX170" s="138">
        <v>5.0999999999999997E-2</v>
      </c>
      <c r="AY170" s="160">
        <f t="shared" si="71"/>
        <v>0.118626</v>
      </c>
      <c r="AZ170" s="53"/>
      <c r="BA170" s="125">
        <v>3.3</v>
      </c>
      <c r="BB170" s="160">
        <f t="shared" si="72"/>
        <v>7.6757999999999988</v>
      </c>
      <c r="BC170" s="53"/>
      <c r="BD170" s="141">
        <v>0.24</v>
      </c>
      <c r="BE170" s="160">
        <f t="shared" si="73"/>
        <v>0.55823999999999996</v>
      </c>
      <c r="BF170" s="53"/>
      <c r="BG170" s="122">
        <v>0.02</v>
      </c>
      <c r="BH170" s="148">
        <f t="shared" si="74"/>
        <v>4.6520000000000006E-2</v>
      </c>
      <c r="BI170" s="55" t="s">
        <v>84</v>
      </c>
      <c r="BJ170" s="129">
        <v>0.01</v>
      </c>
      <c r="BK170" s="160">
        <f t="shared" si="75"/>
        <v>2.3260000000000003E-2</v>
      </c>
      <c r="BL170" s="53"/>
      <c r="BM170" s="141">
        <v>0.69</v>
      </c>
      <c r="BN170" s="160">
        <f t="shared" si="76"/>
        <v>1.6049399999999998</v>
      </c>
      <c r="BO170" s="32" t="s">
        <v>115</v>
      </c>
      <c r="BP170" s="9" t="s">
        <v>115</v>
      </c>
      <c r="BQ170" s="131"/>
      <c r="BR170" s="8"/>
    </row>
    <row r="171" spans="1:70" x14ac:dyDescent="0.25">
      <c r="A171" s="86">
        <f t="shared" si="77"/>
        <v>42515</v>
      </c>
      <c r="B171" s="25">
        <v>2103</v>
      </c>
      <c r="C171" s="31">
        <v>21.88</v>
      </c>
      <c r="D171" s="168">
        <v>8.08</v>
      </c>
      <c r="E171" s="26">
        <v>1</v>
      </c>
      <c r="F171" s="29">
        <v>872</v>
      </c>
      <c r="G171" s="29">
        <f t="shared" si="57"/>
        <v>872</v>
      </c>
      <c r="H171" s="147">
        <f t="shared" si="78"/>
        <v>1833.816</v>
      </c>
      <c r="I171" s="26">
        <v>1</v>
      </c>
      <c r="J171" s="29">
        <v>800</v>
      </c>
      <c r="K171" s="29">
        <f t="shared" si="58"/>
        <v>800</v>
      </c>
      <c r="L171" s="29">
        <f t="shared" si="79"/>
        <v>1682.4</v>
      </c>
      <c r="M171" s="54">
        <v>232</v>
      </c>
      <c r="N171" s="147">
        <f t="shared" si="80"/>
        <v>487.89600000000002</v>
      </c>
      <c r="O171" s="97">
        <v>90</v>
      </c>
      <c r="P171" s="62">
        <v>104.3</v>
      </c>
      <c r="Q171" s="29">
        <v>100</v>
      </c>
      <c r="R171" s="29">
        <f t="shared" si="59"/>
        <v>142.99999999999997</v>
      </c>
      <c r="S171" s="147">
        <f t="shared" si="81"/>
        <v>300.72899999999993</v>
      </c>
      <c r="T171" s="26">
        <v>1</v>
      </c>
      <c r="U171" s="62">
        <v>2.16</v>
      </c>
      <c r="V171" s="62">
        <f t="shared" si="60"/>
        <v>2.16</v>
      </c>
      <c r="W171" s="150">
        <f t="shared" si="82"/>
        <v>4.5424800000000003</v>
      </c>
      <c r="X171" s="148" t="s">
        <v>84</v>
      </c>
      <c r="Y171" s="160">
        <v>2</v>
      </c>
      <c r="Z171" s="147">
        <f t="shared" si="83"/>
        <v>4.2060000000000004</v>
      </c>
      <c r="AA171" s="114">
        <v>36.4</v>
      </c>
      <c r="AB171" s="148">
        <f t="shared" si="61"/>
        <v>76.549199999999999</v>
      </c>
      <c r="AC171" s="116">
        <v>20.100000000000001</v>
      </c>
      <c r="AD171" s="152">
        <f t="shared" si="62"/>
        <v>42.270300000000006</v>
      </c>
      <c r="AE171" s="117">
        <v>0.1</v>
      </c>
      <c r="AF171" s="147">
        <f t="shared" si="63"/>
        <v>0.21030000000000001</v>
      </c>
      <c r="AG171" s="117">
        <v>0.2</v>
      </c>
      <c r="AH171" s="147">
        <f t="shared" si="64"/>
        <v>0.42060000000000003</v>
      </c>
      <c r="AI171" s="29">
        <f t="shared" si="65"/>
        <v>36.700000000000003</v>
      </c>
      <c r="AJ171" s="150">
        <f t="shared" si="66"/>
        <v>77.18010000000001</v>
      </c>
      <c r="AK171" s="54"/>
      <c r="AL171" s="145">
        <v>0.69</v>
      </c>
      <c r="AM171" s="147">
        <f t="shared" si="67"/>
        <v>1.4510699999999999</v>
      </c>
      <c r="AN171" s="53"/>
      <c r="AO171" s="122">
        <v>0.68</v>
      </c>
      <c r="AP171" s="148">
        <f t="shared" si="68"/>
        <v>1.4300400000000002</v>
      </c>
      <c r="AQ171" s="127" t="s">
        <v>17</v>
      </c>
      <c r="AR171" s="129">
        <v>6.0000000000000001E-3</v>
      </c>
      <c r="AS171" s="160">
        <f t="shared" si="69"/>
        <v>1.2618000000000001E-2</v>
      </c>
      <c r="AT171" s="55" t="s">
        <v>84</v>
      </c>
      <c r="AU171" s="129">
        <v>0.01</v>
      </c>
      <c r="AV171" s="160">
        <f t="shared" si="70"/>
        <v>2.103E-2</v>
      </c>
      <c r="AW171" s="55"/>
      <c r="AX171" s="138">
        <v>0.03</v>
      </c>
      <c r="AY171" s="160">
        <f t="shared" si="71"/>
        <v>6.3089999999999993E-2</v>
      </c>
      <c r="AZ171" s="53"/>
      <c r="BA171" s="125">
        <v>2</v>
      </c>
      <c r="BB171" s="160">
        <f t="shared" si="72"/>
        <v>4.2060000000000004</v>
      </c>
      <c r="BC171" s="53"/>
      <c r="BD171" s="141">
        <v>0.16</v>
      </c>
      <c r="BE171" s="160">
        <f t="shared" si="73"/>
        <v>0.33648</v>
      </c>
      <c r="BF171" s="53"/>
      <c r="BG171" s="122">
        <v>0.02</v>
      </c>
      <c r="BH171" s="148">
        <f t="shared" si="74"/>
        <v>4.206E-2</v>
      </c>
      <c r="BI171" s="55" t="s">
        <v>84</v>
      </c>
      <c r="BJ171" s="129">
        <v>0.01</v>
      </c>
      <c r="BK171" s="160">
        <f t="shared" si="75"/>
        <v>2.103E-2</v>
      </c>
      <c r="BL171" s="53"/>
      <c r="BM171" s="141">
        <v>0.7</v>
      </c>
      <c r="BN171" s="160">
        <f t="shared" si="76"/>
        <v>1.4721</v>
      </c>
      <c r="BO171" s="32" t="s">
        <v>115</v>
      </c>
      <c r="BP171" s="9" t="s">
        <v>115</v>
      </c>
      <c r="BQ171" s="131"/>
      <c r="BR171" s="8"/>
    </row>
    <row r="172" spans="1:70" x14ac:dyDescent="0.25">
      <c r="A172" s="86">
        <f t="shared" si="77"/>
        <v>42516</v>
      </c>
      <c r="B172" s="25">
        <v>2183</v>
      </c>
      <c r="C172" s="31">
        <v>22.38</v>
      </c>
      <c r="D172" s="168">
        <v>8</v>
      </c>
      <c r="E172" s="26">
        <v>1</v>
      </c>
      <c r="F172" s="29">
        <v>773</v>
      </c>
      <c r="G172" s="29">
        <f t="shared" si="57"/>
        <v>773</v>
      </c>
      <c r="H172" s="147">
        <f t="shared" si="78"/>
        <v>1687.4590000000001</v>
      </c>
      <c r="I172" s="26">
        <v>1</v>
      </c>
      <c r="J172" s="29">
        <v>700</v>
      </c>
      <c r="K172" s="29">
        <f t="shared" si="58"/>
        <v>700</v>
      </c>
      <c r="L172" s="29">
        <f t="shared" si="79"/>
        <v>1528.1</v>
      </c>
      <c r="M172" s="54">
        <v>187</v>
      </c>
      <c r="N172" s="147">
        <f t="shared" si="80"/>
        <v>408.221</v>
      </c>
      <c r="O172" s="97">
        <v>92.5</v>
      </c>
      <c r="P172" s="62">
        <v>105</v>
      </c>
      <c r="Q172" s="29">
        <v>100</v>
      </c>
      <c r="R172" s="29">
        <f t="shared" si="59"/>
        <v>125</v>
      </c>
      <c r="S172" s="147">
        <f t="shared" si="81"/>
        <v>272.875</v>
      </c>
      <c r="T172" s="26">
        <v>1</v>
      </c>
      <c r="U172" s="62">
        <v>2.1</v>
      </c>
      <c r="V172" s="62">
        <f t="shared" si="60"/>
        <v>2.1</v>
      </c>
      <c r="W172" s="150">
        <f t="shared" si="82"/>
        <v>4.5842999999999998</v>
      </c>
      <c r="X172" s="148" t="s">
        <v>84</v>
      </c>
      <c r="Y172" s="160">
        <v>2.5</v>
      </c>
      <c r="Z172" s="147">
        <f t="shared" si="83"/>
        <v>5.4574999999999996</v>
      </c>
      <c r="AA172" s="114">
        <v>34</v>
      </c>
      <c r="AB172" s="148">
        <f t="shared" si="61"/>
        <v>74.221999999999994</v>
      </c>
      <c r="AC172" s="116">
        <v>19.77</v>
      </c>
      <c r="AD172" s="152">
        <f t="shared" si="62"/>
        <v>43.157909999999994</v>
      </c>
      <c r="AE172" s="117">
        <v>0.28699999999999998</v>
      </c>
      <c r="AF172" s="147">
        <f t="shared" si="63"/>
        <v>0.62652099999999999</v>
      </c>
      <c r="AG172" s="117">
        <v>0.4</v>
      </c>
      <c r="AH172" s="147">
        <f t="shared" si="64"/>
        <v>0.87320000000000009</v>
      </c>
      <c r="AI172" s="29">
        <f t="shared" si="65"/>
        <v>34.686999999999998</v>
      </c>
      <c r="AJ172" s="150">
        <f t="shared" si="66"/>
        <v>75.721720999999988</v>
      </c>
      <c r="AK172" s="54"/>
      <c r="AL172" s="145">
        <v>0.72</v>
      </c>
      <c r="AM172" s="147">
        <f t="shared" si="67"/>
        <v>1.57176</v>
      </c>
      <c r="AN172" s="53"/>
      <c r="AO172" s="122">
        <v>0.65</v>
      </c>
      <c r="AP172" s="148">
        <f t="shared" si="68"/>
        <v>1.4189500000000002</v>
      </c>
      <c r="AQ172" s="127" t="s">
        <v>84</v>
      </c>
      <c r="AR172" s="129">
        <v>5.0000000000000001E-3</v>
      </c>
      <c r="AS172" s="160">
        <f t="shared" si="69"/>
        <v>1.0915000000000001E-2</v>
      </c>
      <c r="AT172" s="55" t="s">
        <v>84</v>
      </c>
      <c r="AU172" s="129">
        <v>0.01</v>
      </c>
      <c r="AV172" s="160">
        <f t="shared" si="70"/>
        <v>2.1830000000000002E-2</v>
      </c>
      <c r="AW172" s="55"/>
      <c r="AX172" s="138">
        <v>2.1999999999999999E-2</v>
      </c>
      <c r="AY172" s="160">
        <f t="shared" si="71"/>
        <v>4.8025999999999999E-2</v>
      </c>
      <c r="AZ172" s="53"/>
      <c r="BA172" s="125">
        <v>1.6</v>
      </c>
      <c r="BB172" s="160">
        <f t="shared" si="72"/>
        <v>3.4928000000000003</v>
      </c>
      <c r="BC172" s="53"/>
      <c r="BD172" s="141">
        <v>0.12</v>
      </c>
      <c r="BE172" s="160">
        <f t="shared" si="73"/>
        <v>0.26195999999999997</v>
      </c>
      <c r="BF172" s="53"/>
      <c r="BG172" s="122">
        <v>0.02</v>
      </c>
      <c r="BH172" s="148">
        <f t="shared" si="74"/>
        <v>4.3660000000000004E-2</v>
      </c>
      <c r="BI172" s="55" t="s">
        <v>84</v>
      </c>
      <c r="BJ172" s="129">
        <v>0.01</v>
      </c>
      <c r="BK172" s="160">
        <f t="shared" si="75"/>
        <v>2.1830000000000002E-2</v>
      </c>
      <c r="BL172" s="53"/>
      <c r="BM172" s="141">
        <v>0.57999999999999996</v>
      </c>
      <c r="BN172" s="160">
        <f t="shared" si="76"/>
        <v>1.2661399999999998</v>
      </c>
      <c r="BO172" s="32" t="s">
        <v>115</v>
      </c>
      <c r="BP172" s="9" t="s">
        <v>115</v>
      </c>
      <c r="BQ172" s="131"/>
      <c r="BR172" s="8"/>
    </row>
    <row r="173" spans="1:70" x14ac:dyDescent="0.25">
      <c r="A173" s="86">
        <f t="shared" si="77"/>
        <v>42517</v>
      </c>
      <c r="B173" s="25">
        <v>1977</v>
      </c>
      <c r="C173" s="31">
        <v>22.92</v>
      </c>
      <c r="D173" s="168">
        <v>8.1</v>
      </c>
      <c r="E173" s="26">
        <v>1</v>
      </c>
      <c r="F173" s="29">
        <v>920</v>
      </c>
      <c r="G173" s="29">
        <f t="shared" si="57"/>
        <v>920</v>
      </c>
      <c r="H173" s="147">
        <f t="shared" si="78"/>
        <v>1818.84</v>
      </c>
      <c r="I173" s="26">
        <v>1</v>
      </c>
      <c r="J173" s="29">
        <v>742</v>
      </c>
      <c r="K173" s="29">
        <f t="shared" si="58"/>
        <v>742</v>
      </c>
      <c r="L173" s="29">
        <f t="shared" si="79"/>
        <v>1466.934</v>
      </c>
      <c r="M173" s="54">
        <v>209</v>
      </c>
      <c r="N173" s="147">
        <f t="shared" si="80"/>
        <v>413.19299999999998</v>
      </c>
      <c r="O173" s="97">
        <v>90.8</v>
      </c>
      <c r="P173" s="62">
        <v>99.4</v>
      </c>
      <c r="Q173" s="29">
        <v>40</v>
      </c>
      <c r="R173" s="29">
        <f t="shared" si="59"/>
        <v>215.00000000000023</v>
      </c>
      <c r="S173" s="147">
        <f t="shared" si="81"/>
        <v>425.05500000000046</v>
      </c>
      <c r="T173" s="26">
        <v>1</v>
      </c>
      <c r="U173" s="62">
        <v>2.85</v>
      </c>
      <c r="V173" s="62">
        <f t="shared" si="60"/>
        <v>2.85</v>
      </c>
      <c r="W173" s="150">
        <f t="shared" si="82"/>
        <v>5.6344500000000002</v>
      </c>
      <c r="X173" s="148"/>
      <c r="Y173" s="160">
        <v>1</v>
      </c>
      <c r="Z173" s="147">
        <f t="shared" si="83"/>
        <v>1.9770000000000001</v>
      </c>
      <c r="AA173" s="114">
        <v>27.6</v>
      </c>
      <c r="AB173" s="148">
        <f t="shared" si="61"/>
        <v>54.565200000000004</v>
      </c>
      <c r="AC173" s="116">
        <v>15.72</v>
      </c>
      <c r="AD173" s="152">
        <f t="shared" si="62"/>
        <v>31.078440000000004</v>
      </c>
      <c r="AE173" s="117">
        <v>0.1</v>
      </c>
      <c r="AF173" s="147">
        <f t="shared" si="63"/>
        <v>0.19770000000000001</v>
      </c>
      <c r="AG173" s="117">
        <v>0.2</v>
      </c>
      <c r="AH173" s="147">
        <f t="shared" si="64"/>
        <v>0.39540000000000003</v>
      </c>
      <c r="AI173" s="29">
        <f t="shared" si="65"/>
        <v>27.900000000000002</v>
      </c>
      <c r="AJ173" s="150">
        <f t="shared" si="66"/>
        <v>55.158300000000004</v>
      </c>
      <c r="AK173" s="54"/>
      <c r="AL173" s="145">
        <v>0.67</v>
      </c>
      <c r="AM173" s="147">
        <f t="shared" si="67"/>
        <v>1.3245900000000002</v>
      </c>
      <c r="AN173" s="53"/>
      <c r="AO173" s="122">
        <v>1.2</v>
      </c>
      <c r="AP173" s="148">
        <f t="shared" si="68"/>
        <v>2.3724000000000003</v>
      </c>
      <c r="AQ173" s="127" t="s">
        <v>17</v>
      </c>
      <c r="AR173" s="129">
        <v>7.0000000000000001E-3</v>
      </c>
      <c r="AS173" s="160">
        <f t="shared" si="69"/>
        <v>1.3839000000000001E-2</v>
      </c>
      <c r="AT173" s="55" t="s">
        <v>84</v>
      </c>
      <c r="AU173" s="129">
        <v>0.01</v>
      </c>
      <c r="AV173" s="160">
        <f t="shared" si="70"/>
        <v>1.9769999999999999E-2</v>
      </c>
      <c r="AW173" s="55"/>
      <c r="AX173" s="138">
        <v>0.04</v>
      </c>
      <c r="AY173" s="160">
        <f t="shared" si="71"/>
        <v>7.9079999999999998E-2</v>
      </c>
      <c r="AZ173" s="53"/>
      <c r="BA173" s="125">
        <v>3.3</v>
      </c>
      <c r="BB173" s="160">
        <f t="shared" si="72"/>
        <v>6.5240999999999998</v>
      </c>
      <c r="BC173" s="53"/>
      <c r="BD173" s="141">
        <v>0.17</v>
      </c>
      <c r="BE173" s="160">
        <f t="shared" si="73"/>
        <v>0.33609000000000006</v>
      </c>
      <c r="BF173" s="53"/>
      <c r="BG173" s="122">
        <v>0.02</v>
      </c>
      <c r="BH173" s="148">
        <f t="shared" si="74"/>
        <v>3.9539999999999999E-2</v>
      </c>
      <c r="BI173" s="55" t="s">
        <v>84</v>
      </c>
      <c r="BJ173" s="129">
        <v>0.01</v>
      </c>
      <c r="BK173" s="160">
        <f t="shared" si="75"/>
        <v>1.9769999999999999E-2</v>
      </c>
      <c r="BL173" s="53"/>
      <c r="BM173" s="141">
        <v>0.82</v>
      </c>
      <c r="BN173" s="160">
        <f t="shared" si="76"/>
        <v>1.6211399999999998</v>
      </c>
      <c r="BO173" s="32" t="s">
        <v>115</v>
      </c>
      <c r="BP173" s="9" t="s">
        <v>115</v>
      </c>
      <c r="BQ173" s="131"/>
      <c r="BR173" s="8"/>
    </row>
    <row r="174" spans="1:70" x14ac:dyDescent="0.25">
      <c r="A174" s="86">
        <f t="shared" si="77"/>
        <v>42518</v>
      </c>
      <c r="B174" s="25">
        <v>1535</v>
      </c>
      <c r="C174" s="31">
        <v>23.33</v>
      </c>
      <c r="D174" s="168">
        <v>8.15</v>
      </c>
      <c r="E174" s="26">
        <v>1</v>
      </c>
      <c r="F174" s="29">
        <v>646</v>
      </c>
      <c r="G174" s="29">
        <f t="shared" si="57"/>
        <v>646</v>
      </c>
      <c r="H174" s="147">
        <f t="shared" si="78"/>
        <v>991.61</v>
      </c>
      <c r="I174" s="26">
        <v>1</v>
      </c>
      <c r="J174" s="29">
        <v>461</v>
      </c>
      <c r="K174" s="29">
        <f t="shared" si="58"/>
        <v>461</v>
      </c>
      <c r="L174" s="29">
        <f t="shared" si="79"/>
        <v>707.63499999999999</v>
      </c>
      <c r="M174" s="54">
        <v>187</v>
      </c>
      <c r="N174" s="147">
        <f t="shared" si="80"/>
        <v>287.04500000000002</v>
      </c>
      <c r="O174" s="97">
        <v>90.6</v>
      </c>
      <c r="P174" s="62">
        <v>99.1</v>
      </c>
      <c r="Q174" s="29">
        <v>62</v>
      </c>
      <c r="R174" s="29">
        <f t="shared" si="59"/>
        <v>137.09677419354838</v>
      </c>
      <c r="S174" s="147">
        <f t="shared" si="81"/>
        <v>210.44354838709677</v>
      </c>
      <c r="T174" s="26">
        <v>1</v>
      </c>
      <c r="U174" s="62">
        <v>2.0099999999999998</v>
      </c>
      <c r="V174" s="62">
        <f t="shared" si="60"/>
        <v>2.0099999999999998</v>
      </c>
      <c r="W174" s="150">
        <f t="shared" si="82"/>
        <v>3.0853499999999996</v>
      </c>
      <c r="X174" s="148"/>
      <c r="Y174" s="160">
        <v>1.9</v>
      </c>
      <c r="Z174" s="147">
        <f t="shared" si="83"/>
        <v>2.9165000000000001</v>
      </c>
      <c r="AA174" s="114">
        <v>25.6</v>
      </c>
      <c r="AB174" s="148">
        <f t="shared" si="61"/>
        <v>39.295999999999999</v>
      </c>
      <c r="AC174" s="116">
        <v>6.26</v>
      </c>
      <c r="AD174" s="152">
        <f t="shared" si="62"/>
        <v>9.6090999999999998</v>
      </c>
      <c r="AE174" s="117">
        <v>0.1</v>
      </c>
      <c r="AF174" s="147">
        <f t="shared" si="63"/>
        <v>0.1535</v>
      </c>
      <c r="AG174" s="117">
        <v>0.2</v>
      </c>
      <c r="AH174" s="147">
        <f t="shared" si="64"/>
        <v>0.307</v>
      </c>
      <c r="AI174" s="29">
        <f t="shared" si="65"/>
        <v>25.900000000000002</v>
      </c>
      <c r="AJ174" s="150">
        <f t="shared" si="66"/>
        <v>39.756500000000003</v>
      </c>
      <c r="AK174" s="54"/>
      <c r="AL174" s="145">
        <v>0.45</v>
      </c>
      <c r="AM174" s="147">
        <f t="shared" si="67"/>
        <v>0.69074999999999998</v>
      </c>
      <c r="AN174" s="53"/>
      <c r="AO174" s="122">
        <v>0.91</v>
      </c>
      <c r="AP174" s="148">
        <f t="shared" si="68"/>
        <v>1.3968500000000001</v>
      </c>
      <c r="AQ174" s="127" t="s">
        <v>84</v>
      </c>
      <c r="AR174" s="129">
        <v>5.0000000000000001E-3</v>
      </c>
      <c r="AS174" s="160">
        <f t="shared" si="69"/>
        <v>7.6749999999999995E-3</v>
      </c>
      <c r="AT174" s="55" t="s">
        <v>84</v>
      </c>
      <c r="AU174" s="129">
        <v>0.01</v>
      </c>
      <c r="AV174" s="160">
        <f t="shared" si="70"/>
        <v>1.5349999999999999E-2</v>
      </c>
      <c r="AW174" s="55"/>
      <c r="AX174" s="138">
        <v>2.9000000000000001E-2</v>
      </c>
      <c r="AY174" s="160">
        <f t="shared" si="71"/>
        <v>4.4514999999999999E-2</v>
      </c>
      <c r="AZ174" s="53"/>
      <c r="BA174" s="125">
        <v>2.1</v>
      </c>
      <c r="BB174" s="160">
        <f t="shared" si="72"/>
        <v>3.2235</v>
      </c>
      <c r="BC174" s="53"/>
      <c r="BD174" s="141">
        <v>0.14000000000000001</v>
      </c>
      <c r="BE174" s="160">
        <f t="shared" si="73"/>
        <v>0.21490000000000004</v>
      </c>
      <c r="BF174" s="53"/>
      <c r="BG174" s="122">
        <v>0.02</v>
      </c>
      <c r="BH174" s="148">
        <f t="shared" si="74"/>
        <v>3.0699999999999998E-2</v>
      </c>
      <c r="BI174" s="55" t="s">
        <v>84</v>
      </c>
      <c r="BJ174" s="129">
        <v>0.01</v>
      </c>
      <c r="BK174" s="160">
        <f t="shared" si="75"/>
        <v>1.5349999999999999E-2</v>
      </c>
      <c r="BL174" s="53"/>
      <c r="BM174" s="141">
        <v>0.76</v>
      </c>
      <c r="BN174" s="160">
        <f t="shared" si="76"/>
        <v>1.1665999999999999</v>
      </c>
      <c r="BO174" s="32" t="s">
        <v>115</v>
      </c>
      <c r="BP174" s="9" t="s">
        <v>115</v>
      </c>
      <c r="BQ174" s="131"/>
      <c r="BR174" s="8"/>
    </row>
    <row r="175" spans="1:70" x14ac:dyDescent="0.25">
      <c r="A175" s="86">
        <f t="shared" si="77"/>
        <v>42519</v>
      </c>
      <c r="B175" s="25">
        <v>1364</v>
      </c>
      <c r="C175" s="31">
        <v>22.89</v>
      </c>
      <c r="D175" s="168">
        <v>8</v>
      </c>
      <c r="E175" s="26">
        <v>1</v>
      </c>
      <c r="F175" s="29">
        <v>517</v>
      </c>
      <c r="G175" s="29">
        <f t="shared" si="57"/>
        <v>517</v>
      </c>
      <c r="H175" s="147">
        <f t="shared" si="78"/>
        <v>705.18799999999999</v>
      </c>
      <c r="I175" s="26">
        <v>1</v>
      </c>
      <c r="J175" s="29">
        <v>437</v>
      </c>
      <c r="K175" s="29">
        <f t="shared" si="58"/>
        <v>437</v>
      </c>
      <c r="L175" s="29">
        <f t="shared" si="79"/>
        <v>596.06799999999998</v>
      </c>
      <c r="M175" s="54">
        <v>147</v>
      </c>
      <c r="N175" s="147">
        <f t="shared" si="80"/>
        <v>200.50800000000001</v>
      </c>
      <c r="O175" s="97">
        <v>89.3</v>
      </c>
      <c r="P175" s="62">
        <v>95.9</v>
      </c>
      <c r="Q175" s="29">
        <v>52</v>
      </c>
      <c r="R175" s="29">
        <f t="shared" si="59"/>
        <v>126.92307692307708</v>
      </c>
      <c r="S175" s="147">
        <f t="shared" si="81"/>
        <v>173.12307692307715</v>
      </c>
      <c r="T175" s="26">
        <v>1</v>
      </c>
      <c r="U175" s="62">
        <v>2.13</v>
      </c>
      <c r="V175" s="62">
        <f t="shared" si="60"/>
        <v>2.13</v>
      </c>
      <c r="W175" s="150">
        <f t="shared" si="82"/>
        <v>2.9053199999999997</v>
      </c>
      <c r="X175" s="148"/>
      <c r="Y175" s="160">
        <v>2.1</v>
      </c>
      <c r="Z175" s="147">
        <f t="shared" si="83"/>
        <v>2.8644000000000003</v>
      </c>
      <c r="AA175" s="114">
        <v>18.8</v>
      </c>
      <c r="AB175" s="148">
        <f t="shared" si="61"/>
        <v>25.6432</v>
      </c>
      <c r="AC175" s="116">
        <v>2.57</v>
      </c>
      <c r="AD175" s="152">
        <f t="shared" si="62"/>
        <v>3.5054799999999995</v>
      </c>
      <c r="AE175" s="117">
        <v>0.186</v>
      </c>
      <c r="AF175" s="147">
        <f t="shared" si="63"/>
        <v>0.25370399999999999</v>
      </c>
      <c r="AG175" s="117">
        <v>0.66500000000000004</v>
      </c>
      <c r="AH175" s="147">
        <f t="shared" si="64"/>
        <v>0.90706000000000009</v>
      </c>
      <c r="AI175" s="29">
        <f t="shared" si="65"/>
        <v>19.651</v>
      </c>
      <c r="AJ175" s="150">
        <f t="shared" si="66"/>
        <v>26.803964000000001</v>
      </c>
      <c r="AK175" s="54"/>
      <c r="AL175" s="145">
        <v>0.28999999999999998</v>
      </c>
      <c r="AM175" s="147">
        <f t="shared" si="67"/>
        <v>0.39555999999999997</v>
      </c>
      <c r="AN175" s="53"/>
      <c r="AO175" s="122">
        <v>0.69</v>
      </c>
      <c r="AP175" s="148">
        <f t="shared" si="68"/>
        <v>0.94116</v>
      </c>
      <c r="AQ175" s="127" t="s">
        <v>17</v>
      </c>
      <c r="AR175" s="129">
        <v>6.0000000000000001E-3</v>
      </c>
      <c r="AS175" s="160">
        <f t="shared" si="69"/>
        <v>8.1840000000000003E-3</v>
      </c>
      <c r="AT175" s="55" t="s">
        <v>84</v>
      </c>
      <c r="AU175" s="129">
        <v>0.01</v>
      </c>
      <c r="AV175" s="160">
        <f t="shared" si="70"/>
        <v>1.3640000000000001E-2</v>
      </c>
      <c r="AW175" s="55"/>
      <c r="AX175" s="138">
        <v>3.1E-2</v>
      </c>
      <c r="AY175" s="160">
        <f t="shared" si="71"/>
        <v>4.2284000000000002E-2</v>
      </c>
      <c r="AZ175" s="53"/>
      <c r="BA175" s="125">
        <v>2</v>
      </c>
      <c r="BB175" s="160">
        <f t="shared" si="72"/>
        <v>2.7280000000000002</v>
      </c>
      <c r="BC175" s="53"/>
      <c r="BD175" s="141">
        <v>0.11</v>
      </c>
      <c r="BE175" s="160">
        <f t="shared" si="73"/>
        <v>0.15003999999999998</v>
      </c>
      <c r="BF175" s="53"/>
      <c r="BG175" s="122">
        <v>0.02</v>
      </c>
      <c r="BH175" s="148">
        <f t="shared" si="74"/>
        <v>2.7280000000000002E-2</v>
      </c>
      <c r="BI175" s="55" t="s">
        <v>84</v>
      </c>
      <c r="BJ175" s="129">
        <v>0.01</v>
      </c>
      <c r="BK175" s="160">
        <f t="shared" si="75"/>
        <v>1.3640000000000001E-2</v>
      </c>
      <c r="BL175" s="53"/>
      <c r="BM175" s="141">
        <v>0.76</v>
      </c>
      <c r="BN175" s="160">
        <f t="shared" si="76"/>
        <v>1.03664</v>
      </c>
      <c r="BO175" s="32" t="s">
        <v>115</v>
      </c>
      <c r="BP175" s="9" t="s">
        <v>115</v>
      </c>
      <c r="BQ175" s="131"/>
      <c r="BR175" s="8"/>
    </row>
    <row r="176" spans="1:70" x14ac:dyDescent="0.25">
      <c r="A176" s="86">
        <f t="shared" si="77"/>
        <v>42520</v>
      </c>
      <c r="B176" s="25">
        <v>2250</v>
      </c>
      <c r="C176" s="31">
        <v>22.61</v>
      </c>
      <c r="D176" s="168">
        <v>8.36</v>
      </c>
      <c r="E176" s="26">
        <v>1</v>
      </c>
      <c r="F176" s="29">
        <v>731</v>
      </c>
      <c r="G176" s="29">
        <f t="shared" si="57"/>
        <v>731</v>
      </c>
      <c r="H176" s="147">
        <f t="shared" si="78"/>
        <v>1644.75</v>
      </c>
      <c r="I176" s="26">
        <v>1</v>
      </c>
      <c r="J176" s="29">
        <v>680</v>
      </c>
      <c r="K176" s="29">
        <f t="shared" si="58"/>
        <v>680</v>
      </c>
      <c r="L176" s="29">
        <f t="shared" si="79"/>
        <v>1530</v>
      </c>
      <c r="M176" s="54">
        <v>210</v>
      </c>
      <c r="N176" s="147">
        <f t="shared" si="80"/>
        <v>472.5</v>
      </c>
      <c r="O176" s="97">
        <v>89.7</v>
      </c>
      <c r="P176" s="62">
        <v>99.3</v>
      </c>
      <c r="Q176" s="29">
        <v>98</v>
      </c>
      <c r="R176" s="29">
        <f t="shared" si="59"/>
        <v>97.959183673469326</v>
      </c>
      <c r="S176" s="147">
        <f t="shared" si="81"/>
        <v>220.40816326530597</v>
      </c>
      <c r="T176" s="26">
        <v>1</v>
      </c>
      <c r="U176" s="62">
        <v>1.89</v>
      </c>
      <c r="V176" s="62">
        <f t="shared" si="60"/>
        <v>1.89</v>
      </c>
      <c r="W176" s="150">
        <f t="shared" si="82"/>
        <v>4.2525000000000004</v>
      </c>
      <c r="X176" s="148"/>
      <c r="Y176" s="160">
        <v>1.3</v>
      </c>
      <c r="Z176" s="147">
        <f t="shared" si="83"/>
        <v>2.9249999999999998</v>
      </c>
      <c r="AA176" s="114">
        <v>29.6</v>
      </c>
      <c r="AB176" s="148">
        <f t="shared" si="61"/>
        <v>66.599999999999994</v>
      </c>
      <c r="AC176" s="116">
        <v>16.55</v>
      </c>
      <c r="AD176" s="152">
        <f t="shared" si="62"/>
        <v>37.237499999999997</v>
      </c>
      <c r="AE176" s="117">
        <v>0.1</v>
      </c>
      <c r="AF176" s="147">
        <f t="shared" si="63"/>
        <v>0.22500000000000001</v>
      </c>
      <c r="AG176" s="117">
        <v>0.2</v>
      </c>
      <c r="AH176" s="147">
        <f t="shared" si="64"/>
        <v>0.45</v>
      </c>
      <c r="AI176" s="29">
        <f t="shared" si="65"/>
        <v>29.900000000000002</v>
      </c>
      <c r="AJ176" s="150">
        <f t="shared" si="66"/>
        <v>67.275000000000006</v>
      </c>
      <c r="AK176" s="54"/>
      <c r="AL176" s="145">
        <v>0.28999999999999998</v>
      </c>
      <c r="AM176" s="147">
        <f t="shared" si="67"/>
        <v>0.65249999999999997</v>
      </c>
      <c r="AN176" s="53"/>
      <c r="AO176" s="122">
        <v>0.47</v>
      </c>
      <c r="AP176" s="148">
        <f t="shared" si="68"/>
        <v>1.0575000000000001</v>
      </c>
      <c r="AQ176" s="127" t="s">
        <v>17</v>
      </c>
      <c r="AR176" s="129">
        <v>6.0000000000000001E-3</v>
      </c>
      <c r="AS176" s="160">
        <f t="shared" si="69"/>
        <v>1.35E-2</v>
      </c>
      <c r="AT176" s="55" t="s">
        <v>84</v>
      </c>
      <c r="AU176" s="129">
        <v>0.01</v>
      </c>
      <c r="AV176" s="160">
        <f t="shared" si="70"/>
        <v>2.2499999999999999E-2</v>
      </c>
      <c r="AW176" s="55"/>
      <c r="AX176" s="138">
        <v>2.9000000000000001E-2</v>
      </c>
      <c r="AY176" s="160">
        <f t="shared" si="71"/>
        <v>6.5250000000000002E-2</v>
      </c>
      <c r="AZ176" s="53"/>
      <c r="BA176" s="125">
        <v>2.4</v>
      </c>
      <c r="BB176" s="160">
        <f t="shared" si="72"/>
        <v>5.4</v>
      </c>
      <c r="BC176" s="53"/>
      <c r="BD176" s="141">
        <v>0.19</v>
      </c>
      <c r="BE176" s="160">
        <f t="shared" si="73"/>
        <v>0.42749999999999999</v>
      </c>
      <c r="BF176" s="53"/>
      <c r="BG176" s="122">
        <v>0.02</v>
      </c>
      <c r="BH176" s="148">
        <f t="shared" si="74"/>
        <v>4.4999999999999998E-2</v>
      </c>
      <c r="BI176" s="55" t="s">
        <v>84</v>
      </c>
      <c r="BJ176" s="129">
        <v>0.01</v>
      </c>
      <c r="BK176" s="160">
        <f t="shared" si="75"/>
        <v>2.2499999999999999E-2</v>
      </c>
      <c r="BL176" s="53"/>
      <c r="BM176" s="141">
        <v>0.56999999999999995</v>
      </c>
      <c r="BN176" s="160">
        <f t="shared" si="76"/>
        <v>1.2825</v>
      </c>
      <c r="BO176" s="32" t="s">
        <v>115</v>
      </c>
      <c r="BP176" s="9" t="s">
        <v>115</v>
      </c>
      <c r="BQ176" s="131"/>
      <c r="BR176" s="8"/>
    </row>
    <row r="177" spans="1:70" x14ac:dyDescent="0.25">
      <c r="A177" s="86">
        <f t="shared" si="77"/>
        <v>42521</v>
      </c>
      <c r="B177" s="25">
        <v>2150</v>
      </c>
      <c r="C177" s="31">
        <v>22.84</v>
      </c>
      <c r="D177" s="168">
        <v>8</v>
      </c>
      <c r="E177" s="26">
        <v>1</v>
      </c>
      <c r="F177" s="29">
        <v>903</v>
      </c>
      <c r="G177" s="29">
        <f t="shared" si="57"/>
        <v>903</v>
      </c>
      <c r="H177" s="147">
        <f t="shared" si="78"/>
        <v>1941.45</v>
      </c>
      <c r="I177" s="26">
        <v>1</v>
      </c>
      <c r="J177" s="29">
        <v>849</v>
      </c>
      <c r="K177" s="29">
        <f t="shared" si="58"/>
        <v>849</v>
      </c>
      <c r="L177" s="29">
        <f t="shared" si="79"/>
        <v>1825.35</v>
      </c>
      <c r="M177" s="54">
        <v>261</v>
      </c>
      <c r="N177" s="147">
        <f t="shared" si="80"/>
        <v>561.15</v>
      </c>
      <c r="O177" s="97">
        <v>94.4</v>
      </c>
      <c r="P177" s="62">
        <v>104.7</v>
      </c>
      <c r="Q177" s="29">
        <v>100</v>
      </c>
      <c r="R177" s="29">
        <f t="shared" si="59"/>
        <v>102.99999999999996</v>
      </c>
      <c r="S177" s="147">
        <f t="shared" si="81"/>
        <v>221.4499999999999</v>
      </c>
      <c r="T177" s="26">
        <v>1</v>
      </c>
      <c r="U177" s="62">
        <v>2.57</v>
      </c>
      <c r="V177" s="62">
        <f t="shared" si="60"/>
        <v>2.57</v>
      </c>
      <c r="W177" s="150">
        <f t="shared" si="82"/>
        <v>5.5255000000000001</v>
      </c>
      <c r="X177" s="148" t="s">
        <v>84</v>
      </c>
      <c r="Y177" s="160">
        <v>2</v>
      </c>
      <c r="Z177" s="147">
        <f t="shared" si="83"/>
        <v>4.3</v>
      </c>
      <c r="AA177" s="114">
        <v>38.4</v>
      </c>
      <c r="AB177" s="148">
        <f t="shared" si="61"/>
        <v>82.56</v>
      </c>
      <c r="AC177" s="116">
        <v>22.24</v>
      </c>
      <c r="AD177" s="152">
        <f t="shared" si="62"/>
        <v>47.816000000000003</v>
      </c>
      <c r="AE177" s="117">
        <v>0.36</v>
      </c>
      <c r="AF177" s="147">
        <f t="shared" si="63"/>
        <v>0.77400000000000002</v>
      </c>
      <c r="AG177" s="117">
        <v>0.92800000000000005</v>
      </c>
      <c r="AH177" s="147">
        <f t="shared" si="64"/>
        <v>1.9952000000000001</v>
      </c>
      <c r="AI177" s="29">
        <f t="shared" si="65"/>
        <v>39.687999999999995</v>
      </c>
      <c r="AJ177" s="150">
        <f t="shared" si="66"/>
        <v>85.3292</v>
      </c>
      <c r="AK177" s="54"/>
      <c r="AL177" s="145">
        <v>0.47</v>
      </c>
      <c r="AM177" s="147">
        <f t="shared" si="67"/>
        <v>1.0105</v>
      </c>
      <c r="AN177" s="53"/>
      <c r="AO177" s="122">
        <v>0.52</v>
      </c>
      <c r="AP177" s="148">
        <f t="shared" si="68"/>
        <v>1.1180000000000001</v>
      </c>
      <c r="AQ177" s="127" t="s">
        <v>17</v>
      </c>
      <c r="AR177" s="129">
        <v>8.9999999999999993E-3</v>
      </c>
      <c r="AS177" s="160">
        <f t="shared" si="69"/>
        <v>1.9349999999999999E-2</v>
      </c>
      <c r="AT177" s="55" t="s">
        <v>84</v>
      </c>
      <c r="AU177" s="129">
        <v>0.01</v>
      </c>
      <c r="AV177" s="160">
        <f t="shared" si="70"/>
        <v>2.1499999999999998E-2</v>
      </c>
      <c r="AW177" s="55"/>
      <c r="AX177" s="138">
        <v>3.3000000000000002E-2</v>
      </c>
      <c r="AY177" s="160">
        <f t="shared" si="71"/>
        <v>7.0949999999999999E-2</v>
      </c>
      <c r="AZ177" s="53"/>
      <c r="BA177" s="125">
        <v>3.5</v>
      </c>
      <c r="BB177" s="160">
        <f t="shared" si="72"/>
        <v>7.5250000000000004</v>
      </c>
      <c r="BC177" s="53"/>
      <c r="BD177" s="141">
        <v>0.27</v>
      </c>
      <c r="BE177" s="160">
        <f t="shared" si="73"/>
        <v>0.58050000000000002</v>
      </c>
      <c r="BF177" s="53"/>
      <c r="BG177" s="122">
        <v>0.03</v>
      </c>
      <c r="BH177" s="148">
        <f t="shared" si="74"/>
        <v>6.4500000000000002E-2</v>
      </c>
      <c r="BI177" s="55" t="s">
        <v>84</v>
      </c>
      <c r="BJ177" s="129">
        <v>0.01</v>
      </c>
      <c r="BK177" s="160">
        <f t="shared" si="75"/>
        <v>2.1499999999999998E-2</v>
      </c>
      <c r="BL177" s="53"/>
      <c r="BM177" s="141">
        <v>0.61</v>
      </c>
      <c r="BN177" s="160">
        <f t="shared" si="76"/>
        <v>1.3115000000000001</v>
      </c>
      <c r="BO177" s="32" t="s">
        <v>115</v>
      </c>
      <c r="BP177" s="9" t="s">
        <v>115</v>
      </c>
      <c r="BQ177" s="131"/>
      <c r="BR177" s="8"/>
    </row>
    <row r="178" spans="1:70" x14ac:dyDescent="0.25">
      <c r="A178" s="86">
        <f t="shared" si="77"/>
        <v>42522</v>
      </c>
      <c r="B178" s="25">
        <v>2282</v>
      </c>
      <c r="C178" s="31">
        <v>23</v>
      </c>
      <c r="D178" s="168">
        <v>7.72</v>
      </c>
      <c r="E178" s="26">
        <v>1</v>
      </c>
      <c r="F178" s="29">
        <v>847</v>
      </c>
      <c r="G178" s="29">
        <f t="shared" si="57"/>
        <v>847</v>
      </c>
      <c r="H178" s="147">
        <f t="shared" si="78"/>
        <v>1932.854</v>
      </c>
      <c r="I178" s="26">
        <v>1</v>
      </c>
      <c r="J178" s="29">
        <v>704</v>
      </c>
      <c r="K178" s="29">
        <f t="shared" si="58"/>
        <v>704</v>
      </c>
      <c r="L178" s="29">
        <f t="shared" si="79"/>
        <v>1606.528</v>
      </c>
      <c r="M178" s="54">
        <v>217</v>
      </c>
      <c r="N178" s="147">
        <f t="shared" si="80"/>
        <v>495.19400000000002</v>
      </c>
      <c r="O178" s="97">
        <v>90.2</v>
      </c>
      <c r="P178" s="62">
        <v>103.9</v>
      </c>
      <c r="Q178" s="29">
        <v>100</v>
      </c>
      <c r="R178" s="29">
        <f t="shared" si="59"/>
        <v>137.00000000000003</v>
      </c>
      <c r="S178" s="147">
        <f t="shared" si="81"/>
        <v>312.63400000000007</v>
      </c>
      <c r="T178" s="26">
        <v>1</v>
      </c>
      <c r="U178" s="62">
        <v>2.2000000000000002</v>
      </c>
      <c r="V178" s="62">
        <f t="shared" si="60"/>
        <v>2.2000000000000002</v>
      </c>
      <c r="W178" s="150">
        <f t="shared" si="82"/>
        <v>5.0204000000000004</v>
      </c>
      <c r="X178" s="148"/>
      <c r="Y178" s="160">
        <v>1.2</v>
      </c>
      <c r="Z178" s="147">
        <f t="shared" si="83"/>
        <v>2.7383999999999999</v>
      </c>
      <c r="AA178" s="114">
        <v>31.6</v>
      </c>
      <c r="AB178" s="148">
        <f t="shared" si="61"/>
        <v>72.111199999999997</v>
      </c>
      <c r="AC178" s="116">
        <v>18.329999999999998</v>
      </c>
      <c r="AD178" s="152">
        <f t="shared" si="62"/>
        <v>41.829059999999998</v>
      </c>
      <c r="AE178" s="117">
        <v>0.1</v>
      </c>
      <c r="AF178" s="147">
        <f t="shared" si="63"/>
        <v>0.22820000000000001</v>
      </c>
      <c r="AG178" s="117">
        <v>0.2</v>
      </c>
      <c r="AH178" s="147">
        <f t="shared" si="64"/>
        <v>0.45640000000000003</v>
      </c>
      <c r="AI178" s="29">
        <f t="shared" si="65"/>
        <v>31.900000000000002</v>
      </c>
      <c r="AJ178" s="150">
        <f t="shared" si="66"/>
        <v>72.7958</v>
      </c>
      <c r="AK178" s="54"/>
      <c r="AL178" s="145">
        <v>0.28000000000000003</v>
      </c>
      <c r="AM178" s="147">
        <f t="shared" si="67"/>
        <v>0.63896000000000008</v>
      </c>
      <c r="AN178" s="53"/>
      <c r="AO178" s="122">
        <v>0.8</v>
      </c>
      <c r="AP178" s="148">
        <f t="shared" si="68"/>
        <v>1.8256000000000001</v>
      </c>
      <c r="AQ178" s="127"/>
      <c r="AR178" s="129">
        <v>7.0000000000000001E-3</v>
      </c>
      <c r="AS178" s="160">
        <f t="shared" si="69"/>
        <v>1.5973999999999999E-2</v>
      </c>
      <c r="AT178" s="55" t="s">
        <v>84</v>
      </c>
      <c r="AU178" s="129">
        <v>0.01</v>
      </c>
      <c r="AV178" s="160">
        <f t="shared" si="70"/>
        <v>2.282E-2</v>
      </c>
      <c r="AW178" s="55"/>
      <c r="AX178" s="138">
        <v>4.2999999999999997E-2</v>
      </c>
      <c r="AY178" s="160">
        <f t="shared" si="71"/>
        <v>9.8125999999999991E-2</v>
      </c>
      <c r="AZ178" s="53"/>
      <c r="BA178" s="125">
        <v>3.5</v>
      </c>
      <c r="BB178" s="160">
        <f t="shared" si="72"/>
        <v>7.9870000000000001</v>
      </c>
      <c r="BC178" s="53"/>
      <c r="BD178" s="141">
        <v>0.22</v>
      </c>
      <c r="BE178" s="160">
        <f t="shared" si="73"/>
        <v>0.50204000000000004</v>
      </c>
      <c r="BF178" s="53"/>
      <c r="BG178" s="122">
        <v>0.02</v>
      </c>
      <c r="BH178" s="148">
        <f t="shared" si="74"/>
        <v>4.564E-2</v>
      </c>
      <c r="BI178" s="55" t="s">
        <v>84</v>
      </c>
      <c r="BJ178" s="129">
        <v>0.01</v>
      </c>
      <c r="BK178" s="160">
        <f t="shared" si="75"/>
        <v>2.282E-2</v>
      </c>
      <c r="BL178" s="53"/>
      <c r="BM178" s="141">
        <v>0.97</v>
      </c>
      <c r="BN178" s="160">
        <f t="shared" si="76"/>
        <v>2.2135400000000001</v>
      </c>
      <c r="BO178" s="32" t="s">
        <v>115</v>
      </c>
      <c r="BP178" s="9" t="s">
        <v>115</v>
      </c>
      <c r="BQ178" s="131"/>
      <c r="BR178" s="8"/>
    </row>
    <row r="179" spans="1:70" x14ac:dyDescent="0.25">
      <c r="A179" s="86">
        <f t="shared" si="77"/>
        <v>42523</v>
      </c>
      <c r="B179" s="25">
        <v>2679</v>
      </c>
      <c r="C179" s="31">
        <v>23.24</v>
      </c>
      <c r="D179" s="168">
        <v>7.71</v>
      </c>
      <c r="E179" s="26">
        <v>1</v>
      </c>
      <c r="F179" s="29">
        <v>805</v>
      </c>
      <c r="G179" s="29">
        <f t="shared" si="57"/>
        <v>805</v>
      </c>
      <c r="H179" s="147">
        <f t="shared" si="78"/>
        <v>2156.5949999999998</v>
      </c>
      <c r="I179" s="26">
        <v>1</v>
      </c>
      <c r="J179" s="29">
        <v>709</v>
      </c>
      <c r="K179" s="29">
        <f t="shared" si="58"/>
        <v>709</v>
      </c>
      <c r="L179" s="29">
        <f t="shared" si="79"/>
        <v>1899.4110000000001</v>
      </c>
      <c r="M179" s="54">
        <v>201</v>
      </c>
      <c r="N179" s="147">
        <f t="shared" si="80"/>
        <v>538.47900000000004</v>
      </c>
      <c r="O179" s="97">
        <v>91.9</v>
      </c>
      <c r="P179" s="62">
        <v>100.7</v>
      </c>
      <c r="Q179" s="29">
        <v>100</v>
      </c>
      <c r="R179" s="29">
        <f t="shared" si="59"/>
        <v>87.999999999999957</v>
      </c>
      <c r="S179" s="147">
        <f t="shared" si="81"/>
        <v>235.7519999999999</v>
      </c>
      <c r="T179" s="26">
        <v>1</v>
      </c>
      <c r="U179" s="62">
        <v>2</v>
      </c>
      <c r="V179" s="62">
        <f t="shared" si="60"/>
        <v>2</v>
      </c>
      <c r="W179" s="150">
        <f t="shared" si="82"/>
        <v>5.3579999999999997</v>
      </c>
      <c r="X179" s="148" t="s">
        <v>84</v>
      </c>
      <c r="Y179" s="160">
        <v>2</v>
      </c>
      <c r="Z179" s="147">
        <f t="shared" si="83"/>
        <v>5.3579999999999997</v>
      </c>
      <c r="AA179" s="114">
        <v>30</v>
      </c>
      <c r="AB179" s="148">
        <f t="shared" si="61"/>
        <v>80.37</v>
      </c>
      <c r="AC179" s="116">
        <v>15.38</v>
      </c>
      <c r="AD179" s="152">
        <f t="shared" si="62"/>
        <v>41.203020000000002</v>
      </c>
      <c r="AE179" s="117">
        <v>0.217</v>
      </c>
      <c r="AF179" s="147">
        <f t="shared" si="63"/>
        <v>0.58134299999999994</v>
      </c>
      <c r="AG179" s="117">
        <v>1.038</v>
      </c>
      <c r="AH179" s="147">
        <f t="shared" si="64"/>
        <v>2.780802</v>
      </c>
      <c r="AI179" s="29">
        <f t="shared" si="65"/>
        <v>31.254999999999999</v>
      </c>
      <c r="AJ179" s="150">
        <f t="shared" si="66"/>
        <v>83.732145000000003</v>
      </c>
      <c r="AK179" s="54"/>
      <c r="AL179" s="145">
        <v>0.62</v>
      </c>
      <c r="AM179" s="147">
        <f t="shared" si="67"/>
        <v>1.6609800000000001</v>
      </c>
      <c r="AN179" s="53"/>
      <c r="AO179" s="122">
        <v>0.65</v>
      </c>
      <c r="AP179" s="148">
        <f t="shared" si="68"/>
        <v>1.7413500000000002</v>
      </c>
      <c r="AQ179" s="127"/>
      <c r="AR179" s="129">
        <v>7.0000000000000001E-3</v>
      </c>
      <c r="AS179" s="160">
        <f t="shared" si="69"/>
        <v>1.8752999999999999E-2</v>
      </c>
      <c r="AT179" s="55" t="s">
        <v>84</v>
      </c>
      <c r="AU179" s="129">
        <v>0.01</v>
      </c>
      <c r="AV179" s="160">
        <f t="shared" si="70"/>
        <v>2.6789999999999998E-2</v>
      </c>
      <c r="AW179" s="55"/>
      <c r="AX179" s="138">
        <v>4.2000000000000003E-2</v>
      </c>
      <c r="AY179" s="160">
        <f t="shared" si="71"/>
        <v>0.11251800000000001</v>
      </c>
      <c r="AZ179" s="53"/>
      <c r="BA179" s="125">
        <v>2.2000000000000002</v>
      </c>
      <c r="BB179" s="160">
        <f t="shared" si="72"/>
        <v>5.8938000000000006</v>
      </c>
      <c r="BC179" s="53"/>
      <c r="BD179" s="141">
        <v>0.22</v>
      </c>
      <c r="BE179" s="160">
        <f t="shared" si="73"/>
        <v>0.58938000000000001</v>
      </c>
      <c r="BF179" s="53"/>
      <c r="BG179" s="122">
        <v>0.02</v>
      </c>
      <c r="BH179" s="148">
        <f t="shared" si="74"/>
        <v>5.3579999999999996E-2</v>
      </c>
      <c r="BI179" s="55" t="s">
        <v>84</v>
      </c>
      <c r="BJ179" s="129">
        <v>0.01</v>
      </c>
      <c r="BK179" s="160">
        <f t="shared" si="75"/>
        <v>2.6789999999999998E-2</v>
      </c>
      <c r="BL179" s="53"/>
      <c r="BM179" s="141">
        <v>0.76</v>
      </c>
      <c r="BN179" s="160">
        <f t="shared" si="76"/>
        <v>2.0360399999999998</v>
      </c>
      <c r="BO179" s="32" t="s">
        <v>115</v>
      </c>
      <c r="BP179" s="9" t="s">
        <v>115</v>
      </c>
      <c r="BQ179" s="131"/>
      <c r="BR179" s="8"/>
    </row>
    <row r="180" spans="1:70" x14ac:dyDescent="0.25">
      <c r="A180" s="86">
        <f t="shared" si="77"/>
        <v>42524</v>
      </c>
      <c r="B180" s="25">
        <v>2656</v>
      </c>
      <c r="C180" s="31">
        <v>23.29</v>
      </c>
      <c r="D180" s="168">
        <v>7.69</v>
      </c>
      <c r="E180" s="26">
        <v>1</v>
      </c>
      <c r="F180" s="29">
        <v>650</v>
      </c>
      <c r="G180" s="29">
        <f t="shared" si="57"/>
        <v>650</v>
      </c>
      <c r="H180" s="147">
        <f t="shared" si="78"/>
        <v>1726.4</v>
      </c>
      <c r="I180" s="26">
        <v>1</v>
      </c>
      <c r="J180" s="29">
        <v>512</v>
      </c>
      <c r="K180" s="29">
        <f t="shared" si="58"/>
        <v>512</v>
      </c>
      <c r="L180" s="29">
        <f t="shared" si="79"/>
        <v>1359.8720000000001</v>
      </c>
      <c r="M180" s="54">
        <v>118</v>
      </c>
      <c r="N180" s="147">
        <f t="shared" si="80"/>
        <v>313.40800000000002</v>
      </c>
      <c r="O180" s="97">
        <v>91.7</v>
      </c>
      <c r="P180" s="62">
        <v>102.5</v>
      </c>
      <c r="Q180" s="29">
        <v>85</v>
      </c>
      <c r="R180" s="29">
        <f t="shared" si="59"/>
        <v>127.05882352941173</v>
      </c>
      <c r="S180" s="147">
        <f t="shared" si="81"/>
        <v>337.46823529411756</v>
      </c>
      <c r="T180" s="26">
        <v>1</v>
      </c>
      <c r="U180" s="62">
        <v>1.6</v>
      </c>
      <c r="V180" s="62">
        <f t="shared" si="60"/>
        <v>1.6</v>
      </c>
      <c r="W180" s="150">
        <f t="shared" si="82"/>
        <v>4.2496</v>
      </c>
      <c r="X180" s="148" t="s">
        <v>84</v>
      </c>
      <c r="Y180" s="160">
        <v>2</v>
      </c>
      <c r="Z180" s="147">
        <f t="shared" si="83"/>
        <v>5.3120000000000003</v>
      </c>
      <c r="AA180" s="114">
        <v>22.4</v>
      </c>
      <c r="AB180" s="148">
        <f t="shared" si="61"/>
        <v>59.494399999999992</v>
      </c>
      <c r="AC180" s="116">
        <v>10.37</v>
      </c>
      <c r="AD180" s="152">
        <f t="shared" si="62"/>
        <v>27.542719999999999</v>
      </c>
      <c r="AE180" s="117">
        <v>0.1</v>
      </c>
      <c r="AF180" s="147">
        <f t="shared" si="63"/>
        <v>0.2656</v>
      </c>
      <c r="AG180" s="117">
        <v>0.2</v>
      </c>
      <c r="AH180" s="147">
        <f t="shared" si="64"/>
        <v>0.53120000000000001</v>
      </c>
      <c r="AI180" s="29">
        <f t="shared" si="65"/>
        <v>22.7</v>
      </c>
      <c r="AJ180" s="150">
        <f t="shared" si="66"/>
        <v>60.291199999999996</v>
      </c>
      <c r="AK180" s="54"/>
      <c r="AL180" s="145">
        <v>0.26</v>
      </c>
      <c r="AM180" s="147">
        <f t="shared" si="67"/>
        <v>0.69056000000000006</v>
      </c>
      <c r="AN180" s="53"/>
      <c r="AO180" s="122">
        <v>0.71</v>
      </c>
      <c r="AP180" s="148">
        <f t="shared" si="68"/>
        <v>1.8857599999999999</v>
      </c>
      <c r="AQ180" s="127"/>
      <c r="AR180" s="129">
        <v>6.0000000000000001E-3</v>
      </c>
      <c r="AS180" s="160">
        <f t="shared" si="69"/>
        <v>1.5935999999999999E-2</v>
      </c>
      <c r="AT180" s="55" t="s">
        <v>84</v>
      </c>
      <c r="AU180" s="129">
        <v>0.01</v>
      </c>
      <c r="AV180" s="160">
        <f t="shared" si="70"/>
        <v>2.6560000000000004E-2</v>
      </c>
      <c r="AW180" s="55"/>
      <c r="AX180" s="138">
        <v>4.4999999999999998E-2</v>
      </c>
      <c r="AY180" s="160">
        <f t="shared" si="71"/>
        <v>0.11952</v>
      </c>
      <c r="AZ180" s="53"/>
      <c r="BA180" s="125">
        <v>2.7</v>
      </c>
      <c r="BB180" s="160">
        <f t="shared" si="72"/>
        <v>7.1712000000000007</v>
      </c>
      <c r="BC180" s="53"/>
      <c r="BD180" s="141">
        <v>0.17</v>
      </c>
      <c r="BE180" s="160">
        <f t="shared" si="73"/>
        <v>0.45152000000000003</v>
      </c>
      <c r="BF180" s="53"/>
      <c r="BG180" s="122">
        <v>0.02</v>
      </c>
      <c r="BH180" s="148">
        <f t="shared" si="74"/>
        <v>5.3120000000000007E-2</v>
      </c>
      <c r="BI180" s="55"/>
      <c r="BJ180" s="129">
        <v>0.01</v>
      </c>
      <c r="BK180" s="160">
        <f t="shared" si="75"/>
        <v>2.6560000000000004E-2</v>
      </c>
      <c r="BL180" s="53"/>
      <c r="BM180" s="141">
        <v>0.8</v>
      </c>
      <c r="BN180" s="160">
        <f t="shared" si="76"/>
        <v>2.1248</v>
      </c>
      <c r="BO180" s="32" t="s">
        <v>115</v>
      </c>
      <c r="BP180" s="9" t="s">
        <v>115</v>
      </c>
      <c r="BQ180" s="131"/>
      <c r="BR180" s="8"/>
    </row>
    <row r="181" spans="1:70" x14ac:dyDescent="0.25">
      <c r="A181" s="86">
        <f t="shared" si="77"/>
        <v>42525</v>
      </c>
      <c r="B181" s="25">
        <v>1861</v>
      </c>
      <c r="C181" s="31">
        <v>23.09</v>
      </c>
      <c r="D181" s="168">
        <v>7.76</v>
      </c>
      <c r="E181" s="26">
        <v>1</v>
      </c>
      <c r="F181" s="29">
        <v>249</v>
      </c>
      <c r="G181" s="29">
        <f t="shared" ref="G181:G244" si="84">IF(F181=0,0,(F181*E181))</f>
        <v>249</v>
      </c>
      <c r="H181" s="147">
        <f t="shared" si="78"/>
        <v>463.38900000000001</v>
      </c>
      <c r="I181" s="26">
        <v>1</v>
      </c>
      <c r="J181" s="29">
        <v>187</v>
      </c>
      <c r="K181" s="29">
        <f t="shared" ref="K181:K244" si="85">IF(J181=0,0,(J181*I181))</f>
        <v>187</v>
      </c>
      <c r="L181" s="29">
        <f t="shared" si="79"/>
        <v>348.00700000000001</v>
      </c>
      <c r="M181" s="54">
        <v>51</v>
      </c>
      <c r="N181" s="147">
        <f t="shared" si="80"/>
        <v>94.911000000000001</v>
      </c>
      <c r="O181" s="97">
        <v>88.9</v>
      </c>
      <c r="P181" s="62">
        <v>97</v>
      </c>
      <c r="Q181" s="29">
        <v>95</v>
      </c>
      <c r="R181" s="29">
        <f t="shared" ref="R181:R244" si="86">IF(P181=0,0,(P181-O181)*1000/Q181)</f>
        <v>85.263157894736779</v>
      </c>
      <c r="S181" s="147">
        <f t="shared" si="81"/>
        <v>158.67473684210515</v>
      </c>
      <c r="T181" s="26">
        <v>1</v>
      </c>
      <c r="U181" s="62">
        <v>1.6</v>
      </c>
      <c r="V181" s="62">
        <f t="shared" ref="V181:V244" si="87">IF(U181=0,0,(U181*T181))</f>
        <v>1.6</v>
      </c>
      <c r="W181" s="150">
        <f t="shared" si="82"/>
        <v>2.9776000000000002</v>
      </c>
      <c r="X181" s="148"/>
      <c r="Y181" s="160">
        <v>2.4</v>
      </c>
      <c r="Z181" s="147">
        <f t="shared" si="83"/>
        <v>4.4663999999999993</v>
      </c>
      <c r="AA181" s="114">
        <v>14</v>
      </c>
      <c r="AB181" s="148">
        <f t="shared" si="61"/>
        <v>26.053999999999998</v>
      </c>
      <c r="AC181" s="116">
        <v>5.5</v>
      </c>
      <c r="AD181" s="152">
        <f t="shared" si="62"/>
        <v>10.2355</v>
      </c>
      <c r="AE181" s="117">
        <v>0.115</v>
      </c>
      <c r="AF181" s="147">
        <f t="shared" si="63"/>
        <v>0.21401500000000001</v>
      </c>
      <c r="AG181" s="117">
        <v>0.68600000000000005</v>
      </c>
      <c r="AH181" s="147">
        <f t="shared" si="64"/>
        <v>1.2766460000000002</v>
      </c>
      <c r="AI181" s="29">
        <f t="shared" si="65"/>
        <v>14.801</v>
      </c>
      <c r="AJ181" s="150">
        <f t="shared" si="66"/>
        <v>27.544661000000001</v>
      </c>
      <c r="AK181" s="54"/>
      <c r="AL181" s="145">
        <v>0.2</v>
      </c>
      <c r="AM181" s="147">
        <f t="shared" si="67"/>
        <v>0.37220000000000003</v>
      </c>
      <c r="AN181" s="53"/>
      <c r="AO181" s="122">
        <v>0.64</v>
      </c>
      <c r="AP181" s="148">
        <f t="shared" si="68"/>
        <v>1.1910399999999999</v>
      </c>
      <c r="AQ181" s="127"/>
      <c r="AR181" s="129">
        <v>5.0000000000000001E-3</v>
      </c>
      <c r="AS181" s="160">
        <f t="shared" si="69"/>
        <v>9.304999999999999E-3</v>
      </c>
      <c r="AT181" s="55" t="s">
        <v>84</v>
      </c>
      <c r="AU181" s="129">
        <v>0.01</v>
      </c>
      <c r="AV181" s="160">
        <f t="shared" si="70"/>
        <v>1.8609999999999998E-2</v>
      </c>
      <c r="AW181" s="55"/>
      <c r="AX181" s="138">
        <v>3.2000000000000001E-2</v>
      </c>
      <c r="AY181" s="160">
        <f t="shared" si="71"/>
        <v>5.9552000000000001E-2</v>
      </c>
      <c r="AZ181" s="53"/>
      <c r="BA181" s="125">
        <v>1.2</v>
      </c>
      <c r="BB181" s="160">
        <f t="shared" si="72"/>
        <v>2.2331999999999996</v>
      </c>
      <c r="BC181" s="53"/>
      <c r="BD181" s="141">
        <v>0.25</v>
      </c>
      <c r="BE181" s="160">
        <f t="shared" si="73"/>
        <v>0.46525</v>
      </c>
      <c r="BF181" s="53"/>
      <c r="BG181" s="122">
        <v>0.02</v>
      </c>
      <c r="BH181" s="148">
        <f t="shared" si="74"/>
        <v>3.7219999999999996E-2</v>
      </c>
      <c r="BI181" s="55" t="s">
        <v>84</v>
      </c>
      <c r="BJ181" s="129">
        <v>0.01</v>
      </c>
      <c r="BK181" s="160">
        <f t="shared" si="75"/>
        <v>1.8609999999999998E-2</v>
      </c>
      <c r="BL181" s="53"/>
      <c r="BM181" s="141">
        <v>0.72</v>
      </c>
      <c r="BN181" s="160">
        <f t="shared" si="76"/>
        <v>1.3399199999999998</v>
      </c>
      <c r="BO181" s="32" t="s">
        <v>115</v>
      </c>
      <c r="BP181" s="9" t="s">
        <v>115</v>
      </c>
      <c r="BQ181" s="131"/>
      <c r="BR181" s="8"/>
    </row>
    <row r="182" spans="1:70" x14ac:dyDescent="0.25">
      <c r="A182" s="86">
        <f t="shared" si="77"/>
        <v>42526</v>
      </c>
      <c r="B182" s="25">
        <v>1860</v>
      </c>
      <c r="C182" s="31">
        <v>22.95</v>
      </c>
      <c r="D182" s="168">
        <v>8.01</v>
      </c>
      <c r="E182" s="26">
        <v>1</v>
      </c>
      <c r="F182" s="29">
        <v>315</v>
      </c>
      <c r="G182" s="29">
        <f t="shared" si="84"/>
        <v>315</v>
      </c>
      <c r="H182" s="147">
        <f t="shared" si="78"/>
        <v>585.9</v>
      </c>
      <c r="I182" s="26">
        <v>1</v>
      </c>
      <c r="J182" s="29">
        <v>273</v>
      </c>
      <c r="K182" s="29">
        <f t="shared" si="85"/>
        <v>273</v>
      </c>
      <c r="L182" s="29">
        <f t="shared" si="79"/>
        <v>507.78</v>
      </c>
      <c r="M182" s="54">
        <v>98</v>
      </c>
      <c r="N182" s="147">
        <f t="shared" si="80"/>
        <v>182.28</v>
      </c>
      <c r="O182" s="97">
        <v>89.7</v>
      </c>
      <c r="P182" s="62">
        <v>95.5</v>
      </c>
      <c r="Q182" s="29">
        <v>100</v>
      </c>
      <c r="R182" s="29">
        <f t="shared" si="86"/>
        <v>57.999999999999972</v>
      </c>
      <c r="S182" s="147">
        <f t="shared" si="81"/>
        <v>107.87999999999994</v>
      </c>
      <c r="T182" s="26">
        <v>1</v>
      </c>
      <c r="U182" s="62">
        <v>1.2</v>
      </c>
      <c r="V182" s="62">
        <f t="shared" si="87"/>
        <v>1.2</v>
      </c>
      <c r="W182" s="150">
        <f t="shared" si="82"/>
        <v>2.2320000000000002</v>
      </c>
      <c r="X182" s="148"/>
      <c r="Y182" s="160">
        <v>2.9</v>
      </c>
      <c r="Z182" s="147">
        <f t="shared" si="83"/>
        <v>5.3940000000000001</v>
      </c>
      <c r="AA182" s="114">
        <v>11.2</v>
      </c>
      <c r="AB182" s="148">
        <f t="shared" si="61"/>
        <v>20.832000000000001</v>
      </c>
      <c r="AC182" s="116">
        <v>2.27</v>
      </c>
      <c r="AD182" s="152">
        <f t="shared" si="62"/>
        <v>4.2222</v>
      </c>
      <c r="AE182" s="117">
        <v>0.23200000000000001</v>
      </c>
      <c r="AF182" s="147">
        <f t="shared" si="63"/>
        <v>0.43152000000000001</v>
      </c>
      <c r="AG182" s="117">
        <v>1.024</v>
      </c>
      <c r="AH182" s="147">
        <f t="shared" si="64"/>
        <v>1.9046400000000001</v>
      </c>
      <c r="AI182" s="29">
        <f t="shared" si="65"/>
        <v>12.456</v>
      </c>
      <c r="AJ182" s="150">
        <f t="shared" si="66"/>
        <v>23.16816</v>
      </c>
      <c r="AK182" s="54"/>
      <c r="AL182" s="145">
        <v>0.3</v>
      </c>
      <c r="AM182" s="147">
        <f t="shared" si="67"/>
        <v>0.55800000000000005</v>
      </c>
      <c r="AN182" s="53"/>
      <c r="AO182" s="122">
        <v>0.56000000000000005</v>
      </c>
      <c r="AP182" s="148">
        <f t="shared" si="68"/>
        <v>1.0416000000000001</v>
      </c>
      <c r="AQ182" s="127" t="s">
        <v>84</v>
      </c>
      <c r="AR182" s="129">
        <v>5.0000000000000001E-3</v>
      </c>
      <c r="AS182" s="160">
        <f t="shared" si="69"/>
        <v>9.300000000000001E-3</v>
      </c>
      <c r="AT182" s="55" t="s">
        <v>84</v>
      </c>
      <c r="AU182" s="129">
        <v>0.01</v>
      </c>
      <c r="AV182" s="160">
        <f t="shared" si="70"/>
        <v>1.8600000000000002E-2</v>
      </c>
      <c r="AW182" s="55"/>
      <c r="AX182" s="138">
        <v>2.5000000000000001E-2</v>
      </c>
      <c r="AY182" s="160">
        <f t="shared" si="71"/>
        <v>4.65E-2</v>
      </c>
      <c r="AZ182" s="53"/>
      <c r="BA182" s="125">
        <v>1</v>
      </c>
      <c r="BB182" s="160">
        <f t="shared" si="72"/>
        <v>1.86</v>
      </c>
      <c r="BC182" s="53"/>
      <c r="BD182" s="141">
        <v>0.25</v>
      </c>
      <c r="BE182" s="160">
        <f t="shared" si="73"/>
        <v>0.46500000000000002</v>
      </c>
      <c r="BF182" s="53"/>
      <c r="BG182" s="122">
        <v>0.02</v>
      </c>
      <c r="BH182" s="148">
        <f t="shared" si="74"/>
        <v>3.7200000000000004E-2</v>
      </c>
      <c r="BI182" s="55" t="s">
        <v>84</v>
      </c>
      <c r="BJ182" s="129">
        <v>0.01</v>
      </c>
      <c r="BK182" s="160">
        <f t="shared" si="75"/>
        <v>1.8600000000000002E-2</v>
      </c>
      <c r="BL182" s="53"/>
      <c r="BM182" s="141">
        <v>0.68</v>
      </c>
      <c r="BN182" s="160">
        <f t="shared" si="76"/>
        <v>1.2648000000000001</v>
      </c>
      <c r="BO182" s="32" t="s">
        <v>115</v>
      </c>
      <c r="BP182" s="9" t="s">
        <v>115</v>
      </c>
      <c r="BQ182" s="131"/>
      <c r="BR182" s="8"/>
    </row>
    <row r="183" spans="1:70" x14ac:dyDescent="0.25">
      <c r="A183" s="86">
        <f t="shared" si="77"/>
        <v>42527</v>
      </c>
      <c r="B183" s="25">
        <v>2445</v>
      </c>
      <c r="C183" s="31">
        <v>22.9</v>
      </c>
      <c r="D183" s="168">
        <v>7.94</v>
      </c>
      <c r="E183" s="26">
        <v>2</v>
      </c>
      <c r="F183" s="29">
        <v>557</v>
      </c>
      <c r="G183" s="29">
        <f t="shared" si="84"/>
        <v>1114</v>
      </c>
      <c r="H183" s="147">
        <f t="shared" si="78"/>
        <v>2723.73</v>
      </c>
      <c r="I183" s="26">
        <v>1</v>
      </c>
      <c r="J183" s="29">
        <v>976</v>
      </c>
      <c r="K183" s="29">
        <f t="shared" si="85"/>
        <v>976</v>
      </c>
      <c r="L183" s="29">
        <f t="shared" si="79"/>
        <v>2386.3200000000002</v>
      </c>
      <c r="M183" s="54">
        <v>256</v>
      </c>
      <c r="N183" s="147">
        <f t="shared" si="80"/>
        <v>625.91999999999996</v>
      </c>
      <c r="O183" s="97">
        <v>90.1</v>
      </c>
      <c r="P183" s="62">
        <v>103.2</v>
      </c>
      <c r="Q183" s="29">
        <v>82</v>
      </c>
      <c r="R183" s="29">
        <f t="shared" si="86"/>
        <v>159.75609756097572</v>
      </c>
      <c r="S183" s="147">
        <f t="shared" si="81"/>
        <v>390.60365853658561</v>
      </c>
      <c r="T183" s="26">
        <v>1</v>
      </c>
      <c r="U183" s="62">
        <v>2.5</v>
      </c>
      <c r="V183" s="62">
        <f t="shared" si="87"/>
        <v>2.5</v>
      </c>
      <c r="W183" s="150">
        <f t="shared" si="82"/>
        <v>6.1124999999999998</v>
      </c>
      <c r="X183" s="148" t="s">
        <v>84</v>
      </c>
      <c r="Y183" s="160">
        <v>1</v>
      </c>
      <c r="Z183" s="147">
        <f t="shared" si="83"/>
        <v>2.4449999999999998</v>
      </c>
      <c r="AA183" s="114">
        <v>26.8</v>
      </c>
      <c r="AB183" s="148">
        <f t="shared" si="61"/>
        <v>65.525999999999996</v>
      </c>
      <c r="AC183" s="116">
        <v>13.67</v>
      </c>
      <c r="AD183" s="152">
        <f t="shared" si="62"/>
        <v>33.42315</v>
      </c>
      <c r="AE183" s="117">
        <v>0.1</v>
      </c>
      <c r="AF183" s="147">
        <f t="shared" si="63"/>
        <v>0.2445</v>
      </c>
      <c r="AG183" s="117">
        <v>0.2</v>
      </c>
      <c r="AH183" s="147">
        <f t="shared" si="64"/>
        <v>0.48899999999999999</v>
      </c>
      <c r="AI183" s="29">
        <f t="shared" si="65"/>
        <v>27.1</v>
      </c>
      <c r="AJ183" s="150">
        <f t="shared" si="66"/>
        <v>66.259500000000003</v>
      </c>
      <c r="AK183" s="54"/>
      <c r="AL183" s="145">
        <v>0.53</v>
      </c>
      <c r="AM183" s="147">
        <f t="shared" si="67"/>
        <v>1.2958500000000002</v>
      </c>
      <c r="AN183" s="53"/>
      <c r="AO183" s="122">
        <v>0.87</v>
      </c>
      <c r="AP183" s="148">
        <f t="shared" si="68"/>
        <v>2.1271499999999999</v>
      </c>
      <c r="AQ183" s="127"/>
      <c r="AR183" s="129">
        <v>1.2E-2</v>
      </c>
      <c r="AS183" s="160">
        <f t="shared" si="69"/>
        <v>2.9340000000000001E-2</v>
      </c>
      <c r="AT183" s="55" t="s">
        <v>84</v>
      </c>
      <c r="AU183" s="129">
        <v>0.01</v>
      </c>
      <c r="AV183" s="160">
        <f t="shared" si="70"/>
        <v>2.445E-2</v>
      </c>
      <c r="AW183" s="55"/>
      <c r="AX183" s="138">
        <v>0.16</v>
      </c>
      <c r="AY183" s="160">
        <f t="shared" si="71"/>
        <v>0.39119999999999999</v>
      </c>
      <c r="AZ183" s="53"/>
      <c r="BA183" s="125">
        <v>5.7</v>
      </c>
      <c r="BB183" s="160">
        <f t="shared" si="72"/>
        <v>13.936500000000001</v>
      </c>
      <c r="BC183" s="53"/>
      <c r="BD183" s="141">
        <v>0.36</v>
      </c>
      <c r="BE183" s="160">
        <f t="shared" si="73"/>
        <v>0.88019999999999998</v>
      </c>
      <c r="BF183" s="53"/>
      <c r="BG183" s="122">
        <v>0.1</v>
      </c>
      <c r="BH183" s="148">
        <f t="shared" si="74"/>
        <v>0.2445</v>
      </c>
      <c r="BI183" s="55"/>
      <c r="BJ183" s="129">
        <v>0.01</v>
      </c>
      <c r="BK183" s="160">
        <f t="shared" si="75"/>
        <v>2.445E-2</v>
      </c>
      <c r="BL183" s="53"/>
      <c r="BM183" s="141">
        <v>1.2</v>
      </c>
      <c r="BN183" s="160">
        <f t="shared" si="76"/>
        <v>2.9340000000000002</v>
      </c>
      <c r="BO183" s="32" t="s">
        <v>115</v>
      </c>
      <c r="BP183" s="9" t="s">
        <v>115</v>
      </c>
      <c r="BQ183" s="131"/>
      <c r="BR183" s="8"/>
    </row>
    <row r="184" spans="1:70" x14ac:dyDescent="0.25">
      <c r="A184" s="86">
        <f t="shared" si="77"/>
        <v>42528</v>
      </c>
      <c r="B184" s="25">
        <v>4442</v>
      </c>
      <c r="C184" s="31">
        <v>23.6</v>
      </c>
      <c r="D184" s="168">
        <v>7.69</v>
      </c>
      <c r="E184" s="26">
        <v>1</v>
      </c>
      <c r="F184" s="29">
        <v>549</v>
      </c>
      <c r="G184" s="29">
        <f t="shared" si="84"/>
        <v>549</v>
      </c>
      <c r="H184" s="147">
        <f t="shared" si="78"/>
        <v>2438.6579999999999</v>
      </c>
      <c r="I184" s="26">
        <v>1</v>
      </c>
      <c r="J184" s="29">
        <v>399</v>
      </c>
      <c r="K184" s="29">
        <f t="shared" si="85"/>
        <v>399</v>
      </c>
      <c r="L184" s="29">
        <f t="shared" si="79"/>
        <v>1772.3579999999999</v>
      </c>
      <c r="M184" s="54">
        <v>106</v>
      </c>
      <c r="N184" s="147">
        <f t="shared" si="80"/>
        <v>470.85199999999998</v>
      </c>
      <c r="O184" s="97">
        <v>91.5</v>
      </c>
      <c r="P184" s="62">
        <v>105.1</v>
      </c>
      <c r="Q184" s="29">
        <v>70</v>
      </c>
      <c r="R184" s="29">
        <f t="shared" si="86"/>
        <v>194.28571428571422</v>
      </c>
      <c r="S184" s="147">
        <f t="shared" si="81"/>
        <v>863.01714285714263</v>
      </c>
      <c r="T184" s="26">
        <v>1</v>
      </c>
      <c r="U184" s="62">
        <v>2.8</v>
      </c>
      <c r="V184" s="62">
        <f t="shared" si="87"/>
        <v>2.8</v>
      </c>
      <c r="W184" s="150">
        <f t="shared" si="82"/>
        <v>12.437599999999998</v>
      </c>
      <c r="X184" s="148" t="s">
        <v>84</v>
      </c>
      <c r="Y184" s="160">
        <v>1</v>
      </c>
      <c r="Z184" s="147">
        <f t="shared" si="83"/>
        <v>4.4420000000000002</v>
      </c>
      <c r="AA184" s="114">
        <v>20.399999999999999</v>
      </c>
      <c r="AB184" s="148">
        <f t="shared" si="61"/>
        <v>90.616799999999984</v>
      </c>
      <c r="AC184" s="116">
        <v>10.83</v>
      </c>
      <c r="AD184" s="152">
        <f t="shared" si="62"/>
        <v>48.106859999999998</v>
      </c>
      <c r="AE184" s="117">
        <v>0.109</v>
      </c>
      <c r="AF184" s="147">
        <f t="shared" si="63"/>
        <v>0.484178</v>
      </c>
      <c r="AG184" s="117">
        <v>0.41899999999999998</v>
      </c>
      <c r="AH184" s="147">
        <f t="shared" si="64"/>
        <v>1.8611979999999999</v>
      </c>
      <c r="AI184" s="29">
        <f t="shared" si="65"/>
        <v>20.928000000000001</v>
      </c>
      <c r="AJ184" s="150">
        <f t="shared" si="66"/>
        <v>92.962176000000014</v>
      </c>
      <c r="AK184" s="54"/>
      <c r="AL184" s="145">
        <v>1.2</v>
      </c>
      <c r="AM184" s="147">
        <f t="shared" si="67"/>
        <v>5.3304</v>
      </c>
      <c r="AN184" s="53"/>
      <c r="AO184" s="122">
        <v>1.4</v>
      </c>
      <c r="AP184" s="148">
        <f t="shared" si="68"/>
        <v>6.218799999999999</v>
      </c>
      <c r="AQ184" s="127"/>
      <c r="AR184" s="129">
        <v>1.2999999999999999E-2</v>
      </c>
      <c r="AS184" s="160">
        <f t="shared" si="69"/>
        <v>5.7745999999999992E-2</v>
      </c>
      <c r="AT184" s="55" t="s">
        <v>84</v>
      </c>
      <c r="AU184" s="129">
        <v>0.01</v>
      </c>
      <c r="AV184" s="160">
        <f t="shared" si="70"/>
        <v>4.4420000000000001E-2</v>
      </c>
      <c r="AW184" s="55"/>
      <c r="AX184" s="138">
        <v>3.6999999999999998E-2</v>
      </c>
      <c r="AY184" s="160">
        <f t="shared" si="71"/>
        <v>0.16435399999999997</v>
      </c>
      <c r="AZ184" s="53"/>
      <c r="BA184" s="125">
        <v>3.6</v>
      </c>
      <c r="BB184" s="160">
        <f t="shared" si="72"/>
        <v>15.991200000000001</v>
      </c>
      <c r="BC184" s="53"/>
      <c r="BD184" s="141">
        <v>0.39</v>
      </c>
      <c r="BE184" s="160">
        <f t="shared" si="73"/>
        <v>1.73238</v>
      </c>
      <c r="BF184" s="53"/>
      <c r="BG184" s="122">
        <v>0.08</v>
      </c>
      <c r="BH184" s="148">
        <f t="shared" si="74"/>
        <v>0.35536000000000001</v>
      </c>
      <c r="BI184" s="55" t="s">
        <v>84</v>
      </c>
      <c r="BJ184" s="129">
        <v>0.01</v>
      </c>
      <c r="BK184" s="160">
        <f t="shared" si="75"/>
        <v>4.4420000000000001E-2</v>
      </c>
      <c r="BL184" s="53"/>
      <c r="BM184" s="141">
        <v>2.8</v>
      </c>
      <c r="BN184" s="160">
        <f t="shared" si="76"/>
        <v>12.437599999999998</v>
      </c>
      <c r="BO184" s="32" t="s">
        <v>115</v>
      </c>
      <c r="BP184" s="9" t="s">
        <v>115</v>
      </c>
      <c r="BQ184" s="131"/>
      <c r="BR184" s="8"/>
    </row>
    <row r="185" spans="1:70" x14ac:dyDescent="0.25">
      <c r="A185" s="86">
        <f t="shared" si="77"/>
        <v>42529</v>
      </c>
      <c r="B185" s="25">
        <v>5345</v>
      </c>
      <c r="C185" s="31">
        <v>23.4</v>
      </c>
      <c r="D185" s="168">
        <v>7.83</v>
      </c>
      <c r="E185" s="26">
        <v>1</v>
      </c>
      <c r="F185" s="29">
        <v>537</v>
      </c>
      <c r="G185" s="29">
        <f t="shared" si="84"/>
        <v>537</v>
      </c>
      <c r="H185" s="147">
        <f t="shared" si="78"/>
        <v>2870.2649999999999</v>
      </c>
      <c r="I185" s="26">
        <v>1</v>
      </c>
      <c r="J185" s="29">
        <v>368</v>
      </c>
      <c r="K185" s="29">
        <f t="shared" si="85"/>
        <v>368</v>
      </c>
      <c r="L185" s="29">
        <f t="shared" si="79"/>
        <v>1966.96</v>
      </c>
      <c r="M185" s="54">
        <v>93</v>
      </c>
      <c r="N185" s="147">
        <f t="shared" si="80"/>
        <v>497.08499999999998</v>
      </c>
      <c r="O185" s="97">
        <v>93.4</v>
      </c>
      <c r="P185" s="62">
        <v>109.5</v>
      </c>
      <c r="Q185" s="29">
        <v>100</v>
      </c>
      <c r="R185" s="29">
        <f t="shared" si="86"/>
        <v>160.99999999999994</v>
      </c>
      <c r="S185" s="147">
        <f t="shared" si="81"/>
        <v>860.54499999999962</v>
      </c>
      <c r="T185" s="26">
        <v>1</v>
      </c>
      <c r="U185" s="62">
        <v>3.1</v>
      </c>
      <c r="V185" s="62">
        <f t="shared" si="87"/>
        <v>3.1</v>
      </c>
      <c r="W185" s="150">
        <f t="shared" si="82"/>
        <v>16.569500000000001</v>
      </c>
      <c r="X185" s="148" t="s">
        <v>84</v>
      </c>
      <c r="Y185" s="160">
        <v>1</v>
      </c>
      <c r="Z185" s="147">
        <f t="shared" si="83"/>
        <v>5.3449999999999998</v>
      </c>
      <c r="AA185" s="114">
        <v>20</v>
      </c>
      <c r="AB185" s="148">
        <f t="shared" si="61"/>
        <v>106.9</v>
      </c>
      <c r="AC185" s="116">
        <v>10.81</v>
      </c>
      <c r="AD185" s="152">
        <f t="shared" si="62"/>
        <v>57.779450000000004</v>
      </c>
      <c r="AE185" s="117">
        <v>0.1</v>
      </c>
      <c r="AF185" s="147">
        <f t="shared" si="63"/>
        <v>0.53449999999999998</v>
      </c>
      <c r="AG185" s="117">
        <v>0.2</v>
      </c>
      <c r="AH185" s="147">
        <f t="shared" si="64"/>
        <v>1.069</v>
      </c>
      <c r="AI185" s="29">
        <f t="shared" si="65"/>
        <v>20.3</v>
      </c>
      <c r="AJ185" s="150">
        <f t="shared" si="66"/>
        <v>108.5035</v>
      </c>
      <c r="AK185" s="54"/>
      <c r="AL185" s="145">
        <v>1.23</v>
      </c>
      <c r="AM185" s="147">
        <f t="shared" si="67"/>
        <v>6.574349999999999</v>
      </c>
      <c r="AN185" s="53"/>
      <c r="AO185" s="122">
        <v>1.4</v>
      </c>
      <c r="AP185" s="148">
        <f t="shared" si="68"/>
        <v>7.4829999999999988</v>
      </c>
      <c r="AQ185" s="127"/>
      <c r="AR185" s="129">
        <v>0.02</v>
      </c>
      <c r="AS185" s="160">
        <f t="shared" si="69"/>
        <v>0.10690000000000001</v>
      </c>
      <c r="AT185" s="55" t="s">
        <v>84</v>
      </c>
      <c r="AU185" s="129">
        <v>0.01</v>
      </c>
      <c r="AV185" s="160">
        <f t="shared" si="70"/>
        <v>5.3450000000000004E-2</v>
      </c>
      <c r="AW185" s="55"/>
      <c r="AX185" s="138">
        <v>5.8999999999999997E-2</v>
      </c>
      <c r="AY185" s="160">
        <f t="shared" si="71"/>
        <v>0.31535499999999994</v>
      </c>
      <c r="AZ185" s="53"/>
      <c r="BA185" s="125">
        <v>4.8</v>
      </c>
      <c r="BB185" s="160">
        <f t="shared" si="72"/>
        <v>25.655999999999999</v>
      </c>
      <c r="BC185" s="53"/>
      <c r="BD185" s="141">
        <v>0.51</v>
      </c>
      <c r="BE185" s="160">
        <f t="shared" si="73"/>
        <v>2.7259500000000001</v>
      </c>
      <c r="BF185" s="53"/>
      <c r="BG185" s="122">
        <v>7.0000000000000007E-2</v>
      </c>
      <c r="BH185" s="148">
        <f t="shared" si="74"/>
        <v>0.37415000000000004</v>
      </c>
      <c r="BI185" s="55"/>
      <c r="BJ185" s="129">
        <v>0.01</v>
      </c>
      <c r="BK185" s="160">
        <f t="shared" si="75"/>
        <v>5.3450000000000004E-2</v>
      </c>
      <c r="BL185" s="53"/>
      <c r="BM185" s="141">
        <v>2.6</v>
      </c>
      <c r="BN185" s="160">
        <f t="shared" si="76"/>
        <v>13.897</v>
      </c>
      <c r="BO185" s="32" t="s">
        <v>115</v>
      </c>
      <c r="BP185" s="9" t="s">
        <v>115</v>
      </c>
      <c r="BQ185" s="131"/>
      <c r="BR185" s="8"/>
    </row>
    <row r="186" spans="1:70" x14ac:dyDescent="0.25">
      <c r="A186" s="86">
        <f t="shared" si="77"/>
        <v>42530</v>
      </c>
      <c r="B186" s="25">
        <v>3733</v>
      </c>
      <c r="C186" s="31">
        <v>23.01</v>
      </c>
      <c r="D186" s="168">
        <v>8.14</v>
      </c>
      <c r="E186" s="26">
        <v>1</v>
      </c>
      <c r="F186" s="29">
        <v>671</v>
      </c>
      <c r="G186" s="29">
        <f t="shared" si="84"/>
        <v>671</v>
      </c>
      <c r="H186" s="147">
        <f t="shared" si="78"/>
        <v>2504.8429999999998</v>
      </c>
      <c r="I186" s="26">
        <v>1</v>
      </c>
      <c r="J186" s="29">
        <v>522</v>
      </c>
      <c r="K186" s="29">
        <f t="shared" si="85"/>
        <v>522</v>
      </c>
      <c r="L186" s="29">
        <f t="shared" si="79"/>
        <v>1948.626</v>
      </c>
      <c r="M186" s="54">
        <v>129</v>
      </c>
      <c r="N186" s="147">
        <f t="shared" si="80"/>
        <v>481.55700000000002</v>
      </c>
      <c r="O186" s="97">
        <v>89.6</v>
      </c>
      <c r="P186" s="62">
        <v>97</v>
      </c>
      <c r="Q186" s="29">
        <v>70</v>
      </c>
      <c r="R186" s="29">
        <f t="shared" si="86"/>
        <v>105.71428571428579</v>
      </c>
      <c r="S186" s="147">
        <f t="shared" si="81"/>
        <v>394.6314285714289</v>
      </c>
      <c r="T186" s="26">
        <v>1</v>
      </c>
      <c r="U186" s="62">
        <v>1.5</v>
      </c>
      <c r="V186" s="62">
        <f t="shared" si="87"/>
        <v>1.5</v>
      </c>
      <c r="W186" s="150">
        <f t="shared" si="82"/>
        <v>5.5994999999999999</v>
      </c>
      <c r="X186" s="148" t="s">
        <v>84</v>
      </c>
      <c r="Y186" s="160" t="s">
        <v>136</v>
      </c>
      <c r="Z186" s="147" t="e">
        <f t="shared" si="83"/>
        <v>#VALUE!</v>
      </c>
      <c r="AA186" s="114">
        <v>22.4</v>
      </c>
      <c r="AB186" s="148">
        <f t="shared" si="61"/>
        <v>83.619199999999992</v>
      </c>
      <c r="AC186" s="116">
        <v>10.94</v>
      </c>
      <c r="AD186" s="152">
        <f t="shared" si="62"/>
        <v>40.839019999999998</v>
      </c>
      <c r="AE186" s="117">
        <v>0.1</v>
      </c>
      <c r="AF186" s="147">
        <f t="shared" si="63"/>
        <v>0.37330000000000002</v>
      </c>
      <c r="AG186" s="117">
        <v>0.32300000000000001</v>
      </c>
      <c r="AH186" s="147">
        <f t="shared" si="64"/>
        <v>1.205759</v>
      </c>
      <c r="AI186" s="29">
        <f t="shared" si="65"/>
        <v>22.823</v>
      </c>
      <c r="AJ186" s="150">
        <f t="shared" si="66"/>
        <v>85.198259000000007</v>
      </c>
      <c r="AK186" s="54"/>
      <c r="AL186" s="145">
        <v>0.62</v>
      </c>
      <c r="AM186" s="147">
        <f t="shared" si="67"/>
        <v>2.31446</v>
      </c>
      <c r="AN186" s="53"/>
      <c r="AO186" s="122">
        <v>0.46</v>
      </c>
      <c r="AP186" s="148">
        <f t="shared" si="68"/>
        <v>1.7171800000000002</v>
      </c>
      <c r="AQ186" s="127"/>
      <c r="AR186" s="129">
        <v>5.0000000000000001E-3</v>
      </c>
      <c r="AS186" s="160">
        <f t="shared" si="69"/>
        <v>1.8664999999999998E-2</v>
      </c>
      <c r="AT186" s="55" t="s">
        <v>84</v>
      </c>
      <c r="AU186" s="129">
        <v>0.01</v>
      </c>
      <c r="AV186" s="160">
        <f t="shared" si="70"/>
        <v>3.7329999999999995E-2</v>
      </c>
      <c r="AW186" s="55"/>
      <c r="AX186" s="138">
        <v>2.4E-2</v>
      </c>
      <c r="AY186" s="160">
        <f t="shared" si="71"/>
        <v>8.9592000000000005E-2</v>
      </c>
      <c r="AZ186" s="53"/>
      <c r="BA186" s="125">
        <v>2</v>
      </c>
      <c r="BB186" s="160">
        <f t="shared" si="72"/>
        <v>7.4660000000000002</v>
      </c>
      <c r="BC186" s="53"/>
      <c r="BD186" s="141">
        <v>0.14000000000000001</v>
      </c>
      <c r="BE186" s="160">
        <f t="shared" si="73"/>
        <v>0.52261999999999997</v>
      </c>
      <c r="BF186" s="53"/>
      <c r="BG186" s="122">
        <v>0.02</v>
      </c>
      <c r="BH186" s="148">
        <f t="shared" si="74"/>
        <v>7.465999999999999E-2</v>
      </c>
      <c r="BI186" s="55" t="s">
        <v>84</v>
      </c>
      <c r="BJ186" s="129">
        <v>0.01</v>
      </c>
      <c r="BK186" s="160">
        <f t="shared" si="75"/>
        <v>3.7329999999999995E-2</v>
      </c>
      <c r="BL186" s="53"/>
      <c r="BM186" s="141">
        <v>0.78</v>
      </c>
      <c r="BN186" s="160">
        <f t="shared" si="76"/>
        <v>2.9117400000000004</v>
      </c>
      <c r="BO186" s="32" t="s">
        <v>115</v>
      </c>
      <c r="BP186" s="9" t="s">
        <v>115</v>
      </c>
      <c r="BQ186" s="131"/>
      <c r="BR186" s="8"/>
    </row>
    <row r="187" spans="1:70" x14ac:dyDescent="0.25">
      <c r="A187" s="86">
        <f t="shared" si="77"/>
        <v>42531</v>
      </c>
      <c r="B187" s="25">
        <v>2853</v>
      </c>
      <c r="C187" s="31">
        <v>23.48</v>
      </c>
      <c r="D187" s="168">
        <v>7.8</v>
      </c>
      <c r="E187" s="26">
        <v>1</v>
      </c>
      <c r="F187" s="29">
        <v>360</v>
      </c>
      <c r="G187" s="29">
        <f t="shared" si="84"/>
        <v>360</v>
      </c>
      <c r="H187" s="147">
        <f t="shared" si="78"/>
        <v>1027.08</v>
      </c>
      <c r="I187" s="26">
        <v>1</v>
      </c>
      <c r="J187" s="29">
        <v>287</v>
      </c>
      <c r="K187" s="29">
        <f t="shared" si="85"/>
        <v>287</v>
      </c>
      <c r="L187" s="29">
        <f t="shared" si="79"/>
        <v>818.81100000000004</v>
      </c>
      <c r="M187" s="54">
        <v>100</v>
      </c>
      <c r="N187" s="147">
        <f t="shared" si="80"/>
        <v>285.3</v>
      </c>
      <c r="O187" s="97">
        <v>91.7</v>
      </c>
      <c r="P187" s="62">
        <v>98.8</v>
      </c>
      <c r="Q187" s="29">
        <v>90</v>
      </c>
      <c r="R187" s="29">
        <f t="shared" si="86"/>
        <v>78.888888888888829</v>
      </c>
      <c r="S187" s="147">
        <f t="shared" si="81"/>
        <v>225.06999999999982</v>
      </c>
      <c r="T187" s="26">
        <v>1</v>
      </c>
      <c r="U187" s="62">
        <v>0.9</v>
      </c>
      <c r="V187" s="62">
        <f t="shared" si="87"/>
        <v>0.9</v>
      </c>
      <c r="W187" s="150">
        <f t="shared" si="82"/>
        <v>2.5677000000000003</v>
      </c>
      <c r="X187" s="148"/>
      <c r="Y187" s="160">
        <v>2.2000000000000002</v>
      </c>
      <c r="Z187" s="147">
        <f t="shared" si="83"/>
        <v>6.2766000000000002</v>
      </c>
      <c r="AA187" s="114">
        <v>18.8</v>
      </c>
      <c r="AB187" s="148">
        <f t="shared" si="61"/>
        <v>53.636400000000002</v>
      </c>
      <c r="AC187" s="116">
        <v>8.9600000000000009</v>
      </c>
      <c r="AD187" s="152">
        <f t="shared" si="62"/>
        <v>25.56288</v>
      </c>
      <c r="AE187" s="117">
        <v>0.1</v>
      </c>
      <c r="AF187" s="147">
        <f t="shared" si="63"/>
        <v>0.2853</v>
      </c>
      <c r="AG187" s="117">
        <v>0.2</v>
      </c>
      <c r="AH187" s="147">
        <f t="shared" si="64"/>
        <v>0.5706</v>
      </c>
      <c r="AI187" s="29">
        <f t="shared" si="65"/>
        <v>19.100000000000001</v>
      </c>
      <c r="AJ187" s="150">
        <f t="shared" si="66"/>
        <v>54.4923</v>
      </c>
      <c r="AK187" s="54"/>
      <c r="AL187" s="145">
        <v>0.45</v>
      </c>
      <c r="AM187" s="147">
        <f t="shared" si="67"/>
        <v>1.2838500000000002</v>
      </c>
      <c r="AN187" s="53"/>
      <c r="AO187" s="122">
        <v>0.87</v>
      </c>
      <c r="AP187" s="148">
        <f t="shared" si="68"/>
        <v>2.48211</v>
      </c>
      <c r="AQ187" s="127" t="s">
        <v>84</v>
      </c>
      <c r="AR187" s="129">
        <v>5.0000000000000001E-3</v>
      </c>
      <c r="AS187" s="160">
        <f t="shared" si="69"/>
        <v>1.4265E-2</v>
      </c>
      <c r="AT187" s="55" t="s">
        <v>84</v>
      </c>
      <c r="AU187" s="129">
        <v>0.01</v>
      </c>
      <c r="AV187" s="160">
        <f t="shared" si="70"/>
        <v>2.853E-2</v>
      </c>
      <c r="AW187" s="55"/>
      <c r="AX187" s="138">
        <v>3.9E-2</v>
      </c>
      <c r="AY187" s="160">
        <f t="shared" si="71"/>
        <v>0.11126699999999999</v>
      </c>
      <c r="AZ187" s="53"/>
      <c r="BA187" s="125">
        <v>1.6</v>
      </c>
      <c r="BB187" s="160">
        <f t="shared" si="72"/>
        <v>4.5648</v>
      </c>
      <c r="BC187" s="53"/>
      <c r="BD187" s="141">
        <v>0.13</v>
      </c>
      <c r="BE187" s="160">
        <f t="shared" si="73"/>
        <v>0.37089</v>
      </c>
      <c r="BF187" s="53"/>
      <c r="BG187" s="122">
        <v>0.01</v>
      </c>
      <c r="BH187" s="148">
        <f t="shared" si="74"/>
        <v>2.853E-2</v>
      </c>
      <c r="BI187" s="55" t="s">
        <v>84</v>
      </c>
      <c r="BJ187" s="129">
        <v>0.01</v>
      </c>
      <c r="BK187" s="160">
        <f t="shared" si="75"/>
        <v>2.853E-2</v>
      </c>
      <c r="BL187" s="53"/>
      <c r="BM187" s="141">
        <v>0.74</v>
      </c>
      <c r="BN187" s="160">
        <f t="shared" si="76"/>
        <v>2.1112199999999999</v>
      </c>
      <c r="BO187" s="32" t="s">
        <v>115</v>
      </c>
      <c r="BP187" s="9" t="s">
        <v>115</v>
      </c>
      <c r="BQ187" s="131"/>
      <c r="BR187" s="8"/>
    </row>
    <row r="188" spans="1:70" x14ac:dyDescent="0.25">
      <c r="A188" s="86">
        <f t="shared" si="77"/>
        <v>42532</v>
      </c>
      <c r="B188" s="25">
        <v>2161</v>
      </c>
      <c r="C188" s="31">
        <v>23.79</v>
      </c>
      <c r="D188" s="168">
        <v>7.88</v>
      </c>
      <c r="E188" s="26">
        <v>1</v>
      </c>
      <c r="F188" s="29">
        <v>149</v>
      </c>
      <c r="G188" s="29">
        <f t="shared" si="84"/>
        <v>149</v>
      </c>
      <c r="H188" s="147">
        <f t="shared" si="78"/>
        <v>321.98899999999998</v>
      </c>
      <c r="I188" s="26">
        <v>1</v>
      </c>
      <c r="J188" s="29">
        <v>126</v>
      </c>
      <c r="K188" s="29">
        <f t="shared" si="85"/>
        <v>126</v>
      </c>
      <c r="L188" s="29">
        <f t="shared" si="79"/>
        <v>272.286</v>
      </c>
      <c r="M188" s="54">
        <v>52</v>
      </c>
      <c r="N188" s="147">
        <f t="shared" si="80"/>
        <v>112.372</v>
      </c>
      <c r="O188" s="97">
        <v>89.8</v>
      </c>
      <c r="P188" s="62">
        <v>94.7</v>
      </c>
      <c r="Q188" s="29">
        <v>85</v>
      </c>
      <c r="R188" s="29">
        <f t="shared" si="86"/>
        <v>57.647058823529477</v>
      </c>
      <c r="S188" s="147">
        <f t="shared" si="81"/>
        <v>124.57529411764719</v>
      </c>
      <c r="T188" s="26">
        <v>1</v>
      </c>
      <c r="U188" s="62">
        <v>0.7</v>
      </c>
      <c r="V188" s="62">
        <f t="shared" si="87"/>
        <v>0.7</v>
      </c>
      <c r="W188" s="150">
        <f t="shared" si="82"/>
        <v>1.5126999999999997</v>
      </c>
      <c r="X188" s="148"/>
      <c r="Y188" s="160">
        <v>2.2000000000000002</v>
      </c>
      <c r="Z188" s="147">
        <f t="shared" si="83"/>
        <v>4.7542000000000009</v>
      </c>
      <c r="AA188" s="114">
        <v>13.2</v>
      </c>
      <c r="AB188" s="148">
        <f t="shared" si="61"/>
        <v>28.525199999999998</v>
      </c>
      <c r="AC188" s="116">
        <v>5.48</v>
      </c>
      <c r="AD188" s="152">
        <f t="shared" si="62"/>
        <v>11.842280000000001</v>
      </c>
      <c r="AE188" s="117">
        <v>0.114</v>
      </c>
      <c r="AF188" s="147">
        <f t="shared" si="63"/>
        <v>0.24635400000000002</v>
      </c>
      <c r="AG188" s="117">
        <v>0.312</v>
      </c>
      <c r="AH188" s="147">
        <f t="shared" si="64"/>
        <v>0.67423199999999994</v>
      </c>
      <c r="AI188" s="29">
        <f t="shared" si="65"/>
        <v>13.625999999999999</v>
      </c>
      <c r="AJ188" s="150">
        <f t="shared" si="66"/>
        <v>29.445786000000002</v>
      </c>
      <c r="AK188" s="54"/>
      <c r="AL188" s="145">
        <v>0.28999999999999998</v>
      </c>
      <c r="AM188" s="147">
        <f t="shared" si="67"/>
        <v>0.62668999999999997</v>
      </c>
      <c r="AN188" s="53"/>
      <c r="AO188" s="122">
        <v>0.66</v>
      </c>
      <c r="AP188" s="148">
        <f t="shared" si="68"/>
        <v>1.4262600000000001</v>
      </c>
      <c r="AQ188" s="127" t="s">
        <v>84</v>
      </c>
      <c r="AR188" s="129">
        <v>5.0000000000000001E-3</v>
      </c>
      <c r="AS188" s="160">
        <f t="shared" si="69"/>
        <v>1.0805E-2</v>
      </c>
      <c r="AT188" s="55" t="s">
        <v>84</v>
      </c>
      <c r="AU188" s="129">
        <v>0.01</v>
      </c>
      <c r="AV188" s="160">
        <f t="shared" si="70"/>
        <v>2.1610000000000001E-2</v>
      </c>
      <c r="AW188" s="55"/>
      <c r="AX188" s="138">
        <v>1.4999999999999999E-2</v>
      </c>
      <c r="AY188" s="160">
        <f t="shared" si="71"/>
        <v>3.2414999999999999E-2</v>
      </c>
      <c r="AZ188" s="53"/>
      <c r="BA188" s="125">
        <v>1.2</v>
      </c>
      <c r="BB188" s="160">
        <f t="shared" si="72"/>
        <v>2.5931999999999999</v>
      </c>
      <c r="BC188" s="53"/>
      <c r="BD188" s="141">
        <v>0.1</v>
      </c>
      <c r="BE188" s="160">
        <f t="shared" si="73"/>
        <v>0.21610000000000001</v>
      </c>
      <c r="BF188" s="53" t="s">
        <v>84</v>
      </c>
      <c r="BG188" s="122">
        <v>0.01</v>
      </c>
      <c r="BH188" s="148">
        <f t="shared" si="74"/>
        <v>2.1610000000000001E-2</v>
      </c>
      <c r="BI188" s="55" t="s">
        <v>84</v>
      </c>
      <c r="BJ188" s="129">
        <v>0.01</v>
      </c>
      <c r="BK188" s="160">
        <f t="shared" si="75"/>
        <v>2.1610000000000001E-2</v>
      </c>
      <c r="BL188" s="53"/>
      <c r="BM188" s="141">
        <v>0.56000000000000005</v>
      </c>
      <c r="BN188" s="160">
        <f t="shared" si="76"/>
        <v>1.2101600000000001</v>
      </c>
      <c r="BO188" s="32" t="s">
        <v>115</v>
      </c>
      <c r="BP188" s="9" t="s">
        <v>115</v>
      </c>
      <c r="BQ188" s="131"/>
      <c r="BR188" s="8"/>
    </row>
    <row r="189" spans="1:70" x14ac:dyDescent="0.25">
      <c r="A189" s="86">
        <f t="shared" si="77"/>
        <v>42533</v>
      </c>
      <c r="B189" s="25">
        <v>1939</v>
      </c>
      <c r="C189" s="31">
        <v>23.13</v>
      </c>
      <c r="D189" s="168">
        <v>8.16</v>
      </c>
      <c r="E189" s="26">
        <v>1</v>
      </c>
      <c r="F189" s="29">
        <v>165</v>
      </c>
      <c r="G189" s="29">
        <f t="shared" si="84"/>
        <v>165</v>
      </c>
      <c r="H189" s="147">
        <f t="shared" si="78"/>
        <v>319.935</v>
      </c>
      <c r="I189" s="26">
        <v>1</v>
      </c>
      <c r="J189" s="29">
        <v>133</v>
      </c>
      <c r="K189" s="29">
        <f t="shared" si="85"/>
        <v>133</v>
      </c>
      <c r="L189" s="29">
        <f t="shared" si="79"/>
        <v>257.887</v>
      </c>
      <c r="M189" s="54">
        <v>58</v>
      </c>
      <c r="N189" s="147">
        <f t="shared" si="80"/>
        <v>112.462</v>
      </c>
      <c r="O189" s="97">
        <v>90.1</v>
      </c>
      <c r="P189" s="62">
        <v>95.7</v>
      </c>
      <c r="Q189" s="29">
        <v>100</v>
      </c>
      <c r="R189" s="29">
        <f t="shared" si="86"/>
        <v>56.000000000000085</v>
      </c>
      <c r="S189" s="147">
        <f t="shared" si="81"/>
        <v>108.58400000000016</v>
      </c>
      <c r="T189" s="26">
        <v>1</v>
      </c>
      <c r="U189" s="62">
        <v>1</v>
      </c>
      <c r="V189" s="62">
        <f t="shared" si="87"/>
        <v>1</v>
      </c>
      <c r="W189" s="150">
        <f t="shared" si="82"/>
        <v>1.9390000000000001</v>
      </c>
      <c r="X189" s="148"/>
      <c r="Y189" s="160">
        <v>2.5</v>
      </c>
      <c r="Z189" s="147">
        <f t="shared" si="83"/>
        <v>4.8475000000000001</v>
      </c>
      <c r="AA189" s="114">
        <v>9.6</v>
      </c>
      <c r="AB189" s="148">
        <f t="shared" si="61"/>
        <v>18.614399999999996</v>
      </c>
      <c r="AC189" s="116">
        <v>2.16</v>
      </c>
      <c r="AD189" s="152">
        <f t="shared" si="62"/>
        <v>4.1882400000000004</v>
      </c>
      <c r="AE189" s="117">
        <v>0.161</v>
      </c>
      <c r="AF189" s="147">
        <f t="shared" si="63"/>
        <v>0.31217900000000004</v>
      </c>
      <c r="AG189" s="117">
        <v>0.83199999999999996</v>
      </c>
      <c r="AH189" s="147">
        <f t="shared" si="64"/>
        <v>1.6132479999999998</v>
      </c>
      <c r="AI189" s="29">
        <f t="shared" si="65"/>
        <v>10.593</v>
      </c>
      <c r="AJ189" s="150">
        <f t="shared" si="66"/>
        <v>20.539827000000002</v>
      </c>
      <c r="AK189" s="54" t="s">
        <v>84</v>
      </c>
      <c r="AL189" s="145">
        <v>0.1</v>
      </c>
      <c r="AM189" s="147">
        <f t="shared" si="67"/>
        <v>0.19390000000000002</v>
      </c>
      <c r="AN189" s="53"/>
      <c r="AO189" s="122">
        <v>0.62</v>
      </c>
      <c r="AP189" s="148">
        <f t="shared" si="68"/>
        <v>1.20218</v>
      </c>
      <c r="AQ189" s="127" t="s">
        <v>84</v>
      </c>
      <c r="AR189" s="129">
        <v>5.0000000000000001E-3</v>
      </c>
      <c r="AS189" s="160">
        <f t="shared" si="69"/>
        <v>9.6950000000000005E-3</v>
      </c>
      <c r="AT189" s="55" t="s">
        <v>84</v>
      </c>
      <c r="AU189" s="129">
        <v>0.01</v>
      </c>
      <c r="AV189" s="160">
        <f t="shared" si="70"/>
        <v>1.9390000000000001E-2</v>
      </c>
      <c r="AW189" s="55"/>
      <c r="AX189" s="138">
        <v>0.01</v>
      </c>
      <c r="AY189" s="160">
        <f t="shared" si="71"/>
        <v>1.9390000000000001E-2</v>
      </c>
      <c r="AZ189" s="53"/>
      <c r="BA189" s="125">
        <v>1.3</v>
      </c>
      <c r="BB189" s="160">
        <f t="shared" si="72"/>
        <v>2.5207000000000002</v>
      </c>
      <c r="BC189" s="53"/>
      <c r="BD189" s="141">
        <v>0.14000000000000001</v>
      </c>
      <c r="BE189" s="160">
        <f t="shared" si="73"/>
        <v>0.27146000000000003</v>
      </c>
      <c r="BF189" s="53" t="s">
        <v>84</v>
      </c>
      <c r="BG189" s="122">
        <v>0.01</v>
      </c>
      <c r="BH189" s="148">
        <f t="shared" si="74"/>
        <v>1.9390000000000001E-2</v>
      </c>
      <c r="BI189" s="55" t="s">
        <v>84</v>
      </c>
      <c r="BJ189" s="129">
        <v>0.01</v>
      </c>
      <c r="BK189" s="160">
        <f t="shared" si="75"/>
        <v>1.9390000000000001E-2</v>
      </c>
      <c r="BL189" s="53"/>
      <c r="BM189" s="141">
        <v>0.51</v>
      </c>
      <c r="BN189" s="160">
        <f t="shared" si="76"/>
        <v>0.98888999999999994</v>
      </c>
      <c r="BO189" s="32" t="s">
        <v>115</v>
      </c>
      <c r="BP189" s="9" t="s">
        <v>115</v>
      </c>
      <c r="BQ189" s="131"/>
      <c r="BR189" s="8"/>
    </row>
    <row r="190" spans="1:70" x14ac:dyDescent="0.25">
      <c r="A190" s="86">
        <f t="shared" si="77"/>
        <v>42534</v>
      </c>
      <c r="B190" s="25">
        <v>2813</v>
      </c>
      <c r="C190" s="31">
        <v>22.13</v>
      </c>
      <c r="D190" s="168">
        <v>7.94</v>
      </c>
      <c r="E190" s="26">
        <v>1</v>
      </c>
      <c r="F190" s="29">
        <v>662</v>
      </c>
      <c r="G190" s="29">
        <f t="shared" si="84"/>
        <v>662</v>
      </c>
      <c r="H190" s="147">
        <f t="shared" si="78"/>
        <v>1862.2059999999999</v>
      </c>
      <c r="I190" s="26">
        <v>1</v>
      </c>
      <c r="J190" s="29">
        <v>606</v>
      </c>
      <c r="K190" s="29">
        <f t="shared" si="85"/>
        <v>606</v>
      </c>
      <c r="L190" s="29">
        <f t="shared" si="79"/>
        <v>1704.6780000000001</v>
      </c>
      <c r="M190" s="54">
        <v>186</v>
      </c>
      <c r="N190" s="147">
        <f t="shared" si="80"/>
        <v>523.21799999999996</v>
      </c>
      <c r="O190" s="97">
        <v>93.1</v>
      </c>
      <c r="P190" s="62">
        <v>103</v>
      </c>
      <c r="Q190" s="29">
        <v>90</v>
      </c>
      <c r="R190" s="29">
        <f t="shared" si="86"/>
        <v>110.00000000000006</v>
      </c>
      <c r="S190" s="147">
        <f t="shared" si="81"/>
        <v>309.43000000000018</v>
      </c>
      <c r="T190" s="26">
        <v>1</v>
      </c>
      <c r="U190" s="62">
        <v>1.6</v>
      </c>
      <c r="V190" s="62">
        <f t="shared" si="87"/>
        <v>1.6</v>
      </c>
      <c r="W190" s="150">
        <f t="shared" si="82"/>
        <v>4.5007999999999999</v>
      </c>
      <c r="X190" s="148"/>
      <c r="Y190" s="160">
        <v>1.1000000000000001</v>
      </c>
      <c r="Z190" s="147">
        <f t="shared" si="83"/>
        <v>3.0943000000000001</v>
      </c>
      <c r="AA190" s="114">
        <v>20.8</v>
      </c>
      <c r="AB190" s="148">
        <f t="shared" si="61"/>
        <v>58.510400000000004</v>
      </c>
      <c r="AC190" s="116">
        <v>11.39</v>
      </c>
      <c r="AD190" s="152">
        <f t="shared" si="62"/>
        <v>32.04007</v>
      </c>
      <c r="AE190" s="117">
        <v>0.14899999999999999</v>
      </c>
      <c r="AF190" s="147">
        <f t="shared" si="63"/>
        <v>0.41913699999999998</v>
      </c>
      <c r="AG190" s="117">
        <v>0.82</v>
      </c>
      <c r="AH190" s="147">
        <f t="shared" si="64"/>
        <v>2.3066599999999999</v>
      </c>
      <c r="AI190" s="29">
        <f t="shared" si="65"/>
        <v>21.769000000000002</v>
      </c>
      <c r="AJ190" s="150">
        <f t="shared" si="66"/>
        <v>61.236197000000004</v>
      </c>
      <c r="AK190" s="54"/>
      <c r="AL190" s="145">
        <v>0.5</v>
      </c>
      <c r="AM190" s="147">
        <f t="shared" si="67"/>
        <v>1.4065000000000001</v>
      </c>
      <c r="AN190" s="53"/>
      <c r="AO190" s="122">
        <v>0.39</v>
      </c>
      <c r="AP190" s="148">
        <f t="shared" si="68"/>
        <v>1.09707</v>
      </c>
      <c r="AQ190" s="127"/>
      <c r="AR190" s="129">
        <v>7.0000000000000001E-3</v>
      </c>
      <c r="AS190" s="160">
        <f t="shared" si="69"/>
        <v>1.9691E-2</v>
      </c>
      <c r="AT190" s="55" t="s">
        <v>84</v>
      </c>
      <c r="AU190" s="129">
        <v>0.01</v>
      </c>
      <c r="AV190" s="160">
        <f t="shared" si="70"/>
        <v>2.8129999999999999E-2</v>
      </c>
      <c r="AW190" s="55"/>
      <c r="AX190" s="138">
        <v>2.5000000000000001E-2</v>
      </c>
      <c r="AY190" s="160">
        <f t="shared" si="71"/>
        <v>7.0324999999999999E-2</v>
      </c>
      <c r="AZ190" s="53"/>
      <c r="BA190" s="125">
        <v>3.9</v>
      </c>
      <c r="BB190" s="160">
        <f t="shared" si="72"/>
        <v>10.970699999999999</v>
      </c>
      <c r="BC190" s="53"/>
      <c r="BD190" s="141">
        <v>0.2</v>
      </c>
      <c r="BE190" s="160">
        <f t="shared" si="73"/>
        <v>0.56259999999999999</v>
      </c>
      <c r="BF190" s="53" t="s">
        <v>84</v>
      </c>
      <c r="BG190" s="122">
        <v>0.02</v>
      </c>
      <c r="BH190" s="148">
        <f t="shared" si="74"/>
        <v>5.6259999999999998E-2</v>
      </c>
      <c r="BI190" s="55" t="s">
        <v>84</v>
      </c>
      <c r="BJ190" s="129">
        <v>0.01</v>
      </c>
      <c r="BK190" s="160">
        <f t="shared" si="75"/>
        <v>2.8129999999999999E-2</v>
      </c>
      <c r="BL190" s="53"/>
      <c r="BM190" s="141">
        <v>0.59</v>
      </c>
      <c r="BN190" s="160">
        <f t="shared" si="76"/>
        <v>1.6596699999999998</v>
      </c>
      <c r="BO190" s="32" t="s">
        <v>115</v>
      </c>
      <c r="BP190" s="9" t="s">
        <v>115</v>
      </c>
      <c r="BQ190" s="131"/>
      <c r="BR190" s="8"/>
    </row>
    <row r="191" spans="1:70" x14ac:dyDescent="0.25">
      <c r="A191" s="86">
        <f t="shared" si="77"/>
        <v>42535</v>
      </c>
      <c r="B191" s="25">
        <v>2846</v>
      </c>
      <c r="C191" s="31">
        <v>22.69</v>
      </c>
      <c r="D191" s="168">
        <v>7.77</v>
      </c>
      <c r="E191" s="26">
        <v>1</v>
      </c>
      <c r="F191" s="29">
        <v>799</v>
      </c>
      <c r="G191" s="29">
        <f t="shared" si="84"/>
        <v>799</v>
      </c>
      <c r="H191" s="147">
        <f t="shared" si="78"/>
        <v>2273.9540000000002</v>
      </c>
      <c r="I191" s="26">
        <v>1</v>
      </c>
      <c r="J191" s="29">
        <v>652</v>
      </c>
      <c r="K191" s="29">
        <f t="shared" si="85"/>
        <v>652</v>
      </c>
      <c r="L191" s="29">
        <f t="shared" si="79"/>
        <v>1855.5920000000001</v>
      </c>
      <c r="M191" s="54">
        <v>233</v>
      </c>
      <c r="N191" s="147">
        <f t="shared" si="80"/>
        <v>663.11800000000005</v>
      </c>
      <c r="O191" s="97">
        <v>92.2</v>
      </c>
      <c r="P191" s="62">
        <v>102.9</v>
      </c>
      <c r="Q191" s="29">
        <v>74</v>
      </c>
      <c r="R191" s="29">
        <f t="shared" si="86"/>
        <v>144.59459459459464</v>
      </c>
      <c r="S191" s="147">
        <f t="shared" si="81"/>
        <v>411.51621621621632</v>
      </c>
      <c r="T191" s="26">
        <v>1</v>
      </c>
      <c r="U191" s="62">
        <v>2.1</v>
      </c>
      <c r="V191" s="62">
        <f t="shared" si="87"/>
        <v>2.1</v>
      </c>
      <c r="W191" s="150">
        <f t="shared" si="82"/>
        <v>5.9766000000000004</v>
      </c>
      <c r="X191" s="148"/>
      <c r="Y191" s="160">
        <v>1.3</v>
      </c>
      <c r="Z191" s="147">
        <f t="shared" si="83"/>
        <v>3.6998000000000002</v>
      </c>
      <c r="AA191" s="114">
        <v>10.8</v>
      </c>
      <c r="AB191" s="148">
        <f t="shared" si="61"/>
        <v>30.736800000000002</v>
      </c>
      <c r="AC191" s="116">
        <v>14.5</v>
      </c>
      <c r="AD191" s="152">
        <f t="shared" si="62"/>
        <v>41.267000000000003</v>
      </c>
      <c r="AE191" s="117">
        <v>0.1</v>
      </c>
      <c r="AF191" s="147">
        <f t="shared" si="63"/>
        <v>0.28460000000000002</v>
      </c>
      <c r="AG191" s="117">
        <v>0.2</v>
      </c>
      <c r="AH191" s="147">
        <f t="shared" si="64"/>
        <v>0.56920000000000004</v>
      </c>
      <c r="AI191" s="29">
        <f t="shared" si="65"/>
        <v>11.1</v>
      </c>
      <c r="AJ191" s="150">
        <f t="shared" si="66"/>
        <v>31.590599999999998</v>
      </c>
      <c r="AK191" s="54"/>
      <c r="AL191" s="145">
        <v>0.93</v>
      </c>
      <c r="AM191" s="147">
        <f t="shared" si="67"/>
        <v>2.6467800000000001</v>
      </c>
      <c r="AN191" s="53"/>
      <c r="AO191" s="122">
        <v>0.74</v>
      </c>
      <c r="AP191" s="148">
        <f t="shared" si="68"/>
        <v>2.1060400000000001</v>
      </c>
      <c r="AQ191" s="127"/>
      <c r="AR191" s="129">
        <v>1.2E-2</v>
      </c>
      <c r="AS191" s="160">
        <f t="shared" si="69"/>
        <v>3.4152000000000002E-2</v>
      </c>
      <c r="AT191" s="55" t="s">
        <v>84</v>
      </c>
      <c r="AU191" s="129">
        <v>0.01</v>
      </c>
      <c r="AV191" s="160">
        <f t="shared" si="70"/>
        <v>2.8459999999999999E-2</v>
      </c>
      <c r="AW191" s="55"/>
      <c r="AX191" s="138">
        <v>3.9E-2</v>
      </c>
      <c r="AY191" s="160">
        <f t="shared" si="71"/>
        <v>0.110994</v>
      </c>
      <c r="AZ191" s="53"/>
      <c r="BA191" s="125">
        <v>4.4000000000000004</v>
      </c>
      <c r="BB191" s="160">
        <f t="shared" si="72"/>
        <v>12.522400000000001</v>
      </c>
      <c r="BC191" s="53"/>
      <c r="BD191" s="141">
        <v>0.22</v>
      </c>
      <c r="BE191" s="160">
        <f t="shared" si="73"/>
        <v>0.62612000000000001</v>
      </c>
      <c r="BF191" s="53"/>
      <c r="BG191" s="122">
        <v>0.03</v>
      </c>
      <c r="BH191" s="148">
        <f t="shared" si="74"/>
        <v>8.5379999999999998E-2</v>
      </c>
      <c r="BI191" s="55" t="s">
        <v>84</v>
      </c>
      <c r="BJ191" s="129">
        <v>0.01</v>
      </c>
      <c r="BK191" s="160">
        <f t="shared" si="75"/>
        <v>2.8459999999999999E-2</v>
      </c>
      <c r="BL191" s="53"/>
      <c r="BM191" s="141">
        <v>0.86</v>
      </c>
      <c r="BN191" s="160">
        <f t="shared" si="76"/>
        <v>2.4475599999999997</v>
      </c>
      <c r="BO191" s="32" t="s">
        <v>115</v>
      </c>
      <c r="BP191" s="9" t="s">
        <v>115</v>
      </c>
      <c r="BQ191" s="131"/>
      <c r="BR191" s="8"/>
    </row>
    <row r="192" spans="1:70" x14ac:dyDescent="0.25">
      <c r="A192" s="86">
        <f t="shared" si="77"/>
        <v>42536</v>
      </c>
      <c r="B192" s="25">
        <v>3022</v>
      </c>
      <c r="C192" s="31">
        <v>22.93</v>
      </c>
      <c r="D192" s="168">
        <v>7.87</v>
      </c>
      <c r="E192" s="26">
        <v>1</v>
      </c>
      <c r="F192" s="29">
        <v>669</v>
      </c>
      <c r="G192" s="29">
        <f t="shared" si="84"/>
        <v>669</v>
      </c>
      <c r="H192" s="147">
        <f t="shared" si="78"/>
        <v>2021.7180000000001</v>
      </c>
      <c r="I192" s="26">
        <v>1</v>
      </c>
      <c r="J192" s="29">
        <v>657</v>
      </c>
      <c r="K192" s="29">
        <f t="shared" si="85"/>
        <v>657</v>
      </c>
      <c r="L192" s="29">
        <f t="shared" si="79"/>
        <v>1985.454</v>
      </c>
      <c r="M192" s="54">
        <v>190</v>
      </c>
      <c r="N192" s="147">
        <f t="shared" si="80"/>
        <v>574.17999999999995</v>
      </c>
      <c r="O192" s="97">
        <v>90.9</v>
      </c>
      <c r="P192" s="62">
        <v>103</v>
      </c>
      <c r="Q192" s="29">
        <v>96</v>
      </c>
      <c r="R192" s="29">
        <f t="shared" si="86"/>
        <v>126.04166666666661</v>
      </c>
      <c r="S192" s="147">
        <f t="shared" si="81"/>
        <v>380.8979166666665</v>
      </c>
      <c r="T192" s="26">
        <v>1</v>
      </c>
      <c r="U192" s="62">
        <v>2</v>
      </c>
      <c r="V192" s="62">
        <f t="shared" si="87"/>
        <v>2</v>
      </c>
      <c r="W192" s="150">
        <f t="shared" si="82"/>
        <v>6.0439999999999996</v>
      </c>
      <c r="X192" s="148"/>
      <c r="Y192" s="160">
        <v>1.2</v>
      </c>
      <c r="Z192" s="147">
        <f t="shared" si="83"/>
        <v>3.6264000000000003</v>
      </c>
      <c r="AA192" s="114">
        <v>26</v>
      </c>
      <c r="AB192" s="148">
        <f t="shared" si="61"/>
        <v>78.572000000000003</v>
      </c>
      <c r="AC192" s="116">
        <v>11.78</v>
      </c>
      <c r="AD192" s="152">
        <f t="shared" si="62"/>
        <v>35.599159999999998</v>
      </c>
      <c r="AE192" s="117">
        <v>0.27700000000000002</v>
      </c>
      <c r="AF192" s="147">
        <f t="shared" si="63"/>
        <v>0.837094</v>
      </c>
      <c r="AG192" s="117">
        <v>0.32800000000000001</v>
      </c>
      <c r="AH192" s="147">
        <f t="shared" si="64"/>
        <v>0.99121599999999999</v>
      </c>
      <c r="AI192" s="29">
        <f t="shared" si="65"/>
        <v>26.605</v>
      </c>
      <c r="AJ192" s="150">
        <f t="shared" si="66"/>
        <v>80.400310000000005</v>
      </c>
      <c r="AK192" s="54"/>
      <c r="AL192" s="145">
        <v>1.22</v>
      </c>
      <c r="AM192" s="147">
        <f t="shared" si="67"/>
        <v>3.6868400000000001</v>
      </c>
      <c r="AN192" s="53"/>
      <c r="AO192" s="122">
        <v>0.62</v>
      </c>
      <c r="AP192" s="148">
        <f t="shared" si="68"/>
        <v>1.8736400000000002</v>
      </c>
      <c r="AQ192" s="127"/>
      <c r="AR192" s="129">
        <v>0.01</v>
      </c>
      <c r="AS192" s="160">
        <f t="shared" si="69"/>
        <v>3.022E-2</v>
      </c>
      <c r="AT192" s="55" t="s">
        <v>84</v>
      </c>
      <c r="AU192" s="129">
        <v>0.01</v>
      </c>
      <c r="AV192" s="160">
        <f t="shared" si="70"/>
        <v>3.022E-2</v>
      </c>
      <c r="AW192" s="55"/>
      <c r="AX192" s="138">
        <v>3.5999999999999997E-2</v>
      </c>
      <c r="AY192" s="160">
        <f t="shared" si="71"/>
        <v>0.10879199999999999</v>
      </c>
      <c r="AZ192" s="53"/>
      <c r="BA192" s="125">
        <v>3.3</v>
      </c>
      <c r="BB192" s="160">
        <f t="shared" si="72"/>
        <v>9.9725999999999999</v>
      </c>
      <c r="BC192" s="53"/>
      <c r="BD192" s="141">
        <v>0.14000000000000001</v>
      </c>
      <c r="BE192" s="160">
        <f t="shared" si="73"/>
        <v>0.42308000000000007</v>
      </c>
      <c r="BF192" s="53"/>
      <c r="BG192" s="122">
        <v>0.03</v>
      </c>
      <c r="BH192" s="148">
        <f t="shared" si="74"/>
        <v>9.0659999999999991E-2</v>
      </c>
      <c r="BI192" s="55" t="s">
        <v>84</v>
      </c>
      <c r="BJ192" s="129">
        <v>0.01</v>
      </c>
      <c r="BK192" s="160">
        <f t="shared" si="75"/>
        <v>3.022E-2</v>
      </c>
      <c r="BL192" s="53"/>
      <c r="BM192" s="141">
        <v>0.74</v>
      </c>
      <c r="BN192" s="160">
        <f t="shared" si="76"/>
        <v>2.2362800000000003</v>
      </c>
      <c r="BO192" s="32" t="s">
        <v>115</v>
      </c>
      <c r="BP192" s="9" t="s">
        <v>115</v>
      </c>
      <c r="BQ192" s="131"/>
      <c r="BR192" s="8"/>
    </row>
    <row r="193" spans="1:70" x14ac:dyDescent="0.25">
      <c r="A193" s="86">
        <f t="shared" si="77"/>
        <v>42537</v>
      </c>
      <c r="B193" s="25">
        <v>3273</v>
      </c>
      <c r="C193" s="31">
        <v>23.32</v>
      </c>
      <c r="D193" s="168">
        <v>8.1</v>
      </c>
      <c r="E193" s="26">
        <v>1</v>
      </c>
      <c r="F193" s="29">
        <v>681</v>
      </c>
      <c r="G193" s="29">
        <f t="shared" si="84"/>
        <v>681</v>
      </c>
      <c r="H193" s="147">
        <f t="shared" si="78"/>
        <v>2228.913</v>
      </c>
      <c r="I193" s="26">
        <v>1</v>
      </c>
      <c r="J193" s="29">
        <v>580</v>
      </c>
      <c r="K193" s="29">
        <f t="shared" si="85"/>
        <v>580</v>
      </c>
      <c r="L193" s="29">
        <f t="shared" si="79"/>
        <v>1898.34</v>
      </c>
      <c r="M193" s="54">
        <v>187</v>
      </c>
      <c r="N193" s="147">
        <f t="shared" si="80"/>
        <v>612.05100000000004</v>
      </c>
      <c r="O193" s="97">
        <v>91.1</v>
      </c>
      <c r="P193" s="62">
        <v>97.2</v>
      </c>
      <c r="Q193" s="29">
        <v>78</v>
      </c>
      <c r="R193" s="29">
        <f t="shared" si="86"/>
        <v>78.205128205128304</v>
      </c>
      <c r="S193" s="147">
        <f t="shared" si="81"/>
        <v>255.96538461538495</v>
      </c>
      <c r="T193" s="26">
        <v>1</v>
      </c>
      <c r="U193" s="62">
        <v>1.8</v>
      </c>
      <c r="V193" s="62">
        <f t="shared" si="87"/>
        <v>1.8</v>
      </c>
      <c r="W193" s="150">
        <f t="shared" si="82"/>
        <v>5.8914000000000009</v>
      </c>
      <c r="X193" s="148"/>
      <c r="Y193" s="160">
        <v>1.8</v>
      </c>
      <c r="Z193" s="147">
        <f t="shared" si="83"/>
        <v>5.8914000000000009</v>
      </c>
      <c r="AA193" s="114">
        <v>25.6</v>
      </c>
      <c r="AB193" s="148">
        <f t="shared" si="61"/>
        <v>83.788800000000009</v>
      </c>
      <c r="AC193" s="116">
        <v>10.27</v>
      </c>
      <c r="AD193" s="152">
        <f t="shared" si="62"/>
        <v>33.613709999999998</v>
      </c>
      <c r="AE193" s="117">
        <v>0.1</v>
      </c>
      <c r="AF193" s="147">
        <f t="shared" si="63"/>
        <v>0.32730000000000004</v>
      </c>
      <c r="AG193" s="117">
        <v>0.2</v>
      </c>
      <c r="AH193" s="147">
        <f t="shared" si="64"/>
        <v>0.65460000000000007</v>
      </c>
      <c r="AI193" s="29">
        <f t="shared" si="65"/>
        <v>25.900000000000002</v>
      </c>
      <c r="AJ193" s="150">
        <f t="shared" si="66"/>
        <v>84.770700000000005</v>
      </c>
      <c r="AK193" s="54"/>
      <c r="AL193" s="145">
        <v>0.68</v>
      </c>
      <c r="AM193" s="147">
        <f t="shared" si="67"/>
        <v>2.2256400000000003</v>
      </c>
      <c r="AN193" s="53"/>
      <c r="AO193" s="122">
        <v>0.64</v>
      </c>
      <c r="AP193" s="148">
        <f t="shared" si="68"/>
        <v>2.0947200000000001</v>
      </c>
      <c r="AQ193" s="127"/>
      <c r="AR193" s="129">
        <v>1.4999999999999999E-2</v>
      </c>
      <c r="AS193" s="160">
        <f t="shared" si="69"/>
        <v>4.9095E-2</v>
      </c>
      <c r="AT193" s="55" t="s">
        <v>84</v>
      </c>
      <c r="AU193" s="129">
        <v>0.01</v>
      </c>
      <c r="AV193" s="160">
        <f t="shared" si="70"/>
        <v>3.2730000000000002E-2</v>
      </c>
      <c r="AW193" s="55"/>
      <c r="AX193" s="138">
        <v>2.9000000000000001E-2</v>
      </c>
      <c r="AY193" s="160">
        <f t="shared" si="71"/>
        <v>9.4917000000000001E-2</v>
      </c>
      <c r="AZ193" s="53"/>
      <c r="BA193" s="125">
        <v>2.5</v>
      </c>
      <c r="BB193" s="160">
        <f t="shared" si="72"/>
        <v>8.1824999999999992</v>
      </c>
      <c r="BC193" s="53"/>
      <c r="BD193" s="141">
        <v>0.18</v>
      </c>
      <c r="BE193" s="160">
        <f t="shared" si="73"/>
        <v>0.58914</v>
      </c>
      <c r="BF193" s="53"/>
      <c r="BG193" s="122">
        <v>0.03</v>
      </c>
      <c r="BH193" s="148">
        <f t="shared" si="74"/>
        <v>9.819E-2</v>
      </c>
      <c r="BI193" s="55" t="s">
        <v>84</v>
      </c>
      <c r="BJ193" s="129">
        <v>0.01</v>
      </c>
      <c r="BK193" s="160">
        <f t="shared" si="75"/>
        <v>3.2730000000000002E-2</v>
      </c>
      <c r="BL193" s="53"/>
      <c r="BM193" s="141">
        <v>0.73</v>
      </c>
      <c r="BN193" s="160">
        <f t="shared" si="76"/>
        <v>2.3892899999999999</v>
      </c>
      <c r="BO193" s="32" t="s">
        <v>115</v>
      </c>
      <c r="BP193" s="9" t="s">
        <v>115</v>
      </c>
      <c r="BQ193" s="131"/>
      <c r="BR193" s="8"/>
    </row>
    <row r="194" spans="1:70" x14ac:dyDescent="0.25">
      <c r="A194" s="86">
        <f t="shared" si="77"/>
        <v>42538</v>
      </c>
      <c r="B194" s="25">
        <v>2950</v>
      </c>
      <c r="C194" s="31">
        <v>23.29</v>
      </c>
      <c r="D194" s="168">
        <v>7.88</v>
      </c>
      <c r="E194" s="26">
        <v>1</v>
      </c>
      <c r="F194" s="29">
        <v>748</v>
      </c>
      <c r="G194" s="29">
        <f t="shared" si="84"/>
        <v>748</v>
      </c>
      <c r="H194" s="147">
        <f t="shared" si="78"/>
        <v>2206.6</v>
      </c>
      <c r="I194" s="26">
        <v>1</v>
      </c>
      <c r="J194" s="29">
        <v>650</v>
      </c>
      <c r="K194" s="29">
        <f t="shared" si="85"/>
        <v>650</v>
      </c>
      <c r="L194" s="29">
        <f t="shared" si="79"/>
        <v>1917.5</v>
      </c>
      <c r="M194" s="54">
        <v>229</v>
      </c>
      <c r="N194" s="147">
        <f t="shared" si="80"/>
        <v>675.55</v>
      </c>
      <c r="O194" s="97">
        <v>93.6</v>
      </c>
      <c r="P194" s="62">
        <v>98.1</v>
      </c>
      <c r="Q194" s="29">
        <v>52</v>
      </c>
      <c r="R194" s="29">
        <f t="shared" si="86"/>
        <v>86.538461538461533</v>
      </c>
      <c r="S194" s="147">
        <f t="shared" si="81"/>
        <v>255.28846153846152</v>
      </c>
      <c r="T194" s="26">
        <v>1</v>
      </c>
      <c r="U194" s="62">
        <v>1.2</v>
      </c>
      <c r="V194" s="62">
        <f t="shared" si="87"/>
        <v>1.2</v>
      </c>
      <c r="W194" s="150">
        <f t="shared" si="82"/>
        <v>3.54</v>
      </c>
      <c r="X194" s="148"/>
      <c r="Y194" s="160">
        <v>2.2999999999999998</v>
      </c>
      <c r="Z194" s="147">
        <f t="shared" si="83"/>
        <v>6.7849999999999993</v>
      </c>
      <c r="AA194" s="114">
        <v>24.4</v>
      </c>
      <c r="AB194" s="148">
        <f t="shared" si="61"/>
        <v>71.98</v>
      </c>
      <c r="AC194" s="116">
        <v>8.1999999999999993</v>
      </c>
      <c r="AD194" s="152">
        <f t="shared" si="62"/>
        <v>24.189999999999998</v>
      </c>
      <c r="AE194" s="117">
        <v>0.1</v>
      </c>
      <c r="AF194" s="147">
        <f t="shared" si="63"/>
        <v>0.29499999999999998</v>
      </c>
      <c r="AG194" s="117">
        <v>0.2</v>
      </c>
      <c r="AH194" s="147">
        <f t="shared" si="64"/>
        <v>0.59</v>
      </c>
      <c r="AI194" s="29">
        <f t="shared" si="65"/>
        <v>24.7</v>
      </c>
      <c r="AJ194" s="150">
        <f t="shared" si="66"/>
        <v>72.864999999999995</v>
      </c>
      <c r="AK194" s="54"/>
      <c r="AL194" s="145">
        <v>0.26</v>
      </c>
      <c r="AM194" s="147">
        <f t="shared" si="67"/>
        <v>0.76700000000000002</v>
      </c>
      <c r="AN194" s="53"/>
      <c r="AO194" s="122">
        <v>0.53</v>
      </c>
      <c r="AP194" s="148">
        <f t="shared" si="68"/>
        <v>1.5634999999999999</v>
      </c>
      <c r="AQ194" s="127" t="s">
        <v>84</v>
      </c>
      <c r="AR194" s="129">
        <v>5.0000000000000001E-3</v>
      </c>
      <c r="AS194" s="160">
        <f t="shared" si="69"/>
        <v>1.4749999999999999E-2</v>
      </c>
      <c r="AT194" s="55" t="s">
        <v>84</v>
      </c>
      <c r="AU194" s="129">
        <v>0.01</v>
      </c>
      <c r="AV194" s="160">
        <f t="shared" si="70"/>
        <v>2.9499999999999998E-2</v>
      </c>
      <c r="AW194" s="55"/>
      <c r="AX194" s="138">
        <v>1.6E-2</v>
      </c>
      <c r="AY194" s="160">
        <f t="shared" si="71"/>
        <v>4.7200000000000006E-2</v>
      </c>
      <c r="AZ194" s="53"/>
      <c r="BA194" s="125">
        <v>1</v>
      </c>
      <c r="BB194" s="160">
        <f t="shared" si="72"/>
        <v>2.95</v>
      </c>
      <c r="BC194" s="53"/>
      <c r="BD194" s="141">
        <v>0.1</v>
      </c>
      <c r="BE194" s="160">
        <f t="shared" si="73"/>
        <v>0.29499999999999998</v>
      </c>
      <c r="BF194" s="53" t="s">
        <v>84</v>
      </c>
      <c r="BG194" s="122">
        <v>0.01</v>
      </c>
      <c r="BH194" s="148">
        <f t="shared" si="74"/>
        <v>2.9499999999999998E-2</v>
      </c>
      <c r="BI194" s="55" t="s">
        <v>84</v>
      </c>
      <c r="BJ194" s="129">
        <v>0.01</v>
      </c>
      <c r="BK194" s="160">
        <f t="shared" si="75"/>
        <v>2.9499999999999998E-2</v>
      </c>
      <c r="BL194" s="53"/>
      <c r="BM194" s="141">
        <v>0.35</v>
      </c>
      <c r="BN194" s="160">
        <f t="shared" si="76"/>
        <v>1.0325</v>
      </c>
      <c r="BO194" s="32" t="s">
        <v>115</v>
      </c>
      <c r="BP194" s="9" t="s">
        <v>115</v>
      </c>
      <c r="BQ194" s="131"/>
      <c r="BR194" s="8"/>
    </row>
    <row r="195" spans="1:70" x14ac:dyDescent="0.25">
      <c r="A195" s="86">
        <f t="shared" si="77"/>
        <v>42539</v>
      </c>
      <c r="B195" s="25">
        <v>2446</v>
      </c>
      <c r="C195" s="31">
        <v>23.25</v>
      </c>
      <c r="D195" s="168">
        <v>7.83</v>
      </c>
      <c r="E195" s="26">
        <v>1</v>
      </c>
      <c r="F195" s="29">
        <v>386</v>
      </c>
      <c r="G195" s="29">
        <f t="shared" si="84"/>
        <v>386</v>
      </c>
      <c r="H195" s="147">
        <f t="shared" si="78"/>
        <v>944.15599999999995</v>
      </c>
      <c r="I195" s="26">
        <v>1</v>
      </c>
      <c r="J195" s="29">
        <v>299</v>
      </c>
      <c r="K195" s="29">
        <f t="shared" si="85"/>
        <v>299</v>
      </c>
      <c r="L195" s="29">
        <f t="shared" si="79"/>
        <v>731.35400000000004</v>
      </c>
      <c r="M195" s="54">
        <v>145</v>
      </c>
      <c r="N195" s="147">
        <f t="shared" si="80"/>
        <v>354.67</v>
      </c>
      <c r="O195" s="97">
        <v>89.2</v>
      </c>
      <c r="P195" s="62">
        <v>93.8</v>
      </c>
      <c r="Q195" s="29">
        <v>70</v>
      </c>
      <c r="R195" s="29">
        <f t="shared" si="86"/>
        <v>65.714285714285637</v>
      </c>
      <c r="S195" s="147">
        <f t="shared" si="81"/>
        <v>160.73714285714266</v>
      </c>
      <c r="T195" s="26">
        <v>1</v>
      </c>
      <c r="U195" s="62">
        <v>1</v>
      </c>
      <c r="V195" s="62">
        <f t="shared" si="87"/>
        <v>1</v>
      </c>
      <c r="W195" s="150">
        <f t="shared" si="82"/>
        <v>2.4460000000000002</v>
      </c>
      <c r="X195" s="148" t="s">
        <v>84</v>
      </c>
      <c r="Y195" s="160">
        <v>10</v>
      </c>
      <c r="Z195" s="147">
        <f t="shared" si="83"/>
        <v>24.46</v>
      </c>
      <c r="AA195" s="114">
        <v>18</v>
      </c>
      <c r="AB195" s="148">
        <f t="shared" si="61"/>
        <v>44.027999999999999</v>
      </c>
      <c r="AC195" s="116">
        <v>4.4800000000000004</v>
      </c>
      <c r="AD195" s="152">
        <f t="shared" si="62"/>
        <v>10.958080000000002</v>
      </c>
      <c r="AE195" s="117">
        <v>0.1</v>
      </c>
      <c r="AF195" s="147">
        <f t="shared" si="63"/>
        <v>0.24460000000000001</v>
      </c>
      <c r="AG195" s="117">
        <v>0.2</v>
      </c>
      <c r="AH195" s="147">
        <f t="shared" si="64"/>
        <v>0.48920000000000002</v>
      </c>
      <c r="AI195" s="29">
        <f t="shared" si="65"/>
        <v>18.3</v>
      </c>
      <c r="AJ195" s="150">
        <f t="shared" si="66"/>
        <v>44.761800000000001</v>
      </c>
      <c r="AK195" s="54"/>
      <c r="AL195" s="145">
        <v>0.96</v>
      </c>
      <c r="AM195" s="147">
        <f t="shared" si="67"/>
        <v>2.34816</v>
      </c>
      <c r="AN195" s="53"/>
      <c r="AO195" s="122">
        <v>0.6</v>
      </c>
      <c r="AP195" s="148">
        <f t="shared" si="68"/>
        <v>1.4676</v>
      </c>
      <c r="AQ195" s="127" t="s">
        <v>84</v>
      </c>
      <c r="AR195" s="129">
        <v>5.0000000000000001E-3</v>
      </c>
      <c r="AS195" s="160">
        <f t="shared" si="69"/>
        <v>1.2230000000000001E-2</v>
      </c>
      <c r="AT195" s="55" t="s">
        <v>84</v>
      </c>
      <c r="AU195" s="129">
        <v>0.01</v>
      </c>
      <c r="AV195" s="160">
        <f t="shared" si="70"/>
        <v>2.4460000000000003E-2</v>
      </c>
      <c r="AW195" s="55"/>
      <c r="AX195" s="138">
        <v>1.6E-2</v>
      </c>
      <c r="AY195" s="160">
        <f t="shared" si="71"/>
        <v>3.9136000000000004E-2</v>
      </c>
      <c r="AZ195" s="53"/>
      <c r="BA195" s="125">
        <v>0.97</v>
      </c>
      <c r="BB195" s="160">
        <f t="shared" si="72"/>
        <v>2.37262</v>
      </c>
      <c r="BC195" s="53"/>
      <c r="BD195" s="141">
        <v>0.11</v>
      </c>
      <c r="BE195" s="160">
        <f t="shared" si="73"/>
        <v>0.26906000000000002</v>
      </c>
      <c r="BF195" s="53" t="s">
        <v>84</v>
      </c>
      <c r="BG195" s="122">
        <v>0.01</v>
      </c>
      <c r="BH195" s="148">
        <f t="shared" si="74"/>
        <v>2.4460000000000003E-2</v>
      </c>
      <c r="BI195" s="55" t="s">
        <v>84</v>
      </c>
      <c r="BJ195" s="129">
        <v>0.01</v>
      </c>
      <c r="BK195" s="160">
        <f t="shared" si="75"/>
        <v>2.4460000000000003E-2</v>
      </c>
      <c r="BL195" s="53"/>
      <c r="BM195" s="141">
        <v>0.37</v>
      </c>
      <c r="BN195" s="160">
        <f t="shared" si="76"/>
        <v>0.90501999999999994</v>
      </c>
      <c r="BO195" s="32" t="s">
        <v>115</v>
      </c>
      <c r="BP195" s="9" t="s">
        <v>115</v>
      </c>
      <c r="BQ195" s="131"/>
      <c r="BR195" s="8"/>
    </row>
    <row r="196" spans="1:70" x14ac:dyDescent="0.25">
      <c r="A196" s="86">
        <f t="shared" si="77"/>
        <v>42540</v>
      </c>
      <c r="B196" s="25">
        <v>1940</v>
      </c>
      <c r="C196" s="31">
        <v>22.55</v>
      </c>
      <c r="D196" s="168">
        <v>8.08</v>
      </c>
      <c r="E196" s="26">
        <v>1</v>
      </c>
      <c r="F196" s="29">
        <v>151</v>
      </c>
      <c r="G196" s="29">
        <f t="shared" si="84"/>
        <v>151</v>
      </c>
      <c r="H196" s="147">
        <f t="shared" si="78"/>
        <v>292.94</v>
      </c>
      <c r="I196" s="26">
        <v>1</v>
      </c>
      <c r="J196" s="29">
        <v>65</v>
      </c>
      <c r="K196" s="29">
        <f t="shared" si="85"/>
        <v>65</v>
      </c>
      <c r="L196" s="29">
        <f t="shared" si="79"/>
        <v>126.1</v>
      </c>
      <c r="M196" s="54">
        <v>44</v>
      </c>
      <c r="N196" s="147">
        <f t="shared" si="80"/>
        <v>85.36</v>
      </c>
      <c r="O196" s="97">
        <v>91.1</v>
      </c>
      <c r="P196" s="62">
        <v>94.1</v>
      </c>
      <c r="Q196" s="29">
        <v>100</v>
      </c>
      <c r="R196" s="29">
        <f t="shared" si="86"/>
        <v>30</v>
      </c>
      <c r="S196" s="147">
        <f t="shared" si="81"/>
        <v>58.2</v>
      </c>
      <c r="T196" s="26">
        <v>1</v>
      </c>
      <c r="U196" s="62">
        <v>1</v>
      </c>
      <c r="V196" s="62">
        <f t="shared" si="87"/>
        <v>1</v>
      </c>
      <c r="W196" s="150">
        <f t="shared" si="82"/>
        <v>1.94</v>
      </c>
      <c r="X196" s="148"/>
      <c r="Y196" s="160">
        <v>1.6</v>
      </c>
      <c r="Z196" s="147">
        <f t="shared" si="83"/>
        <v>3.1040000000000001</v>
      </c>
      <c r="AA196" s="114">
        <v>10</v>
      </c>
      <c r="AB196" s="148">
        <f t="shared" si="61"/>
        <v>19.399999999999999</v>
      </c>
      <c r="AC196" s="116">
        <v>1.1399999999999999</v>
      </c>
      <c r="AD196" s="152">
        <f t="shared" si="62"/>
        <v>2.2115999999999998</v>
      </c>
      <c r="AE196" s="117">
        <v>0.253</v>
      </c>
      <c r="AF196" s="147">
        <f t="shared" si="63"/>
        <v>0.49081999999999998</v>
      </c>
      <c r="AG196" s="117">
        <v>1.9079999999999999</v>
      </c>
      <c r="AH196" s="147">
        <f t="shared" si="64"/>
        <v>3.7015199999999999</v>
      </c>
      <c r="AI196" s="29">
        <f t="shared" si="65"/>
        <v>12.161</v>
      </c>
      <c r="AJ196" s="150">
        <f t="shared" si="66"/>
        <v>23.59234</v>
      </c>
      <c r="AK196" s="54"/>
      <c r="AL196" s="145">
        <v>1.82</v>
      </c>
      <c r="AM196" s="147">
        <f t="shared" si="67"/>
        <v>3.5308000000000002</v>
      </c>
      <c r="AN196" s="53"/>
      <c r="AO196" s="122">
        <v>0.57999999999999996</v>
      </c>
      <c r="AP196" s="148">
        <f t="shared" si="68"/>
        <v>1.1251999999999998</v>
      </c>
      <c r="AQ196" s="127"/>
      <c r="AR196" s="129">
        <v>6.0000000000000001E-3</v>
      </c>
      <c r="AS196" s="160">
        <f t="shared" si="69"/>
        <v>1.1640000000000001E-2</v>
      </c>
      <c r="AT196" s="55" t="s">
        <v>84</v>
      </c>
      <c r="AU196" s="129">
        <v>0.01</v>
      </c>
      <c r="AV196" s="160">
        <f t="shared" si="70"/>
        <v>1.9400000000000001E-2</v>
      </c>
      <c r="AW196" s="55"/>
      <c r="AX196" s="138">
        <v>2.9000000000000001E-2</v>
      </c>
      <c r="AY196" s="160">
        <f t="shared" si="71"/>
        <v>5.6260000000000004E-2</v>
      </c>
      <c r="AZ196" s="53"/>
      <c r="BA196" s="125">
        <v>2.7</v>
      </c>
      <c r="BB196" s="160">
        <f t="shared" si="72"/>
        <v>5.2380000000000004</v>
      </c>
      <c r="BC196" s="53"/>
      <c r="BD196" s="141">
        <v>0.13</v>
      </c>
      <c r="BE196" s="160">
        <f t="shared" si="73"/>
        <v>0.25220000000000004</v>
      </c>
      <c r="BF196" s="53"/>
      <c r="BG196" s="122">
        <v>0.02</v>
      </c>
      <c r="BH196" s="148">
        <f t="shared" si="74"/>
        <v>3.8800000000000001E-2</v>
      </c>
      <c r="BI196" s="55" t="s">
        <v>84</v>
      </c>
      <c r="BJ196" s="129">
        <v>0.01</v>
      </c>
      <c r="BK196" s="160">
        <f t="shared" si="75"/>
        <v>1.9400000000000001E-2</v>
      </c>
      <c r="BL196" s="53"/>
      <c r="BM196" s="141">
        <v>0.74</v>
      </c>
      <c r="BN196" s="160">
        <f t="shared" si="76"/>
        <v>1.4356</v>
      </c>
      <c r="BO196" s="32" t="s">
        <v>115</v>
      </c>
      <c r="BP196" s="9" t="s">
        <v>115</v>
      </c>
      <c r="BQ196" s="131"/>
      <c r="BR196" s="8"/>
    </row>
    <row r="197" spans="1:70" x14ac:dyDescent="0.25">
      <c r="A197" s="86">
        <f t="shared" si="77"/>
        <v>42541</v>
      </c>
      <c r="B197" s="25">
        <v>3079</v>
      </c>
      <c r="C197" s="31">
        <v>21.76</v>
      </c>
      <c r="D197" s="168">
        <v>8.07</v>
      </c>
      <c r="E197" s="26">
        <v>1</v>
      </c>
      <c r="F197" s="29">
        <v>619</v>
      </c>
      <c r="G197" s="29">
        <f t="shared" si="84"/>
        <v>619</v>
      </c>
      <c r="H197" s="147">
        <f t="shared" si="78"/>
        <v>1905.9010000000001</v>
      </c>
      <c r="I197" s="26">
        <v>1</v>
      </c>
      <c r="J197" s="29">
        <v>506</v>
      </c>
      <c r="K197" s="29">
        <f t="shared" si="85"/>
        <v>506</v>
      </c>
      <c r="L197" s="29">
        <f t="shared" si="79"/>
        <v>1557.9739999999999</v>
      </c>
      <c r="M197" s="54">
        <v>159</v>
      </c>
      <c r="N197" s="147">
        <f t="shared" si="80"/>
        <v>489.56099999999998</v>
      </c>
      <c r="O197" s="97">
        <v>91.6</v>
      </c>
      <c r="P197" s="62">
        <v>99.4</v>
      </c>
      <c r="Q197" s="29">
        <v>75</v>
      </c>
      <c r="R197" s="29">
        <f t="shared" si="86"/>
        <v>104.00000000000014</v>
      </c>
      <c r="S197" s="147">
        <f t="shared" si="81"/>
        <v>320.21600000000046</v>
      </c>
      <c r="T197" s="26">
        <v>1</v>
      </c>
      <c r="U197" s="62">
        <v>1.6</v>
      </c>
      <c r="V197" s="62">
        <f t="shared" si="87"/>
        <v>1.6</v>
      </c>
      <c r="W197" s="150">
        <f t="shared" si="82"/>
        <v>4.9264000000000001</v>
      </c>
      <c r="X197" s="148" t="s">
        <v>84</v>
      </c>
      <c r="Y197" s="160">
        <v>5</v>
      </c>
      <c r="Z197" s="147">
        <f t="shared" si="83"/>
        <v>15.395</v>
      </c>
      <c r="AA197" s="114">
        <v>27.2</v>
      </c>
      <c r="AB197" s="148">
        <f t="shared" si="61"/>
        <v>83.748800000000003</v>
      </c>
      <c r="AC197" s="116">
        <v>13.11</v>
      </c>
      <c r="AD197" s="152">
        <f t="shared" si="62"/>
        <v>40.365689999999994</v>
      </c>
      <c r="AE197" s="117">
        <v>0.23300000000000001</v>
      </c>
      <c r="AF197" s="147">
        <f t="shared" si="63"/>
        <v>0.71740700000000002</v>
      </c>
      <c r="AG197" s="117">
        <v>1.601</v>
      </c>
      <c r="AH197" s="147">
        <f t="shared" si="64"/>
        <v>4.9294790000000006</v>
      </c>
      <c r="AI197" s="29">
        <f t="shared" si="65"/>
        <v>29.033999999999999</v>
      </c>
      <c r="AJ197" s="150">
        <f t="shared" si="66"/>
        <v>89.395685999999998</v>
      </c>
      <c r="AK197" s="54"/>
      <c r="AL197" s="145">
        <v>0.94</v>
      </c>
      <c r="AM197" s="147">
        <f t="shared" si="67"/>
        <v>2.8942599999999996</v>
      </c>
      <c r="AN197" s="53"/>
      <c r="AO197" s="122">
        <v>0.48</v>
      </c>
      <c r="AP197" s="148">
        <f t="shared" si="68"/>
        <v>1.4779199999999999</v>
      </c>
      <c r="AQ197" s="127"/>
      <c r="AR197" s="129">
        <v>8.9999999999999993E-3</v>
      </c>
      <c r="AS197" s="160">
        <f t="shared" si="69"/>
        <v>2.7711E-2</v>
      </c>
      <c r="AT197" s="55" t="s">
        <v>84</v>
      </c>
      <c r="AU197" s="129">
        <v>0.01</v>
      </c>
      <c r="AV197" s="160">
        <f t="shared" si="70"/>
        <v>3.0789999999999998E-2</v>
      </c>
      <c r="AW197" s="55"/>
      <c r="AX197" s="138">
        <v>3.4000000000000002E-2</v>
      </c>
      <c r="AY197" s="160">
        <f t="shared" si="71"/>
        <v>0.104686</v>
      </c>
      <c r="AZ197" s="53"/>
      <c r="BA197" s="125">
        <v>3.7</v>
      </c>
      <c r="BB197" s="160">
        <f t="shared" si="72"/>
        <v>11.392300000000001</v>
      </c>
      <c r="BC197" s="53"/>
      <c r="BD197" s="141">
        <v>0.17</v>
      </c>
      <c r="BE197" s="160">
        <f t="shared" si="73"/>
        <v>0.52343000000000006</v>
      </c>
      <c r="BF197" s="53"/>
      <c r="BG197" s="122">
        <v>0.02</v>
      </c>
      <c r="BH197" s="148">
        <f t="shared" si="74"/>
        <v>6.1579999999999996E-2</v>
      </c>
      <c r="BI197" s="55" t="s">
        <v>84</v>
      </c>
      <c r="BJ197" s="129">
        <v>0.01</v>
      </c>
      <c r="BK197" s="160">
        <f t="shared" si="75"/>
        <v>3.0789999999999998E-2</v>
      </c>
      <c r="BL197" s="53"/>
      <c r="BM197" s="141">
        <v>0.52</v>
      </c>
      <c r="BN197" s="160">
        <f t="shared" si="76"/>
        <v>1.6010800000000001</v>
      </c>
      <c r="BO197" s="32" t="s">
        <v>115</v>
      </c>
      <c r="BP197" s="9" t="s">
        <v>115</v>
      </c>
      <c r="BQ197" s="131"/>
      <c r="BR197" s="8"/>
    </row>
    <row r="198" spans="1:70" x14ac:dyDescent="0.25">
      <c r="A198" s="86">
        <f t="shared" si="77"/>
        <v>42542</v>
      </c>
      <c r="B198" s="25">
        <v>3175</v>
      </c>
      <c r="C198" s="31">
        <v>22.85</v>
      </c>
      <c r="D198" s="168">
        <v>7.67</v>
      </c>
      <c r="E198" s="26">
        <v>1</v>
      </c>
      <c r="F198" s="29">
        <v>647</v>
      </c>
      <c r="G198" s="29">
        <f t="shared" si="84"/>
        <v>647</v>
      </c>
      <c r="H198" s="147">
        <f t="shared" si="78"/>
        <v>2054.2249999999999</v>
      </c>
      <c r="I198" s="26">
        <v>1</v>
      </c>
      <c r="J198" s="29">
        <v>593</v>
      </c>
      <c r="K198" s="29">
        <f t="shared" si="85"/>
        <v>593</v>
      </c>
      <c r="L198" s="29">
        <f t="shared" si="79"/>
        <v>1882.7750000000001</v>
      </c>
      <c r="M198" s="54">
        <v>177</v>
      </c>
      <c r="N198" s="147">
        <f t="shared" si="80"/>
        <v>561.97500000000002</v>
      </c>
      <c r="O198" s="97">
        <v>92.5</v>
      </c>
      <c r="P198" s="62">
        <v>101.3</v>
      </c>
      <c r="Q198" s="29">
        <v>93</v>
      </c>
      <c r="R198" s="29">
        <f t="shared" si="86"/>
        <v>94.623655913978453</v>
      </c>
      <c r="S198" s="147">
        <f t="shared" si="81"/>
        <v>300.43010752688156</v>
      </c>
      <c r="T198" s="26">
        <v>1</v>
      </c>
      <c r="U198" s="62">
        <v>1.7</v>
      </c>
      <c r="V198" s="62">
        <f t="shared" si="87"/>
        <v>1.7</v>
      </c>
      <c r="W198" s="150">
        <f t="shared" si="82"/>
        <v>5.3975</v>
      </c>
      <c r="X198" s="148"/>
      <c r="Y198" s="160">
        <v>1.9</v>
      </c>
      <c r="Z198" s="147">
        <f t="shared" si="83"/>
        <v>6.0324999999999998</v>
      </c>
      <c r="AA198" s="114">
        <v>32.4</v>
      </c>
      <c r="AB198" s="148">
        <f t="shared" si="61"/>
        <v>102.87</v>
      </c>
      <c r="AC198" s="116">
        <v>17.03</v>
      </c>
      <c r="AD198" s="152">
        <f t="shared" si="62"/>
        <v>54.070250000000001</v>
      </c>
      <c r="AE198" s="117">
        <v>0.1</v>
      </c>
      <c r="AF198" s="147">
        <f t="shared" si="63"/>
        <v>0.3175</v>
      </c>
      <c r="AG198" s="117">
        <v>0.2</v>
      </c>
      <c r="AH198" s="147">
        <f t="shared" si="64"/>
        <v>0.63500000000000001</v>
      </c>
      <c r="AI198" s="29">
        <f t="shared" si="65"/>
        <v>32.700000000000003</v>
      </c>
      <c r="AJ198" s="150">
        <f t="shared" si="66"/>
        <v>103.82250000000002</v>
      </c>
      <c r="AK198" s="54"/>
      <c r="AL198" s="145">
        <v>1.25</v>
      </c>
      <c r="AM198" s="147">
        <f t="shared" si="67"/>
        <v>3.96875</v>
      </c>
      <c r="AN198" s="53"/>
      <c r="AO198" s="122">
        <v>0.42</v>
      </c>
      <c r="AP198" s="148">
        <f t="shared" si="68"/>
        <v>1.3334999999999999</v>
      </c>
      <c r="AQ198" s="127"/>
      <c r="AR198" s="129">
        <v>6.0000000000000001E-3</v>
      </c>
      <c r="AS198" s="160">
        <f t="shared" si="69"/>
        <v>1.9050000000000001E-2</v>
      </c>
      <c r="AT198" s="55" t="s">
        <v>84</v>
      </c>
      <c r="AU198" s="129">
        <v>0.01</v>
      </c>
      <c r="AV198" s="160">
        <f t="shared" si="70"/>
        <v>3.175E-2</v>
      </c>
      <c r="AW198" s="55"/>
      <c r="AX198" s="138">
        <v>0.03</v>
      </c>
      <c r="AY198" s="160">
        <f t="shared" si="71"/>
        <v>9.5250000000000001E-2</v>
      </c>
      <c r="AZ198" s="53"/>
      <c r="BA198" s="125">
        <v>2.5</v>
      </c>
      <c r="BB198" s="160">
        <f t="shared" si="72"/>
        <v>7.9375</v>
      </c>
      <c r="BC198" s="53"/>
      <c r="BD198" s="141">
        <v>0.21</v>
      </c>
      <c r="BE198" s="160">
        <f t="shared" si="73"/>
        <v>0.66674999999999995</v>
      </c>
      <c r="BF198" s="53"/>
      <c r="BG198" s="122">
        <v>0.02</v>
      </c>
      <c r="BH198" s="148">
        <f t="shared" si="74"/>
        <v>6.3500000000000001E-2</v>
      </c>
      <c r="BI198" s="55"/>
      <c r="BJ198" s="129">
        <v>0.01</v>
      </c>
      <c r="BK198" s="160">
        <f t="shared" si="75"/>
        <v>3.175E-2</v>
      </c>
      <c r="BL198" s="53"/>
      <c r="BM198" s="141">
        <v>0.57999999999999996</v>
      </c>
      <c r="BN198" s="160">
        <f t="shared" si="76"/>
        <v>1.8414999999999997</v>
      </c>
      <c r="BO198" s="32" t="s">
        <v>115</v>
      </c>
      <c r="BP198" s="9" t="s">
        <v>115</v>
      </c>
      <c r="BQ198" s="131"/>
      <c r="BR198" s="8"/>
    </row>
    <row r="199" spans="1:70" x14ac:dyDescent="0.25">
      <c r="A199" s="86">
        <f t="shared" si="77"/>
        <v>42543</v>
      </c>
      <c r="B199" s="25">
        <v>2959</v>
      </c>
      <c r="C199" s="31">
        <v>24.11</v>
      </c>
      <c r="D199" s="168">
        <v>8.09</v>
      </c>
      <c r="E199" s="26">
        <v>1</v>
      </c>
      <c r="F199" s="29">
        <v>565</v>
      </c>
      <c r="G199" s="29">
        <f t="shared" si="84"/>
        <v>565</v>
      </c>
      <c r="H199" s="147">
        <f t="shared" si="78"/>
        <v>1671.835</v>
      </c>
      <c r="I199" s="26">
        <v>1</v>
      </c>
      <c r="J199" s="29">
        <v>437</v>
      </c>
      <c r="K199" s="29">
        <f t="shared" si="85"/>
        <v>437</v>
      </c>
      <c r="L199" s="29">
        <f t="shared" si="79"/>
        <v>1293.0830000000001</v>
      </c>
      <c r="M199" s="54">
        <v>173</v>
      </c>
      <c r="N199" s="147">
        <f t="shared" si="80"/>
        <v>511.90699999999998</v>
      </c>
      <c r="O199" s="97">
        <v>89.2</v>
      </c>
      <c r="P199" s="62">
        <v>100.8</v>
      </c>
      <c r="Q199" s="29">
        <v>100</v>
      </c>
      <c r="R199" s="29">
        <f t="shared" si="86"/>
        <v>115.99999999999994</v>
      </c>
      <c r="S199" s="147">
        <f t="shared" si="81"/>
        <v>343.2439999999998</v>
      </c>
      <c r="T199" s="26">
        <v>1</v>
      </c>
      <c r="U199" s="62">
        <v>2.1</v>
      </c>
      <c r="V199" s="62">
        <f t="shared" si="87"/>
        <v>2.1</v>
      </c>
      <c r="W199" s="150">
        <f t="shared" si="82"/>
        <v>6.2139000000000006</v>
      </c>
      <c r="X199" s="148"/>
      <c r="Y199" s="160">
        <v>1.9</v>
      </c>
      <c r="Z199" s="147">
        <f t="shared" si="83"/>
        <v>5.6220999999999997</v>
      </c>
      <c r="AA199" s="114">
        <v>29.6</v>
      </c>
      <c r="AB199" s="148">
        <f t="shared" si="61"/>
        <v>87.586400000000012</v>
      </c>
      <c r="AC199" s="116">
        <v>12.85</v>
      </c>
      <c r="AD199" s="152">
        <f t="shared" si="62"/>
        <v>38.023150000000001</v>
      </c>
      <c r="AE199" s="117">
        <v>0.1</v>
      </c>
      <c r="AF199" s="147">
        <f t="shared" si="63"/>
        <v>0.29590000000000005</v>
      </c>
      <c r="AG199" s="117">
        <v>0.2</v>
      </c>
      <c r="AH199" s="147">
        <f t="shared" si="64"/>
        <v>0.5918000000000001</v>
      </c>
      <c r="AI199" s="29">
        <f t="shared" si="65"/>
        <v>29.900000000000002</v>
      </c>
      <c r="AJ199" s="150">
        <f t="shared" si="66"/>
        <v>88.474100000000007</v>
      </c>
      <c r="AK199" s="54"/>
      <c r="AL199" s="145">
        <v>1.5</v>
      </c>
      <c r="AM199" s="147">
        <f t="shared" si="67"/>
        <v>4.4385000000000003</v>
      </c>
      <c r="AN199" s="53"/>
      <c r="AO199" s="122">
        <v>0.52</v>
      </c>
      <c r="AP199" s="148">
        <f t="shared" si="68"/>
        <v>1.53868</v>
      </c>
      <c r="AQ199" s="127"/>
      <c r="AR199" s="129">
        <v>8.9999999999999993E-3</v>
      </c>
      <c r="AS199" s="160">
        <f t="shared" si="69"/>
        <v>2.6630999999999995E-2</v>
      </c>
      <c r="AT199" s="55" t="s">
        <v>84</v>
      </c>
      <c r="AU199" s="129">
        <v>0.01</v>
      </c>
      <c r="AV199" s="160">
        <f t="shared" si="70"/>
        <v>2.9589999999999998E-2</v>
      </c>
      <c r="AW199" s="55"/>
      <c r="AX199" s="138">
        <v>2.9000000000000001E-2</v>
      </c>
      <c r="AY199" s="160">
        <f t="shared" si="71"/>
        <v>8.5811000000000012E-2</v>
      </c>
      <c r="AZ199" s="53"/>
      <c r="BA199" s="125">
        <v>1.9</v>
      </c>
      <c r="BB199" s="160">
        <f t="shared" si="72"/>
        <v>5.6220999999999997</v>
      </c>
      <c r="BC199" s="53"/>
      <c r="BD199" s="141">
        <v>0.12</v>
      </c>
      <c r="BE199" s="160">
        <f t="shared" si="73"/>
        <v>0.35508000000000001</v>
      </c>
      <c r="BF199" s="53"/>
      <c r="BG199" s="122">
        <v>0.02</v>
      </c>
      <c r="BH199" s="148">
        <f t="shared" si="74"/>
        <v>5.9179999999999996E-2</v>
      </c>
      <c r="BI199" s="55" t="s">
        <v>84</v>
      </c>
      <c r="BJ199" s="129">
        <v>0.01</v>
      </c>
      <c r="BK199" s="160">
        <f t="shared" si="75"/>
        <v>2.9589999999999998E-2</v>
      </c>
      <c r="BL199" s="53"/>
      <c r="BM199" s="141">
        <v>0.66</v>
      </c>
      <c r="BN199" s="160">
        <f t="shared" si="76"/>
        <v>1.9529400000000001</v>
      </c>
      <c r="BO199" s="32" t="s">
        <v>115</v>
      </c>
      <c r="BP199" s="9" t="s">
        <v>115</v>
      </c>
      <c r="BQ199" s="131"/>
      <c r="BR199" s="8"/>
    </row>
    <row r="200" spans="1:70" x14ac:dyDescent="0.25">
      <c r="A200" s="86">
        <f t="shared" si="77"/>
        <v>42544</v>
      </c>
      <c r="B200" s="25">
        <v>3989</v>
      </c>
      <c r="C200" s="31">
        <v>25.63</v>
      </c>
      <c r="D200" s="168">
        <v>8.09</v>
      </c>
      <c r="E200" s="26">
        <v>1</v>
      </c>
      <c r="F200" s="29">
        <v>519</v>
      </c>
      <c r="G200" s="29">
        <f t="shared" si="84"/>
        <v>519</v>
      </c>
      <c r="H200" s="147">
        <f t="shared" si="78"/>
        <v>2070.2910000000002</v>
      </c>
      <c r="I200" s="26">
        <v>1</v>
      </c>
      <c r="J200" s="29">
        <v>411</v>
      </c>
      <c r="K200" s="29">
        <f t="shared" si="85"/>
        <v>411</v>
      </c>
      <c r="L200" s="29">
        <f t="shared" si="79"/>
        <v>1639.479</v>
      </c>
      <c r="M200" s="54">
        <v>176</v>
      </c>
      <c r="N200" s="147">
        <f t="shared" si="80"/>
        <v>702.06399999999996</v>
      </c>
      <c r="O200" s="97">
        <v>91.5</v>
      </c>
      <c r="P200" s="62">
        <v>99.2</v>
      </c>
      <c r="Q200" s="29">
        <v>80</v>
      </c>
      <c r="R200" s="29">
        <f t="shared" si="86"/>
        <v>96.250000000000028</v>
      </c>
      <c r="S200" s="147">
        <f t="shared" si="81"/>
        <v>383.94125000000014</v>
      </c>
      <c r="T200" s="26">
        <v>1</v>
      </c>
      <c r="U200" s="62">
        <v>1.7</v>
      </c>
      <c r="V200" s="62">
        <f t="shared" si="87"/>
        <v>1.7</v>
      </c>
      <c r="W200" s="150">
        <f t="shared" si="82"/>
        <v>6.7812999999999999</v>
      </c>
      <c r="X200" s="148"/>
      <c r="Y200" s="160">
        <v>1.5</v>
      </c>
      <c r="Z200" s="147">
        <f t="shared" si="83"/>
        <v>5.9835000000000003</v>
      </c>
      <c r="AA200" s="114">
        <v>24</v>
      </c>
      <c r="AB200" s="148">
        <f t="shared" si="61"/>
        <v>95.736000000000004</v>
      </c>
      <c r="AC200" s="116">
        <v>8.2200000000000006</v>
      </c>
      <c r="AD200" s="152">
        <f t="shared" si="62"/>
        <v>32.789580000000001</v>
      </c>
      <c r="AE200" s="117">
        <v>0.1</v>
      </c>
      <c r="AF200" s="147">
        <f t="shared" si="63"/>
        <v>0.39890000000000003</v>
      </c>
      <c r="AG200" s="117">
        <v>0.2</v>
      </c>
      <c r="AH200" s="147">
        <f t="shared" si="64"/>
        <v>0.79780000000000006</v>
      </c>
      <c r="AI200" s="29">
        <f t="shared" si="65"/>
        <v>24.3</v>
      </c>
      <c r="AJ200" s="150">
        <f t="shared" si="66"/>
        <v>96.932699999999997</v>
      </c>
      <c r="AK200" s="54"/>
      <c r="AL200" s="145">
        <v>0.28999999999999998</v>
      </c>
      <c r="AM200" s="147">
        <f t="shared" si="67"/>
        <v>1.1568099999999999</v>
      </c>
      <c r="AN200" s="53"/>
      <c r="AO200" s="122">
        <v>0.52</v>
      </c>
      <c r="AP200" s="148">
        <f t="shared" si="68"/>
        <v>2.0742800000000003</v>
      </c>
      <c r="AQ200" s="127"/>
      <c r="AR200" s="129">
        <v>5.0000000000000001E-3</v>
      </c>
      <c r="AS200" s="160">
        <f t="shared" si="69"/>
        <v>1.9945000000000001E-2</v>
      </c>
      <c r="AT200" s="55" t="s">
        <v>84</v>
      </c>
      <c r="AU200" s="129">
        <v>0.01</v>
      </c>
      <c r="AV200" s="160">
        <f t="shared" si="70"/>
        <v>3.9890000000000002E-2</v>
      </c>
      <c r="AW200" s="55"/>
      <c r="AX200" s="138">
        <v>2.4E-2</v>
      </c>
      <c r="AY200" s="160">
        <f t="shared" si="71"/>
        <v>9.5736000000000002E-2</v>
      </c>
      <c r="AZ200" s="53"/>
      <c r="BA200" s="125">
        <v>1.5</v>
      </c>
      <c r="BB200" s="160">
        <f t="shared" si="72"/>
        <v>5.9835000000000003</v>
      </c>
      <c r="BC200" s="53"/>
      <c r="BD200" s="141">
        <v>0.12</v>
      </c>
      <c r="BE200" s="160">
        <f t="shared" si="73"/>
        <v>0.47867999999999999</v>
      </c>
      <c r="BF200" s="53"/>
      <c r="BG200" s="122">
        <v>0.01</v>
      </c>
      <c r="BH200" s="148">
        <f t="shared" si="74"/>
        <v>3.9890000000000002E-2</v>
      </c>
      <c r="BI200" s="55" t="s">
        <v>84</v>
      </c>
      <c r="BJ200" s="129">
        <v>0.01</v>
      </c>
      <c r="BK200" s="160">
        <f t="shared" si="75"/>
        <v>3.9890000000000002E-2</v>
      </c>
      <c r="BL200" s="53"/>
      <c r="BM200" s="141">
        <v>0.73</v>
      </c>
      <c r="BN200" s="160">
        <f t="shared" si="76"/>
        <v>2.9119699999999997</v>
      </c>
      <c r="BO200" s="32" t="s">
        <v>115</v>
      </c>
      <c r="BP200" s="9" t="s">
        <v>115</v>
      </c>
      <c r="BQ200" s="131"/>
      <c r="BR200" s="8"/>
    </row>
    <row r="201" spans="1:70" x14ac:dyDescent="0.25">
      <c r="A201" s="86">
        <f t="shared" si="77"/>
        <v>42545</v>
      </c>
      <c r="B201" s="25">
        <v>3725</v>
      </c>
      <c r="C201" s="31">
        <v>26.09</v>
      </c>
      <c r="D201" s="168">
        <v>7.72</v>
      </c>
      <c r="E201" s="26">
        <v>1</v>
      </c>
      <c r="F201" s="29">
        <v>733</v>
      </c>
      <c r="G201" s="29">
        <f t="shared" si="84"/>
        <v>733</v>
      </c>
      <c r="H201" s="147">
        <f t="shared" si="78"/>
        <v>2730.4250000000002</v>
      </c>
      <c r="I201" s="26">
        <v>1</v>
      </c>
      <c r="J201" s="29">
        <v>571</v>
      </c>
      <c r="K201" s="29">
        <f t="shared" si="85"/>
        <v>571</v>
      </c>
      <c r="L201" s="29">
        <f t="shared" si="79"/>
        <v>2126.9749999999999</v>
      </c>
      <c r="M201" s="54">
        <v>195</v>
      </c>
      <c r="N201" s="147">
        <f t="shared" si="80"/>
        <v>726.375</v>
      </c>
      <c r="O201" s="97">
        <v>89.2</v>
      </c>
      <c r="P201" s="62">
        <v>102</v>
      </c>
      <c r="Q201" s="29">
        <v>98</v>
      </c>
      <c r="R201" s="29">
        <f t="shared" si="86"/>
        <v>130.61224489795916</v>
      </c>
      <c r="S201" s="147">
        <f t="shared" si="81"/>
        <v>486.5306122448979</v>
      </c>
      <c r="T201" s="26">
        <v>1</v>
      </c>
      <c r="U201" s="62">
        <v>1.7</v>
      </c>
      <c r="V201" s="62">
        <f t="shared" si="87"/>
        <v>1.7</v>
      </c>
      <c r="W201" s="150">
        <f t="shared" si="82"/>
        <v>6.3324999999999996</v>
      </c>
      <c r="X201" s="148" t="s">
        <v>84</v>
      </c>
      <c r="Y201" s="160">
        <v>5</v>
      </c>
      <c r="Z201" s="147">
        <f t="shared" si="83"/>
        <v>18.625</v>
      </c>
      <c r="AA201" s="114">
        <v>22.8</v>
      </c>
      <c r="AB201" s="148">
        <f t="shared" si="61"/>
        <v>84.93</v>
      </c>
      <c r="AC201" s="116">
        <v>9.25</v>
      </c>
      <c r="AD201" s="152">
        <f t="shared" si="62"/>
        <v>34.456249999999997</v>
      </c>
      <c r="AE201" s="117">
        <v>0.1</v>
      </c>
      <c r="AF201" s="147">
        <f t="shared" si="63"/>
        <v>0.3725</v>
      </c>
      <c r="AG201" s="117">
        <v>2.2690000000000001</v>
      </c>
      <c r="AH201" s="147">
        <f t="shared" si="64"/>
        <v>8.452024999999999</v>
      </c>
      <c r="AI201" s="29">
        <f t="shared" si="65"/>
        <v>25.169000000000004</v>
      </c>
      <c r="AJ201" s="150">
        <f t="shared" si="66"/>
        <v>93.754525000000015</v>
      </c>
      <c r="AK201" s="54"/>
      <c r="AL201" s="145">
        <v>0.7</v>
      </c>
      <c r="AM201" s="147">
        <f t="shared" si="67"/>
        <v>2.6074999999999999</v>
      </c>
      <c r="AN201" s="53"/>
      <c r="AO201" s="122">
        <v>0.47</v>
      </c>
      <c r="AP201" s="148">
        <f t="shared" si="68"/>
        <v>1.75075</v>
      </c>
      <c r="AQ201" s="127"/>
      <c r="AR201" s="129">
        <v>8.0000000000000002E-3</v>
      </c>
      <c r="AS201" s="160">
        <f t="shared" si="69"/>
        <v>2.98E-2</v>
      </c>
      <c r="AT201" s="55" t="s">
        <v>84</v>
      </c>
      <c r="AU201" s="129">
        <v>0.01</v>
      </c>
      <c r="AV201" s="160">
        <f t="shared" si="70"/>
        <v>3.7249999999999998E-2</v>
      </c>
      <c r="AW201" s="55"/>
      <c r="AX201" s="138">
        <v>0.04</v>
      </c>
      <c r="AY201" s="160">
        <f t="shared" si="71"/>
        <v>0.14899999999999999</v>
      </c>
      <c r="AZ201" s="53"/>
      <c r="BA201" s="125">
        <v>4.0999999999999996</v>
      </c>
      <c r="BB201" s="160">
        <f t="shared" si="72"/>
        <v>15.272499999999997</v>
      </c>
      <c r="BC201" s="53"/>
      <c r="BD201" s="141">
        <v>0.14000000000000001</v>
      </c>
      <c r="BE201" s="160">
        <f t="shared" si="73"/>
        <v>0.52149999999999996</v>
      </c>
      <c r="BF201" s="53"/>
      <c r="BG201" s="122">
        <v>0.02</v>
      </c>
      <c r="BH201" s="148">
        <f t="shared" si="74"/>
        <v>7.4499999999999997E-2</v>
      </c>
      <c r="BI201" s="55" t="s">
        <v>84</v>
      </c>
      <c r="BJ201" s="129">
        <v>0.01</v>
      </c>
      <c r="BK201" s="160">
        <f t="shared" si="75"/>
        <v>3.7249999999999998E-2</v>
      </c>
      <c r="BL201" s="53"/>
      <c r="BM201" s="141">
        <v>0.67</v>
      </c>
      <c r="BN201" s="160">
        <f t="shared" si="76"/>
        <v>2.4957500000000001</v>
      </c>
      <c r="BO201" s="32" t="s">
        <v>115</v>
      </c>
      <c r="BP201" s="9" t="s">
        <v>115</v>
      </c>
      <c r="BQ201" s="131"/>
      <c r="BR201" s="8"/>
    </row>
    <row r="202" spans="1:70" x14ac:dyDescent="0.25">
      <c r="A202" s="86">
        <f t="shared" si="77"/>
        <v>42546</v>
      </c>
      <c r="B202" s="25">
        <v>2473</v>
      </c>
      <c r="C202" s="31">
        <v>24.57</v>
      </c>
      <c r="D202" s="168">
        <v>7.92</v>
      </c>
      <c r="E202" s="26">
        <v>1</v>
      </c>
      <c r="F202" s="29">
        <v>182</v>
      </c>
      <c r="G202" s="29">
        <f t="shared" si="84"/>
        <v>182</v>
      </c>
      <c r="H202" s="147">
        <f t="shared" si="78"/>
        <v>450.08600000000001</v>
      </c>
      <c r="I202" s="26">
        <v>1</v>
      </c>
      <c r="J202" s="29">
        <v>99</v>
      </c>
      <c r="K202" s="29">
        <f t="shared" si="85"/>
        <v>99</v>
      </c>
      <c r="L202" s="29">
        <f t="shared" si="79"/>
        <v>244.827</v>
      </c>
      <c r="M202" s="54">
        <v>64</v>
      </c>
      <c r="N202" s="147">
        <f t="shared" si="80"/>
        <v>158.27199999999999</v>
      </c>
      <c r="O202" s="97">
        <v>93.3</v>
      </c>
      <c r="P202" s="62">
        <v>98.4</v>
      </c>
      <c r="Q202" s="29">
        <v>98</v>
      </c>
      <c r="R202" s="29">
        <f t="shared" si="86"/>
        <v>52.040816326530695</v>
      </c>
      <c r="S202" s="147">
        <f t="shared" si="81"/>
        <v>128.6969387755104</v>
      </c>
      <c r="T202" s="26">
        <v>1</v>
      </c>
      <c r="U202" s="62">
        <v>1.2</v>
      </c>
      <c r="V202" s="62">
        <f t="shared" si="87"/>
        <v>1.2</v>
      </c>
      <c r="W202" s="150">
        <f t="shared" si="82"/>
        <v>2.9676</v>
      </c>
      <c r="X202" s="148"/>
      <c r="Y202" s="160">
        <v>3</v>
      </c>
      <c r="Z202" s="147">
        <f t="shared" si="83"/>
        <v>7.4189999999999996</v>
      </c>
      <c r="AA202" s="114">
        <v>12.8</v>
      </c>
      <c r="AB202" s="148">
        <f t="shared" si="61"/>
        <v>31.654400000000003</v>
      </c>
      <c r="AC202" s="116">
        <v>1.66</v>
      </c>
      <c r="AD202" s="152">
        <f t="shared" si="62"/>
        <v>4.1051799999999989</v>
      </c>
      <c r="AE202" s="117">
        <v>0.1</v>
      </c>
      <c r="AF202" s="147">
        <f t="shared" si="63"/>
        <v>0.24730000000000002</v>
      </c>
      <c r="AG202" s="117">
        <v>0.2</v>
      </c>
      <c r="AH202" s="147">
        <f t="shared" si="64"/>
        <v>0.49460000000000004</v>
      </c>
      <c r="AI202" s="29">
        <f t="shared" si="65"/>
        <v>13.1</v>
      </c>
      <c r="AJ202" s="150">
        <f t="shared" si="66"/>
        <v>32.396299999999997</v>
      </c>
      <c r="AK202" s="54"/>
      <c r="AL202" s="145">
        <v>0.3</v>
      </c>
      <c r="AM202" s="147">
        <f t="shared" si="67"/>
        <v>0.7419</v>
      </c>
      <c r="AN202" s="53"/>
      <c r="AO202" s="122">
        <v>0.51</v>
      </c>
      <c r="AP202" s="148">
        <f t="shared" si="68"/>
        <v>1.2612300000000001</v>
      </c>
      <c r="AQ202" s="127" t="s">
        <v>84</v>
      </c>
      <c r="AR202" s="129">
        <v>5.0000000000000001E-3</v>
      </c>
      <c r="AS202" s="160">
        <f t="shared" si="69"/>
        <v>1.2365000000000001E-2</v>
      </c>
      <c r="AT202" s="55" t="s">
        <v>84</v>
      </c>
      <c r="AU202" s="129">
        <v>0.01</v>
      </c>
      <c r="AV202" s="160">
        <f t="shared" si="70"/>
        <v>2.4730000000000002E-2</v>
      </c>
      <c r="AW202" s="55"/>
      <c r="AX202" s="138">
        <v>0.02</v>
      </c>
      <c r="AY202" s="160">
        <f t="shared" si="71"/>
        <v>4.9460000000000004E-2</v>
      </c>
      <c r="AZ202" s="53"/>
      <c r="BA202" s="125">
        <v>1</v>
      </c>
      <c r="BB202" s="160">
        <f t="shared" si="72"/>
        <v>2.4729999999999999</v>
      </c>
      <c r="BC202" s="53"/>
      <c r="BD202" s="141">
        <v>0.1</v>
      </c>
      <c r="BE202" s="160">
        <f t="shared" si="73"/>
        <v>0.24730000000000002</v>
      </c>
      <c r="BF202" s="53"/>
      <c r="BG202" s="122">
        <v>0.01</v>
      </c>
      <c r="BH202" s="148">
        <f t="shared" si="74"/>
        <v>2.4730000000000002E-2</v>
      </c>
      <c r="BI202" s="55" t="s">
        <v>84</v>
      </c>
      <c r="BJ202" s="129">
        <v>0.01</v>
      </c>
      <c r="BK202" s="160">
        <f t="shared" si="75"/>
        <v>2.4730000000000002E-2</v>
      </c>
      <c r="BL202" s="53"/>
      <c r="BM202" s="141">
        <v>0.47</v>
      </c>
      <c r="BN202" s="160">
        <f t="shared" si="76"/>
        <v>1.16231</v>
      </c>
      <c r="BO202" s="32" t="s">
        <v>115</v>
      </c>
      <c r="BP202" s="9" t="s">
        <v>115</v>
      </c>
      <c r="BQ202" s="131"/>
      <c r="BR202" s="8"/>
    </row>
    <row r="203" spans="1:70" x14ac:dyDescent="0.25">
      <c r="A203" s="86">
        <f t="shared" si="77"/>
        <v>42547</v>
      </c>
      <c r="B203" s="25">
        <v>1957</v>
      </c>
      <c r="C203" s="31">
        <v>22.28</v>
      </c>
      <c r="D203" s="168">
        <v>8.15</v>
      </c>
      <c r="E203" s="26">
        <v>1</v>
      </c>
      <c r="F203" s="29">
        <v>236</v>
      </c>
      <c r="G203" s="29">
        <f t="shared" si="84"/>
        <v>236</v>
      </c>
      <c r="H203" s="147">
        <f t="shared" si="78"/>
        <v>461.85199999999998</v>
      </c>
      <c r="I203" s="26">
        <v>1</v>
      </c>
      <c r="J203" s="29">
        <v>111</v>
      </c>
      <c r="K203" s="29">
        <f t="shared" si="85"/>
        <v>111</v>
      </c>
      <c r="L203" s="29">
        <f t="shared" si="79"/>
        <v>217.227</v>
      </c>
      <c r="M203" s="54">
        <v>50</v>
      </c>
      <c r="N203" s="147">
        <f t="shared" si="80"/>
        <v>97.85</v>
      </c>
      <c r="O203" s="97">
        <v>89.6</v>
      </c>
      <c r="P203" s="62">
        <v>92.7</v>
      </c>
      <c r="Q203" s="29">
        <v>98</v>
      </c>
      <c r="R203" s="29">
        <f t="shared" si="86"/>
        <v>31.632653061224577</v>
      </c>
      <c r="S203" s="147">
        <f t="shared" si="81"/>
        <v>61.905102040816502</v>
      </c>
      <c r="T203" s="26">
        <v>1</v>
      </c>
      <c r="U203" s="62">
        <v>0.9</v>
      </c>
      <c r="V203" s="62">
        <f t="shared" si="87"/>
        <v>0.9</v>
      </c>
      <c r="W203" s="150">
        <f t="shared" si="82"/>
        <v>1.7612999999999999</v>
      </c>
      <c r="X203" s="148"/>
      <c r="Y203" s="160">
        <v>2</v>
      </c>
      <c r="Z203" s="147">
        <f t="shared" si="83"/>
        <v>3.9140000000000001</v>
      </c>
      <c r="AA203" s="114">
        <v>10</v>
      </c>
      <c r="AB203" s="148">
        <f t="shared" si="61"/>
        <v>19.57</v>
      </c>
      <c r="AC203" s="116">
        <v>1.87</v>
      </c>
      <c r="AD203" s="152">
        <f t="shared" si="62"/>
        <v>3.6595900000000001</v>
      </c>
      <c r="AE203" s="117">
        <v>0.29499999999999998</v>
      </c>
      <c r="AF203" s="147">
        <f t="shared" si="63"/>
        <v>0.57731499999999991</v>
      </c>
      <c r="AG203" s="117">
        <v>0.88900000000000001</v>
      </c>
      <c r="AH203" s="147">
        <f t="shared" si="64"/>
        <v>1.739773</v>
      </c>
      <c r="AI203" s="29">
        <f t="shared" si="65"/>
        <v>11.183999999999999</v>
      </c>
      <c r="AJ203" s="150">
        <f t="shared" si="66"/>
        <v>21.887087999999999</v>
      </c>
      <c r="AK203" s="54"/>
      <c r="AL203" s="145">
        <v>0.16</v>
      </c>
      <c r="AM203" s="147">
        <f t="shared" si="67"/>
        <v>0.31312000000000001</v>
      </c>
      <c r="AN203" s="53"/>
      <c r="AO203" s="122">
        <v>0.31</v>
      </c>
      <c r="AP203" s="148">
        <f t="shared" si="68"/>
        <v>0.60666999999999993</v>
      </c>
      <c r="AQ203" s="127" t="s">
        <v>84</v>
      </c>
      <c r="AR203" s="129">
        <v>5.0000000000000001E-3</v>
      </c>
      <c r="AS203" s="160">
        <f t="shared" si="69"/>
        <v>9.7850000000000003E-3</v>
      </c>
      <c r="AT203" s="55" t="s">
        <v>84</v>
      </c>
      <c r="AU203" s="129">
        <v>0.01</v>
      </c>
      <c r="AV203" s="160">
        <f t="shared" si="70"/>
        <v>1.9570000000000001E-2</v>
      </c>
      <c r="AW203" s="55"/>
      <c r="AX203" s="138">
        <v>1.0999999999999999E-2</v>
      </c>
      <c r="AY203" s="160">
        <f t="shared" si="71"/>
        <v>2.1526999999999998E-2</v>
      </c>
      <c r="AZ203" s="53"/>
      <c r="BA203" s="125">
        <v>0.59</v>
      </c>
      <c r="BB203" s="160">
        <f t="shared" si="72"/>
        <v>1.1546299999999998</v>
      </c>
      <c r="BC203" s="53"/>
      <c r="BD203" s="141">
        <v>0.06</v>
      </c>
      <c r="BE203" s="160">
        <f t="shared" si="73"/>
        <v>0.11742</v>
      </c>
      <c r="BF203" s="53" t="s">
        <v>84</v>
      </c>
      <c r="BG203" s="122">
        <v>0.01</v>
      </c>
      <c r="BH203" s="148">
        <f t="shared" si="74"/>
        <v>1.9570000000000001E-2</v>
      </c>
      <c r="BI203" s="55" t="s">
        <v>84</v>
      </c>
      <c r="BJ203" s="129">
        <v>0.01</v>
      </c>
      <c r="BK203" s="160">
        <f t="shared" si="75"/>
        <v>1.9570000000000001E-2</v>
      </c>
      <c r="BL203" s="53"/>
      <c r="BM203" s="141">
        <v>0.34</v>
      </c>
      <c r="BN203" s="160">
        <f t="shared" si="76"/>
        <v>0.66537999999999997</v>
      </c>
      <c r="BO203" s="32" t="s">
        <v>115</v>
      </c>
      <c r="BP203" s="9" t="s">
        <v>115</v>
      </c>
      <c r="BQ203" s="131"/>
      <c r="BR203" s="8"/>
    </row>
    <row r="204" spans="1:70" x14ac:dyDescent="0.25">
      <c r="A204" s="86">
        <f t="shared" si="77"/>
        <v>42548</v>
      </c>
      <c r="B204" s="25">
        <v>5253</v>
      </c>
      <c r="C204" s="31">
        <v>19.34</v>
      </c>
      <c r="D204" s="168">
        <v>7.69</v>
      </c>
      <c r="E204" s="26">
        <v>1</v>
      </c>
      <c r="F204" s="29">
        <v>188</v>
      </c>
      <c r="G204" s="29">
        <f t="shared" si="84"/>
        <v>188</v>
      </c>
      <c r="H204" s="147">
        <f t="shared" si="78"/>
        <v>987.56399999999996</v>
      </c>
      <c r="I204" s="26">
        <v>1</v>
      </c>
      <c r="J204" s="29">
        <v>57</v>
      </c>
      <c r="K204" s="29">
        <f t="shared" si="85"/>
        <v>57</v>
      </c>
      <c r="L204" s="29">
        <f t="shared" si="79"/>
        <v>299.42099999999999</v>
      </c>
      <c r="M204" s="54">
        <v>48</v>
      </c>
      <c r="N204" s="147">
        <f t="shared" si="80"/>
        <v>252.14400000000001</v>
      </c>
      <c r="O204" s="97">
        <v>91.8</v>
      </c>
      <c r="P204" s="62">
        <v>96.2</v>
      </c>
      <c r="Q204" s="29">
        <v>77</v>
      </c>
      <c r="R204" s="29">
        <f t="shared" si="86"/>
        <v>57.142857142857217</v>
      </c>
      <c r="S204" s="147">
        <f t="shared" si="81"/>
        <v>300.17142857142898</v>
      </c>
      <c r="T204" s="26">
        <v>1</v>
      </c>
      <c r="U204" s="62">
        <v>0.9</v>
      </c>
      <c r="V204" s="62">
        <f t="shared" si="87"/>
        <v>0.9</v>
      </c>
      <c r="W204" s="150">
        <f t="shared" si="82"/>
        <v>4.7276999999999996</v>
      </c>
      <c r="X204" s="148"/>
      <c r="Y204" s="160">
        <v>1.1000000000000001</v>
      </c>
      <c r="Z204" s="147">
        <f t="shared" si="83"/>
        <v>5.7782999999999998</v>
      </c>
      <c r="AA204" s="114">
        <v>7.6</v>
      </c>
      <c r="AB204" s="148">
        <f t="shared" si="61"/>
        <v>39.922799999999995</v>
      </c>
      <c r="AC204" s="116">
        <v>3</v>
      </c>
      <c r="AD204" s="152">
        <f t="shared" si="62"/>
        <v>15.759</v>
      </c>
      <c r="AE204" s="117">
        <v>0.67900000000000005</v>
      </c>
      <c r="AF204" s="147">
        <f t="shared" si="63"/>
        <v>3.5667870000000002</v>
      </c>
      <c r="AG204" s="117">
        <v>3.6429999999999998</v>
      </c>
      <c r="AH204" s="147">
        <f t="shared" si="64"/>
        <v>19.136679000000001</v>
      </c>
      <c r="AI204" s="29">
        <f t="shared" si="65"/>
        <v>11.922000000000001</v>
      </c>
      <c r="AJ204" s="150">
        <f t="shared" si="66"/>
        <v>62.626266000000001</v>
      </c>
      <c r="AK204" s="54"/>
      <c r="AL204" s="145">
        <v>0.25</v>
      </c>
      <c r="AM204" s="147">
        <f t="shared" si="67"/>
        <v>1.31325</v>
      </c>
      <c r="AN204" s="53"/>
      <c r="AO204" s="122">
        <v>0.28000000000000003</v>
      </c>
      <c r="AP204" s="148">
        <f t="shared" si="68"/>
        <v>1.4708400000000001</v>
      </c>
      <c r="AQ204" s="127" t="s">
        <v>84</v>
      </c>
      <c r="AR204" s="129">
        <v>5.0000000000000001E-3</v>
      </c>
      <c r="AS204" s="160">
        <f t="shared" si="69"/>
        <v>2.6265E-2</v>
      </c>
      <c r="AT204" s="55" t="s">
        <v>84</v>
      </c>
      <c r="AU204" s="129">
        <v>0.01</v>
      </c>
      <c r="AV204" s="160">
        <f t="shared" si="70"/>
        <v>5.253E-2</v>
      </c>
      <c r="AW204" s="55"/>
      <c r="AX204" s="138">
        <v>1.7000000000000001E-2</v>
      </c>
      <c r="AY204" s="160">
        <f t="shared" si="71"/>
        <v>8.9301000000000005E-2</v>
      </c>
      <c r="AZ204" s="53"/>
      <c r="BA204" s="125">
        <v>0.98</v>
      </c>
      <c r="BB204" s="160">
        <f t="shared" si="72"/>
        <v>5.1479399999999993</v>
      </c>
      <c r="BC204" s="53"/>
      <c r="BD204" s="141">
        <v>0.04</v>
      </c>
      <c r="BE204" s="160">
        <f t="shared" si="73"/>
        <v>0.21012</v>
      </c>
      <c r="BF204" s="53" t="s">
        <v>84</v>
      </c>
      <c r="BG204" s="122">
        <v>0.01</v>
      </c>
      <c r="BH204" s="148">
        <f t="shared" si="74"/>
        <v>5.253E-2</v>
      </c>
      <c r="BI204" s="55" t="s">
        <v>84</v>
      </c>
      <c r="BJ204" s="129">
        <v>0.01</v>
      </c>
      <c r="BK204" s="160">
        <f t="shared" si="75"/>
        <v>5.253E-2</v>
      </c>
      <c r="BL204" s="53"/>
      <c r="BM204" s="141">
        <v>0.35</v>
      </c>
      <c r="BN204" s="160">
        <f t="shared" si="76"/>
        <v>1.8385499999999999</v>
      </c>
      <c r="BO204" s="32" t="s">
        <v>115</v>
      </c>
      <c r="BP204" s="9" t="s">
        <v>115</v>
      </c>
      <c r="BQ204" s="131"/>
      <c r="BR204" s="8"/>
    </row>
    <row r="205" spans="1:70" x14ac:dyDescent="0.25">
      <c r="A205" s="86">
        <f t="shared" si="77"/>
        <v>42549</v>
      </c>
      <c r="B205" s="25">
        <v>5519</v>
      </c>
      <c r="C205" s="31">
        <v>19.41</v>
      </c>
      <c r="D205" s="168">
        <v>7.73</v>
      </c>
      <c r="E205" s="26">
        <v>1</v>
      </c>
      <c r="F205" s="29">
        <v>262</v>
      </c>
      <c r="G205" s="29">
        <f t="shared" si="84"/>
        <v>262</v>
      </c>
      <c r="H205" s="147">
        <f t="shared" si="78"/>
        <v>1445.9780000000001</v>
      </c>
      <c r="I205" s="26">
        <v>1</v>
      </c>
      <c r="J205" s="29">
        <v>157</v>
      </c>
      <c r="K205" s="29">
        <f t="shared" si="85"/>
        <v>157</v>
      </c>
      <c r="L205" s="29">
        <f t="shared" si="79"/>
        <v>866.48299999999995</v>
      </c>
      <c r="M205" s="54">
        <v>72</v>
      </c>
      <c r="N205" s="147">
        <f t="shared" si="80"/>
        <v>397.36799999999999</v>
      </c>
      <c r="O205" s="97">
        <v>92.4</v>
      </c>
      <c r="P205" s="62">
        <v>97.3</v>
      </c>
      <c r="Q205" s="29">
        <v>95</v>
      </c>
      <c r="R205" s="29">
        <f t="shared" si="86"/>
        <v>51.57894736842097</v>
      </c>
      <c r="S205" s="147">
        <f t="shared" si="81"/>
        <v>284.66421052631534</v>
      </c>
      <c r="T205" s="26">
        <v>1</v>
      </c>
      <c r="U205" s="62">
        <v>1</v>
      </c>
      <c r="V205" s="62">
        <f t="shared" si="87"/>
        <v>1</v>
      </c>
      <c r="W205" s="150">
        <f t="shared" si="82"/>
        <v>5.5190000000000001</v>
      </c>
      <c r="X205" s="148"/>
      <c r="Y205" s="160">
        <v>1.1000000000000001</v>
      </c>
      <c r="Z205" s="147">
        <f t="shared" si="83"/>
        <v>6.0709000000000009</v>
      </c>
      <c r="AA205" s="114">
        <v>11.6</v>
      </c>
      <c r="AB205" s="148">
        <f t="shared" si="61"/>
        <v>64.020399999999995</v>
      </c>
      <c r="AC205" s="116">
        <v>3.57</v>
      </c>
      <c r="AD205" s="152">
        <f t="shared" si="62"/>
        <v>19.702829999999999</v>
      </c>
      <c r="AE205" s="117">
        <v>0.52800000000000002</v>
      </c>
      <c r="AF205" s="147">
        <f t="shared" si="63"/>
        <v>2.9140320000000002</v>
      </c>
      <c r="AG205" s="117">
        <v>1.641</v>
      </c>
      <c r="AH205" s="147">
        <f t="shared" si="64"/>
        <v>9.0566790000000008</v>
      </c>
      <c r="AI205" s="29">
        <f t="shared" si="65"/>
        <v>13.769</v>
      </c>
      <c r="AJ205" s="150">
        <f t="shared" si="66"/>
        <v>75.991111000000004</v>
      </c>
      <c r="AK205" s="54"/>
      <c r="AL205" s="145">
        <v>0.34</v>
      </c>
      <c r="AM205" s="147">
        <f t="shared" si="67"/>
        <v>1.87646</v>
      </c>
      <c r="AN205" s="53"/>
      <c r="AO205" s="122">
        <v>0.3</v>
      </c>
      <c r="AP205" s="148">
        <f t="shared" si="68"/>
        <v>1.6556999999999999</v>
      </c>
      <c r="AQ205" s="127" t="s">
        <v>84</v>
      </c>
      <c r="AR205" s="129">
        <v>5.0000000000000001E-3</v>
      </c>
      <c r="AS205" s="160">
        <f t="shared" si="69"/>
        <v>2.7594999999999998E-2</v>
      </c>
      <c r="AT205" s="55" t="s">
        <v>84</v>
      </c>
      <c r="AU205" s="129">
        <v>0.01</v>
      </c>
      <c r="AV205" s="160">
        <f t="shared" si="70"/>
        <v>5.5189999999999996E-2</v>
      </c>
      <c r="AW205" s="55"/>
      <c r="AX205" s="138">
        <v>1.6E-2</v>
      </c>
      <c r="AY205" s="160">
        <f t="shared" si="71"/>
        <v>8.8304000000000007E-2</v>
      </c>
      <c r="AZ205" s="53"/>
      <c r="BA205" s="125">
        <v>1</v>
      </c>
      <c r="BB205" s="160">
        <f t="shared" si="72"/>
        <v>5.5190000000000001</v>
      </c>
      <c r="BC205" s="53"/>
      <c r="BD205" s="141">
        <v>0.05</v>
      </c>
      <c r="BE205" s="160">
        <f t="shared" si="73"/>
        <v>0.27594999999999997</v>
      </c>
      <c r="BF205" s="53" t="s">
        <v>84</v>
      </c>
      <c r="BG205" s="122">
        <v>0.01</v>
      </c>
      <c r="BH205" s="148">
        <f t="shared" si="74"/>
        <v>5.5189999999999996E-2</v>
      </c>
      <c r="BI205" s="55" t="s">
        <v>84</v>
      </c>
      <c r="BJ205" s="129">
        <v>0.01</v>
      </c>
      <c r="BK205" s="160">
        <f t="shared" si="75"/>
        <v>5.5189999999999996E-2</v>
      </c>
      <c r="BL205" s="53"/>
      <c r="BM205" s="141">
        <v>0.31</v>
      </c>
      <c r="BN205" s="160">
        <f t="shared" si="76"/>
        <v>1.71089</v>
      </c>
      <c r="BO205" s="32" t="s">
        <v>115</v>
      </c>
      <c r="BP205" s="9" t="s">
        <v>115</v>
      </c>
      <c r="BQ205" s="131"/>
      <c r="BR205" s="8"/>
    </row>
    <row r="206" spans="1:70" x14ac:dyDescent="0.25">
      <c r="A206" s="86">
        <f t="shared" si="77"/>
        <v>42550</v>
      </c>
      <c r="B206" s="25">
        <v>5395</v>
      </c>
      <c r="C206" s="31">
        <v>19.7</v>
      </c>
      <c r="D206" s="168">
        <v>7.6</v>
      </c>
      <c r="E206" s="26">
        <v>1</v>
      </c>
      <c r="F206" s="29">
        <v>306</v>
      </c>
      <c r="G206" s="29">
        <f t="shared" si="84"/>
        <v>306</v>
      </c>
      <c r="H206" s="147">
        <f t="shared" si="78"/>
        <v>1650.87</v>
      </c>
      <c r="I206" s="26">
        <v>1</v>
      </c>
      <c r="J206" s="29">
        <v>273</v>
      </c>
      <c r="K206" s="29">
        <f t="shared" si="85"/>
        <v>273</v>
      </c>
      <c r="L206" s="29">
        <f t="shared" si="79"/>
        <v>1472.835</v>
      </c>
      <c r="M206" s="54">
        <v>65</v>
      </c>
      <c r="N206" s="147">
        <f t="shared" si="80"/>
        <v>350.67500000000001</v>
      </c>
      <c r="O206" s="97">
        <v>92.4</v>
      </c>
      <c r="P206" s="62">
        <v>98.4</v>
      </c>
      <c r="Q206" s="29">
        <v>100</v>
      </c>
      <c r="R206" s="29">
        <f t="shared" si="86"/>
        <v>60</v>
      </c>
      <c r="S206" s="147">
        <f t="shared" si="81"/>
        <v>323.7</v>
      </c>
      <c r="T206" s="26">
        <v>1</v>
      </c>
      <c r="U206" s="62">
        <v>1.2</v>
      </c>
      <c r="V206" s="62">
        <f t="shared" si="87"/>
        <v>1.2</v>
      </c>
      <c r="W206" s="150">
        <f t="shared" si="82"/>
        <v>6.4740000000000002</v>
      </c>
      <c r="X206" s="148"/>
      <c r="Y206" s="160">
        <v>1.1000000000000001</v>
      </c>
      <c r="Z206" s="147">
        <f t="shared" si="83"/>
        <v>5.9345000000000008</v>
      </c>
      <c r="AA206" s="114">
        <v>10.8</v>
      </c>
      <c r="AB206" s="148">
        <f t="shared" si="61"/>
        <v>58.266000000000005</v>
      </c>
      <c r="AC206" s="116">
        <v>3.76</v>
      </c>
      <c r="AD206" s="152">
        <f t="shared" si="62"/>
        <v>20.285199999999996</v>
      </c>
      <c r="AE206" s="117">
        <v>0.68799999999999994</v>
      </c>
      <c r="AF206" s="147">
        <f t="shared" si="63"/>
        <v>3.7117599999999999</v>
      </c>
      <c r="AG206" s="117">
        <v>1.6579999999999999</v>
      </c>
      <c r="AH206" s="147">
        <f t="shared" si="64"/>
        <v>8.9449100000000001</v>
      </c>
      <c r="AI206" s="29">
        <f t="shared" si="65"/>
        <v>13.146000000000001</v>
      </c>
      <c r="AJ206" s="150">
        <f t="shared" si="66"/>
        <v>70.922669999999997</v>
      </c>
      <c r="AK206" s="54"/>
      <c r="AL206" s="145">
        <v>0.15</v>
      </c>
      <c r="AM206" s="147">
        <f t="shared" si="67"/>
        <v>0.80925000000000002</v>
      </c>
      <c r="AN206" s="53"/>
      <c r="AO206" s="122">
        <v>0.25</v>
      </c>
      <c r="AP206" s="148">
        <f t="shared" si="68"/>
        <v>1.3487499999999999</v>
      </c>
      <c r="AQ206" s="127" t="s">
        <v>84</v>
      </c>
      <c r="AR206" s="129">
        <v>5.0000000000000001E-3</v>
      </c>
      <c r="AS206" s="160">
        <f t="shared" si="69"/>
        <v>2.6975000000000002E-2</v>
      </c>
      <c r="AT206" s="55" t="s">
        <v>84</v>
      </c>
      <c r="AU206" s="129">
        <v>0.01</v>
      </c>
      <c r="AV206" s="160">
        <f t="shared" si="70"/>
        <v>5.3950000000000005E-2</v>
      </c>
      <c r="AW206" s="55"/>
      <c r="AX206" s="138">
        <v>1.2E-2</v>
      </c>
      <c r="AY206" s="160">
        <f t="shared" si="71"/>
        <v>6.4739999999999992E-2</v>
      </c>
      <c r="AZ206" s="53"/>
      <c r="BA206" s="125">
        <v>0.85</v>
      </c>
      <c r="BB206" s="160">
        <f t="shared" si="72"/>
        <v>4.58575</v>
      </c>
      <c r="BC206" s="53"/>
      <c r="BD206" s="141">
        <v>0.04</v>
      </c>
      <c r="BE206" s="160">
        <f t="shared" si="73"/>
        <v>0.21580000000000002</v>
      </c>
      <c r="BF206" s="53" t="s">
        <v>84</v>
      </c>
      <c r="BG206" s="122">
        <v>0.01</v>
      </c>
      <c r="BH206" s="148">
        <f t="shared" si="74"/>
        <v>5.3950000000000005E-2</v>
      </c>
      <c r="BI206" s="55" t="s">
        <v>84</v>
      </c>
      <c r="BJ206" s="129">
        <v>0.01</v>
      </c>
      <c r="BK206" s="160">
        <f t="shared" si="75"/>
        <v>5.3950000000000005E-2</v>
      </c>
      <c r="BL206" s="53"/>
      <c r="BM206" s="141">
        <v>0.34</v>
      </c>
      <c r="BN206" s="160">
        <f t="shared" si="76"/>
        <v>1.8343000000000003</v>
      </c>
      <c r="BO206" s="32" t="s">
        <v>115</v>
      </c>
      <c r="BP206" s="9" t="s">
        <v>115</v>
      </c>
      <c r="BQ206" s="131"/>
      <c r="BR206" s="8"/>
    </row>
    <row r="207" spans="1:70" x14ac:dyDescent="0.25">
      <c r="A207" s="86">
        <f t="shared" si="77"/>
        <v>42551</v>
      </c>
      <c r="B207" s="25">
        <v>5225</v>
      </c>
      <c r="C207" s="31">
        <v>20.37</v>
      </c>
      <c r="D207" s="168">
        <v>7.8</v>
      </c>
      <c r="E207" s="26">
        <v>1</v>
      </c>
      <c r="F207" s="29">
        <v>313</v>
      </c>
      <c r="G207" s="29">
        <f t="shared" si="84"/>
        <v>313</v>
      </c>
      <c r="H207" s="147">
        <f t="shared" si="78"/>
        <v>1635.425</v>
      </c>
      <c r="I207" s="26">
        <v>1</v>
      </c>
      <c r="J207" s="29">
        <v>273</v>
      </c>
      <c r="K207" s="29">
        <f t="shared" si="85"/>
        <v>273</v>
      </c>
      <c r="L207" s="29">
        <f t="shared" si="79"/>
        <v>1426.425</v>
      </c>
      <c r="M207" s="54">
        <v>77</v>
      </c>
      <c r="N207" s="147">
        <f t="shared" si="80"/>
        <v>402.32499999999999</v>
      </c>
      <c r="O207" s="97">
        <v>90.9</v>
      </c>
      <c r="P207" s="62">
        <v>95.6</v>
      </c>
      <c r="Q207" s="29">
        <v>90</v>
      </c>
      <c r="R207" s="29">
        <f t="shared" si="86"/>
        <v>52.222222222222101</v>
      </c>
      <c r="S207" s="147">
        <f t="shared" si="81"/>
        <v>272.86111111111046</v>
      </c>
      <c r="T207" s="26">
        <v>1</v>
      </c>
      <c r="U207" s="62">
        <v>1.2</v>
      </c>
      <c r="V207" s="62">
        <f t="shared" si="87"/>
        <v>1.2</v>
      </c>
      <c r="W207" s="150">
        <f t="shared" si="82"/>
        <v>6.27</v>
      </c>
      <c r="X207" s="148"/>
      <c r="Y207" s="160">
        <v>1.2</v>
      </c>
      <c r="Z207" s="147">
        <f t="shared" si="83"/>
        <v>6.27</v>
      </c>
      <c r="AA207" s="114">
        <v>9.6</v>
      </c>
      <c r="AB207" s="148">
        <f t="shared" si="61"/>
        <v>50.16</v>
      </c>
      <c r="AC207" s="116">
        <v>2.61</v>
      </c>
      <c r="AD207" s="152">
        <f t="shared" si="62"/>
        <v>13.63725</v>
      </c>
      <c r="AE207" s="117">
        <v>0.57299999999999995</v>
      </c>
      <c r="AF207" s="147">
        <f t="shared" si="63"/>
        <v>2.9939249999999999</v>
      </c>
      <c r="AG207" s="117">
        <v>0.42599999999999999</v>
      </c>
      <c r="AH207" s="147">
        <f t="shared" si="64"/>
        <v>2.2258499999999999</v>
      </c>
      <c r="AI207" s="29">
        <f t="shared" si="65"/>
        <v>10.599</v>
      </c>
      <c r="AJ207" s="150">
        <f t="shared" si="66"/>
        <v>55.379775000000002</v>
      </c>
      <c r="AK207" s="54"/>
      <c r="AL207" s="145">
        <v>0.17</v>
      </c>
      <c r="AM207" s="147">
        <f t="shared" si="67"/>
        <v>0.8882500000000001</v>
      </c>
      <c r="AN207" s="53"/>
      <c r="AO207" s="122">
        <v>0.18</v>
      </c>
      <c r="AP207" s="148">
        <f t="shared" si="68"/>
        <v>0.9405</v>
      </c>
      <c r="AQ207" s="127" t="s">
        <v>84</v>
      </c>
      <c r="AR207" s="129">
        <v>5.0000000000000001E-3</v>
      </c>
      <c r="AS207" s="160">
        <f t="shared" si="69"/>
        <v>2.6124999999999999E-2</v>
      </c>
      <c r="AT207" s="55" t="s">
        <v>84</v>
      </c>
      <c r="AU207" s="129">
        <v>0.01</v>
      </c>
      <c r="AV207" s="160">
        <f t="shared" si="70"/>
        <v>5.2249999999999998E-2</v>
      </c>
      <c r="AW207" s="55"/>
      <c r="AX207" s="138">
        <v>0.01</v>
      </c>
      <c r="AY207" s="160">
        <f t="shared" si="71"/>
        <v>5.2249999999999998E-2</v>
      </c>
      <c r="AZ207" s="53"/>
      <c r="BA207" s="125">
        <v>0.72</v>
      </c>
      <c r="BB207" s="160">
        <f t="shared" si="72"/>
        <v>3.762</v>
      </c>
      <c r="BC207" s="53"/>
      <c r="BD207" s="141">
        <v>0.06</v>
      </c>
      <c r="BE207" s="160">
        <f t="shared" si="73"/>
        <v>0.3135</v>
      </c>
      <c r="BF207" s="53" t="s">
        <v>84</v>
      </c>
      <c r="BG207" s="122">
        <v>0.01</v>
      </c>
      <c r="BH207" s="148">
        <f t="shared" si="74"/>
        <v>5.2249999999999998E-2</v>
      </c>
      <c r="BI207" s="55" t="s">
        <v>84</v>
      </c>
      <c r="BJ207" s="129">
        <v>0.01</v>
      </c>
      <c r="BK207" s="160">
        <f t="shared" si="75"/>
        <v>5.2249999999999998E-2</v>
      </c>
      <c r="BL207" s="53"/>
      <c r="BM207" s="141">
        <v>0.35</v>
      </c>
      <c r="BN207" s="160">
        <f t="shared" si="76"/>
        <v>1.8287499999999999</v>
      </c>
      <c r="BO207" s="32" t="s">
        <v>115</v>
      </c>
      <c r="BP207" s="9" t="s">
        <v>115</v>
      </c>
      <c r="BQ207" s="131"/>
      <c r="BR207" s="8"/>
    </row>
    <row r="208" spans="1:70" x14ac:dyDescent="0.25">
      <c r="A208" s="86">
        <f t="shared" si="77"/>
        <v>42552</v>
      </c>
      <c r="B208" s="25">
        <v>4967</v>
      </c>
      <c r="C208" s="31">
        <v>20.82</v>
      </c>
      <c r="D208" s="168">
        <v>7.56</v>
      </c>
      <c r="E208" s="26">
        <v>1</v>
      </c>
      <c r="F208" s="29">
        <v>319</v>
      </c>
      <c r="G208" s="29">
        <f t="shared" si="84"/>
        <v>319</v>
      </c>
      <c r="H208" s="147">
        <f t="shared" si="78"/>
        <v>1584.473</v>
      </c>
      <c r="I208" s="26">
        <v>1</v>
      </c>
      <c r="J208" s="29">
        <v>312</v>
      </c>
      <c r="K208" s="29">
        <f t="shared" si="85"/>
        <v>312</v>
      </c>
      <c r="L208" s="29">
        <f t="shared" si="79"/>
        <v>1549.704</v>
      </c>
      <c r="M208" s="54">
        <v>78</v>
      </c>
      <c r="N208" s="147">
        <f t="shared" si="80"/>
        <v>387.42599999999999</v>
      </c>
      <c r="O208" s="97">
        <v>92</v>
      </c>
      <c r="P208" s="62">
        <v>97.5</v>
      </c>
      <c r="Q208" s="29">
        <v>100</v>
      </c>
      <c r="R208" s="29">
        <f t="shared" si="86"/>
        <v>55</v>
      </c>
      <c r="S208" s="147">
        <f t="shared" si="81"/>
        <v>273.185</v>
      </c>
      <c r="T208" s="26">
        <v>1</v>
      </c>
      <c r="U208" s="62">
        <v>0.9</v>
      </c>
      <c r="V208" s="62">
        <f t="shared" si="87"/>
        <v>0.9</v>
      </c>
      <c r="W208" s="150">
        <f t="shared" si="82"/>
        <v>4.4702999999999999</v>
      </c>
      <c r="X208" s="148"/>
      <c r="Y208" s="160">
        <v>1.1000000000000001</v>
      </c>
      <c r="Z208" s="147">
        <f t="shared" si="83"/>
        <v>5.4637000000000011</v>
      </c>
      <c r="AA208" s="114">
        <v>10</v>
      </c>
      <c r="AB208" s="148">
        <f t="shared" si="61"/>
        <v>49.67</v>
      </c>
      <c r="AC208" s="116">
        <v>3.3</v>
      </c>
      <c r="AD208" s="152">
        <f t="shared" si="62"/>
        <v>16.391099999999998</v>
      </c>
      <c r="AE208" s="117">
        <v>0.1</v>
      </c>
      <c r="AF208" s="147">
        <f t="shared" si="63"/>
        <v>0.49670000000000003</v>
      </c>
      <c r="AG208" s="117">
        <v>0.2</v>
      </c>
      <c r="AH208" s="147">
        <f t="shared" si="64"/>
        <v>0.99340000000000006</v>
      </c>
      <c r="AI208" s="29">
        <f t="shared" si="65"/>
        <v>10.299999999999999</v>
      </c>
      <c r="AJ208" s="150">
        <f t="shared" si="66"/>
        <v>51.160099999999993</v>
      </c>
      <c r="AK208" s="54"/>
      <c r="AL208" s="145">
        <v>0.48</v>
      </c>
      <c r="AM208" s="147">
        <f t="shared" si="67"/>
        <v>2.3841600000000001</v>
      </c>
      <c r="AN208" s="53"/>
      <c r="AO208" s="122">
        <v>0.18</v>
      </c>
      <c r="AP208" s="148">
        <f t="shared" si="68"/>
        <v>0.89405999999999997</v>
      </c>
      <c r="AQ208" s="127" t="s">
        <v>84</v>
      </c>
      <c r="AR208" s="129">
        <v>5.0000000000000001E-3</v>
      </c>
      <c r="AS208" s="160">
        <f t="shared" si="69"/>
        <v>2.4834999999999999E-2</v>
      </c>
      <c r="AT208" s="55" t="s">
        <v>84</v>
      </c>
      <c r="AU208" s="129">
        <v>0.01</v>
      </c>
      <c r="AV208" s="160">
        <f t="shared" si="70"/>
        <v>4.9669999999999999E-2</v>
      </c>
      <c r="AW208" s="55" t="s">
        <v>17</v>
      </c>
      <c r="AX208" s="138">
        <v>1.2999999999999999E-2</v>
      </c>
      <c r="AY208" s="160">
        <f t="shared" si="71"/>
        <v>6.4571000000000003E-2</v>
      </c>
      <c r="AZ208" s="53"/>
      <c r="BA208" s="125">
        <v>1.2</v>
      </c>
      <c r="BB208" s="160">
        <f t="shared" si="72"/>
        <v>5.9603999999999999</v>
      </c>
      <c r="BC208" s="53"/>
      <c r="BD208" s="141">
        <v>7.0000000000000007E-2</v>
      </c>
      <c r="BE208" s="160">
        <f t="shared" si="73"/>
        <v>0.34769000000000005</v>
      </c>
      <c r="BF208" s="53" t="s">
        <v>84</v>
      </c>
      <c r="BG208" s="122">
        <v>0.01</v>
      </c>
      <c r="BH208" s="148">
        <f t="shared" si="74"/>
        <v>4.9669999999999999E-2</v>
      </c>
      <c r="BI208" s="55" t="s">
        <v>84</v>
      </c>
      <c r="BJ208" s="129">
        <v>0.01</v>
      </c>
      <c r="BK208" s="160">
        <f t="shared" si="75"/>
        <v>4.9669999999999999E-2</v>
      </c>
      <c r="BL208" s="53"/>
      <c r="BM208" s="141">
        <v>0.35</v>
      </c>
      <c r="BN208" s="160">
        <f t="shared" si="76"/>
        <v>1.7384499999999998</v>
      </c>
      <c r="BO208" s="32" t="s">
        <v>115</v>
      </c>
      <c r="BP208" s="9" t="s">
        <v>115</v>
      </c>
      <c r="BQ208" s="131"/>
      <c r="BR208" s="8"/>
    </row>
    <row r="209" spans="1:70" x14ac:dyDescent="0.25">
      <c r="A209" s="86">
        <f t="shared" si="77"/>
        <v>42553</v>
      </c>
      <c r="B209" s="25">
        <v>4707</v>
      </c>
      <c r="C209" s="31">
        <v>19.440000000000001</v>
      </c>
      <c r="D209" s="168">
        <v>7.61</v>
      </c>
      <c r="E209" s="26">
        <v>1</v>
      </c>
      <c r="F209" s="29">
        <v>305</v>
      </c>
      <c r="G209" s="29">
        <f t="shared" si="84"/>
        <v>305</v>
      </c>
      <c r="H209" s="147">
        <f t="shared" si="78"/>
        <v>1435.635</v>
      </c>
      <c r="I209" s="26">
        <v>1</v>
      </c>
      <c r="J209" s="29">
        <v>281</v>
      </c>
      <c r="K209" s="29">
        <f t="shared" si="85"/>
        <v>281</v>
      </c>
      <c r="L209" s="29">
        <f t="shared" si="79"/>
        <v>1322.6669999999999</v>
      </c>
      <c r="M209" s="54">
        <v>87</v>
      </c>
      <c r="N209" s="147">
        <f t="shared" si="80"/>
        <v>409.50900000000001</v>
      </c>
      <c r="O209" s="97">
        <v>90.6</v>
      </c>
      <c r="P209" s="62">
        <v>93.4</v>
      </c>
      <c r="Q209" s="29">
        <v>100</v>
      </c>
      <c r="R209" s="29">
        <f t="shared" si="86"/>
        <v>28.000000000000114</v>
      </c>
      <c r="S209" s="147">
        <f t="shared" si="81"/>
        <v>131.79600000000053</v>
      </c>
      <c r="T209" s="26">
        <v>1</v>
      </c>
      <c r="U209" s="62">
        <v>0.5</v>
      </c>
      <c r="V209" s="62">
        <f t="shared" si="87"/>
        <v>0.5</v>
      </c>
      <c r="W209" s="150">
        <f t="shared" si="82"/>
        <v>2.3534999999999999</v>
      </c>
      <c r="X209" s="148"/>
      <c r="Y209" s="160">
        <v>1.3</v>
      </c>
      <c r="Z209" s="147">
        <f t="shared" si="83"/>
        <v>6.1191000000000004</v>
      </c>
      <c r="AA209" s="114">
        <v>8.8000000000000007</v>
      </c>
      <c r="AB209" s="148">
        <f t="shared" si="61"/>
        <v>41.421600000000005</v>
      </c>
      <c r="AC209" s="116">
        <v>1.77</v>
      </c>
      <c r="AD209" s="152">
        <f t="shared" si="62"/>
        <v>8.331389999999999</v>
      </c>
      <c r="AE209" s="117">
        <v>0.52800000000000002</v>
      </c>
      <c r="AF209" s="147">
        <f t="shared" si="63"/>
        <v>2.4852960000000004</v>
      </c>
      <c r="AG209" s="117">
        <v>1.35</v>
      </c>
      <c r="AH209" s="147">
        <f t="shared" si="64"/>
        <v>6.3544500000000008</v>
      </c>
      <c r="AI209" s="29">
        <f t="shared" si="65"/>
        <v>10.678000000000001</v>
      </c>
      <c r="AJ209" s="150">
        <f t="shared" si="66"/>
        <v>50.261346000000003</v>
      </c>
      <c r="AK209" s="54"/>
      <c r="AL209" s="145">
        <v>0.6</v>
      </c>
      <c r="AM209" s="147">
        <f t="shared" si="67"/>
        <v>2.8241999999999998</v>
      </c>
      <c r="AN209" s="53"/>
      <c r="AO209" s="122">
        <v>0.17</v>
      </c>
      <c r="AP209" s="148">
        <f t="shared" si="68"/>
        <v>0.80019000000000007</v>
      </c>
      <c r="AQ209" s="127" t="s">
        <v>84</v>
      </c>
      <c r="AR209" s="129">
        <v>5.0000000000000001E-3</v>
      </c>
      <c r="AS209" s="160">
        <f t="shared" si="69"/>
        <v>2.3535E-2</v>
      </c>
      <c r="AT209" s="55" t="s">
        <v>84</v>
      </c>
      <c r="AU209" s="129">
        <v>0.01</v>
      </c>
      <c r="AV209" s="160">
        <f t="shared" si="70"/>
        <v>4.7070000000000001E-2</v>
      </c>
      <c r="AW209" s="55" t="s">
        <v>17</v>
      </c>
      <c r="AX209" s="138">
        <v>8.9999999999999993E-3</v>
      </c>
      <c r="AY209" s="160">
        <f t="shared" si="71"/>
        <v>4.2362999999999998E-2</v>
      </c>
      <c r="AZ209" s="53"/>
      <c r="BA209" s="125">
        <v>0.51</v>
      </c>
      <c r="BB209" s="160">
        <f t="shared" si="72"/>
        <v>2.4005700000000001</v>
      </c>
      <c r="BC209" s="53"/>
      <c r="BD209" s="141">
        <v>0.05</v>
      </c>
      <c r="BE209" s="160">
        <f t="shared" si="73"/>
        <v>0.23535000000000003</v>
      </c>
      <c r="BF209" s="53" t="s">
        <v>84</v>
      </c>
      <c r="BG209" s="122">
        <v>0.01</v>
      </c>
      <c r="BH209" s="148">
        <f t="shared" si="74"/>
        <v>4.7070000000000001E-2</v>
      </c>
      <c r="BI209" s="55" t="s">
        <v>84</v>
      </c>
      <c r="BJ209" s="129">
        <v>0.01</v>
      </c>
      <c r="BK209" s="160">
        <f t="shared" si="75"/>
        <v>4.7070000000000001E-2</v>
      </c>
      <c r="BL209" s="53"/>
      <c r="BM209" s="141">
        <v>0.23</v>
      </c>
      <c r="BN209" s="160">
        <f t="shared" si="76"/>
        <v>1.0826100000000001</v>
      </c>
      <c r="BO209" s="32" t="s">
        <v>115</v>
      </c>
      <c r="BP209" s="9" t="s">
        <v>115</v>
      </c>
      <c r="BQ209" s="131"/>
      <c r="BR209" s="8"/>
    </row>
    <row r="210" spans="1:70" x14ac:dyDescent="0.25">
      <c r="A210" s="86">
        <f t="shared" si="77"/>
        <v>42554</v>
      </c>
      <c r="B210" s="25">
        <v>4401</v>
      </c>
      <c r="C210" s="31">
        <v>17.010000000000002</v>
      </c>
      <c r="D210" s="168">
        <v>7.84</v>
      </c>
      <c r="E210" s="26">
        <v>1</v>
      </c>
      <c r="F210" s="29">
        <v>171</v>
      </c>
      <c r="G210" s="29">
        <f t="shared" si="84"/>
        <v>171</v>
      </c>
      <c r="H210" s="147">
        <f t="shared" si="78"/>
        <v>752.57100000000003</v>
      </c>
      <c r="I210" s="26">
        <v>1</v>
      </c>
      <c r="J210" s="29">
        <v>165</v>
      </c>
      <c r="K210" s="29">
        <f t="shared" si="85"/>
        <v>165</v>
      </c>
      <c r="L210" s="29">
        <f t="shared" si="79"/>
        <v>726.16499999999996</v>
      </c>
      <c r="M210" s="54">
        <v>41</v>
      </c>
      <c r="N210" s="147">
        <f t="shared" si="80"/>
        <v>180.441</v>
      </c>
      <c r="O210" s="97">
        <v>92.2</v>
      </c>
      <c r="P210" s="62">
        <v>97.4</v>
      </c>
      <c r="Q210" s="29">
        <v>100</v>
      </c>
      <c r="R210" s="29">
        <f t="shared" si="86"/>
        <v>52.000000000000028</v>
      </c>
      <c r="S210" s="147">
        <f t="shared" si="81"/>
        <v>228.85200000000012</v>
      </c>
      <c r="T210" s="26">
        <v>1</v>
      </c>
      <c r="U210" s="62">
        <v>0.7</v>
      </c>
      <c r="V210" s="62">
        <f t="shared" si="87"/>
        <v>0.7</v>
      </c>
      <c r="W210" s="150">
        <f t="shared" si="82"/>
        <v>3.0806999999999998</v>
      </c>
      <c r="X210" s="148"/>
      <c r="Y210" s="160">
        <v>0.7</v>
      </c>
      <c r="Z210" s="147">
        <f t="shared" si="83"/>
        <v>3.0806999999999998</v>
      </c>
      <c r="AA210" s="114">
        <v>7.6</v>
      </c>
      <c r="AB210" s="148">
        <f t="shared" si="61"/>
        <v>33.447600000000001</v>
      </c>
      <c r="AC210" s="116">
        <v>2.34</v>
      </c>
      <c r="AD210" s="152">
        <f t="shared" si="62"/>
        <v>10.29834</v>
      </c>
      <c r="AE210" s="117">
        <v>0.34799999999999998</v>
      </c>
      <c r="AF210" s="147">
        <f t="shared" si="63"/>
        <v>1.5315479999999999</v>
      </c>
      <c r="AG210" s="117">
        <v>3.6589999999999998</v>
      </c>
      <c r="AH210" s="147">
        <f t="shared" si="64"/>
        <v>16.103259000000001</v>
      </c>
      <c r="AI210" s="29">
        <f t="shared" si="65"/>
        <v>11.606999999999999</v>
      </c>
      <c r="AJ210" s="150">
        <f t="shared" si="66"/>
        <v>51.082406999999996</v>
      </c>
      <c r="AK210" s="54"/>
      <c r="AL210" s="145">
        <v>0.4</v>
      </c>
      <c r="AM210" s="147">
        <f t="shared" si="67"/>
        <v>1.7604000000000002</v>
      </c>
      <c r="AN210" s="53"/>
      <c r="AO210" s="122">
        <v>0.22</v>
      </c>
      <c r="AP210" s="148">
        <f t="shared" si="68"/>
        <v>0.96822000000000008</v>
      </c>
      <c r="AQ210" s="127"/>
      <c r="AR210" s="129">
        <v>3.5999999999999997E-2</v>
      </c>
      <c r="AS210" s="160">
        <f t="shared" si="69"/>
        <v>0.15843599999999997</v>
      </c>
      <c r="AT210" s="55" t="s">
        <v>84</v>
      </c>
      <c r="AU210" s="129">
        <v>0.01</v>
      </c>
      <c r="AV210" s="160">
        <f t="shared" si="70"/>
        <v>4.4010000000000001E-2</v>
      </c>
      <c r="AW210" s="55" t="s">
        <v>17</v>
      </c>
      <c r="AX210" s="138">
        <v>1.0999999999999999E-2</v>
      </c>
      <c r="AY210" s="160">
        <f t="shared" si="71"/>
        <v>4.8410999999999996E-2</v>
      </c>
      <c r="AZ210" s="53"/>
      <c r="BA210" s="125">
        <v>2.7</v>
      </c>
      <c r="BB210" s="160">
        <f t="shared" si="72"/>
        <v>11.882700000000002</v>
      </c>
      <c r="BC210" s="53"/>
      <c r="BD210" s="141">
        <v>0.05</v>
      </c>
      <c r="BE210" s="160">
        <f t="shared" si="73"/>
        <v>0.22005000000000002</v>
      </c>
      <c r="BF210" s="53" t="s">
        <v>17</v>
      </c>
      <c r="BG210" s="122">
        <v>0.03</v>
      </c>
      <c r="BH210" s="148">
        <f t="shared" si="74"/>
        <v>0.13203000000000001</v>
      </c>
      <c r="BI210" s="55" t="s">
        <v>84</v>
      </c>
      <c r="BJ210" s="129">
        <v>0.01</v>
      </c>
      <c r="BK210" s="160">
        <f t="shared" si="75"/>
        <v>4.4010000000000001E-2</v>
      </c>
      <c r="BL210" s="53"/>
      <c r="BM210" s="141">
        <v>0.39</v>
      </c>
      <c r="BN210" s="160">
        <f t="shared" si="76"/>
        <v>1.7163900000000001</v>
      </c>
      <c r="BO210" s="32" t="s">
        <v>115</v>
      </c>
      <c r="BP210" s="9" t="s">
        <v>115</v>
      </c>
      <c r="BQ210" s="131"/>
      <c r="BR210" s="8"/>
    </row>
    <row r="211" spans="1:70" x14ac:dyDescent="0.25">
      <c r="A211" s="86">
        <f t="shared" si="77"/>
        <v>42555</v>
      </c>
      <c r="B211" s="25">
        <v>4107</v>
      </c>
      <c r="C211" s="31">
        <v>19.2</v>
      </c>
      <c r="D211" s="168">
        <v>7.6</v>
      </c>
      <c r="E211" s="26">
        <v>1</v>
      </c>
      <c r="F211" s="29">
        <v>314</v>
      </c>
      <c r="G211" s="29">
        <f t="shared" si="84"/>
        <v>314</v>
      </c>
      <c r="H211" s="147">
        <f t="shared" si="78"/>
        <v>1289.598</v>
      </c>
      <c r="I211" s="26">
        <v>1</v>
      </c>
      <c r="J211" s="29">
        <v>309</v>
      </c>
      <c r="K211" s="29">
        <f t="shared" si="85"/>
        <v>309</v>
      </c>
      <c r="L211" s="29">
        <f t="shared" si="79"/>
        <v>1269.0630000000001</v>
      </c>
      <c r="M211" s="54">
        <v>95</v>
      </c>
      <c r="N211" s="147">
        <f t="shared" si="80"/>
        <v>390.16500000000002</v>
      </c>
      <c r="O211" s="97">
        <v>91.9</v>
      </c>
      <c r="P211" s="62">
        <v>96.8</v>
      </c>
      <c r="Q211" s="29">
        <v>100</v>
      </c>
      <c r="R211" s="29">
        <f t="shared" si="86"/>
        <v>48.999999999999915</v>
      </c>
      <c r="S211" s="147">
        <f t="shared" si="81"/>
        <v>201.24299999999965</v>
      </c>
      <c r="T211" s="26">
        <v>1</v>
      </c>
      <c r="U211" s="62">
        <v>0.8</v>
      </c>
      <c r="V211" s="62">
        <f t="shared" si="87"/>
        <v>0.8</v>
      </c>
      <c r="W211" s="150">
        <f t="shared" si="82"/>
        <v>3.2856000000000005</v>
      </c>
      <c r="X211" s="148"/>
      <c r="Y211" s="160">
        <v>1.1000000000000001</v>
      </c>
      <c r="Z211" s="147">
        <f t="shared" si="83"/>
        <v>4.5177000000000005</v>
      </c>
      <c r="AA211" s="114">
        <v>8.4</v>
      </c>
      <c r="AB211" s="148">
        <f t="shared" si="61"/>
        <v>34.498800000000003</v>
      </c>
      <c r="AC211" s="116">
        <v>1.37</v>
      </c>
      <c r="AD211" s="152">
        <f t="shared" si="62"/>
        <v>5.6265900000000002</v>
      </c>
      <c r="AE211" s="117">
        <v>0.71599999999999997</v>
      </c>
      <c r="AF211" s="147">
        <f t="shared" si="63"/>
        <v>2.9406120000000002</v>
      </c>
      <c r="AG211" s="117">
        <v>1.0649999999999999</v>
      </c>
      <c r="AH211" s="147">
        <f t="shared" si="64"/>
        <v>4.3739549999999996</v>
      </c>
      <c r="AI211" s="29">
        <f t="shared" si="65"/>
        <v>10.180999999999999</v>
      </c>
      <c r="AJ211" s="150">
        <f t="shared" si="66"/>
        <v>41.813367</v>
      </c>
      <c r="AK211" s="54"/>
      <c r="AL211" s="145">
        <v>0.18</v>
      </c>
      <c r="AM211" s="147">
        <f t="shared" si="67"/>
        <v>0.73926000000000003</v>
      </c>
      <c r="AN211" s="53"/>
      <c r="AO211" s="122">
        <v>0.28999999999999998</v>
      </c>
      <c r="AP211" s="148">
        <f t="shared" si="68"/>
        <v>1.19103</v>
      </c>
      <c r="AQ211" s="127" t="s">
        <v>84</v>
      </c>
      <c r="AR211" s="129">
        <v>5.0000000000000001E-3</v>
      </c>
      <c r="AS211" s="160">
        <f t="shared" si="69"/>
        <v>2.0535000000000001E-2</v>
      </c>
      <c r="AT211" s="55" t="s">
        <v>84</v>
      </c>
      <c r="AU211" s="129">
        <v>0.01</v>
      </c>
      <c r="AV211" s="160">
        <f t="shared" si="70"/>
        <v>4.1070000000000002E-2</v>
      </c>
      <c r="AW211" s="55" t="s">
        <v>17</v>
      </c>
      <c r="AX211" s="138">
        <v>0.02</v>
      </c>
      <c r="AY211" s="160">
        <f t="shared" si="71"/>
        <v>8.2140000000000005E-2</v>
      </c>
      <c r="AZ211" s="53"/>
      <c r="BA211" s="125">
        <v>1.6</v>
      </c>
      <c r="BB211" s="160">
        <f t="shared" si="72"/>
        <v>6.571200000000001</v>
      </c>
      <c r="BC211" s="53"/>
      <c r="BD211" s="141">
        <v>7.0000000000000007E-2</v>
      </c>
      <c r="BE211" s="160">
        <f t="shared" si="73"/>
        <v>0.28749000000000002</v>
      </c>
      <c r="BF211" s="53" t="s">
        <v>17</v>
      </c>
      <c r="BG211" s="122">
        <v>0.01</v>
      </c>
      <c r="BH211" s="148">
        <f t="shared" si="74"/>
        <v>4.1070000000000002E-2</v>
      </c>
      <c r="BI211" s="55" t="s">
        <v>84</v>
      </c>
      <c r="BJ211" s="129">
        <v>0.01</v>
      </c>
      <c r="BK211" s="160">
        <f t="shared" si="75"/>
        <v>4.1070000000000002E-2</v>
      </c>
      <c r="BL211" s="53"/>
      <c r="BM211" s="141">
        <v>0.4</v>
      </c>
      <c r="BN211" s="160">
        <f t="shared" si="76"/>
        <v>1.6428000000000003</v>
      </c>
      <c r="BO211" s="32" t="s">
        <v>115</v>
      </c>
      <c r="BP211" s="9" t="s">
        <v>115</v>
      </c>
      <c r="BQ211" s="131"/>
      <c r="BR211" s="8"/>
    </row>
    <row r="212" spans="1:70" x14ac:dyDescent="0.25">
      <c r="A212" s="86">
        <f t="shared" si="77"/>
        <v>42556</v>
      </c>
      <c r="B212" s="25">
        <v>4583</v>
      </c>
      <c r="C212" s="31">
        <v>20.64</v>
      </c>
      <c r="D212" s="168">
        <v>7.93</v>
      </c>
      <c r="E212" s="26">
        <v>1</v>
      </c>
      <c r="F212" s="29">
        <v>521</v>
      </c>
      <c r="G212" s="29">
        <f t="shared" si="84"/>
        <v>521</v>
      </c>
      <c r="H212" s="147">
        <f t="shared" si="78"/>
        <v>2387.7429999999999</v>
      </c>
      <c r="I212" s="26">
        <v>1</v>
      </c>
      <c r="J212" s="29">
        <v>450</v>
      </c>
      <c r="K212" s="29">
        <f t="shared" si="85"/>
        <v>450</v>
      </c>
      <c r="L212" s="29">
        <f t="shared" si="79"/>
        <v>2062.35</v>
      </c>
      <c r="M212" s="54">
        <v>114</v>
      </c>
      <c r="N212" s="147">
        <f t="shared" si="80"/>
        <v>522.46199999999999</v>
      </c>
      <c r="O212" s="97">
        <v>91.5</v>
      </c>
      <c r="P212" s="62">
        <v>100.2</v>
      </c>
      <c r="Q212" s="29">
        <v>100</v>
      </c>
      <c r="R212" s="29">
        <f t="shared" si="86"/>
        <v>87.000000000000043</v>
      </c>
      <c r="S212" s="147">
        <f t="shared" si="81"/>
        <v>398.72100000000017</v>
      </c>
      <c r="T212" s="26">
        <v>1</v>
      </c>
      <c r="U212" s="62">
        <v>1.7</v>
      </c>
      <c r="V212" s="62">
        <f t="shared" si="87"/>
        <v>1.7</v>
      </c>
      <c r="W212" s="150">
        <f t="shared" si="82"/>
        <v>7.7910999999999992</v>
      </c>
      <c r="X212" s="148"/>
      <c r="Y212" s="160">
        <v>1.1000000000000001</v>
      </c>
      <c r="Z212" s="147">
        <f t="shared" si="83"/>
        <v>5.0413000000000006</v>
      </c>
      <c r="AA212" s="114">
        <v>15.2</v>
      </c>
      <c r="AB212" s="148">
        <f t="shared" si="61"/>
        <v>69.661599999999993</v>
      </c>
      <c r="AC212" s="116">
        <v>1.92</v>
      </c>
      <c r="AD212" s="152">
        <f t="shared" si="62"/>
        <v>8.7993600000000001</v>
      </c>
      <c r="AE212" s="117">
        <v>0.1</v>
      </c>
      <c r="AF212" s="147">
        <f t="shared" si="63"/>
        <v>0.45829999999999999</v>
      </c>
      <c r="AG212" s="117">
        <v>0.2</v>
      </c>
      <c r="AH212" s="147">
        <f t="shared" si="64"/>
        <v>0.91659999999999997</v>
      </c>
      <c r="AI212" s="29">
        <f t="shared" si="65"/>
        <v>15.499999999999998</v>
      </c>
      <c r="AJ212" s="150">
        <f t="shared" si="66"/>
        <v>71.03649999999999</v>
      </c>
      <c r="AK212" s="54"/>
      <c r="AL212" s="145">
        <v>0.43</v>
      </c>
      <c r="AM212" s="147">
        <f t="shared" si="67"/>
        <v>1.9706900000000001</v>
      </c>
      <c r="AN212" s="53"/>
      <c r="AO212" s="122">
        <v>0.37</v>
      </c>
      <c r="AP212" s="148">
        <f t="shared" si="68"/>
        <v>1.6957100000000001</v>
      </c>
      <c r="AQ212" s="127" t="s">
        <v>84</v>
      </c>
      <c r="AR212" s="129">
        <v>5.0000000000000001E-3</v>
      </c>
      <c r="AS212" s="160">
        <f t="shared" si="69"/>
        <v>2.2914999999999998E-2</v>
      </c>
      <c r="AT212" s="55" t="s">
        <v>84</v>
      </c>
      <c r="AU212" s="129">
        <v>0.01</v>
      </c>
      <c r="AV212" s="160">
        <f t="shared" si="70"/>
        <v>4.5829999999999996E-2</v>
      </c>
      <c r="AW212" s="55" t="s">
        <v>17</v>
      </c>
      <c r="AX212" s="138">
        <v>2.1999999999999999E-2</v>
      </c>
      <c r="AY212" s="160">
        <f t="shared" si="71"/>
        <v>0.100826</v>
      </c>
      <c r="AZ212" s="53"/>
      <c r="BA212" s="125">
        <v>2.1</v>
      </c>
      <c r="BB212" s="160">
        <f t="shared" si="72"/>
        <v>9.6243000000000016</v>
      </c>
      <c r="BC212" s="53"/>
      <c r="BD212" s="141">
        <v>0.13</v>
      </c>
      <c r="BE212" s="160">
        <f t="shared" si="73"/>
        <v>0.59578999999999993</v>
      </c>
      <c r="BF212" s="53" t="s">
        <v>84</v>
      </c>
      <c r="BG212" s="122">
        <v>0.01</v>
      </c>
      <c r="BH212" s="148">
        <f t="shared" si="74"/>
        <v>4.5829999999999996E-2</v>
      </c>
      <c r="BI212" s="55" t="s">
        <v>84</v>
      </c>
      <c r="BJ212" s="129">
        <v>0.01</v>
      </c>
      <c r="BK212" s="160">
        <f t="shared" si="75"/>
        <v>4.5829999999999996E-2</v>
      </c>
      <c r="BL212" s="53"/>
      <c r="BM212" s="141">
        <v>0.79</v>
      </c>
      <c r="BN212" s="160">
        <f t="shared" si="76"/>
        <v>3.6205700000000003</v>
      </c>
      <c r="BO212" s="32" t="s">
        <v>115</v>
      </c>
      <c r="BP212" s="9" t="s">
        <v>115</v>
      </c>
      <c r="BQ212" s="131"/>
      <c r="BR212" s="8"/>
    </row>
    <row r="213" spans="1:70" x14ac:dyDescent="0.25">
      <c r="A213" s="86">
        <f t="shared" si="77"/>
        <v>42557</v>
      </c>
      <c r="B213" s="25">
        <v>4738</v>
      </c>
      <c r="C213" s="31">
        <v>21.45</v>
      </c>
      <c r="D213" s="168">
        <v>7.86</v>
      </c>
      <c r="E213" s="26">
        <v>1</v>
      </c>
      <c r="F213" s="29">
        <v>496</v>
      </c>
      <c r="G213" s="29">
        <f t="shared" si="84"/>
        <v>496</v>
      </c>
      <c r="H213" s="147">
        <f t="shared" si="78"/>
        <v>2350.0479999999998</v>
      </c>
      <c r="I213" s="26">
        <v>1</v>
      </c>
      <c r="J213" s="29">
        <v>483</v>
      </c>
      <c r="K213" s="29">
        <f t="shared" si="85"/>
        <v>483</v>
      </c>
      <c r="L213" s="29">
        <f t="shared" si="79"/>
        <v>2288.4540000000002</v>
      </c>
      <c r="M213" s="54">
        <v>146</v>
      </c>
      <c r="N213" s="147">
        <f t="shared" si="80"/>
        <v>691.74800000000005</v>
      </c>
      <c r="O213" s="97">
        <v>91</v>
      </c>
      <c r="P213" s="62">
        <v>98.4</v>
      </c>
      <c r="Q213" s="29">
        <v>100</v>
      </c>
      <c r="R213" s="29">
        <f t="shared" si="86"/>
        <v>74.000000000000057</v>
      </c>
      <c r="S213" s="147">
        <f t="shared" si="81"/>
        <v>350.61200000000031</v>
      </c>
      <c r="T213" s="26">
        <v>1</v>
      </c>
      <c r="U213" s="62">
        <v>1.3</v>
      </c>
      <c r="V213" s="62">
        <f t="shared" si="87"/>
        <v>1.3</v>
      </c>
      <c r="W213" s="150">
        <f t="shared" si="82"/>
        <v>6.1594000000000007</v>
      </c>
      <c r="X213" s="148"/>
      <c r="Y213" s="160">
        <v>1.1000000000000001</v>
      </c>
      <c r="Z213" s="147">
        <f t="shared" si="83"/>
        <v>5.2118000000000002</v>
      </c>
      <c r="AA213" s="114">
        <v>16.8</v>
      </c>
      <c r="AB213" s="148">
        <f t="shared" si="61"/>
        <v>79.598400000000012</v>
      </c>
      <c r="AC213" s="116">
        <v>4.62</v>
      </c>
      <c r="AD213" s="152">
        <f t="shared" si="62"/>
        <v>21.889560000000003</v>
      </c>
      <c r="AE213" s="117">
        <v>0.1</v>
      </c>
      <c r="AF213" s="147">
        <f t="shared" si="63"/>
        <v>0.4738</v>
      </c>
      <c r="AG213" s="117">
        <v>0.25</v>
      </c>
      <c r="AH213" s="147">
        <f t="shared" si="64"/>
        <v>1.1845000000000001</v>
      </c>
      <c r="AI213" s="29">
        <f t="shared" si="65"/>
        <v>17.150000000000002</v>
      </c>
      <c r="AJ213" s="150">
        <f t="shared" si="66"/>
        <v>81.256700000000009</v>
      </c>
      <c r="AK213" s="54"/>
      <c r="AL213" s="145">
        <v>0.74</v>
      </c>
      <c r="AM213" s="147">
        <f t="shared" si="67"/>
        <v>3.5061199999999997</v>
      </c>
      <c r="AN213" s="53"/>
      <c r="AO213" s="122">
        <v>0.22</v>
      </c>
      <c r="AP213" s="148">
        <f t="shared" si="68"/>
        <v>1.04236</v>
      </c>
      <c r="AQ213" s="127" t="s">
        <v>84</v>
      </c>
      <c r="AR213" s="129">
        <v>5.0000000000000001E-3</v>
      </c>
      <c r="AS213" s="160">
        <f t="shared" si="69"/>
        <v>2.3690000000000003E-2</v>
      </c>
      <c r="AT213" s="55" t="s">
        <v>84</v>
      </c>
      <c r="AU213" s="129">
        <v>0.01</v>
      </c>
      <c r="AV213" s="160">
        <f t="shared" si="70"/>
        <v>4.7380000000000005E-2</v>
      </c>
      <c r="AW213" s="55" t="s">
        <v>17</v>
      </c>
      <c r="AX213" s="138">
        <v>1.6E-2</v>
      </c>
      <c r="AY213" s="160">
        <f t="shared" si="71"/>
        <v>7.5808E-2</v>
      </c>
      <c r="AZ213" s="53"/>
      <c r="BA213" s="125">
        <v>1.9</v>
      </c>
      <c r="BB213" s="160">
        <f t="shared" si="72"/>
        <v>9.0021999999999984</v>
      </c>
      <c r="BC213" s="53"/>
      <c r="BD213" s="141">
        <v>0.1</v>
      </c>
      <c r="BE213" s="160">
        <f t="shared" si="73"/>
        <v>0.4738</v>
      </c>
      <c r="BF213" s="53" t="s">
        <v>84</v>
      </c>
      <c r="BG213" s="122">
        <v>0.01</v>
      </c>
      <c r="BH213" s="148">
        <f t="shared" si="74"/>
        <v>4.7380000000000005E-2</v>
      </c>
      <c r="BI213" s="55" t="s">
        <v>84</v>
      </c>
      <c r="BJ213" s="129">
        <v>0.01</v>
      </c>
      <c r="BK213" s="160">
        <f t="shared" si="75"/>
        <v>4.7380000000000005E-2</v>
      </c>
      <c r="BL213" s="53"/>
      <c r="BM213" s="141">
        <v>0.6</v>
      </c>
      <c r="BN213" s="160">
        <f t="shared" si="76"/>
        <v>2.8427999999999995</v>
      </c>
      <c r="BO213" s="32" t="s">
        <v>115</v>
      </c>
      <c r="BP213" s="9" t="s">
        <v>115</v>
      </c>
      <c r="BQ213" s="131"/>
      <c r="BR213" s="8"/>
    </row>
    <row r="214" spans="1:70" x14ac:dyDescent="0.25">
      <c r="A214" s="86">
        <f t="shared" si="77"/>
        <v>42558</v>
      </c>
      <c r="B214" s="25">
        <v>4717</v>
      </c>
      <c r="C214" s="31">
        <v>21.83</v>
      </c>
      <c r="D214" s="168">
        <v>8.14</v>
      </c>
      <c r="E214" s="26">
        <v>1</v>
      </c>
      <c r="F214" s="29">
        <v>574</v>
      </c>
      <c r="G214" s="29">
        <f t="shared" si="84"/>
        <v>574</v>
      </c>
      <c r="H214" s="147">
        <f t="shared" si="78"/>
        <v>2707.558</v>
      </c>
      <c r="I214" s="26">
        <v>1</v>
      </c>
      <c r="J214" s="29">
        <v>537</v>
      </c>
      <c r="K214" s="29">
        <f t="shared" si="85"/>
        <v>537</v>
      </c>
      <c r="L214" s="29">
        <f t="shared" si="79"/>
        <v>2533.029</v>
      </c>
      <c r="M214" s="54">
        <v>186</v>
      </c>
      <c r="N214" s="147">
        <f t="shared" si="80"/>
        <v>877.36199999999997</v>
      </c>
      <c r="O214" s="97">
        <v>91.6</v>
      </c>
      <c r="P214" s="62">
        <v>97.9</v>
      </c>
      <c r="Q214" s="29">
        <v>100</v>
      </c>
      <c r="R214" s="29">
        <f t="shared" si="86"/>
        <v>63.000000000000107</v>
      </c>
      <c r="S214" s="147">
        <f t="shared" si="81"/>
        <v>297.1710000000005</v>
      </c>
      <c r="T214" s="26">
        <v>1</v>
      </c>
      <c r="U214" s="62">
        <v>1</v>
      </c>
      <c r="V214" s="62">
        <f t="shared" si="87"/>
        <v>1</v>
      </c>
      <c r="W214" s="150">
        <f t="shared" si="82"/>
        <v>4.7169999999999996</v>
      </c>
      <c r="X214" s="148" t="s">
        <v>84</v>
      </c>
      <c r="Y214" s="160">
        <v>5</v>
      </c>
      <c r="Z214" s="147">
        <f t="shared" si="83"/>
        <v>23.585000000000001</v>
      </c>
      <c r="AA214" s="114">
        <v>21.6</v>
      </c>
      <c r="AB214" s="148">
        <f t="shared" si="61"/>
        <v>101.88720000000001</v>
      </c>
      <c r="AC214" s="116">
        <v>5.96</v>
      </c>
      <c r="AD214" s="152">
        <f t="shared" si="62"/>
        <v>28.113319999999998</v>
      </c>
      <c r="AE214" s="117">
        <v>0.1</v>
      </c>
      <c r="AF214" s="147">
        <f t="shared" si="63"/>
        <v>0.47170000000000006</v>
      </c>
      <c r="AG214" s="117">
        <v>0.2</v>
      </c>
      <c r="AH214" s="147">
        <f t="shared" si="64"/>
        <v>0.94340000000000013</v>
      </c>
      <c r="AI214" s="29">
        <f t="shared" si="65"/>
        <v>21.900000000000002</v>
      </c>
      <c r="AJ214" s="150">
        <f t="shared" si="66"/>
        <v>103.3023</v>
      </c>
      <c r="AK214" s="54"/>
      <c r="AL214" s="145">
        <v>0.59</v>
      </c>
      <c r="AM214" s="147">
        <f t="shared" si="67"/>
        <v>2.7830299999999997</v>
      </c>
      <c r="AN214" s="53"/>
      <c r="AO214" s="122">
        <v>0.28000000000000003</v>
      </c>
      <c r="AP214" s="148">
        <f t="shared" si="68"/>
        <v>1.3207600000000002</v>
      </c>
      <c r="AQ214" s="127" t="s">
        <v>84</v>
      </c>
      <c r="AR214" s="129">
        <v>5.0000000000000001E-3</v>
      </c>
      <c r="AS214" s="160">
        <f t="shared" si="69"/>
        <v>2.3585000000000002E-2</v>
      </c>
      <c r="AT214" s="55" t="s">
        <v>84</v>
      </c>
      <c r="AU214" s="129">
        <v>0.01</v>
      </c>
      <c r="AV214" s="160">
        <f t="shared" si="70"/>
        <v>4.7170000000000004E-2</v>
      </c>
      <c r="AW214" s="55" t="s">
        <v>17</v>
      </c>
      <c r="AX214" s="138">
        <v>0.04</v>
      </c>
      <c r="AY214" s="160">
        <f t="shared" si="71"/>
        <v>0.18868000000000001</v>
      </c>
      <c r="AZ214" s="53"/>
      <c r="BA214" s="125">
        <v>1.4</v>
      </c>
      <c r="BB214" s="160">
        <f t="shared" si="72"/>
        <v>6.6037999999999997</v>
      </c>
      <c r="BC214" s="53"/>
      <c r="BD214" s="141">
        <v>7.0000000000000007E-2</v>
      </c>
      <c r="BE214" s="160">
        <f t="shared" si="73"/>
        <v>0.33019000000000004</v>
      </c>
      <c r="BF214" s="53" t="s">
        <v>84</v>
      </c>
      <c r="BG214" s="122">
        <v>0.01</v>
      </c>
      <c r="BH214" s="148">
        <f t="shared" si="74"/>
        <v>4.7170000000000004E-2</v>
      </c>
      <c r="BI214" s="55" t="s">
        <v>84</v>
      </c>
      <c r="BJ214" s="129">
        <v>0.01</v>
      </c>
      <c r="BK214" s="160">
        <f t="shared" si="75"/>
        <v>4.7170000000000004E-2</v>
      </c>
      <c r="BL214" s="53"/>
      <c r="BM214" s="141">
        <v>0.47</v>
      </c>
      <c r="BN214" s="160">
        <f t="shared" si="76"/>
        <v>2.2169899999999996</v>
      </c>
      <c r="BO214" s="32" t="s">
        <v>115</v>
      </c>
      <c r="BP214" s="9" t="s">
        <v>115</v>
      </c>
      <c r="BQ214" s="131"/>
      <c r="BR214" s="8"/>
    </row>
    <row r="215" spans="1:70" x14ac:dyDescent="0.25">
      <c r="A215" s="86">
        <f t="shared" si="77"/>
        <v>42559</v>
      </c>
      <c r="B215" s="25">
        <v>4841</v>
      </c>
      <c r="C215" s="31">
        <v>21.7</v>
      </c>
      <c r="D215" s="168">
        <v>7.95</v>
      </c>
      <c r="E215" s="26">
        <v>1</v>
      </c>
      <c r="F215" s="29">
        <v>383</v>
      </c>
      <c r="G215" s="29">
        <f t="shared" si="84"/>
        <v>383</v>
      </c>
      <c r="H215" s="147">
        <f t="shared" si="78"/>
        <v>1854.1030000000001</v>
      </c>
      <c r="I215" s="26">
        <v>1</v>
      </c>
      <c r="J215" s="29">
        <v>344</v>
      </c>
      <c r="K215" s="29">
        <f t="shared" si="85"/>
        <v>344</v>
      </c>
      <c r="L215" s="29">
        <f t="shared" si="79"/>
        <v>1665.3040000000001</v>
      </c>
      <c r="M215" s="54">
        <v>88</v>
      </c>
      <c r="N215" s="147">
        <f t="shared" si="80"/>
        <v>426.00799999999998</v>
      </c>
      <c r="O215" s="97">
        <v>91.3</v>
      </c>
      <c r="P215" s="62">
        <v>94.8</v>
      </c>
      <c r="Q215" s="29">
        <v>100</v>
      </c>
      <c r="R215" s="29">
        <f t="shared" si="86"/>
        <v>35</v>
      </c>
      <c r="S215" s="147">
        <f t="shared" si="81"/>
        <v>169.435</v>
      </c>
      <c r="T215" s="26">
        <v>1</v>
      </c>
      <c r="U215" s="62">
        <v>0.8</v>
      </c>
      <c r="V215" s="62">
        <f t="shared" si="87"/>
        <v>0.8</v>
      </c>
      <c r="W215" s="150">
        <f t="shared" si="82"/>
        <v>3.8728000000000002</v>
      </c>
      <c r="X215" s="148"/>
      <c r="Y215" s="160">
        <v>1.4</v>
      </c>
      <c r="Z215" s="147">
        <f t="shared" si="83"/>
        <v>6.7773999999999992</v>
      </c>
      <c r="AA215" s="114">
        <v>14.4</v>
      </c>
      <c r="AB215" s="148">
        <f t="shared" si="61"/>
        <v>69.710400000000007</v>
      </c>
      <c r="AC215" s="116">
        <v>4.7</v>
      </c>
      <c r="AD215" s="152">
        <f t="shared" si="62"/>
        <v>22.752700000000001</v>
      </c>
      <c r="AE215" s="117">
        <v>0.1</v>
      </c>
      <c r="AF215" s="147">
        <f t="shared" si="63"/>
        <v>0.48410000000000003</v>
      </c>
      <c r="AG215" s="117">
        <v>0.2</v>
      </c>
      <c r="AH215" s="147">
        <f t="shared" si="64"/>
        <v>0.96820000000000006</v>
      </c>
      <c r="AI215" s="29">
        <f t="shared" si="65"/>
        <v>14.7</v>
      </c>
      <c r="AJ215" s="150">
        <f t="shared" si="66"/>
        <v>71.162700000000001</v>
      </c>
      <c r="AK215" s="54"/>
      <c r="AL215" s="145">
        <v>0.56999999999999995</v>
      </c>
      <c r="AM215" s="147">
        <f t="shared" si="67"/>
        <v>2.7593700000000001</v>
      </c>
      <c r="AN215" s="53"/>
      <c r="AO215" s="122">
        <v>0.19</v>
      </c>
      <c r="AP215" s="148">
        <f t="shared" si="68"/>
        <v>0.91979</v>
      </c>
      <c r="AQ215" s="127" t="s">
        <v>84</v>
      </c>
      <c r="AR215" s="129">
        <v>5.0000000000000001E-3</v>
      </c>
      <c r="AS215" s="160">
        <f t="shared" si="69"/>
        <v>2.4205000000000001E-2</v>
      </c>
      <c r="AT215" s="55" t="s">
        <v>84</v>
      </c>
      <c r="AU215" s="129">
        <v>0.01</v>
      </c>
      <c r="AV215" s="160">
        <f t="shared" si="70"/>
        <v>4.8410000000000002E-2</v>
      </c>
      <c r="AW215" s="55"/>
      <c r="AX215" s="138">
        <v>8.0000000000000002E-3</v>
      </c>
      <c r="AY215" s="160">
        <f t="shared" si="71"/>
        <v>3.8727999999999999E-2</v>
      </c>
      <c r="AZ215" s="53"/>
      <c r="BA215" s="125">
        <v>0.51</v>
      </c>
      <c r="BB215" s="160">
        <f t="shared" si="72"/>
        <v>2.4689099999999997</v>
      </c>
      <c r="BC215" s="53"/>
      <c r="BD215" s="141">
        <v>0.03</v>
      </c>
      <c r="BE215" s="160">
        <f t="shared" si="73"/>
        <v>0.14523</v>
      </c>
      <c r="BF215" s="53" t="s">
        <v>84</v>
      </c>
      <c r="BG215" s="122">
        <v>0.01</v>
      </c>
      <c r="BH215" s="148">
        <f t="shared" si="74"/>
        <v>4.8410000000000002E-2</v>
      </c>
      <c r="BI215" s="55" t="s">
        <v>84</v>
      </c>
      <c r="BJ215" s="129">
        <v>0.01</v>
      </c>
      <c r="BK215" s="160">
        <f t="shared" si="75"/>
        <v>4.8410000000000002E-2</v>
      </c>
      <c r="BL215" s="53"/>
      <c r="BM215" s="141">
        <v>0.27</v>
      </c>
      <c r="BN215" s="160">
        <f t="shared" si="76"/>
        <v>1.3070700000000002</v>
      </c>
      <c r="BO215" s="32" t="s">
        <v>115</v>
      </c>
      <c r="BP215" s="9" t="s">
        <v>115</v>
      </c>
      <c r="BQ215" s="131"/>
      <c r="BR215" s="8"/>
    </row>
    <row r="216" spans="1:70" x14ac:dyDescent="0.25">
      <c r="A216" s="86">
        <f t="shared" si="77"/>
        <v>42560</v>
      </c>
      <c r="B216" s="25">
        <v>4555</v>
      </c>
      <c r="C216" s="31">
        <v>20.03</v>
      </c>
      <c r="D216" s="168">
        <v>7.76</v>
      </c>
      <c r="E216" s="26">
        <v>1</v>
      </c>
      <c r="F216" s="29">
        <v>146</v>
      </c>
      <c r="G216" s="29">
        <f t="shared" si="84"/>
        <v>146</v>
      </c>
      <c r="H216" s="147">
        <f t="shared" si="78"/>
        <v>665.03</v>
      </c>
      <c r="I216" s="26">
        <v>1</v>
      </c>
      <c r="J216" s="29">
        <v>100</v>
      </c>
      <c r="K216" s="29">
        <f t="shared" si="85"/>
        <v>100</v>
      </c>
      <c r="L216" s="29">
        <f t="shared" si="79"/>
        <v>455.5</v>
      </c>
      <c r="M216" s="54">
        <v>46</v>
      </c>
      <c r="N216" s="147">
        <f t="shared" si="80"/>
        <v>209.53</v>
      </c>
      <c r="O216" s="97">
        <v>90.4</v>
      </c>
      <c r="P216" s="62">
        <v>92.7</v>
      </c>
      <c r="Q216" s="29">
        <v>100</v>
      </c>
      <c r="R216" s="29">
        <f t="shared" si="86"/>
        <v>22.999999999999972</v>
      </c>
      <c r="S216" s="147">
        <f t="shared" si="81"/>
        <v>104.76499999999987</v>
      </c>
      <c r="T216" s="26">
        <v>1</v>
      </c>
      <c r="U216" s="62">
        <v>0.55000000000000004</v>
      </c>
      <c r="V216" s="62">
        <f t="shared" si="87"/>
        <v>0.55000000000000004</v>
      </c>
      <c r="W216" s="150">
        <f t="shared" si="82"/>
        <v>2.5052500000000002</v>
      </c>
      <c r="X216" s="148"/>
      <c r="Y216" s="160">
        <v>0.9</v>
      </c>
      <c r="Z216" s="147">
        <f t="shared" si="83"/>
        <v>4.0994999999999999</v>
      </c>
      <c r="AA216" s="114">
        <v>8.4</v>
      </c>
      <c r="AB216" s="148">
        <f t="shared" si="61"/>
        <v>38.262</v>
      </c>
      <c r="AC216" s="116">
        <v>2.63</v>
      </c>
      <c r="AD216" s="152">
        <f t="shared" si="62"/>
        <v>11.979649999999999</v>
      </c>
      <c r="AE216" s="117">
        <v>0.25800000000000001</v>
      </c>
      <c r="AF216" s="147">
        <f t="shared" si="63"/>
        <v>1.17519</v>
      </c>
      <c r="AG216" s="117">
        <v>1.95</v>
      </c>
      <c r="AH216" s="147">
        <f t="shared" si="64"/>
        <v>8.8822500000000009</v>
      </c>
      <c r="AI216" s="29">
        <f t="shared" si="65"/>
        <v>10.608000000000001</v>
      </c>
      <c r="AJ216" s="150">
        <f t="shared" si="66"/>
        <v>48.31944</v>
      </c>
      <c r="AK216" s="54"/>
      <c r="AL216" s="145">
        <v>0.1</v>
      </c>
      <c r="AM216" s="147">
        <f t="shared" si="67"/>
        <v>0.45550000000000002</v>
      </c>
      <c r="AN216" s="53"/>
      <c r="AO216" s="122">
        <v>0.1</v>
      </c>
      <c r="AP216" s="148">
        <f t="shared" si="68"/>
        <v>0.45550000000000002</v>
      </c>
      <c r="AQ216" s="127" t="s">
        <v>84</v>
      </c>
      <c r="AR216" s="129">
        <v>5.0000000000000001E-3</v>
      </c>
      <c r="AS216" s="160">
        <f t="shared" si="69"/>
        <v>2.2775000000000004E-2</v>
      </c>
      <c r="AT216" s="55" t="s">
        <v>84</v>
      </c>
      <c r="AU216" s="129">
        <v>0.01</v>
      </c>
      <c r="AV216" s="160">
        <f t="shared" si="70"/>
        <v>4.5550000000000007E-2</v>
      </c>
      <c r="AW216" s="55"/>
      <c r="AX216" s="138">
        <v>1.0999999999999999E-2</v>
      </c>
      <c r="AY216" s="160">
        <f t="shared" si="71"/>
        <v>5.0104999999999997E-2</v>
      </c>
      <c r="AZ216" s="53"/>
      <c r="BA216" s="125">
        <v>0.64</v>
      </c>
      <c r="BB216" s="160">
        <f t="shared" si="72"/>
        <v>2.9152000000000005</v>
      </c>
      <c r="BC216" s="53"/>
      <c r="BD216" s="141">
        <v>0.05</v>
      </c>
      <c r="BE216" s="160">
        <f t="shared" si="73"/>
        <v>0.22775000000000001</v>
      </c>
      <c r="BF216" s="53" t="s">
        <v>84</v>
      </c>
      <c r="BG216" s="122">
        <v>0.01</v>
      </c>
      <c r="BH216" s="148">
        <f t="shared" si="74"/>
        <v>4.5550000000000007E-2</v>
      </c>
      <c r="BI216" s="55" t="s">
        <v>84</v>
      </c>
      <c r="BJ216" s="129">
        <v>0.01</v>
      </c>
      <c r="BK216" s="160">
        <f t="shared" si="75"/>
        <v>4.5550000000000007E-2</v>
      </c>
      <c r="BL216" s="53"/>
      <c r="BM216" s="141">
        <v>0.32</v>
      </c>
      <c r="BN216" s="160">
        <f t="shared" si="76"/>
        <v>1.4576000000000002</v>
      </c>
      <c r="BO216" s="32" t="s">
        <v>115</v>
      </c>
      <c r="BP216" s="9" t="s">
        <v>115</v>
      </c>
      <c r="BQ216" s="131"/>
      <c r="BR216" s="8"/>
    </row>
    <row r="217" spans="1:70" x14ac:dyDescent="0.25">
      <c r="A217" s="86">
        <f t="shared" si="77"/>
        <v>42561</v>
      </c>
      <c r="B217" s="25">
        <v>4403</v>
      </c>
      <c r="C217" s="31">
        <v>18.920000000000002</v>
      </c>
      <c r="D217" s="168">
        <v>7.88</v>
      </c>
      <c r="E217" s="26">
        <v>1</v>
      </c>
      <c r="F217" s="29">
        <v>99.4</v>
      </c>
      <c r="G217" s="29">
        <f t="shared" si="84"/>
        <v>99.4</v>
      </c>
      <c r="H217" s="147">
        <f t="shared" si="78"/>
        <v>437.65820000000002</v>
      </c>
      <c r="I217" s="26">
        <v>1</v>
      </c>
      <c r="J217" s="29">
        <v>68.7</v>
      </c>
      <c r="K217" s="29">
        <f t="shared" si="85"/>
        <v>68.7</v>
      </c>
      <c r="L217" s="29">
        <f t="shared" si="79"/>
        <v>302.48610000000002</v>
      </c>
      <c r="M217" s="54">
        <v>23</v>
      </c>
      <c r="N217" s="147">
        <f t="shared" si="80"/>
        <v>101.26900000000001</v>
      </c>
      <c r="O217" s="97">
        <v>93.5</v>
      </c>
      <c r="P217" s="62">
        <v>95.9</v>
      </c>
      <c r="Q217" s="29">
        <v>100</v>
      </c>
      <c r="R217" s="29">
        <f t="shared" si="86"/>
        <v>24.000000000000053</v>
      </c>
      <c r="S217" s="147">
        <f t="shared" si="81"/>
        <v>105.67200000000024</v>
      </c>
      <c r="T217" s="26">
        <v>1</v>
      </c>
      <c r="U217" s="62">
        <v>0.6</v>
      </c>
      <c r="V217" s="62">
        <f t="shared" si="87"/>
        <v>0.6</v>
      </c>
      <c r="W217" s="150">
        <f t="shared" si="82"/>
        <v>2.6417999999999999</v>
      </c>
      <c r="X217" s="148"/>
      <c r="Y217" s="160">
        <v>0.8</v>
      </c>
      <c r="Z217" s="147">
        <f t="shared" si="83"/>
        <v>3.5224000000000002</v>
      </c>
      <c r="AA217" s="114">
        <v>5.6</v>
      </c>
      <c r="AB217" s="148">
        <f t="shared" si="61"/>
        <v>24.6568</v>
      </c>
      <c r="AC217" s="116">
        <v>2.54</v>
      </c>
      <c r="AD217" s="152">
        <f t="shared" si="62"/>
        <v>11.183620000000001</v>
      </c>
      <c r="AE217" s="117">
        <v>0.39300000000000002</v>
      </c>
      <c r="AF217" s="147">
        <f t="shared" si="63"/>
        <v>1.7303790000000001</v>
      </c>
      <c r="AG217" s="117">
        <v>4.0410000000000004</v>
      </c>
      <c r="AH217" s="147">
        <f t="shared" si="64"/>
        <v>17.792523000000003</v>
      </c>
      <c r="AI217" s="29">
        <f t="shared" si="65"/>
        <v>10.033999999999999</v>
      </c>
      <c r="AJ217" s="150">
        <f t="shared" si="66"/>
        <v>44.179701999999999</v>
      </c>
      <c r="AK217" s="54"/>
      <c r="AL217" s="145">
        <v>0.1</v>
      </c>
      <c r="AM217" s="147">
        <f t="shared" si="67"/>
        <v>0.44030000000000002</v>
      </c>
      <c r="AN217" s="53"/>
      <c r="AO217" s="122">
        <v>0.14000000000000001</v>
      </c>
      <c r="AP217" s="148">
        <f t="shared" si="68"/>
        <v>0.61642000000000008</v>
      </c>
      <c r="AQ217" s="127" t="s">
        <v>84</v>
      </c>
      <c r="AR217" s="129">
        <v>5.0000000000000001E-3</v>
      </c>
      <c r="AS217" s="160">
        <f t="shared" si="69"/>
        <v>2.2015E-2</v>
      </c>
      <c r="AT217" s="55" t="s">
        <v>84</v>
      </c>
      <c r="AU217" s="129">
        <v>0.01</v>
      </c>
      <c r="AV217" s="160">
        <f t="shared" si="70"/>
        <v>4.403E-2</v>
      </c>
      <c r="AW217" s="55" t="s">
        <v>84</v>
      </c>
      <c r="AX217" s="138">
        <v>5.0000000000000001E-3</v>
      </c>
      <c r="AY217" s="160">
        <f t="shared" si="71"/>
        <v>2.2015E-2</v>
      </c>
      <c r="AZ217" s="53"/>
      <c r="BA217" s="125">
        <v>0.28999999999999998</v>
      </c>
      <c r="BB217" s="160">
        <f t="shared" si="72"/>
        <v>1.2768699999999999</v>
      </c>
      <c r="BC217" s="53"/>
      <c r="BD217" s="141">
        <v>0.03</v>
      </c>
      <c r="BE217" s="160">
        <f t="shared" si="73"/>
        <v>0.13209000000000001</v>
      </c>
      <c r="BF217" s="53" t="s">
        <v>84</v>
      </c>
      <c r="BG217" s="122">
        <v>0.01</v>
      </c>
      <c r="BH217" s="148">
        <f t="shared" si="74"/>
        <v>4.403E-2</v>
      </c>
      <c r="BI217" s="55" t="s">
        <v>84</v>
      </c>
      <c r="BJ217" s="129">
        <v>0.01</v>
      </c>
      <c r="BK217" s="160">
        <f t="shared" si="75"/>
        <v>4.403E-2</v>
      </c>
      <c r="BL217" s="53"/>
      <c r="BM217" s="141">
        <v>0.21</v>
      </c>
      <c r="BN217" s="160">
        <f t="shared" si="76"/>
        <v>0.92462999999999995</v>
      </c>
      <c r="BO217" s="32" t="s">
        <v>115</v>
      </c>
      <c r="BP217" s="9" t="s">
        <v>115</v>
      </c>
      <c r="BQ217" s="131"/>
      <c r="BR217" s="8"/>
    </row>
    <row r="218" spans="1:70" x14ac:dyDescent="0.25">
      <c r="A218" s="86">
        <f t="shared" si="77"/>
        <v>42562</v>
      </c>
      <c r="B218" s="25">
        <v>5175</v>
      </c>
      <c r="C218" s="31">
        <v>20.54</v>
      </c>
      <c r="D218" s="168">
        <v>8.01</v>
      </c>
      <c r="E218" s="26">
        <v>1</v>
      </c>
      <c r="F218" s="29">
        <v>277</v>
      </c>
      <c r="G218" s="29">
        <f t="shared" si="84"/>
        <v>277</v>
      </c>
      <c r="H218" s="147">
        <f t="shared" si="78"/>
        <v>1433.4749999999999</v>
      </c>
      <c r="I218" s="26">
        <v>1</v>
      </c>
      <c r="J218" s="29">
        <v>256</v>
      </c>
      <c r="K218" s="29">
        <f t="shared" si="85"/>
        <v>256</v>
      </c>
      <c r="L218" s="29">
        <f t="shared" si="79"/>
        <v>1324.8</v>
      </c>
      <c r="M218" s="54">
        <v>56</v>
      </c>
      <c r="N218" s="147">
        <f t="shared" si="80"/>
        <v>289.8</v>
      </c>
      <c r="O218" s="97">
        <v>89.6</v>
      </c>
      <c r="P218" s="62">
        <v>93.1</v>
      </c>
      <c r="Q218" s="29">
        <v>85</v>
      </c>
      <c r="R218" s="29">
        <f t="shared" si="86"/>
        <v>41.176470588235297</v>
      </c>
      <c r="S218" s="147">
        <f t="shared" si="81"/>
        <v>213.08823529411765</v>
      </c>
      <c r="T218" s="26">
        <v>1</v>
      </c>
      <c r="U218" s="62">
        <v>1.1000000000000001</v>
      </c>
      <c r="V218" s="62">
        <f t="shared" si="87"/>
        <v>1.1000000000000001</v>
      </c>
      <c r="W218" s="150">
        <f t="shared" si="82"/>
        <v>5.6925000000000008</v>
      </c>
      <c r="X218" s="148"/>
      <c r="Y218" s="160">
        <v>1.1000000000000001</v>
      </c>
      <c r="Z218" s="147">
        <f t="shared" si="83"/>
        <v>5.6925000000000008</v>
      </c>
      <c r="AA218" s="114">
        <v>7.2</v>
      </c>
      <c r="AB218" s="148">
        <f t="shared" ref="AB218:AB269" si="88">IF(AA218=0,0,IF(B218=0,0,AA218*B218/1000))</f>
        <v>37.26</v>
      </c>
      <c r="AC218" s="116">
        <v>1.21</v>
      </c>
      <c r="AD218" s="152">
        <f t="shared" ref="AD218:AD269" si="89">IF(AC218=0,0,IF(B218=0,0,AC218*B218/1000))</f>
        <v>6.2617500000000001</v>
      </c>
      <c r="AE218" s="117">
        <v>0.217</v>
      </c>
      <c r="AF218" s="147">
        <f t="shared" ref="AF218:AF269" si="90">IF(AE218=0,0,IF(B218=0,0,AE218*B218/1000))</f>
        <v>1.1229749999999998</v>
      </c>
      <c r="AG218" s="117">
        <v>0.56899999999999995</v>
      </c>
      <c r="AH218" s="147">
        <f t="shared" ref="AH218:AH269" si="91">IF(AG218=0,0,IF(B218=0,0,AG218*B218/1000))</f>
        <v>2.9445749999999999</v>
      </c>
      <c r="AI218" s="29">
        <f t="shared" ref="AI218:AI269" si="92">IF(AA218=0,"",SUM(AA218,AE218,AG218))</f>
        <v>7.9859999999999998</v>
      </c>
      <c r="AJ218" s="150">
        <f t="shared" ref="AJ218:AJ269" si="93">IF(AI218=0,0,IF(B218=0,0,AI218*B218/1000))</f>
        <v>41.327549999999995</v>
      </c>
      <c r="AK218" s="54"/>
      <c r="AL218" s="145">
        <v>0.23</v>
      </c>
      <c r="AM218" s="147">
        <f t="shared" ref="AM218:AM269" si="94">IF(AL218=0,0,IF(B218=0,0,AL218*B218/1000))</f>
        <v>1.19025</v>
      </c>
      <c r="AN218" s="53"/>
      <c r="AO218" s="122">
        <v>0.18</v>
      </c>
      <c r="AP218" s="148">
        <f t="shared" ref="AP218:AP269" si="95">IF(AO218=""," ",IF(B218=""," ",AO218*B218/1000))</f>
        <v>0.93149999999999999</v>
      </c>
      <c r="AQ218" s="127" t="s">
        <v>84</v>
      </c>
      <c r="AR218" s="129">
        <v>5.0000000000000001E-3</v>
      </c>
      <c r="AS218" s="160">
        <f t="shared" ref="AS218:AS269" si="96">IF(AR218=""," ",IF(B218=""," ",AR218*B218/1000))</f>
        <v>2.5874999999999999E-2</v>
      </c>
      <c r="AT218" s="55" t="s">
        <v>84</v>
      </c>
      <c r="AU218" s="129">
        <v>0.01</v>
      </c>
      <c r="AV218" s="160">
        <f t="shared" ref="AV218:AV269" si="97">IF(AU218=""," ",IF(B218=""," ",AU218*B218/1000))</f>
        <v>5.1749999999999997E-2</v>
      </c>
      <c r="AW218" s="55"/>
      <c r="AX218" s="138">
        <v>1.0999999999999999E-2</v>
      </c>
      <c r="AY218" s="160">
        <f t="shared" ref="AY218:AY269" si="98">IF(AX218=""," ",IF(B218=""," ",AX218*B218/1000))</f>
        <v>5.6924999999999996E-2</v>
      </c>
      <c r="AZ218" s="53"/>
      <c r="BA218" s="125">
        <v>1.6</v>
      </c>
      <c r="BB218" s="160">
        <f t="shared" ref="BB218:BB269" si="99">IF(BA218=""," ",IF(B218=""," ",BA218*B218/1000))</f>
        <v>8.2799999999999994</v>
      </c>
      <c r="BC218" s="53"/>
      <c r="BD218" s="141">
        <v>0.06</v>
      </c>
      <c r="BE218" s="160">
        <f t="shared" ref="BE218:BE269" si="100">IF(BD218=""," ",IF(B218=""," ",BD218*B218/1000))</f>
        <v>0.3105</v>
      </c>
      <c r="BF218" s="53" t="s">
        <v>84</v>
      </c>
      <c r="BG218" s="122">
        <v>0.01</v>
      </c>
      <c r="BH218" s="148">
        <f t="shared" ref="BH218:BH269" si="101">IF(BG218=""," ",IF(B218=""," ",BG218*B218/1000))</f>
        <v>5.1749999999999997E-2</v>
      </c>
      <c r="BI218" s="55" t="s">
        <v>84</v>
      </c>
      <c r="BJ218" s="129">
        <v>0.01</v>
      </c>
      <c r="BK218" s="160">
        <f t="shared" ref="BK218:BK269" si="102">IF(BJ218=""," ",IF(B218=""," ",BJ218*B218/1000))</f>
        <v>5.1749999999999997E-2</v>
      </c>
      <c r="BL218" s="53"/>
      <c r="BM218" s="141">
        <v>0.3</v>
      </c>
      <c r="BN218" s="160">
        <f t="shared" ref="BN218:BN269" si="103">IF(BM218=""," ",IF(B218=""," ",BM218*B218/1000))</f>
        <v>1.5525</v>
      </c>
      <c r="BO218" s="32" t="s">
        <v>115</v>
      </c>
      <c r="BP218" s="9" t="s">
        <v>115</v>
      </c>
      <c r="BQ218" s="131"/>
      <c r="BR218" s="8"/>
    </row>
    <row r="219" spans="1:70" x14ac:dyDescent="0.25">
      <c r="A219" s="86">
        <f t="shared" si="77"/>
        <v>42563</v>
      </c>
      <c r="B219" s="25">
        <v>4998</v>
      </c>
      <c r="C219" s="31">
        <v>21.62</v>
      </c>
      <c r="D219" s="168">
        <v>7.68</v>
      </c>
      <c r="E219" s="26">
        <v>1</v>
      </c>
      <c r="F219" s="29">
        <v>227</v>
      </c>
      <c r="G219" s="29">
        <f t="shared" si="84"/>
        <v>227</v>
      </c>
      <c r="H219" s="147">
        <f t="shared" si="78"/>
        <v>1134.546</v>
      </c>
      <c r="I219" s="26">
        <v>1</v>
      </c>
      <c r="J219" s="29">
        <v>200</v>
      </c>
      <c r="K219" s="29">
        <f t="shared" si="85"/>
        <v>200</v>
      </c>
      <c r="L219" s="29">
        <f t="shared" si="79"/>
        <v>999.6</v>
      </c>
      <c r="M219" s="54">
        <v>51</v>
      </c>
      <c r="N219" s="147">
        <f t="shared" si="80"/>
        <v>254.898</v>
      </c>
      <c r="O219" s="97">
        <v>92.5</v>
      </c>
      <c r="P219" s="62">
        <v>97.6</v>
      </c>
      <c r="Q219" s="29">
        <v>100</v>
      </c>
      <c r="R219" s="29">
        <f t="shared" si="86"/>
        <v>50.999999999999943</v>
      </c>
      <c r="S219" s="147">
        <f t="shared" si="81"/>
        <v>254.89799999999971</v>
      </c>
      <c r="T219" s="26">
        <v>1</v>
      </c>
      <c r="U219" s="62">
        <v>0.84</v>
      </c>
      <c r="V219" s="62">
        <f t="shared" si="87"/>
        <v>0.84</v>
      </c>
      <c r="W219" s="150">
        <f t="shared" si="82"/>
        <v>4.1983199999999998</v>
      </c>
      <c r="X219" s="148"/>
      <c r="Y219" s="160">
        <v>1.3</v>
      </c>
      <c r="Z219" s="147">
        <f t="shared" si="83"/>
        <v>6.4974000000000007</v>
      </c>
      <c r="AA219" s="114">
        <v>10.4</v>
      </c>
      <c r="AB219" s="148">
        <f t="shared" si="88"/>
        <v>51.979200000000006</v>
      </c>
      <c r="AC219" s="116">
        <v>3.07</v>
      </c>
      <c r="AD219" s="152">
        <f t="shared" si="89"/>
        <v>15.343859999999999</v>
      </c>
      <c r="AE219" s="117">
        <v>0.14799999999999999</v>
      </c>
      <c r="AF219" s="147">
        <f t="shared" si="90"/>
        <v>0.73970399999999992</v>
      </c>
      <c r="AG219" s="117">
        <v>0.21299999999999999</v>
      </c>
      <c r="AH219" s="147">
        <f t="shared" si="91"/>
        <v>1.0645740000000001</v>
      </c>
      <c r="AI219" s="29">
        <f t="shared" si="92"/>
        <v>10.760999999999999</v>
      </c>
      <c r="AJ219" s="150">
        <f t="shared" si="93"/>
        <v>53.783477999999995</v>
      </c>
      <c r="AK219" s="54"/>
      <c r="AL219" s="145">
        <v>0.24</v>
      </c>
      <c r="AM219" s="147">
        <f t="shared" si="94"/>
        <v>1.1995199999999999</v>
      </c>
      <c r="AN219" s="53"/>
      <c r="AO219" s="122">
        <v>0.26</v>
      </c>
      <c r="AP219" s="148">
        <f t="shared" si="95"/>
        <v>1.29948</v>
      </c>
      <c r="AQ219" s="127" t="s">
        <v>84</v>
      </c>
      <c r="AR219" s="129">
        <v>5.0000000000000001E-3</v>
      </c>
      <c r="AS219" s="160">
        <f t="shared" si="96"/>
        <v>2.4990000000000002E-2</v>
      </c>
      <c r="AT219" s="55" t="s">
        <v>84</v>
      </c>
      <c r="AU219" s="129">
        <v>0.01</v>
      </c>
      <c r="AV219" s="160">
        <f t="shared" si="97"/>
        <v>4.9980000000000004E-2</v>
      </c>
      <c r="AW219" s="55"/>
      <c r="AX219" s="138">
        <v>8.9999999999999993E-3</v>
      </c>
      <c r="AY219" s="160">
        <f t="shared" si="98"/>
        <v>4.4982000000000001E-2</v>
      </c>
      <c r="AZ219" s="53"/>
      <c r="BA219" s="125">
        <v>0.71</v>
      </c>
      <c r="BB219" s="160">
        <f t="shared" si="99"/>
        <v>3.5485799999999998</v>
      </c>
      <c r="BC219" s="53"/>
      <c r="BD219" s="141">
        <v>0.04</v>
      </c>
      <c r="BE219" s="160">
        <f t="shared" si="100"/>
        <v>0.19992000000000001</v>
      </c>
      <c r="BF219" s="53" t="s">
        <v>84</v>
      </c>
      <c r="BG219" s="122">
        <v>0.01</v>
      </c>
      <c r="BH219" s="148">
        <f t="shared" si="101"/>
        <v>4.9980000000000004E-2</v>
      </c>
      <c r="BI219" s="55" t="s">
        <v>84</v>
      </c>
      <c r="BJ219" s="129">
        <v>0.01</v>
      </c>
      <c r="BK219" s="160">
        <f t="shared" si="102"/>
        <v>4.9980000000000004E-2</v>
      </c>
      <c r="BL219" s="53"/>
      <c r="BM219" s="141">
        <v>0.28999999999999998</v>
      </c>
      <c r="BN219" s="160">
        <f t="shared" si="103"/>
        <v>1.4494199999999999</v>
      </c>
      <c r="BO219" s="32" t="s">
        <v>115</v>
      </c>
      <c r="BP219" s="9" t="s">
        <v>115</v>
      </c>
      <c r="BQ219" s="131"/>
      <c r="BR219" s="8"/>
    </row>
    <row r="220" spans="1:70" x14ac:dyDescent="0.25">
      <c r="A220" s="86">
        <f t="shared" ref="A220:A269" si="104">A219+1</f>
        <v>42564</v>
      </c>
      <c r="B220" s="25">
        <v>5157</v>
      </c>
      <c r="C220" s="31">
        <v>21.11</v>
      </c>
      <c r="D220" s="168">
        <v>7.61</v>
      </c>
      <c r="E220" s="26">
        <v>1</v>
      </c>
      <c r="F220" s="29">
        <v>322</v>
      </c>
      <c r="G220" s="29">
        <f t="shared" si="84"/>
        <v>322</v>
      </c>
      <c r="H220" s="147">
        <f t="shared" ref="H220:H269" si="105">IF(G220=0,0,IF(B220=0,0,(G220*B220/1000)))</f>
        <v>1660.5540000000001</v>
      </c>
      <c r="I220" s="26">
        <v>1</v>
      </c>
      <c r="J220" s="29">
        <v>302</v>
      </c>
      <c r="K220" s="29">
        <f t="shared" si="85"/>
        <v>302</v>
      </c>
      <c r="L220" s="29">
        <f t="shared" ref="L220:L269" si="106">IF(K220=0,0,IF(B220=0,0,K220*B220/1000))</f>
        <v>1557.414</v>
      </c>
      <c r="M220" s="54">
        <v>82</v>
      </c>
      <c r="N220" s="147">
        <f t="shared" ref="N220:N269" si="107">IF(M220=0,0,IF(B220=0,0,M220*B220/1000))</f>
        <v>422.87400000000002</v>
      </c>
      <c r="O220" s="97">
        <v>87.4</v>
      </c>
      <c r="P220" s="62">
        <v>93</v>
      </c>
      <c r="Q220" s="29">
        <v>100</v>
      </c>
      <c r="R220" s="29">
        <f t="shared" si="86"/>
        <v>55.999999999999943</v>
      </c>
      <c r="S220" s="147">
        <f t="shared" ref="S220:S269" si="108">IF(R220=0,0,IF(B220=0,0,R220*B220/1000))</f>
        <v>288.79199999999969</v>
      </c>
      <c r="T220" s="26">
        <v>1</v>
      </c>
      <c r="U220" s="62">
        <v>0.72</v>
      </c>
      <c r="V220" s="62">
        <f t="shared" si="87"/>
        <v>0.72</v>
      </c>
      <c r="W220" s="150">
        <f t="shared" ref="W220:W269" si="109">IF(V220=0,0,IF(B220=0,0,V220*B220/1000))</f>
        <v>3.7130399999999999</v>
      </c>
      <c r="X220" s="148"/>
      <c r="Y220" s="160">
        <v>1.4</v>
      </c>
      <c r="Z220" s="147">
        <f t="shared" ref="Z220:Z269" si="110">IF(Y220=0,0,IF(B220=0,0,Y220*B220/1000))</f>
        <v>7.2197999999999993</v>
      </c>
      <c r="AA220" s="114">
        <v>11.2</v>
      </c>
      <c r="AB220" s="148">
        <f t="shared" si="88"/>
        <v>57.758399999999995</v>
      </c>
      <c r="AC220" s="116">
        <v>1.21</v>
      </c>
      <c r="AD220" s="152">
        <f t="shared" si="89"/>
        <v>6.2399700000000005</v>
      </c>
      <c r="AE220" s="117">
        <v>0.1</v>
      </c>
      <c r="AF220" s="147">
        <f t="shared" si="90"/>
        <v>0.51570000000000005</v>
      </c>
      <c r="AG220" s="117">
        <v>0.2</v>
      </c>
      <c r="AH220" s="147">
        <f t="shared" si="91"/>
        <v>1.0314000000000001</v>
      </c>
      <c r="AI220" s="29">
        <f t="shared" si="92"/>
        <v>11.499999999999998</v>
      </c>
      <c r="AJ220" s="150">
        <f t="shared" si="93"/>
        <v>59.305499999999995</v>
      </c>
      <c r="AK220" s="54"/>
      <c r="AL220" s="145">
        <v>0.13</v>
      </c>
      <c r="AM220" s="147">
        <f t="shared" si="94"/>
        <v>0.67040999999999995</v>
      </c>
      <c r="AN220" s="53"/>
      <c r="AO220" s="122">
        <v>0.27</v>
      </c>
      <c r="AP220" s="148">
        <f t="shared" si="95"/>
        <v>1.39239</v>
      </c>
      <c r="AQ220" s="127" t="s">
        <v>84</v>
      </c>
      <c r="AR220" s="129">
        <v>5.0000000000000001E-3</v>
      </c>
      <c r="AS220" s="160">
        <f t="shared" si="96"/>
        <v>2.5784999999999999E-2</v>
      </c>
      <c r="AT220" s="55" t="s">
        <v>84</v>
      </c>
      <c r="AU220" s="129">
        <v>0.01</v>
      </c>
      <c r="AV220" s="160">
        <f t="shared" si="97"/>
        <v>5.1569999999999998E-2</v>
      </c>
      <c r="AW220" s="55"/>
      <c r="AX220" s="138">
        <v>8.9999999999999993E-3</v>
      </c>
      <c r="AY220" s="160">
        <f t="shared" si="98"/>
        <v>4.6412999999999996E-2</v>
      </c>
      <c r="AZ220" s="53"/>
      <c r="BA220" s="125">
        <v>4</v>
      </c>
      <c r="BB220" s="160">
        <f t="shared" si="99"/>
        <v>20.628</v>
      </c>
      <c r="BC220" s="53"/>
      <c r="BD220" s="141">
        <v>0.08</v>
      </c>
      <c r="BE220" s="160">
        <f t="shared" si="100"/>
        <v>0.41255999999999998</v>
      </c>
      <c r="BF220" s="53" t="s">
        <v>84</v>
      </c>
      <c r="BG220" s="122">
        <v>0.01</v>
      </c>
      <c r="BH220" s="148">
        <f t="shared" si="101"/>
        <v>5.1569999999999998E-2</v>
      </c>
      <c r="BI220" s="55" t="s">
        <v>84</v>
      </c>
      <c r="BJ220" s="129">
        <v>0.01</v>
      </c>
      <c r="BK220" s="160">
        <f t="shared" si="102"/>
        <v>5.1569999999999998E-2</v>
      </c>
      <c r="BL220" s="53"/>
      <c r="BM220" s="141">
        <v>0.33</v>
      </c>
      <c r="BN220" s="160">
        <f t="shared" si="103"/>
        <v>1.7018100000000003</v>
      </c>
      <c r="BO220" s="32" t="s">
        <v>115</v>
      </c>
      <c r="BP220" s="9" t="s">
        <v>115</v>
      </c>
      <c r="BQ220" s="131"/>
      <c r="BR220" s="8"/>
    </row>
    <row r="221" spans="1:70" x14ac:dyDescent="0.25">
      <c r="A221" s="86">
        <f t="shared" si="104"/>
        <v>42565</v>
      </c>
      <c r="B221" s="25">
        <v>4703</v>
      </c>
      <c r="C221" s="31">
        <v>19.45</v>
      </c>
      <c r="D221" s="168">
        <v>7.85</v>
      </c>
      <c r="E221" s="26">
        <v>1</v>
      </c>
      <c r="F221" s="29">
        <v>191</v>
      </c>
      <c r="G221" s="29">
        <f t="shared" si="84"/>
        <v>191</v>
      </c>
      <c r="H221" s="147">
        <f t="shared" si="105"/>
        <v>898.27300000000002</v>
      </c>
      <c r="I221" s="26">
        <v>1</v>
      </c>
      <c r="J221" s="29">
        <v>175</v>
      </c>
      <c r="K221" s="29">
        <f t="shared" si="85"/>
        <v>175</v>
      </c>
      <c r="L221" s="29">
        <f t="shared" si="106"/>
        <v>823.02499999999998</v>
      </c>
      <c r="M221" s="54">
        <v>50</v>
      </c>
      <c r="N221" s="147">
        <f t="shared" si="107"/>
        <v>235.15</v>
      </c>
      <c r="O221" s="97">
        <v>93.3</v>
      </c>
      <c r="P221" s="62">
        <v>98.7</v>
      </c>
      <c r="Q221" s="29">
        <v>100</v>
      </c>
      <c r="R221" s="29">
        <f t="shared" si="86"/>
        <v>54.000000000000057</v>
      </c>
      <c r="S221" s="147">
        <f t="shared" si="108"/>
        <v>253.96200000000027</v>
      </c>
      <c r="T221" s="26">
        <v>1</v>
      </c>
      <c r="U221" s="62">
        <v>0.76</v>
      </c>
      <c r="V221" s="62">
        <f t="shared" si="87"/>
        <v>0.76</v>
      </c>
      <c r="W221" s="150">
        <f t="shared" si="109"/>
        <v>3.5742800000000003</v>
      </c>
      <c r="X221" s="148"/>
      <c r="Y221" s="160">
        <v>1.1000000000000001</v>
      </c>
      <c r="Z221" s="147">
        <f t="shared" si="110"/>
        <v>5.1733000000000002</v>
      </c>
      <c r="AA221" s="114">
        <v>9.1999999999999993</v>
      </c>
      <c r="AB221" s="148">
        <f t="shared" si="88"/>
        <v>43.267600000000002</v>
      </c>
      <c r="AC221" s="116">
        <v>1.82</v>
      </c>
      <c r="AD221" s="152">
        <f t="shared" si="89"/>
        <v>8.5594600000000014</v>
      </c>
      <c r="AE221" s="117">
        <v>0.23799999999999999</v>
      </c>
      <c r="AF221" s="147">
        <f t="shared" si="90"/>
        <v>1.1193139999999999</v>
      </c>
      <c r="AG221" s="117">
        <v>1.0029999999999999</v>
      </c>
      <c r="AH221" s="147">
        <f t="shared" si="91"/>
        <v>4.7171089999999998</v>
      </c>
      <c r="AI221" s="29">
        <f t="shared" si="92"/>
        <v>10.440999999999999</v>
      </c>
      <c r="AJ221" s="150">
        <f t="shared" si="93"/>
        <v>49.104022999999991</v>
      </c>
      <c r="AK221" s="54"/>
      <c r="AL221" s="145">
        <v>0.14000000000000001</v>
      </c>
      <c r="AM221" s="147">
        <f t="shared" si="94"/>
        <v>0.65842000000000012</v>
      </c>
      <c r="AN221" s="53"/>
      <c r="AO221" s="122">
        <v>0.27</v>
      </c>
      <c r="AP221" s="148">
        <f t="shared" si="95"/>
        <v>1.2698100000000001</v>
      </c>
      <c r="AQ221" s="127"/>
      <c r="AR221" s="129">
        <v>1.4999999999999999E-2</v>
      </c>
      <c r="AS221" s="160">
        <f t="shared" si="96"/>
        <v>7.0544999999999997E-2</v>
      </c>
      <c r="AT221" s="55" t="s">
        <v>84</v>
      </c>
      <c r="AU221" s="129">
        <v>0.01</v>
      </c>
      <c r="AV221" s="160">
        <f t="shared" si="97"/>
        <v>4.7030000000000002E-2</v>
      </c>
      <c r="AW221" s="55"/>
      <c r="AX221" s="138">
        <v>1.0999999999999999E-2</v>
      </c>
      <c r="AY221" s="160">
        <f t="shared" si="98"/>
        <v>5.1732999999999994E-2</v>
      </c>
      <c r="AZ221" s="53"/>
      <c r="BA221" s="125">
        <v>0.75</v>
      </c>
      <c r="BB221" s="160">
        <f t="shared" si="99"/>
        <v>3.52725</v>
      </c>
      <c r="BC221" s="53"/>
      <c r="BD221" s="141">
        <v>0.04</v>
      </c>
      <c r="BE221" s="160">
        <f t="shared" si="100"/>
        <v>0.18812000000000001</v>
      </c>
      <c r="BF221" s="53" t="s">
        <v>84</v>
      </c>
      <c r="BG221" s="122">
        <v>0.01</v>
      </c>
      <c r="BH221" s="148">
        <f t="shared" si="101"/>
        <v>4.7030000000000002E-2</v>
      </c>
      <c r="BI221" s="55" t="s">
        <v>84</v>
      </c>
      <c r="BJ221" s="129">
        <v>0.01</v>
      </c>
      <c r="BK221" s="160">
        <f t="shared" si="102"/>
        <v>4.7030000000000002E-2</v>
      </c>
      <c r="BL221" s="53"/>
      <c r="BM221" s="141">
        <v>0.36</v>
      </c>
      <c r="BN221" s="160">
        <f t="shared" si="103"/>
        <v>1.6930799999999999</v>
      </c>
      <c r="BO221" s="32" t="s">
        <v>115</v>
      </c>
      <c r="BP221" s="9" t="s">
        <v>115</v>
      </c>
      <c r="BQ221" s="131"/>
      <c r="BR221" s="8"/>
    </row>
    <row r="222" spans="1:70" x14ac:dyDescent="0.25">
      <c r="A222" s="86">
        <f t="shared" si="104"/>
        <v>42566</v>
      </c>
      <c r="B222" s="25">
        <v>4601</v>
      </c>
      <c r="C222" s="31">
        <v>18.78</v>
      </c>
      <c r="D222" s="168">
        <v>7.55</v>
      </c>
      <c r="E222" s="26">
        <v>1</v>
      </c>
      <c r="F222" s="29">
        <v>267</v>
      </c>
      <c r="G222" s="29">
        <f t="shared" si="84"/>
        <v>267</v>
      </c>
      <c r="H222" s="147">
        <f t="shared" si="105"/>
        <v>1228.4670000000001</v>
      </c>
      <c r="I222" s="26">
        <v>1</v>
      </c>
      <c r="J222" s="29">
        <v>240</v>
      </c>
      <c r="K222" s="29">
        <f t="shared" si="85"/>
        <v>240</v>
      </c>
      <c r="L222" s="29">
        <f t="shared" si="106"/>
        <v>1104.24</v>
      </c>
      <c r="M222" s="54">
        <v>55</v>
      </c>
      <c r="N222" s="147">
        <f t="shared" si="107"/>
        <v>253.05500000000001</v>
      </c>
      <c r="O222" s="97">
        <v>90.2</v>
      </c>
      <c r="P222" s="62">
        <v>94.3</v>
      </c>
      <c r="Q222" s="29">
        <v>100</v>
      </c>
      <c r="R222" s="29">
        <f t="shared" si="86"/>
        <v>40.999999999999943</v>
      </c>
      <c r="S222" s="147">
        <f t="shared" si="108"/>
        <v>188.64099999999974</v>
      </c>
      <c r="T222" s="26">
        <v>1</v>
      </c>
      <c r="U222" s="62">
        <v>0.64</v>
      </c>
      <c r="V222" s="62">
        <f t="shared" si="87"/>
        <v>0.64</v>
      </c>
      <c r="W222" s="150">
        <f t="shared" si="109"/>
        <v>2.9446399999999997</v>
      </c>
      <c r="X222" s="148"/>
      <c r="Y222" s="160">
        <v>1.7</v>
      </c>
      <c r="Z222" s="147">
        <f t="shared" si="110"/>
        <v>7.8216999999999999</v>
      </c>
      <c r="AA222" s="114">
        <v>8.4</v>
      </c>
      <c r="AB222" s="148">
        <f t="shared" si="88"/>
        <v>38.648400000000002</v>
      </c>
      <c r="AC222" s="116">
        <v>1.02</v>
      </c>
      <c r="AD222" s="152">
        <f t="shared" si="89"/>
        <v>4.6930200000000006</v>
      </c>
      <c r="AE222" s="117">
        <v>0.1</v>
      </c>
      <c r="AF222" s="147">
        <f t="shared" si="90"/>
        <v>0.46010000000000001</v>
      </c>
      <c r="AG222" s="117">
        <v>0.2</v>
      </c>
      <c r="AH222" s="147">
        <f t="shared" si="91"/>
        <v>0.92020000000000002</v>
      </c>
      <c r="AI222" s="29">
        <f t="shared" si="92"/>
        <v>8.6999999999999993</v>
      </c>
      <c r="AJ222" s="150">
        <f t="shared" si="93"/>
        <v>40.028700000000001</v>
      </c>
      <c r="AK222" s="54"/>
      <c r="AL222" s="145">
        <v>0.14000000000000001</v>
      </c>
      <c r="AM222" s="147">
        <f t="shared" si="94"/>
        <v>0.64414000000000005</v>
      </c>
      <c r="AN222" s="53"/>
      <c r="AO222" s="122">
        <v>0.16</v>
      </c>
      <c r="AP222" s="148">
        <f t="shared" si="95"/>
        <v>0.73615999999999993</v>
      </c>
      <c r="AQ222" s="127" t="s">
        <v>84</v>
      </c>
      <c r="AR222" s="129">
        <v>5.0000000000000001E-3</v>
      </c>
      <c r="AS222" s="160">
        <f t="shared" si="96"/>
        <v>2.3004999999999998E-2</v>
      </c>
      <c r="AT222" s="55" t="s">
        <v>84</v>
      </c>
      <c r="AU222" s="129">
        <v>0.01</v>
      </c>
      <c r="AV222" s="160">
        <f t="shared" si="97"/>
        <v>4.6009999999999995E-2</v>
      </c>
      <c r="AW222" s="55"/>
      <c r="AX222" s="138">
        <v>0.01</v>
      </c>
      <c r="AY222" s="160">
        <f t="shared" si="98"/>
        <v>4.6009999999999995E-2</v>
      </c>
      <c r="AZ222" s="53"/>
      <c r="BA222" s="125">
        <v>1.1000000000000001</v>
      </c>
      <c r="BB222" s="160">
        <f t="shared" si="99"/>
        <v>5.0611000000000006</v>
      </c>
      <c r="BC222" s="53"/>
      <c r="BD222" s="141">
        <v>7.0000000000000007E-2</v>
      </c>
      <c r="BE222" s="160">
        <f t="shared" si="100"/>
        <v>0.32207000000000002</v>
      </c>
      <c r="BF222" s="53" t="s">
        <v>84</v>
      </c>
      <c r="BG222" s="122">
        <v>0.01</v>
      </c>
      <c r="BH222" s="148">
        <f t="shared" si="101"/>
        <v>4.6009999999999995E-2</v>
      </c>
      <c r="BI222" s="55" t="s">
        <v>84</v>
      </c>
      <c r="BJ222" s="129">
        <v>0.01</v>
      </c>
      <c r="BK222" s="160">
        <f t="shared" si="102"/>
        <v>4.6009999999999995E-2</v>
      </c>
      <c r="BL222" s="53"/>
      <c r="BM222" s="141">
        <v>0.33</v>
      </c>
      <c r="BN222" s="160">
        <f t="shared" si="103"/>
        <v>1.5183300000000002</v>
      </c>
      <c r="BO222" s="32" t="s">
        <v>115</v>
      </c>
      <c r="BP222" s="9" t="s">
        <v>115</v>
      </c>
      <c r="BQ222" s="131"/>
      <c r="BR222" s="8"/>
    </row>
    <row r="223" spans="1:70" x14ac:dyDescent="0.25">
      <c r="A223" s="86">
        <f t="shared" si="104"/>
        <v>42567</v>
      </c>
      <c r="B223" s="25">
        <v>4254</v>
      </c>
      <c r="C223" s="31">
        <v>19.86</v>
      </c>
      <c r="D223" s="168">
        <v>7.65</v>
      </c>
      <c r="E223" s="26">
        <v>1</v>
      </c>
      <c r="F223" s="29">
        <v>246</v>
      </c>
      <c r="G223" s="29">
        <f t="shared" si="84"/>
        <v>246</v>
      </c>
      <c r="H223" s="147">
        <f t="shared" si="105"/>
        <v>1046.4839999999999</v>
      </c>
      <c r="I223" s="26">
        <v>1</v>
      </c>
      <c r="J223" s="29">
        <v>210</v>
      </c>
      <c r="K223" s="29">
        <f t="shared" si="85"/>
        <v>210</v>
      </c>
      <c r="L223" s="29">
        <f t="shared" si="106"/>
        <v>893.34</v>
      </c>
      <c r="M223" s="54">
        <v>66</v>
      </c>
      <c r="N223" s="147">
        <f t="shared" si="107"/>
        <v>280.76400000000001</v>
      </c>
      <c r="O223" s="97">
        <v>89.4</v>
      </c>
      <c r="P223" s="62">
        <v>93</v>
      </c>
      <c r="Q223" s="29">
        <v>100</v>
      </c>
      <c r="R223" s="29">
        <f t="shared" si="86"/>
        <v>35.999999999999943</v>
      </c>
      <c r="S223" s="147">
        <f t="shared" si="108"/>
        <v>153.14399999999978</v>
      </c>
      <c r="T223" s="26">
        <v>1</v>
      </c>
      <c r="U223" s="62">
        <v>0.52</v>
      </c>
      <c r="V223" s="62">
        <f t="shared" si="87"/>
        <v>0.52</v>
      </c>
      <c r="W223" s="150">
        <f t="shared" si="109"/>
        <v>2.2120799999999998</v>
      </c>
      <c r="X223" s="148"/>
      <c r="Y223" s="160">
        <v>2.2000000000000002</v>
      </c>
      <c r="Z223" s="147">
        <f t="shared" si="110"/>
        <v>9.3588000000000005</v>
      </c>
      <c r="AA223" s="114">
        <v>8.8000000000000007</v>
      </c>
      <c r="AB223" s="148">
        <f t="shared" si="88"/>
        <v>37.435200000000002</v>
      </c>
      <c r="AC223" s="116">
        <v>0.18</v>
      </c>
      <c r="AD223" s="152">
        <f t="shared" si="89"/>
        <v>0.76572000000000007</v>
      </c>
      <c r="AE223" s="117">
        <v>0.1</v>
      </c>
      <c r="AF223" s="147">
        <f t="shared" si="90"/>
        <v>0.42540000000000006</v>
      </c>
      <c r="AG223" s="117">
        <v>0.2</v>
      </c>
      <c r="AH223" s="147">
        <f t="shared" si="91"/>
        <v>0.85080000000000011</v>
      </c>
      <c r="AI223" s="29">
        <f t="shared" si="92"/>
        <v>9.1</v>
      </c>
      <c r="AJ223" s="150">
        <f t="shared" si="93"/>
        <v>38.711400000000005</v>
      </c>
      <c r="AK223" s="54"/>
      <c r="AL223" s="145">
        <v>0.38</v>
      </c>
      <c r="AM223" s="147">
        <f t="shared" si="94"/>
        <v>1.61652</v>
      </c>
      <c r="AN223" s="53"/>
      <c r="AO223" s="122">
        <v>0.21</v>
      </c>
      <c r="AP223" s="148">
        <f t="shared" si="95"/>
        <v>0.89333999999999991</v>
      </c>
      <c r="AQ223" s="127" t="s">
        <v>84</v>
      </c>
      <c r="AR223" s="129">
        <v>5.0000000000000001E-3</v>
      </c>
      <c r="AS223" s="160">
        <f t="shared" si="96"/>
        <v>2.1270000000000001E-2</v>
      </c>
      <c r="AT223" s="55" t="s">
        <v>84</v>
      </c>
      <c r="AU223" s="129">
        <v>0.01</v>
      </c>
      <c r="AV223" s="160">
        <f t="shared" si="97"/>
        <v>4.2540000000000001E-2</v>
      </c>
      <c r="AW223" s="55"/>
      <c r="AX223" s="138">
        <v>7.0000000000000001E-3</v>
      </c>
      <c r="AY223" s="160">
        <f t="shared" si="98"/>
        <v>2.9778000000000002E-2</v>
      </c>
      <c r="AZ223" s="53"/>
      <c r="BA223" s="125">
        <v>0.46</v>
      </c>
      <c r="BB223" s="160">
        <f t="shared" si="99"/>
        <v>1.9568400000000001</v>
      </c>
      <c r="BC223" s="53"/>
      <c r="BD223" s="141">
        <v>0.09</v>
      </c>
      <c r="BE223" s="160">
        <f t="shared" si="100"/>
        <v>0.38286000000000003</v>
      </c>
      <c r="BF223" s="53" t="s">
        <v>84</v>
      </c>
      <c r="BG223" s="122">
        <v>0.01</v>
      </c>
      <c r="BH223" s="148">
        <f t="shared" si="101"/>
        <v>4.2540000000000001E-2</v>
      </c>
      <c r="BI223" s="55" t="s">
        <v>84</v>
      </c>
      <c r="BJ223" s="129">
        <v>0.01</v>
      </c>
      <c r="BK223" s="160">
        <f t="shared" si="102"/>
        <v>4.2540000000000001E-2</v>
      </c>
      <c r="BL223" s="53"/>
      <c r="BM223" s="141">
        <v>0.31</v>
      </c>
      <c r="BN223" s="160">
        <f t="shared" si="103"/>
        <v>1.31874</v>
      </c>
      <c r="BO223" s="32" t="s">
        <v>115</v>
      </c>
      <c r="BP223" s="9" t="s">
        <v>115</v>
      </c>
      <c r="BQ223" s="131"/>
      <c r="BR223" s="8"/>
    </row>
    <row r="224" spans="1:70" x14ac:dyDescent="0.25">
      <c r="A224" s="86">
        <f t="shared" si="104"/>
        <v>42568</v>
      </c>
      <c r="B224" s="25">
        <v>4008</v>
      </c>
      <c r="C224" s="31">
        <v>17.420000000000002</v>
      </c>
      <c r="D224" s="168">
        <v>7.76</v>
      </c>
      <c r="E224" s="26">
        <v>1</v>
      </c>
      <c r="F224" s="29">
        <v>71.400000000000006</v>
      </c>
      <c r="G224" s="29">
        <f t="shared" si="84"/>
        <v>71.400000000000006</v>
      </c>
      <c r="H224" s="147">
        <f t="shared" si="105"/>
        <v>286.1712</v>
      </c>
      <c r="I224" s="26">
        <v>1</v>
      </c>
      <c r="J224" s="29">
        <v>60.1</v>
      </c>
      <c r="K224" s="29">
        <f t="shared" si="85"/>
        <v>60.1</v>
      </c>
      <c r="L224" s="29">
        <f t="shared" si="106"/>
        <v>240.88080000000002</v>
      </c>
      <c r="M224" s="54">
        <v>23</v>
      </c>
      <c r="N224" s="147">
        <f t="shared" si="107"/>
        <v>92.183999999999997</v>
      </c>
      <c r="O224" s="97">
        <v>89.9</v>
      </c>
      <c r="P224" s="62">
        <v>92</v>
      </c>
      <c r="Q224" s="29">
        <v>100</v>
      </c>
      <c r="R224" s="29">
        <f t="shared" si="86"/>
        <v>20.999999999999947</v>
      </c>
      <c r="S224" s="147">
        <f t="shared" si="108"/>
        <v>84.167999999999779</v>
      </c>
      <c r="T224" s="26">
        <v>1</v>
      </c>
      <c r="U224" s="62">
        <v>0.52</v>
      </c>
      <c r="V224" s="62">
        <f t="shared" si="87"/>
        <v>0.52</v>
      </c>
      <c r="W224" s="150">
        <f t="shared" si="109"/>
        <v>2.0841599999999998</v>
      </c>
      <c r="X224" s="148"/>
      <c r="Y224" s="160">
        <v>0.6</v>
      </c>
      <c r="Z224" s="147">
        <f t="shared" si="110"/>
        <v>2.4047999999999998</v>
      </c>
      <c r="AA224" s="114">
        <v>6</v>
      </c>
      <c r="AB224" s="148">
        <f t="shared" si="88"/>
        <v>24.047999999999998</v>
      </c>
      <c r="AC224" s="116">
        <v>1.02</v>
      </c>
      <c r="AD224" s="152">
        <f t="shared" si="89"/>
        <v>4.0881600000000002</v>
      </c>
      <c r="AE224" s="117">
        <v>0.371</v>
      </c>
      <c r="AF224" s="147">
        <f t="shared" si="90"/>
        <v>1.4869680000000001</v>
      </c>
      <c r="AG224" s="117">
        <v>3.2349999999999999</v>
      </c>
      <c r="AH224" s="147">
        <f t="shared" si="91"/>
        <v>12.965879999999999</v>
      </c>
      <c r="AI224" s="29">
        <f t="shared" si="92"/>
        <v>9.6059999999999999</v>
      </c>
      <c r="AJ224" s="150">
        <f t="shared" si="93"/>
        <v>38.500847999999998</v>
      </c>
      <c r="AK224" s="54" t="s">
        <v>84</v>
      </c>
      <c r="AL224" s="145">
        <v>0.1</v>
      </c>
      <c r="AM224" s="147">
        <f t="shared" si="94"/>
        <v>0.40079999999999999</v>
      </c>
      <c r="AN224" s="53"/>
      <c r="AO224" s="122">
        <v>0.1</v>
      </c>
      <c r="AP224" s="148">
        <f t="shared" si="95"/>
        <v>0.40079999999999999</v>
      </c>
      <c r="AQ224" s="127"/>
      <c r="AR224" s="129">
        <v>2.3E-2</v>
      </c>
      <c r="AS224" s="160">
        <f t="shared" si="96"/>
        <v>9.2184000000000002E-2</v>
      </c>
      <c r="AT224" s="55" t="s">
        <v>84</v>
      </c>
      <c r="AU224" s="129">
        <v>0.01</v>
      </c>
      <c r="AV224" s="160">
        <f t="shared" si="97"/>
        <v>4.0079999999999998E-2</v>
      </c>
      <c r="AW224" s="55"/>
      <c r="AX224" s="138">
        <v>6.0000000000000001E-3</v>
      </c>
      <c r="AY224" s="160">
        <f t="shared" si="98"/>
        <v>2.4048000000000003E-2</v>
      </c>
      <c r="AZ224" s="53"/>
      <c r="BA224" s="125">
        <v>0.56999999999999995</v>
      </c>
      <c r="BB224" s="160">
        <f t="shared" si="99"/>
        <v>2.2845599999999999</v>
      </c>
      <c r="BC224" s="53"/>
      <c r="BD224" s="141">
        <v>0.03</v>
      </c>
      <c r="BE224" s="160">
        <f t="shared" si="100"/>
        <v>0.12024</v>
      </c>
      <c r="BF224" s="53" t="s">
        <v>84</v>
      </c>
      <c r="BG224" s="122">
        <v>0.01</v>
      </c>
      <c r="BH224" s="148">
        <f t="shared" si="101"/>
        <v>4.0079999999999998E-2</v>
      </c>
      <c r="BI224" s="55" t="s">
        <v>84</v>
      </c>
      <c r="BJ224" s="129">
        <v>0.01</v>
      </c>
      <c r="BK224" s="160">
        <f t="shared" si="102"/>
        <v>4.0079999999999998E-2</v>
      </c>
      <c r="BL224" s="53"/>
      <c r="BM224" s="141">
        <v>0.38</v>
      </c>
      <c r="BN224" s="160">
        <f t="shared" si="103"/>
        <v>1.5230399999999999</v>
      </c>
      <c r="BO224" s="32" t="s">
        <v>115</v>
      </c>
      <c r="BP224" s="9" t="s">
        <v>115</v>
      </c>
      <c r="BQ224" s="131"/>
      <c r="BR224" s="8"/>
    </row>
    <row r="225" spans="1:70" x14ac:dyDescent="0.25">
      <c r="A225" s="86">
        <f t="shared" si="104"/>
        <v>42569</v>
      </c>
      <c r="B225" s="25">
        <v>5082</v>
      </c>
      <c r="C225" s="31">
        <v>19.72</v>
      </c>
      <c r="D225" s="168">
        <v>7.95</v>
      </c>
      <c r="E225" s="26">
        <v>1</v>
      </c>
      <c r="F225" s="29">
        <v>332</v>
      </c>
      <c r="G225" s="29">
        <f t="shared" si="84"/>
        <v>332</v>
      </c>
      <c r="H225" s="147">
        <f t="shared" si="105"/>
        <v>1687.2239999999999</v>
      </c>
      <c r="I225" s="26">
        <v>1</v>
      </c>
      <c r="J225" s="29">
        <v>239</v>
      </c>
      <c r="K225" s="29">
        <f t="shared" si="85"/>
        <v>239</v>
      </c>
      <c r="L225" s="29">
        <f t="shared" si="106"/>
        <v>1214.598</v>
      </c>
      <c r="M225" s="54">
        <v>79</v>
      </c>
      <c r="N225" s="147">
        <f t="shared" si="107"/>
        <v>401.47800000000001</v>
      </c>
      <c r="O225" s="97">
        <v>90.1</v>
      </c>
      <c r="P225" s="62">
        <v>99</v>
      </c>
      <c r="Q225" s="29">
        <v>90</v>
      </c>
      <c r="R225" s="29">
        <f t="shared" si="86"/>
        <v>98.888888888888943</v>
      </c>
      <c r="S225" s="147">
        <f t="shared" si="108"/>
        <v>502.55333333333363</v>
      </c>
      <c r="T225" s="26">
        <v>1</v>
      </c>
      <c r="U225" s="62">
        <v>1.1200000000000001</v>
      </c>
      <c r="V225" s="62">
        <f t="shared" si="87"/>
        <v>1.1200000000000001</v>
      </c>
      <c r="W225" s="150">
        <f t="shared" si="109"/>
        <v>5.69184</v>
      </c>
      <c r="X225" s="148" t="s">
        <v>84</v>
      </c>
      <c r="Y225" s="160">
        <v>1</v>
      </c>
      <c r="Z225" s="147">
        <f t="shared" si="110"/>
        <v>5.0819999999999999</v>
      </c>
      <c r="AA225" s="114">
        <v>11.6</v>
      </c>
      <c r="AB225" s="148">
        <f t="shared" si="88"/>
        <v>58.9512</v>
      </c>
      <c r="AC225" s="116">
        <v>1.65</v>
      </c>
      <c r="AD225" s="152">
        <f t="shared" si="89"/>
        <v>8.3852999999999991</v>
      </c>
      <c r="AE225" s="117">
        <v>0.48799999999999999</v>
      </c>
      <c r="AF225" s="147">
        <f t="shared" si="90"/>
        <v>2.480016</v>
      </c>
      <c r="AG225" s="117">
        <v>0.73399999999999999</v>
      </c>
      <c r="AH225" s="147">
        <f t="shared" si="91"/>
        <v>3.7301880000000001</v>
      </c>
      <c r="AI225" s="29">
        <f t="shared" si="92"/>
        <v>12.821999999999999</v>
      </c>
      <c r="AJ225" s="150">
        <f t="shared" si="93"/>
        <v>65.16140399999999</v>
      </c>
      <c r="AK225" s="54"/>
      <c r="AL225" s="145">
        <v>0.53</v>
      </c>
      <c r="AM225" s="147">
        <f t="shared" si="94"/>
        <v>2.69346</v>
      </c>
      <c r="AN225" s="53"/>
      <c r="AO225" s="122">
        <v>0.25</v>
      </c>
      <c r="AP225" s="148">
        <f t="shared" si="95"/>
        <v>1.2705</v>
      </c>
      <c r="AQ225" s="127"/>
      <c r="AR225" s="129">
        <v>0.06</v>
      </c>
      <c r="AS225" s="160">
        <f t="shared" si="96"/>
        <v>0.30492000000000002</v>
      </c>
      <c r="AT225" s="55" t="s">
        <v>84</v>
      </c>
      <c r="AU225" s="129">
        <v>0.01</v>
      </c>
      <c r="AV225" s="160">
        <f t="shared" si="97"/>
        <v>5.0819999999999997E-2</v>
      </c>
      <c r="AW225" s="55"/>
      <c r="AX225" s="138">
        <v>1.9E-2</v>
      </c>
      <c r="AY225" s="160">
        <f t="shared" si="98"/>
        <v>9.6557999999999991E-2</v>
      </c>
      <c r="AZ225" s="53"/>
      <c r="BA225" s="125">
        <v>1.7</v>
      </c>
      <c r="BB225" s="160">
        <f t="shared" si="99"/>
        <v>8.6394000000000002</v>
      </c>
      <c r="BC225" s="53"/>
      <c r="BD225" s="141">
        <v>0.1</v>
      </c>
      <c r="BE225" s="160">
        <f t="shared" si="100"/>
        <v>0.5082000000000001</v>
      </c>
      <c r="BF225" s="53"/>
      <c r="BG225" s="122">
        <v>0.01</v>
      </c>
      <c r="BH225" s="148">
        <f t="shared" si="101"/>
        <v>5.0819999999999997E-2</v>
      </c>
      <c r="BI225" s="55" t="s">
        <v>84</v>
      </c>
      <c r="BJ225" s="129">
        <v>0.01</v>
      </c>
      <c r="BK225" s="160">
        <f t="shared" si="102"/>
        <v>5.0819999999999997E-2</v>
      </c>
      <c r="BL225" s="53"/>
      <c r="BM225" s="141">
        <v>0.61</v>
      </c>
      <c r="BN225" s="160">
        <f t="shared" si="103"/>
        <v>3.1000199999999998</v>
      </c>
      <c r="BO225" s="32" t="s">
        <v>115</v>
      </c>
      <c r="BP225" s="9" t="s">
        <v>115</v>
      </c>
      <c r="BQ225" s="131"/>
      <c r="BR225" s="8"/>
    </row>
    <row r="226" spans="1:70" x14ac:dyDescent="0.25">
      <c r="A226" s="86">
        <f t="shared" si="104"/>
        <v>42570</v>
      </c>
      <c r="B226" s="25">
        <v>5202</v>
      </c>
      <c r="C226" s="31">
        <v>21</v>
      </c>
      <c r="D226" s="168">
        <v>8.0299999999999994</v>
      </c>
      <c r="E226" s="26">
        <v>1</v>
      </c>
      <c r="F226" s="29">
        <v>280</v>
      </c>
      <c r="G226" s="29">
        <f t="shared" si="84"/>
        <v>280</v>
      </c>
      <c r="H226" s="147">
        <f t="shared" si="105"/>
        <v>1456.56</v>
      </c>
      <c r="I226" s="26">
        <v>1</v>
      </c>
      <c r="J226" s="29">
        <v>255</v>
      </c>
      <c r="K226" s="29">
        <f t="shared" si="85"/>
        <v>255</v>
      </c>
      <c r="L226" s="29">
        <f t="shared" si="106"/>
        <v>1326.51</v>
      </c>
      <c r="M226" s="54">
        <v>57</v>
      </c>
      <c r="N226" s="147">
        <f t="shared" si="107"/>
        <v>296.51400000000001</v>
      </c>
      <c r="O226" s="97">
        <v>93.9</v>
      </c>
      <c r="P226" s="62">
        <v>97.9</v>
      </c>
      <c r="Q226" s="29">
        <v>100</v>
      </c>
      <c r="R226" s="29">
        <f t="shared" si="86"/>
        <v>40</v>
      </c>
      <c r="S226" s="147">
        <f t="shared" si="108"/>
        <v>208.08</v>
      </c>
      <c r="T226" s="26">
        <v>1</v>
      </c>
      <c r="U226" s="62">
        <v>0.88</v>
      </c>
      <c r="V226" s="62">
        <f t="shared" si="87"/>
        <v>0.88</v>
      </c>
      <c r="W226" s="150">
        <f t="shared" si="109"/>
        <v>4.5777600000000005</v>
      </c>
      <c r="X226" s="148" t="s">
        <v>84</v>
      </c>
      <c r="Y226" s="160">
        <v>1</v>
      </c>
      <c r="Z226" s="147">
        <f t="shared" si="110"/>
        <v>5.202</v>
      </c>
      <c r="AA226" s="114">
        <v>10.4</v>
      </c>
      <c r="AB226" s="148">
        <f t="shared" si="88"/>
        <v>54.1008</v>
      </c>
      <c r="AC226" s="116">
        <v>2.8</v>
      </c>
      <c r="AD226" s="152">
        <f t="shared" si="89"/>
        <v>14.565599999999998</v>
      </c>
      <c r="AE226" s="117">
        <v>0.24</v>
      </c>
      <c r="AF226" s="147">
        <f t="shared" si="90"/>
        <v>1.24848</v>
      </c>
      <c r="AG226" s="117">
        <v>0.224</v>
      </c>
      <c r="AH226" s="147">
        <f t="shared" si="91"/>
        <v>1.1652480000000001</v>
      </c>
      <c r="AI226" s="29">
        <f t="shared" si="92"/>
        <v>10.864000000000001</v>
      </c>
      <c r="AJ226" s="150">
        <f t="shared" si="93"/>
        <v>56.514528000000006</v>
      </c>
      <c r="AK226" s="54"/>
      <c r="AL226" s="145">
        <v>0.15</v>
      </c>
      <c r="AM226" s="147">
        <f t="shared" si="94"/>
        <v>0.78029999999999999</v>
      </c>
      <c r="AN226" s="53"/>
      <c r="AO226" s="122">
        <v>0.23</v>
      </c>
      <c r="AP226" s="148">
        <f t="shared" si="95"/>
        <v>1.1964600000000001</v>
      </c>
      <c r="AQ226" s="127"/>
      <c r="AR226" s="129">
        <v>0.06</v>
      </c>
      <c r="AS226" s="160">
        <f t="shared" si="96"/>
        <v>0.31212000000000001</v>
      </c>
      <c r="AT226" s="55" t="s">
        <v>84</v>
      </c>
      <c r="AU226" s="129">
        <v>0.01</v>
      </c>
      <c r="AV226" s="160">
        <f t="shared" si="97"/>
        <v>5.2020000000000004E-2</v>
      </c>
      <c r="AW226" s="55"/>
      <c r="AX226" s="138">
        <v>1.4E-2</v>
      </c>
      <c r="AY226" s="160">
        <f t="shared" si="98"/>
        <v>7.2828000000000004E-2</v>
      </c>
      <c r="AZ226" s="53"/>
      <c r="BA226" s="125">
        <v>1.4</v>
      </c>
      <c r="BB226" s="160">
        <f t="shared" si="99"/>
        <v>7.2827999999999991</v>
      </c>
      <c r="BC226" s="53"/>
      <c r="BD226" s="141">
        <v>0.12</v>
      </c>
      <c r="BE226" s="160">
        <f t="shared" si="100"/>
        <v>0.62424000000000002</v>
      </c>
      <c r="BF226" s="53"/>
      <c r="BG226" s="122">
        <v>0.01</v>
      </c>
      <c r="BH226" s="148">
        <f t="shared" si="101"/>
        <v>5.2020000000000004E-2</v>
      </c>
      <c r="BI226" s="55" t="s">
        <v>84</v>
      </c>
      <c r="BJ226" s="129">
        <v>0.01</v>
      </c>
      <c r="BK226" s="160">
        <f t="shared" si="102"/>
        <v>5.2020000000000004E-2</v>
      </c>
      <c r="BL226" s="53"/>
      <c r="BM226" s="141">
        <v>0.41</v>
      </c>
      <c r="BN226" s="160">
        <f t="shared" si="103"/>
        <v>2.1328199999999997</v>
      </c>
      <c r="BO226" s="32" t="s">
        <v>115</v>
      </c>
      <c r="BP226" s="9" t="s">
        <v>115</v>
      </c>
      <c r="BQ226" s="131"/>
      <c r="BR226" s="8"/>
    </row>
    <row r="227" spans="1:70" x14ac:dyDescent="0.25">
      <c r="A227" s="86">
        <f t="shared" si="104"/>
        <v>42571</v>
      </c>
      <c r="B227" s="25">
        <v>5267</v>
      </c>
      <c r="C227" s="31">
        <v>21.56</v>
      </c>
      <c r="D227" s="168">
        <v>7.85</v>
      </c>
      <c r="E227" s="26">
        <v>1</v>
      </c>
      <c r="F227" s="29">
        <v>234</v>
      </c>
      <c r="G227" s="29">
        <f t="shared" si="84"/>
        <v>234</v>
      </c>
      <c r="H227" s="147">
        <f t="shared" si="105"/>
        <v>1232.4780000000001</v>
      </c>
      <c r="I227" s="26">
        <v>1</v>
      </c>
      <c r="J227" s="29">
        <v>165</v>
      </c>
      <c r="K227" s="29">
        <f t="shared" si="85"/>
        <v>165</v>
      </c>
      <c r="L227" s="29">
        <f t="shared" si="106"/>
        <v>869.05499999999995</v>
      </c>
      <c r="M227" s="54">
        <v>60</v>
      </c>
      <c r="N227" s="147">
        <f t="shared" si="107"/>
        <v>316.02</v>
      </c>
      <c r="O227" s="97">
        <v>89.4</v>
      </c>
      <c r="P227" s="62">
        <v>94.1</v>
      </c>
      <c r="Q227" s="29">
        <v>88</v>
      </c>
      <c r="R227" s="29">
        <f t="shared" si="86"/>
        <v>53.409090909090786</v>
      </c>
      <c r="S227" s="147">
        <f t="shared" si="108"/>
        <v>281.3056818181812</v>
      </c>
      <c r="T227" s="26">
        <v>1</v>
      </c>
      <c r="U227" s="62">
        <v>0.92</v>
      </c>
      <c r="V227" s="62">
        <f t="shared" si="87"/>
        <v>0.92</v>
      </c>
      <c r="W227" s="150">
        <f t="shared" si="109"/>
        <v>4.8456400000000004</v>
      </c>
      <c r="X227" s="148"/>
      <c r="Y227" s="160">
        <v>1.3</v>
      </c>
      <c r="Z227" s="147">
        <f t="shared" si="110"/>
        <v>6.8471000000000002</v>
      </c>
      <c r="AA227" s="114">
        <v>10.4</v>
      </c>
      <c r="AB227" s="148">
        <f t="shared" si="88"/>
        <v>54.776800000000001</v>
      </c>
      <c r="AC227" s="116">
        <v>2.57</v>
      </c>
      <c r="AD227" s="152">
        <f t="shared" si="89"/>
        <v>13.53619</v>
      </c>
      <c r="AE227" s="117">
        <v>0.307</v>
      </c>
      <c r="AF227" s="147">
        <f t="shared" si="90"/>
        <v>1.6169690000000001</v>
      </c>
      <c r="AG227" s="117">
        <v>0.49299999999999999</v>
      </c>
      <c r="AH227" s="147">
        <f t="shared" si="91"/>
        <v>2.5966309999999999</v>
      </c>
      <c r="AI227" s="29">
        <f t="shared" si="92"/>
        <v>11.200000000000001</v>
      </c>
      <c r="AJ227" s="150">
        <f t="shared" si="93"/>
        <v>58.990400000000008</v>
      </c>
      <c r="AK227" s="54"/>
      <c r="AL227" s="145">
        <v>0.3</v>
      </c>
      <c r="AM227" s="147">
        <f t="shared" si="94"/>
        <v>1.5800999999999998</v>
      </c>
      <c r="AN227" s="53"/>
      <c r="AO227" s="122">
        <v>0.31</v>
      </c>
      <c r="AP227" s="148">
        <f t="shared" si="95"/>
        <v>1.6327700000000001</v>
      </c>
      <c r="AQ227" s="127" t="s">
        <v>84</v>
      </c>
      <c r="AR227" s="129">
        <v>5.0000000000000001E-3</v>
      </c>
      <c r="AS227" s="160">
        <f t="shared" si="96"/>
        <v>2.6335000000000001E-2</v>
      </c>
      <c r="AT227" s="55" t="s">
        <v>84</v>
      </c>
      <c r="AU227" s="129">
        <v>0.01</v>
      </c>
      <c r="AV227" s="160">
        <f t="shared" si="97"/>
        <v>5.2670000000000002E-2</v>
      </c>
      <c r="AW227" s="55"/>
      <c r="AX227" s="138">
        <v>1.4E-2</v>
      </c>
      <c r="AY227" s="160">
        <f t="shared" si="98"/>
        <v>7.3737999999999998E-2</v>
      </c>
      <c r="AZ227" s="53"/>
      <c r="BA227" s="125">
        <v>2.2999999999999998</v>
      </c>
      <c r="BB227" s="160">
        <f t="shared" si="99"/>
        <v>12.114099999999999</v>
      </c>
      <c r="BC227" s="53"/>
      <c r="BD227" s="141">
        <v>0.15</v>
      </c>
      <c r="BE227" s="160">
        <f t="shared" si="100"/>
        <v>0.79004999999999992</v>
      </c>
      <c r="BF227" s="53"/>
      <c r="BG227" s="122">
        <v>0.01</v>
      </c>
      <c r="BH227" s="148">
        <f t="shared" si="101"/>
        <v>5.2670000000000002E-2</v>
      </c>
      <c r="BI227" s="55" t="s">
        <v>84</v>
      </c>
      <c r="BJ227" s="129">
        <v>0.01</v>
      </c>
      <c r="BK227" s="160">
        <f t="shared" si="102"/>
        <v>5.2670000000000002E-2</v>
      </c>
      <c r="BL227" s="53"/>
      <c r="BM227" s="141">
        <v>0.53</v>
      </c>
      <c r="BN227" s="160">
        <f t="shared" si="103"/>
        <v>2.7915100000000002</v>
      </c>
      <c r="BO227" s="32" t="s">
        <v>115</v>
      </c>
      <c r="BP227" s="9" t="s">
        <v>115</v>
      </c>
      <c r="BQ227" s="131"/>
      <c r="BR227" s="8"/>
    </row>
    <row r="228" spans="1:70" x14ac:dyDescent="0.25">
      <c r="A228" s="86">
        <f t="shared" si="104"/>
        <v>42572</v>
      </c>
      <c r="B228" s="25">
        <v>5024</v>
      </c>
      <c r="C228" s="31">
        <v>21.67</v>
      </c>
      <c r="D228" s="168">
        <v>7.73</v>
      </c>
      <c r="E228" s="26">
        <v>1</v>
      </c>
      <c r="F228" s="29">
        <v>305</v>
      </c>
      <c r="G228" s="29">
        <f t="shared" si="84"/>
        <v>305</v>
      </c>
      <c r="H228" s="147">
        <f t="shared" si="105"/>
        <v>1532.32</v>
      </c>
      <c r="I228" s="26">
        <v>1</v>
      </c>
      <c r="J228" s="29">
        <v>244</v>
      </c>
      <c r="K228" s="29">
        <f t="shared" si="85"/>
        <v>244</v>
      </c>
      <c r="L228" s="29">
        <f t="shared" si="106"/>
        <v>1225.856</v>
      </c>
      <c r="M228" s="54">
        <v>77</v>
      </c>
      <c r="N228" s="147">
        <f t="shared" si="107"/>
        <v>386.84800000000001</v>
      </c>
      <c r="O228" s="97">
        <v>92</v>
      </c>
      <c r="P228" s="62">
        <v>98.3</v>
      </c>
      <c r="Q228" s="29">
        <v>91</v>
      </c>
      <c r="R228" s="29">
        <f t="shared" si="86"/>
        <v>69.230769230769198</v>
      </c>
      <c r="S228" s="147">
        <f t="shared" si="108"/>
        <v>347.81538461538446</v>
      </c>
      <c r="T228" s="26">
        <v>1</v>
      </c>
      <c r="U228" s="62">
        <v>0.92</v>
      </c>
      <c r="V228" s="62">
        <f t="shared" si="87"/>
        <v>0.92</v>
      </c>
      <c r="W228" s="150">
        <f t="shared" si="109"/>
        <v>4.6220799999999995</v>
      </c>
      <c r="X228" s="148"/>
      <c r="Y228" s="160">
        <v>1.1000000000000001</v>
      </c>
      <c r="Z228" s="147">
        <f t="shared" si="110"/>
        <v>5.5264000000000006</v>
      </c>
      <c r="AA228" s="114">
        <v>10.4</v>
      </c>
      <c r="AB228" s="148">
        <f t="shared" si="88"/>
        <v>52.249600000000001</v>
      </c>
      <c r="AC228" s="116">
        <v>2.1800000000000002</v>
      </c>
      <c r="AD228" s="152">
        <f t="shared" si="89"/>
        <v>10.952320000000002</v>
      </c>
      <c r="AE228" s="117">
        <v>0.109</v>
      </c>
      <c r="AF228" s="147">
        <f t="shared" si="90"/>
        <v>0.54761599999999999</v>
      </c>
      <c r="AG228" s="117">
        <v>3.1E-2</v>
      </c>
      <c r="AH228" s="147">
        <f t="shared" si="91"/>
        <v>0.15574399999999999</v>
      </c>
      <c r="AI228" s="29">
        <f t="shared" si="92"/>
        <v>10.540000000000001</v>
      </c>
      <c r="AJ228" s="150">
        <f t="shared" si="93"/>
        <v>52.952960000000004</v>
      </c>
      <c r="AK228" s="54"/>
      <c r="AL228" s="145">
        <v>0.38</v>
      </c>
      <c r="AM228" s="147">
        <f t="shared" si="94"/>
        <v>1.9091200000000002</v>
      </c>
      <c r="AN228" s="53"/>
      <c r="AO228" s="122">
        <v>0.31</v>
      </c>
      <c r="AP228" s="148">
        <f t="shared" si="95"/>
        <v>1.5574400000000002</v>
      </c>
      <c r="AQ228" s="127" t="s">
        <v>84</v>
      </c>
      <c r="AR228" s="129">
        <v>7.0000000000000001E-3</v>
      </c>
      <c r="AS228" s="160">
        <f t="shared" si="96"/>
        <v>3.5167999999999998E-2</v>
      </c>
      <c r="AT228" s="55" t="s">
        <v>84</v>
      </c>
      <c r="AU228" s="129">
        <v>0.01</v>
      </c>
      <c r="AV228" s="160">
        <f t="shared" si="97"/>
        <v>5.024E-2</v>
      </c>
      <c r="AW228" s="55"/>
      <c r="AX228" s="138">
        <v>1.4999999999999999E-2</v>
      </c>
      <c r="AY228" s="160">
        <f t="shared" si="98"/>
        <v>7.5359999999999996E-2</v>
      </c>
      <c r="AZ228" s="53"/>
      <c r="BA228" s="125">
        <v>1.3</v>
      </c>
      <c r="BB228" s="160">
        <f t="shared" si="99"/>
        <v>6.5312000000000001</v>
      </c>
      <c r="BC228" s="53"/>
      <c r="BD228" s="141">
        <v>0.08</v>
      </c>
      <c r="BE228" s="160">
        <f t="shared" si="100"/>
        <v>0.40192</v>
      </c>
      <c r="BF228" s="53"/>
      <c r="BG228" s="122">
        <v>0.01</v>
      </c>
      <c r="BH228" s="148">
        <f t="shared" si="101"/>
        <v>5.024E-2</v>
      </c>
      <c r="BI228" s="55" t="s">
        <v>84</v>
      </c>
      <c r="BJ228" s="129">
        <v>0.01</v>
      </c>
      <c r="BK228" s="160">
        <f t="shared" si="102"/>
        <v>5.024E-2</v>
      </c>
      <c r="BL228" s="53"/>
      <c r="BM228" s="141">
        <v>0.46</v>
      </c>
      <c r="BN228" s="160">
        <f t="shared" si="103"/>
        <v>2.3110399999999998</v>
      </c>
      <c r="BO228" s="32" t="s">
        <v>115</v>
      </c>
      <c r="BP228" s="9" t="s">
        <v>115</v>
      </c>
      <c r="BQ228" s="131"/>
      <c r="BR228" s="8"/>
    </row>
    <row r="229" spans="1:70" x14ac:dyDescent="0.25">
      <c r="A229" s="86">
        <f t="shared" si="104"/>
        <v>42573</v>
      </c>
      <c r="B229" s="25">
        <v>5287</v>
      </c>
      <c r="C229" s="31">
        <v>21.68</v>
      </c>
      <c r="D229" s="168">
        <v>7.42</v>
      </c>
      <c r="E229" s="26">
        <v>1</v>
      </c>
      <c r="F229" s="29">
        <v>341</v>
      </c>
      <c r="G229" s="29">
        <f t="shared" si="84"/>
        <v>341</v>
      </c>
      <c r="H229" s="147">
        <f t="shared" si="105"/>
        <v>1802.867</v>
      </c>
      <c r="I229" s="26">
        <v>1</v>
      </c>
      <c r="J229" s="29">
        <v>258</v>
      </c>
      <c r="K229" s="29">
        <f t="shared" si="85"/>
        <v>258</v>
      </c>
      <c r="L229" s="29">
        <f t="shared" si="106"/>
        <v>1364.046</v>
      </c>
      <c r="M229" s="54">
        <v>73</v>
      </c>
      <c r="N229" s="147">
        <f t="shared" si="107"/>
        <v>385.95100000000002</v>
      </c>
      <c r="O229" s="97">
        <v>90.2</v>
      </c>
      <c r="P229" s="62">
        <v>96</v>
      </c>
      <c r="Q229" s="29">
        <v>82</v>
      </c>
      <c r="R229" s="29">
        <f t="shared" si="86"/>
        <v>70.731707317073131</v>
      </c>
      <c r="S229" s="147">
        <f t="shared" si="108"/>
        <v>373.95853658536566</v>
      </c>
      <c r="T229" s="26">
        <v>1</v>
      </c>
      <c r="U229" s="62">
        <v>0.96</v>
      </c>
      <c r="V229" s="62">
        <f t="shared" si="87"/>
        <v>0.96</v>
      </c>
      <c r="W229" s="150">
        <f t="shared" si="109"/>
        <v>5.0755199999999991</v>
      </c>
      <c r="X229" s="148"/>
      <c r="Y229" s="160">
        <v>1.6</v>
      </c>
      <c r="Z229" s="147">
        <f t="shared" si="110"/>
        <v>8.4592000000000009</v>
      </c>
      <c r="AA229" s="114">
        <v>10.8</v>
      </c>
      <c r="AB229" s="148">
        <f t="shared" si="88"/>
        <v>57.099600000000002</v>
      </c>
      <c r="AC229" s="116">
        <v>3.19</v>
      </c>
      <c r="AD229" s="152">
        <f t="shared" si="89"/>
        <v>16.86553</v>
      </c>
      <c r="AE229" s="117">
        <v>0.1</v>
      </c>
      <c r="AF229" s="147">
        <f t="shared" si="90"/>
        <v>0.52870000000000006</v>
      </c>
      <c r="AG229" s="117">
        <v>0.2</v>
      </c>
      <c r="AH229" s="147">
        <f t="shared" si="91"/>
        <v>1.0574000000000001</v>
      </c>
      <c r="AI229" s="29">
        <f t="shared" si="92"/>
        <v>11.1</v>
      </c>
      <c r="AJ229" s="150">
        <f t="shared" si="93"/>
        <v>58.685699999999997</v>
      </c>
      <c r="AK229" s="54" t="s">
        <v>84</v>
      </c>
      <c r="AL229" s="145">
        <v>0.1</v>
      </c>
      <c r="AM229" s="147">
        <f t="shared" si="94"/>
        <v>0.52870000000000006</v>
      </c>
      <c r="AN229" s="53"/>
      <c r="AO229" s="122">
        <v>0.37</v>
      </c>
      <c r="AP229" s="148">
        <f t="shared" si="95"/>
        <v>1.9561900000000001</v>
      </c>
      <c r="AQ229" s="127"/>
      <c r="AR229" s="129">
        <v>7.0000000000000001E-3</v>
      </c>
      <c r="AS229" s="160">
        <f t="shared" si="96"/>
        <v>3.7009E-2</v>
      </c>
      <c r="AT229" s="55" t="s">
        <v>84</v>
      </c>
      <c r="AU229" s="129">
        <v>0.01</v>
      </c>
      <c r="AV229" s="160">
        <f t="shared" si="97"/>
        <v>5.2870000000000007E-2</v>
      </c>
      <c r="AW229" s="55"/>
      <c r="AX229" s="138">
        <v>1.6E-2</v>
      </c>
      <c r="AY229" s="160">
        <f t="shared" si="98"/>
        <v>8.4592000000000001E-2</v>
      </c>
      <c r="AZ229" s="53"/>
      <c r="BA229" s="125">
        <v>2.1</v>
      </c>
      <c r="BB229" s="160">
        <f t="shared" si="99"/>
        <v>11.1027</v>
      </c>
      <c r="BC229" s="53"/>
      <c r="BD229" s="141">
        <v>0.13</v>
      </c>
      <c r="BE229" s="160">
        <f t="shared" si="100"/>
        <v>0.68731000000000009</v>
      </c>
      <c r="BF229" s="53"/>
      <c r="BG229" s="122">
        <v>0.02</v>
      </c>
      <c r="BH229" s="148">
        <f t="shared" si="101"/>
        <v>0.10574000000000001</v>
      </c>
      <c r="BI229" s="55" t="s">
        <v>84</v>
      </c>
      <c r="BJ229" s="129">
        <v>0.01</v>
      </c>
      <c r="BK229" s="160">
        <f t="shared" si="102"/>
        <v>5.2870000000000007E-2</v>
      </c>
      <c r="BL229" s="53"/>
      <c r="BM229" s="141">
        <v>0.57999999999999996</v>
      </c>
      <c r="BN229" s="160">
        <f t="shared" si="103"/>
        <v>3.0664599999999997</v>
      </c>
      <c r="BO229" s="32" t="s">
        <v>115</v>
      </c>
      <c r="BP229" s="9" t="s">
        <v>115</v>
      </c>
      <c r="BQ229" s="131"/>
      <c r="BR229" s="8"/>
    </row>
    <row r="230" spans="1:70" x14ac:dyDescent="0.25">
      <c r="A230" s="86">
        <f t="shared" si="104"/>
        <v>42574</v>
      </c>
      <c r="B230" s="25">
        <v>4499</v>
      </c>
      <c r="C230" s="31">
        <v>19.2</v>
      </c>
      <c r="D230" s="168">
        <v>7.75</v>
      </c>
      <c r="E230" s="26">
        <v>1</v>
      </c>
      <c r="F230" s="29">
        <v>93</v>
      </c>
      <c r="G230" s="29">
        <f t="shared" si="84"/>
        <v>93</v>
      </c>
      <c r="H230" s="147">
        <f t="shared" si="105"/>
        <v>418.40699999999998</v>
      </c>
      <c r="I230" s="26">
        <v>1</v>
      </c>
      <c r="J230" s="29">
        <v>62.8</v>
      </c>
      <c r="K230" s="29">
        <f t="shared" si="85"/>
        <v>62.8</v>
      </c>
      <c r="L230" s="29">
        <f t="shared" si="106"/>
        <v>282.53719999999998</v>
      </c>
      <c r="M230" s="54">
        <v>31</v>
      </c>
      <c r="N230" s="147">
        <f t="shared" si="107"/>
        <v>139.46899999999999</v>
      </c>
      <c r="O230" s="97">
        <v>90.8</v>
      </c>
      <c r="P230" s="62">
        <v>93.1</v>
      </c>
      <c r="Q230" s="29">
        <v>70</v>
      </c>
      <c r="R230" s="29">
        <f t="shared" si="86"/>
        <v>32.857142857142819</v>
      </c>
      <c r="S230" s="147">
        <f t="shared" si="108"/>
        <v>147.82428571428554</v>
      </c>
      <c r="T230" s="26">
        <v>1</v>
      </c>
      <c r="U230" s="62">
        <v>1.1200000000000001</v>
      </c>
      <c r="V230" s="62">
        <f t="shared" si="87"/>
        <v>1.1200000000000001</v>
      </c>
      <c r="W230" s="150">
        <f t="shared" si="109"/>
        <v>5.0388799999999998</v>
      </c>
      <c r="X230" s="148"/>
      <c r="Y230" s="160">
        <v>1</v>
      </c>
      <c r="Z230" s="147">
        <f t="shared" si="110"/>
        <v>4.4989999999999997</v>
      </c>
      <c r="AA230" s="114">
        <v>6.4</v>
      </c>
      <c r="AB230" s="148">
        <f t="shared" si="88"/>
        <v>28.793600000000001</v>
      </c>
      <c r="AC230" s="116">
        <v>1.69</v>
      </c>
      <c r="AD230" s="152">
        <f t="shared" si="89"/>
        <v>7.6033099999999996</v>
      </c>
      <c r="AE230" s="117">
        <v>0.191</v>
      </c>
      <c r="AF230" s="147">
        <f t="shared" si="90"/>
        <v>0.85930899999999999</v>
      </c>
      <c r="AG230" s="117">
        <v>2.097</v>
      </c>
      <c r="AH230" s="147">
        <f t="shared" si="91"/>
        <v>9.4344029999999997</v>
      </c>
      <c r="AI230" s="29">
        <f t="shared" si="92"/>
        <v>8.6880000000000006</v>
      </c>
      <c r="AJ230" s="150">
        <f t="shared" si="93"/>
        <v>39.087312000000004</v>
      </c>
      <c r="AK230" s="54" t="s">
        <v>84</v>
      </c>
      <c r="AL230" s="145">
        <v>0.1</v>
      </c>
      <c r="AM230" s="147">
        <f t="shared" si="94"/>
        <v>0.44990000000000002</v>
      </c>
      <c r="AN230" s="53"/>
      <c r="AO230" s="122">
        <v>0.19</v>
      </c>
      <c r="AP230" s="148">
        <f t="shared" si="95"/>
        <v>0.85481000000000007</v>
      </c>
      <c r="AQ230" s="127" t="s">
        <v>84</v>
      </c>
      <c r="AR230" s="129">
        <v>5.0000000000000001E-3</v>
      </c>
      <c r="AS230" s="160">
        <f t="shared" si="96"/>
        <v>2.2495000000000001E-2</v>
      </c>
      <c r="AT230" s="55" t="s">
        <v>84</v>
      </c>
      <c r="AU230" s="129">
        <v>0.01</v>
      </c>
      <c r="AV230" s="160">
        <f t="shared" si="97"/>
        <v>4.4990000000000002E-2</v>
      </c>
      <c r="AW230" s="55"/>
      <c r="AX230" s="138">
        <v>8.0000000000000002E-3</v>
      </c>
      <c r="AY230" s="160">
        <f t="shared" si="98"/>
        <v>3.5991999999999996E-2</v>
      </c>
      <c r="AZ230" s="53"/>
      <c r="BA230" s="125">
        <v>0.81</v>
      </c>
      <c r="BB230" s="160">
        <f t="shared" si="99"/>
        <v>3.64419</v>
      </c>
      <c r="BC230" s="53"/>
      <c r="BD230" s="141">
        <v>7.0000000000000007E-2</v>
      </c>
      <c r="BE230" s="160">
        <f t="shared" si="100"/>
        <v>0.31492999999999999</v>
      </c>
      <c r="BF230" s="53" t="s">
        <v>84</v>
      </c>
      <c r="BG230" s="122">
        <v>0.01</v>
      </c>
      <c r="BH230" s="148">
        <f t="shared" si="101"/>
        <v>4.4990000000000002E-2</v>
      </c>
      <c r="BI230" s="55" t="s">
        <v>84</v>
      </c>
      <c r="BJ230" s="129">
        <v>0.01</v>
      </c>
      <c r="BK230" s="160">
        <f t="shared" si="102"/>
        <v>4.4990000000000002E-2</v>
      </c>
      <c r="BL230" s="53"/>
      <c r="BM230" s="141">
        <v>0.3</v>
      </c>
      <c r="BN230" s="160">
        <f t="shared" si="103"/>
        <v>1.3497000000000001</v>
      </c>
      <c r="BO230" s="32" t="s">
        <v>115</v>
      </c>
      <c r="BP230" s="9" t="s">
        <v>115</v>
      </c>
      <c r="BQ230" s="131"/>
      <c r="BR230" s="8"/>
    </row>
    <row r="231" spans="1:70" x14ac:dyDescent="0.25">
      <c r="A231" s="86">
        <f t="shared" si="104"/>
        <v>42575</v>
      </c>
      <c r="B231" s="25">
        <v>3880</v>
      </c>
      <c r="C231" s="31">
        <v>16.829999999999998</v>
      </c>
      <c r="D231" s="168">
        <v>7.88</v>
      </c>
      <c r="E231" s="26">
        <v>1</v>
      </c>
      <c r="F231" s="29">
        <v>54.7</v>
      </c>
      <c r="G231" s="29">
        <f t="shared" si="84"/>
        <v>54.7</v>
      </c>
      <c r="H231" s="147">
        <f t="shared" si="105"/>
        <v>212.23599999999999</v>
      </c>
      <c r="I231" s="26">
        <v>1</v>
      </c>
      <c r="J231" s="29">
        <v>15</v>
      </c>
      <c r="K231" s="29">
        <f t="shared" si="85"/>
        <v>15</v>
      </c>
      <c r="L231" s="29">
        <f t="shared" si="106"/>
        <v>58.2</v>
      </c>
      <c r="M231" s="54">
        <v>8</v>
      </c>
      <c r="N231" s="147">
        <f t="shared" si="107"/>
        <v>31.04</v>
      </c>
      <c r="O231" s="97">
        <v>90.7</v>
      </c>
      <c r="P231" s="62">
        <v>92.9</v>
      </c>
      <c r="Q231" s="29">
        <v>90</v>
      </c>
      <c r="R231" s="29">
        <f t="shared" si="86"/>
        <v>24.444444444444475</v>
      </c>
      <c r="S231" s="147">
        <f t="shared" si="108"/>
        <v>94.844444444444562</v>
      </c>
      <c r="T231" s="26">
        <v>1</v>
      </c>
      <c r="U231" s="62">
        <v>0.72</v>
      </c>
      <c r="V231" s="62">
        <f t="shared" si="87"/>
        <v>0.72</v>
      </c>
      <c r="W231" s="150">
        <f t="shared" si="109"/>
        <v>2.7936000000000001</v>
      </c>
      <c r="X231" s="148" t="s">
        <v>84</v>
      </c>
      <c r="Y231" s="160">
        <v>0.1</v>
      </c>
      <c r="Z231" s="147">
        <f t="shared" si="110"/>
        <v>0.38800000000000001</v>
      </c>
      <c r="AA231" s="114">
        <v>4.8</v>
      </c>
      <c r="AB231" s="148">
        <f t="shared" si="88"/>
        <v>18.623999999999999</v>
      </c>
      <c r="AC231" s="116">
        <v>3.45</v>
      </c>
      <c r="AD231" s="152">
        <f t="shared" si="89"/>
        <v>13.385999999999999</v>
      </c>
      <c r="AE231" s="117">
        <v>0.20399999999999999</v>
      </c>
      <c r="AF231" s="147">
        <f t="shared" si="90"/>
        <v>0.79152</v>
      </c>
      <c r="AG231" s="117">
        <v>5.4870000000000001</v>
      </c>
      <c r="AH231" s="147">
        <f t="shared" si="91"/>
        <v>21.289560000000002</v>
      </c>
      <c r="AI231" s="29">
        <f t="shared" si="92"/>
        <v>10.491</v>
      </c>
      <c r="AJ231" s="150">
        <f t="shared" si="93"/>
        <v>40.705080000000002</v>
      </c>
      <c r="AK231" s="54"/>
      <c r="AL231" s="145">
        <v>0.1</v>
      </c>
      <c r="AM231" s="147">
        <f t="shared" si="94"/>
        <v>0.38800000000000001</v>
      </c>
      <c r="AN231" s="53"/>
      <c r="AO231" s="122">
        <v>0.18</v>
      </c>
      <c r="AP231" s="148">
        <f t="shared" si="95"/>
        <v>0.69840000000000002</v>
      </c>
      <c r="AQ231" s="127"/>
      <c r="AR231" s="129">
        <v>1.0999999999999999E-2</v>
      </c>
      <c r="AS231" s="160">
        <f t="shared" si="96"/>
        <v>4.2680000000000003E-2</v>
      </c>
      <c r="AT231" s="55" t="s">
        <v>84</v>
      </c>
      <c r="AU231" s="129">
        <v>0.01</v>
      </c>
      <c r="AV231" s="160">
        <f t="shared" si="97"/>
        <v>3.8800000000000001E-2</v>
      </c>
      <c r="AW231" s="55"/>
      <c r="AX231" s="138">
        <v>1.0999999999999999E-2</v>
      </c>
      <c r="AY231" s="160">
        <f t="shared" si="98"/>
        <v>4.2680000000000003E-2</v>
      </c>
      <c r="AZ231" s="53"/>
      <c r="BA231" s="125">
        <v>2.2000000000000002</v>
      </c>
      <c r="BB231" s="160">
        <f t="shared" si="99"/>
        <v>8.5359999999999996</v>
      </c>
      <c r="BC231" s="53"/>
      <c r="BD231" s="141">
        <v>0.04</v>
      </c>
      <c r="BE231" s="160">
        <f t="shared" si="100"/>
        <v>0.1552</v>
      </c>
      <c r="BF231" s="53"/>
      <c r="BG231" s="122">
        <v>0.03</v>
      </c>
      <c r="BH231" s="148">
        <f t="shared" si="101"/>
        <v>0.11639999999999999</v>
      </c>
      <c r="BI231" s="55" t="s">
        <v>84</v>
      </c>
      <c r="BJ231" s="129">
        <v>0.01</v>
      </c>
      <c r="BK231" s="160">
        <f t="shared" si="102"/>
        <v>3.8800000000000001E-2</v>
      </c>
      <c r="BL231" s="53"/>
      <c r="BM231" s="141">
        <v>0.44</v>
      </c>
      <c r="BN231" s="160">
        <f t="shared" si="103"/>
        <v>1.7072000000000001</v>
      </c>
      <c r="BO231" s="32" t="s">
        <v>115</v>
      </c>
      <c r="BP231" s="9" t="s">
        <v>115</v>
      </c>
      <c r="BQ231" s="131"/>
      <c r="BR231" s="8"/>
    </row>
    <row r="232" spans="1:70" x14ac:dyDescent="0.25">
      <c r="A232" s="86">
        <f t="shared" si="104"/>
        <v>42576</v>
      </c>
      <c r="B232" s="25">
        <v>4490</v>
      </c>
      <c r="C232" s="31">
        <v>18.29</v>
      </c>
      <c r="D232" s="168">
        <v>7.85</v>
      </c>
      <c r="E232" s="26">
        <v>1</v>
      </c>
      <c r="F232" s="29">
        <v>350</v>
      </c>
      <c r="G232" s="29">
        <f t="shared" si="84"/>
        <v>350</v>
      </c>
      <c r="H232" s="147">
        <f t="shared" si="105"/>
        <v>1571.5</v>
      </c>
      <c r="I232" s="26">
        <v>1</v>
      </c>
      <c r="J232" s="29">
        <v>300</v>
      </c>
      <c r="K232" s="29">
        <f t="shared" si="85"/>
        <v>300</v>
      </c>
      <c r="L232" s="29">
        <f t="shared" si="106"/>
        <v>1347</v>
      </c>
      <c r="M232" s="54">
        <v>127</v>
      </c>
      <c r="N232" s="147">
        <f t="shared" si="107"/>
        <v>570.23</v>
      </c>
      <c r="O232" s="97">
        <v>90.7</v>
      </c>
      <c r="P232" s="62">
        <v>94.8</v>
      </c>
      <c r="Q232" s="29">
        <v>92</v>
      </c>
      <c r="R232" s="29">
        <f t="shared" si="86"/>
        <v>44.565217391304287</v>
      </c>
      <c r="S232" s="147">
        <f t="shared" si="108"/>
        <v>200.09782608695625</v>
      </c>
      <c r="T232" s="26">
        <v>1</v>
      </c>
      <c r="U232" s="62">
        <v>1.04</v>
      </c>
      <c r="V232" s="62">
        <f t="shared" si="87"/>
        <v>1.04</v>
      </c>
      <c r="W232" s="150">
        <f t="shared" si="109"/>
        <v>4.6696</v>
      </c>
      <c r="X232" s="148"/>
      <c r="Y232" s="160">
        <v>0.5</v>
      </c>
      <c r="Z232" s="147">
        <f t="shared" si="110"/>
        <v>2.2450000000000001</v>
      </c>
      <c r="AA232" s="114">
        <v>21.2</v>
      </c>
      <c r="AB232" s="148">
        <f t="shared" si="88"/>
        <v>95.188000000000002</v>
      </c>
      <c r="AC232" s="116">
        <v>3.73</v>
      </c>
      <c r="AD232" s="152">
        <f t="shared" si="89"/>
        <v>16.747700000000002</v>
      </c>
      <c r="AE232" s="117">
        <v>0.29699999999999999</v>
      </c>
      <c r="AF232" s="147">
        <f t="shared" si="90"/>
        <v>1.3335299999999999</v>
      </c>
      <c r="AG232" s="117">
        <v>2.8130000000000002</v>
      </c>
      <c r="AH232" s="147">
        <f t="shared" si="91"/>
        <v>12.630370000000001</v>
      </c>
      <c r="AI232" s="29">
        <f t="shared" si="92"/>
        <v>24.31</v>
      </c>
      <c r="AJ232" s="150">
        <f t="shared" si="93"/>
        <v>109.1519</v>
      </c>
      <c r="AK232" s="54"/>
      <c r="AL232" s="145">
        <v>0.35</v>
      </c>
      <c r="AM232" s="147">
        <f t="shared" si="94"/>
        <v>1.5714999999999999</v>
      </c>
      <c r="AN232" s="53"/>
      <c r="AO232" s="122">
        <v>0.44</v>
      </c>
      <c r="AP232" s="148">
        <f t="shared" si="95"/>
        <v>1.9755999999999998</v>
      </c>
      <c r="AQ232" s="127" t="s">
        <v>84</v>
      </c>
      <c r="AR232" s="129">
        <v>5.0000000000000001E-3</v>
      </c>
      <c r="AS232" s="160">
        <f t="shared" si="96"/>
        <v>2.2449999999999998E-2</v>
      </c>
      <c r="AT232" s="55" t="s">
        <v>84</v>
      </c>
      <c r="AU232" s="129">
        <v>0.01</v>
      </c>
      <c r="AV232" s="160">
        <f t="shared" si="97"/>
        <v>4.4899999999999995E-2</v>
      </c>
      <c r="AW232" s="55"/>
      <c r="AX232" s="138">
        <v>8.9999999999999993E-3</v>
      </c>
      <c r="AY232" s="160">
        <f t="shared" si="98"/>
        <v>4.0409999999999995E-2</v>
      </c>
      <c r="AZ232" s="53"/>
      <c r="BA232" s="125">
        <v>1.9</v>
      </c>
      <c r="BB232" s="160">
        <f t="shared" si="99"/>
        <v>8.5310000000000006</v>
      </c>
      <c r="BC232" s="53"/>
      <c r="BD232" s="141">
        <v>0.09</v>
      </c>
      <c r="BE232" s="160">
        <f t="shared" si="100"/>
        <v>0.40409999999999996</v>
      </c>
      <c r="BF232" s="53"/>
      <c r="BG232" s="122">
        <v>0.02</v>
      </c>
      <c r="BH232" s="148">
        <f t="shared" si="101"/>
        <v>8.9799999999999991E-2</v>
      </c>
      <c r="BI232" s="55" t="s">
        <v>84</v>
      </c>
      <c r="BJ232" s="129">
        <v>0.01</v>
      </c>
      <c r="BK232" s="160">
        <f t="shared" si="102"/>
        <v>4.4899999999999995E-2</v>
      </c>
      <c r="BL232" s="53"/>
      <c r="BM232" s="141">
        <v>0.8</v>
      </c>
      <c r="BN232" s="160">
        <f t="shared" si="103"/>
        <v>3.5920000000000001</v>
      </c>
      <c r="BO232" s="32" t="s">
        <v>115</v>
      </c>
      <c r="BP232" s="9" t="s">
        <v>115</v>
      </c>
      <c r="BQ232" s="131"/>
      <c r="BR232" s="8"/>
    </row>
    <row r="233" spans="1:70" x14ac:dyDescent="0.25">
      <c r="A233" s="86">
        <f t="shared" si="104"/>
        <v>42577</v>
      </c>
      <c r="B233" s="25">
        <v>4614</v>
      </c>
      <c r="C233" s="31">
        <v>19.61</v>
      </c>
      <c r="D233" s="168">
        <v>8.1</v>
      </c>
      <c r="E233" s="26">
        <v>1</v>
      </c>
      <c r="F233" s="29">
        <v>557</v>
      </c>
      <c r="G233" s="29">
        <f t="shared" si="84"/>
        <v>557</v>
      </c>
      <c r="H233" s="147">
        <f t="shared" si="105"/>
        <v>2569.998</v>
      </c>
      <c r="I233" s="26">
        <v>1</v>
      </c>
      <c r="J233" s="29">
        <v>548</v>
      </c>
      <c r="K233" s="29">
        <f t="shared" si="85"/>
        <v>548</v>
      </c>
      <c r="L233" s="29">
        <f t="shared" si="106"/>
        <v>2528.4720000000002</v>
      </c>
      <c r="M233" s="54">
        <v>189</v>
      </c>
      <c r="N233" s="147">
        <f t="shared" si="107"/>
        <v>872.04600000000005</v>
      </c>
      <c r="O233" s="97">
        <v>89.9</v>
      </c>
      <c r="P233" s="62">
        <v>93.8</v>
      </c>
      <c r="Q233" s="29">
        <v>70</v>
      </c>
      <c r="R233" s="29">
        <f t="shared" si="86"/>
        <v>55.714285714285587</v>
      </c>
      <c r="S233" s="147">
        <f t="shared" si="108"/>
        <v>257.06571428571368</v>
      </c>
      <c r="T233" s="26">
        <v>1</v>
      </c>
      <c r="U233" s="62">
        <v>0.88</v>
      </c>
      <c r="V233" s="62">
        <f t="shared" si="87"/>
        <v>0.88</v>
      </c>
      <c r="W233" s="150">
        <f t="shared" si="109"/>
        <v>4.0603199999999999</v>
      </c>
      <c r="X233" s="148"/>
      <c r="Y233" s="160">
        <v>0.4</v>
      </c>
      <c r="Z233" s="147">
        <f t="shared" si="110"/>
        <v>1.8456000000000001</v>
      </c>
      <c r="AA233" s="114">
        <v>32</v>
      </c>
      <c r="AB233" s="148">
        <f t="shared" si="88"/>
        <v>147.648</v>
      </c>
      <c r="AC233" s="116">
        <v>4.0199999999999996</v>
      </c>
      <c r="AD233" s="152">
        <f t="shared" si="89"/>
        <v>18.548279999999998</v>
      </c>
      <c r="AE233" s="117">
        <v>0.28799999999999998</v>
      </c>
      <c r="AF233" s="147">
        <f t="shared" si="90"/>
        <v>1.3288319999999998</v>
      </c>
      <c r="AG233" s="117">
        <v>2.5459999999999998</v>
      </c>
      <c r="AH233" s="147">
        <f t="shared" si="91"/>
        <v>11.747243999999998</v>
      </c>
      <c r="AI233" s="29">
        <f t="shared" si="92"/>
        <v>34.833999999999996</v>
      </c>
      <c r="AJ233" s="150">
        <f t="shared" si="93"/>
        <v>160.72407599999997</v>
      </c>
      <c r="AK233" s="54" t="s">
        <v>84</v>
      </c>
      <c r="AL233" s="145">
        <v>0.1</v>
      </c>
      <c r="AM233" s="147">
        <f t="shared" si="94"/>
        <v>0.46140000000000003</v>
      </c>
      <c r="AN233" s="53"/>
      <c r="AO233" s="122">
        <v>0.42</v>
      </c>
      <c r="AP233" s="148">
        <f t="shared" si="95"/>
        <v>1.9378799999999998</v>
      </c>
      <c r="AQ233" s="127" t="s">
        <v>84</v>
      </c>
      <c r="AR233" s="129">
        <v>5.0000000000000001E-3</v>
      </c>
      <c r="AS233" s="160">
        <f t="shared" si="96"/>
        <v>2.307E-2</v>
      </c>
      <c r="AT233" s="55" t="s">
        <v>84</v>
      </c>
      <c r="AU233" s="129">
        <v>0.01</v>
      </c>
      <c r="AV233" s="160">
        <f t="shared" si="97"/>
        <v>4.614E-2</v>
      </c>
      <c r="AW233" s="55"/>
      <c r="AX233" s="138">
        <v>1.2999999999999999E-2</v>
      </c>
      <c r="AY233" s="160">
        <f t="shared" si="98"/>
        <v>5.9982000000000001E-2</v>
      </c>
      <c r="AZ233" s="53"/>
      <c r="BA233" s="125">
        <v>1</v>
      </c>
      <c r="BB233" s="160">
        <f t="shared" si="99"/>
        <v>4.6139999999999999</v>
      </c>
      <c r="BC233" s="53"/>
      <c r="BD233" s="141">
        <v>0.06</v>
      </c>
      <c r="BE233" s="160">
        <f t="shared" si="100"/>
        <v>0.27683999999999997</v>
      </c>
      <c r="BF233" s="53"/>
      <c r="BG233" s="122">
        <v>0.02</v>
      </c>
      <c r="BH233" s="148">
        <f t="shared" si="101"/>
        <v>9.2280000000000001E-2</v>
      </c>
      <c r="BI233" s="55" t="s">
        <v>84</v>
      </c>
      <c r="BJ233" s="129">
        <v>0.01</v>
      </c>
      <c r="BK233" s="160">
        <f t="shared" si="102"/>
        <v>4.614E-2</v>
      </c>
      <c r="BL233" s="53"/>
      <c r="BM233" s="141">
        <v>0.72</v>
      </c>
      <c r="BN233" s="160">
        <f t="shared" si="103"/>
        <v>3.3220800000000001</v>
      </c>
      <c r="BO233" s="32" t="s">
        <v>115</v>
      </c>
      <c r="BP233" s="9" t="s">
        <v>115</v>
      </c>
      <c r="BQ233" s="131"/>
      <c r="BR233" s="8"/>
    </row>
    <row r="234" spans="1:70" x14ac:dyDescent="0.25">
      <c r="A234" s="86">
        <f t="shared" si="104"/>
        <v>42578</v>
      </c>
      <c r="B234" s="25">
        <v>4627</v>
      </c>
      <c r="C234" s="31">
        <v>19.29</v>
      </c>
      <c r="D234" s="168">
        <v>7.93</v>
      </c>
      <c r="E234" s="26">
        <v>1</v>
      </c>
      <c r="F234" s="29">
        <v>347</v>
      </c>
      <c r="G234" s="29">
        <f t="shared" si="84"/>
        <v>347</v>
      </c>
      <c r="H234" s="147">
        <f t="shared" si="105"/>
        <v>1605.569</v>
      </c>
      <c r="I234" s="26">
        <v>1</v>
      </c>
      <c r="J234" s="29">
        <v>300</v>
      </c>
      <c r="K234" s="29">
        <f t="shared" si="85"/>
        <v>300</v>
      </c>
      <c r="L234" s="29">
        <f t="shared" si="106"/>
        <v>1388.1</v>
      </c>
      <c r="M234" s="54">
        <v>105</v>
      </c>
      <c r="N234" s="147">
        <f t="shared" si="107"/>
        <v>485.83499999999998</v>
      </c>
      <c r="O234" s="97">
        <v>90.9</v>
      </c>
      <c r="P234" s="62">
        <v>92.9</v>
      </c>
      <c r="Q234" s="29">
        <v>46</v>
      </c>
      <c r="R234" s="29">
        <f t="shared" si="86"/>
        <v>43.478260869565219</v>
      </c>
      <c r="S234" s="147">
        <f t="shared" si="108"/>
        <v>201.17391304347828</v>
      </c>
      <c r="T234" s="26">
        <v>1</v>
      </c>
      <c r="U234" s="62">
        <v>1</v>
      </c>
      <c r="V234" s="62">
        <f t="shared" si="87"/>
        <v>1</v>
      </c>
      <c r="W234" s="150">
        <f t="shared" si="109"/>
        <v>4.6269999999999998</v>
      </c>
      <c r="X234" s="148"/>
      <c r="Y234" s="160">
        <v>0.4</v>
      </c>
      <c r="Z234" s="147">
        <f t="shared" si="110"/>
        <v>1.8508000000000002</v>
      </c>
      <c r="AA234" s="114">
        <v>21.5</v>
      </c>
      <c r="AB234" s="148">
        <f t="shared" si="88"/>
        <v>99.480500000000006</v>
      </c>
      <c r="AC234" s="116">
        <v>3.31</v>
      </c>
      <c r="AD234" s="152">
        <f t="shared" si="89"/>
        <v>15.315370000000001</v>
      </c>
      <c r="AE234" s="117">
        <v>0.38200000000000001</v>
      </c>
      <c r="AF234" s="147">
        <f t="shared" si="90"/>
        <v>1.767514</v>
      </c>
      <c r="AG234" s="117">
        <v>4.1769999999999996</v>
      </c>
      <c r="AH234" s="147">
        <f t="shared" si="91"/>
        <v>19.326978999999998</v>
      </c>
      <c r="AI234" s="29">
        <f t="shared" si="92"/>
        <v>26.059000000000001</v>
      </c>
      <c r="AJ234" s="150">
        <f t="shared" si="93"/>
        <v>120.57499300000001</v>
      </c>
      <c r="AK234" s="54"/>
      <c r="AL234" s="145">
        <v>0.37</v>
      </c>
      <c r="AM234" s="147">
        <f t="shared" si="94"/>
        <v>1.7119899999999999</v>
      </c>
      <c r="AN234" s="53"/>
      <c r="AO234" s="122">
        <v>0.28000000000000003</v>
      </c>
      <c r="AP234" s="148">
        <f t="shared" si="95"/>
        <v>1.2955600000000003</v>
      </c>
      <c r="AQ234" s="127" t="s">
        <v>84</v>
      </c>
      <c r="AR234" s="129">
        <v>5.0000000000000001E-3</v>
      </c>
      <c r="AS234" s="160">
        <f t="shared" si="96"/>
        <v>2.3135000000000003E-2</v>
      </c>
      <c r="AT234" s="55" t="s">
        <v>84</v>
      </c>
      <c r="AU234" s="129">
        <v>0.01</v>
      </c>
      <c r="AV234" s="160">
        <f t="shared" si="97"/>
        <v>4.6270000000000006E-2</v>
      </c>
      <c r="AW234" s="55"/>
      <c r="AX234" s="138">
        <v>1.0999999999999999E-2</v>
      </c>
      <c r="AY234" s="160">
        <f t="shared" si="98"/>
        <v>5.0896999999999998E-2</v>
      </c>
      <c r="AZ234" s="53"/>
      <c r="BA234" s="125">
        <v>0.72</v>
      </c>
      <c r="BB234" s="160">
        <f t="shared" si="99"/>
        <v>3.3314400000000002</v>
      </c>
      <c r="BC234" s="53"/>
      <c r="BD234" s="141">
        <v>0.04</v>
      </c>
      <c r="BE234" s="160">
        <f t="shared" si="100"/>
        <v>0.18508000000000002</v>
      </c>
      <c r="BF234" s="53"/>
      <c r="BG234" s="122">
        <v>0.01</v>
      </c>
      <c r="BH234" s="148">
        <f t="shared" si="101"/>
        <v>4.6270000000000006E-2</v>
      </c>
      <c r="BI234" s="55" t="s">
        <v>84</v>
      </c>
      <c r="BJ234" s="129">
        <v>0.01</v>
      </c>
      <c r="BK234" s="160">
        <f t="shared" si="102"/>
        <v>4.6270000000000006E-2</v>
      </c>
      <c r="BL234" s="53"/>
      <c r="BM234" s="141">
        <v>0.56999999999999995</v>
      </c>
      <c r="BN234" s="160">
        <f t="shared" si="103"/>
        <v>2.6373899999999999</v>
      </c>
      <c r="BO234" s="32" t="s">
        <v>115</v>
      </c>
      <c r="BP234" s="9" t="s">
        <v>115</v>
      </c>
      <c r="BQ234" s="131"/>
      <c r="BR234" s="8"/>
    </row>
    <row r="235" spans="1:70" x14ac:dyDescent="0.25">
      <c r="A235" s="86">
        <f t="shared" si="104"/>
        <v>42579</v>
      </c>
      <c r="B235" s="25">
        <v>4629</v>
      </c>
      <c r="C235" s="31">
        <v>19.79</v>
      </c>
      <c r="D235" s="168">
        <v>7.94</v>
      </c>
      <c r="E235" s="26">
        <v>1</v>
      </c>
      <c r="F235" s="29">
        <v>237</v>
      </c>
      <c r="G235" s="29">
        <f t="shared" si="84"/>
        <v>237</v>
      </c>
      <c r="H235" s="147">
        <f t="shared" si="105"/>
        <v>1097.0730000000001</v>
      </c>
      <c r="I235" s="26">
        <v>1</v>
      </c>
      <c r="J235" s="29">
        <v>190</v>
      </c>
      <c r="K235" s="29">
        <f t="shared" si="85"/>
        <v>190</v>
      </c>
      <c r="L235" s="29">
        <f t="shared" si="106"/>
        <v>879.51</v>
      </c>
      <c r="M235" s="54">
        <v>54</v>
      </c>
      <c r="N235" s="147">
        <f t="shared" si="107"/>
        <v>249.96600000000001</v>
      </c>
      <c r="O235" s="97">
        <v>90.8</v>
      </c>
      <c r="P235" s="62">
        <v>94.8</v>
      </c>
      <c r="Q235" s="29">
        <v>72</v>
      </c>
      <c r="R235" s="29">
        <f t="shared" si="86"/>
        <v>55.555555555555557</v>
      </c>
      <c r="S235" s="147">
        <f t="shared" si="108"/>
        <v>257.16666666666669</v>
      </c>
      <c r="T235" s="26">
        <v>1</v>
      </c>
      <c r="U235" s="62">
        <v>1.1200000000000001</v>
      </c>
      <c r="V235" s="62">
        <f t="shared" si="87"/>
        <v>1.1200000000000001</v>
      </c>
      <c r="W235" s="150">
        <f t="shared" si="109"/>
        <v>5.1844800000000006</v>
      </c>
      <c r="X235" s="148" t="s">
        <v>84</v>
      </c>
      <c r="Y235" s="160">
        <v>1</v>
      </c>
      <c r="Z235" s="147">
        <f t="shared" si="110"/>
        <v>4.6289999999999996</v>
      </c>
      <c r="AA235" s="114">
        <v>13</v>
      </c>
      <c r="AB235" s="148">
        <f t="shared" si="88"/>
        <v>60.177</v>
      </c>
      <c r="AC235" s="116">
        <v>4.2699999999999996</v>
      </c>
      <c r="AD235" s="152">
        <f t="shared" si="89"/>
        <v>19.765829999999998</v>
      </c>
      <c r="AE235" s="117">
        <v>0.95699999999999996</v>
      </c>
      <c r="AF235" s="147">
        <f t="shared" si="90"/>
        <v>4.4299529999999994</v>
      </c>
      <c r="AG235" s="117">
        <v>4.601</v>
      </c>
      <c r="AH235" s="147">
        <f t="shared" si="91"/>
        <v>21.298029</v>
      </c>
      <c r="AI235" s="29">
        <f t="shared" si="92"/>
        <v>18.558</v>
      </c>
      <c r="AJ235" s="150">
        <f t="shared" si="93"/>
        <v>85.904982000000004</v>
      </c>
      <c r="AK235" s="54"/>
      <c r="AL235" s="145">
        <v>0.2</v>
      </c>
      <c r="AM235" s="147">
        <f t="shared" si="94"/>
        <v>0.92580000000000007</v>
      </c>
      <c r="AN235" s="53"/>
      <c r="AO235" s="122">
        <v>0.33</v>
      </c>
      <c r="AP235" s="148">
        <f t="shared" si="95"/>
        <v>1.5275700000000001</v>
      </c>
      <c r="AQ235" s="127"/>
      <c r="AR235" s="129">
        <v>8.9999999999999993E-3</v>
      </c>
      <c r="AS235" s="160">
        <f t="shared" si="96"/>
        <v>4.1660999999999997E-2</v>
      </c>
      <c r="AT235" s="55" t="s">
        <v>84</v>
      </c>
      <c r="AU235" s="129">
        <v>0.01</v>
      </c>
      <c r="AV235" s="160">
        <f t="shared" si="97"/>
        <v>4.6289999999999998E-2</v>
      </c>
      <c r="AW235" s="55"/>
      <c r="AX235" s="138">
        <v>2.9000000000000001E-2</v>
      </c>
      <c r="AY235" s="160">
        <f t="shared" si="98"/>
        <v>0.13424100000000003</v>
      </c>
      <c r="AZ235" s="53"/>
      <c r="BA235" s="125">
        <v>1.7</v>
      </c>
      <c r="BB235" s="160">
        <f t="shared" si="99"/>
        <v>7.8693</v>
      </c>
      <c r="BC235" s="53"/>
      <c r="BD235" s="141">
        <v>0.05</v>
      </c>
      <c r="BE235" s="160">
        <f t="shared" si="100"/>
        <v>0.23145000000000002</v>
      </c>
      <c r="BF235" s="53"/>
      <c r="BG235" s="122">
        <v>0.02</v>
      </c>
      <c r="BH235" s="148">
        <f t="shared" si="101"/>
        <v>9.2579999999999996E-2</v>
      </c>
      <c r="BI235" s="55" t="s">
        <v>84</v>
      </c>
      <c r="BJ235" s="129">
        <v>0.01</v>
      </c>
      <c r="BK235" s="160">
        <f t="shared" si="102"/>
        <v>4.6289999999999998E-2</v>
      </c>
      <c r="BL235" s="53"/>
      <c r="BM235" s="141">
        <v>0.69</v>
      </c>
      <c r="BN235" s="160">
        <f t="shared" si="103"/>
        <v>3.1940099999999996</v>
      </c>
      <c r="BO235" s="32" t="s">
        <v>115</v>
      </c>
      <c r="BP235" s="9" t="s">
        <v>115</v>
      </c>
      <c r="BQ235" s="131"/>
      <c r="BR235" s="8"/>
    </row>
    <row r="236" spans="1:70" x14ac:dyDescent="0.25">
      <c r="A236" s="86">
        <f t="shared" si="104"/>
        <v>42580</v>
      </c>
      <c r="B236" s="25">
        <v>4150</v>
      </c>
      <c r="C236" s="31">
        <v>19.2</v>
      </c>
      <c r="D236" s="168">
        <v>7.99</v>
      </c>
      <c r="E236" s="26">
        <v>1</v>
      </c>
      <c r="F236" s="29">
        <v>42.5</v>
      </c>
      <c r="G236" s="29">
        <f t="shared" si="84"/>
        <v>42.5</v>
      </c>
      <c r="H236" s="147">
        <f t="shared" si="105"/>
        <v>176.375</v>
      </c>
      <c r="I236" s="26">
        <v>1</v>
      </c>
      <c r="J236" s="29">
        <v>14.5</v>
      </c>
      <c r="K236" s="29">
        <f t="shared" si="85"/>
        <v>14.5</v>
      </c>
      <c r="L236" s="29">
        <f t="shared" si="106"/>
        <v>60.174999999999997</v>
      </c>
      <c r="M236" s="54">
        <v>6</v>
      </c>
      <c r="N236" s="147">
        <f t="shared" si="107"/>
        <v>24.9</v>
      </c>
      <c r="O236" s="97">
        <v>88.9</v>
      </c>
      <c r="P236" s="62">
        <v>90.5</v>
      </c>
      <c r="Q236" s="29">
        <v>77</v>
      </c>
      <c r="R236" s="29">
        <f t="shared" si="86"/>
        <v>20.779220779220704</v>
      </c>
      <c r="S236" s="147">
        <f t="shared" si="108"/>
        <v>86.233766233765934</v>
      </c>
      <c r="T236" s="26">
        <v>1</v>
      </c>
      <c r="U236" s="62">
        <v>0.52</v>
      </c>
      <c r="V236" s="62">
        <f t="shared" si="87"/>
        <v>0.52</v>
      </c>
      <c r="W236" s="150">
        <f t="shared" si="109"/>
        <v>2.1579999999999999</v>
      </c>
      <c r="X236" s="148" t="s">
        <v>84</v>
      </c>
      <c r="Y236" s="160">
        <v>0.1</v>
      </c>
      <c r="Z236" s="147">
        <f t="shared" si="110"/>
        <v>0.41499999999999998</v>
      </c>
      <c r="AA236" s="114">
        <v>3.5</v>
      </c>
      <c r="AB236" s="148">
        <f t="shared" si="88"/>
        <v>14.525</v>
      </c>
      <c r="AC236" s="116">
        <v>4.4000000000000004</v>
      </c>
      <c r="AD236" s="152">
        <f t="shared" si="89"/>
        <v>18.260000000000002</v>
      </c>
      <c r="AE236" s="117">
        <v>0.29799999999999999</v>
      </c>
      <c r="AF236" s="147">
        <f t="shared" si="90"/>
        <v>1.2367000000000001</v>
      </c>
      <c r="AG236" s="117">
        <v>5.91</v>
      </c>
      <c r="AH236" s="147">
        <f t="shared" si="91"/>
        <v>24.526499999999999</v>
      </c>
      <c r="AI236" s="29">
        <f t="shared" si="92"/>
        <v>9.7080000000000002</v>
      </c>
      <c r="AJ236" s="150">
        <f t="shared" si="93"/>
        <v>40.288200000000003</v>
      </c>
      <c r="AK236" s="54"/>
      <c r="AL236" s="145">
        <v>0.5</v>
      </c>
      <c r="AM236" s="147">
        <f t="shared" si="94"/>
        <v>2.0750000000000002</v>
      </c>
      <c r="AN236" s="53"/>
      <c r="AO236" s="122">
        <v>0.12</v>
      </c>
      <c r="AP236" s="148">
        <f t="shared" si="95"/>
        <v>0.498</v>
      </c>
      <c r="AQ236" s="127" t="s">
        <v>84</v>
      </c>
      <c r="AR236" s="129">
        <v>5.0000000000000001E-3</v>
      </c>
      <c r="AS236" s="160">
        <f t="shared" si="96"/>
        <v>2.0750000000000001E-2</v>
      </c>
      <c r="AT236" s="55" t="s">
        <v>84</v>
      </c>
      <c r="AU236" s="129">
        <v>0.01</v>
      </c>
      <c r="AV236" s="160">
        <f t="shared" si="97"/>
        <v>4.1500000000000002E-2</v>
      </c>
      <c r="AW236" s="55"/>
      <c r="AX236" s="138">
        <v>1.4E-2</v>
      </c>
      <c r="AY236" s="160">
        <f t="shared" si="98"/>
        <v>5.8099999999999999E-2</v>
      </c>
      <c r="AZ236" s="53"/>
      <c r="BA236" s="125">
        <v>0.76</v>
      </c>
      <c r="BB236" s="160">
        <f t="shared" si="99"/>
        <v>3.1539999999999999</v>
      </c>
      <c r="BC236" s="53"/>
      <c r="BD236" s="141">
        <v>0.02</v>
      </c>
      <c r="BE236" s="160">
        <f t="shared" si="100"/>
        <v>8.3000000000000004E-2</v>
      </c>
      <c r="BF236" s="53" t="s">
        <v>84</v>
      </c>
      <c r="BG236" s="122">
        <v>0.01</v>
      </c>
      <c r="BH236" s="148">
        <f t="shared" si="101"/>
        <v>4.1500000000000002E-2</v>
      </c>
      <c r="BI236" s="55" t="s">
        <v>84</v>
      </c>
      <c r="BJ236" s="129">
        <v>0.01</v>
      </c>
      <c r="BK236" s="160">
        <f t="shared" si="102"/>
        <v>4.1500000000000002E-2</v>
      </c>
      <c r="BL236" s="53"/>
      <c r="BM236" s="141">
        <v>0.36</v>
      </c>
      <c r="BN236" s="160">
        <f t="shared" si="103"/>
        <v>1.494</v>
      </c>
      <c r="BO236" s="32" t="s">
        <v>115</v>
      </c>
      <c r="BP236" s="9" t="s">
        <v>115</v>
      </c>
      <c r="BQ236" s="131"/>
      <c r="BR236" s="8"/>
    </row>
    <row r="237" spans="1:70" x14ac:dyDescent="0.25">
      <c r="A237" s="86">
        <f t="shared" si="104"/>
        <v>42581</v>
      </c>
      <c r="B237" s="25">
        <v>4264</v>
      </c>
      <c r="C237" s="31">
        <v>18.47</v>
      </c>
      <c r="D237" s="168">
        <v>8.11</v>
      </c>
      <c r="E237" s="26">
        <v>1</v>
      </c>
      <c r="F237" s="29">
        <v>6.52</v>
      </c>
      <c r="G237" s="29">
        <f t="shared" si="84"/>
        <v>6.52</v>
      </c>
      <c r="H237" s="147">
        <f t="shared" si="105"/>
        <v>27.801279999999998</v>
      </c>
      <c r="I237" s="26">
        <v>1</v>
      </c>
      <c r="J237" s="29">
        <v>6</v>
      </c>
      <c r="K237" s="29">
        <f t="shared" si="85"/>
        <v>6</v>
      </c>
      <c r="L237" s="29">
        <f t="shared" si="106"/>
        <v>25.584</v>
      </c>
      <c r="M237" s="54">
        <v>5</v>
      </c>
      <c r="N237" s="147">
        <f t="shared" si="107"/>
        <v>21.32</v>
      </c>
      <c r="O237" s="97">
        <v>91.4</v>
      </c>
      <c r="P237" s="62">
        <v>92.9</v>
      </c>
      <c r="Q237" s="29">
        <v>88</v>
      </c>
      <c r="R237" s="29">
        <f t="shared" si="86"/>
        <v>17.045454545454547</v>
      </c>
      <c r="S237" s="147">
        <f t="shared" si="108"/>
        <v>72.681818181818187</v>
      </c>
      <c r="T237" s="26">
        <v>1</v>
      </c>
      <c r="U237" s="62">
        <v>0.52</v>
      </c>
      <c r="V237" s="62">
        <f t="shared" si="87"/>
        <v>0.52</v>
      </c>
      <c r="W237" s="150">
        <f t="shared" si="109"/>
        <v>2.2172800000000001</v>
      </c>
      <c r="X237" s="148" t="s">
        <v>84</v>
      </c>
      <c r="Y237" s="160">
        <v>0.1</v>
      </c>
      <c r="Z237" s="147">
        <f t="shared" si="110"/>
        <v>0.42640000000000006</v>
      </c>
      <c r="AA237" s="114">
        <v>2</v>
      </c>
      <c r="AB237" s="148">
        <f t="shared" si="88"/>
        <v>8.5280000000000005</v>
      </c>
      <c r="AC237" s="116">
        <v>4.16</v>
      </c>
      <c r="AD237" s="152">
        <f t="shared" si="89"/>
        <v>17.738240000000001</v>
      </c>
      <c r="AE237" s="117">
        <v>0.25</v>
      </c>
      <c r="AF237" s="147">
        <f t="shared" si="90"/>
        <v>1.0660000000000001</v>
      </c>
      <c r="AG237" s="117">
        <v>5.923</v>
      </c>
      <c r="AH237" s="147">
        <f t="shared" si="91"/>
        <v>25.255671999999997</v>
      </c>
      <c r="AI237" s="29">
        <f t="shared" si="92"/>
        <v>8.173</v>
      </c>
      <c r="AJ237" s="150">
        <f t="shared" si="93"/>
        <v>34.849671999999998</v>
      </c>
      <c r="AK237" s="54"/>
      <c r="AL237" s="145">
        <v>0.1</v>
      </c>
      <c r="AM237" s="147">
        <f t="shared" si="94"/>
        <v>0.42640000000000006</v>
      </c>
      <c r="AN237" s="53"/>
      <c r="AO237" s="122">
        <v>0.13</v>
      </c>
      <c r="AP237" s="148">
        <f t="shared" si="95"/>
        <v>0.55432000000000003</v>
      </c>
      <c r="AQ237" s="127" t="s">
        <v>84</v>
      </c>
      <c r="AR237" s="129">
        <v>5.0000000000000001E-3</v>
      </c>
      <c r="AS237" s="160">
        <f t="shared" si="96"/>
        <v>2.1319999999999999E-2</v>
      </c>
      <c r="AT237" s="55" t="s">
        <v>84</v>
      </c>
      <c r="AU237" s="129">
        <v>0.01</v>
      </c>
      <c r="AV237" s="160">
        <f t="shared" si="97"/>
        <v>4.2639999999999997E-2</v>
      </c>
      <c r="AW237" s="55"/>
      <c r="AX237" s="138">
        <v>8.9999999999999993E-3</v>
      </c>
      <c r="AY237" s="160">
        <f t="shared" si="98"/>
        <v>3.8376E-2</v>
      </c>
      <c r="AZ237" s="53"/>
      <c r="BA237" s="125">
        <v>0.74</v>
      </c>
      <c r="BB237" s="160">
        <f t="shared" si="99"/>
        <v>3.1553599999999999</v>
      </c>
      <c r="BC237" s="53"/>
      <c r="BD237" s="141">
        <v>0.03</v>
      </c>
      <c r="BE237" s="160">
        <f t="shared" si="100"/>
        <v>0.12792000000000001</v>
      </c>
      <c r="BF237" s="53" t="s">
        <v>84</v>
      </c>
      <c r="BG237" s="122">
        <v>0.01</v>
      </c>
      <c r="BH237" s="148">
        <f t="shared" si="101"/>
        <v>4.2639999999999997E-2</v>
      </c>
      <c r="BI237" s="55" t="s">
        <v>84</v>
      </c>
      <c r="BJ237" s="129">
        <v>0.01</v>
      </c>
      <c r="BK237" s="160">
        <f t="shared" si="102"/>
        <v>4.2639999999999997E-2</v>
      </c>
      <c r="BL237" s="53"/>
      <c r="BM237" s="141">
        <v>0.33</v>
      </c>
      <c r="BN237" s="160">
        <f t="shared" si="103"/>
        <v>1.4071200000000001</v>
      </c>
      <c r="BO237" s="32" t="s">
        <v>115</v>
      </c>
      <c r="BP237" s="9" t="s">
        <v>115</v>
      </c>
      <c r="BQ237" s="131"/>
      <c r="BR237" s="8"/>
    </row>
    <row r="238" spans="1:70" x14ac:dyDescent="0.25">
      <c r="A238" s="86">
        <f t="shared" si="104"/>
        <v>42582</v>
      </c>
      <c r="B238" s="25">
        <v>4186</v>
      </c>
      <c r="C238" s="31">
        <v>18.329999999999998</v>
      </c>
      <c r="D238" s="168">
        <v>8.01</v>
      </c>
      <c r="E238" s="26">
        <v>1</v>
      </c>
      <c r="F238" s="29">
        <v>31.6</v>
      </c>
      <c r="G238" s="29">
        <f t="shared" si="84"/>
        <v>31.6</v>
      </c>
      <c r="H238" s="147">
        <f t="shared" si="105"/>
        <v>132.27760000000001</v>
      </c>
      <c r="I238" s="26">
        <v>1</v>
      </c>
      <c r="J238" s="29">
        <v>9.89</v>
      </c>
      <c r="K238" s="29">
        <f t="shared" si="85"/>
        <v>9.89</v>
      </c>
      <c r="L238" s="29">
        <f t="shared" si="106"/>
        <v>41.399540000000002</v>
      </c>
      <c r="M238" s="54">
        <v>4</v>
      </c>
      <c r="N238" s="147">
        <f t="shared" si="107"/>
        <v>16.744</v>
      </c>
      <c r="O238" s="97">
        <v>90.6</v>
      </c>
      <c r="P238" s="62">
        <v>93.5</v>
      </c>
      <c r="Q238" s="29">
        <v>90</v>
      </c>
      <c r="R238" s="29">
        <f t="shared" si="86"/>
        <v>32.222222222222285</v>
      </c>
      <c r="S238" s="147">
        <f t="shared" si="108"/>
        <v>134.88222222222248</v>
      </c>
      <c r="T238" s="26">
        <v>1</v>
      </c>
      <c r="U238" s="62">
        <v>0.68</v>
      </c>
      <c r="V238" s="62">
        <f t="shared" si="87"/>
        <v>0.68</v>
      </c>
      <c r="W238" s="150">
        <f t="shared" si="109"/>
        <v>2.8464800000000001</v>
      </c>
      <c r="X238" s="148" t="s">
        <v>84</v>
      </c>
      <c r="Y238" s="160">
        <v>0.1</v>
      </c>
      <c r="Z238" s="147">
        <f t="shared" si="110"/>
        <v>0.41860000000000003</v>
      </c>
      <c r="AA238" s="114">
        <v>3.5</v>
      </c>
      <c r="AB238" s="148">
        <f t="shared" si="88"/>
        <v>14.651</v>
      </c>
      <c r="AC238" s="116">
        <v>4.01</v>
      </c>
      <c r="AD238" s="152">
        <f t="shared" si="89"/>
        <v>16.78586</v>
      </c>
      <c r="AE238" s="117">
        <v>0.23200000000000001</v>
      </c>
      <c r="AF238" s="147">
        <f t="shared" si="90"/>
        <v>0.97115200000000002</v>
      </c>
      <c r="AG238" s="117">
        <v>6.0469999999999997</v>
      </c>
      <c r="AH238" s="147">
        <f t="shared" si="91"/>
        <v>25.312742</v>
      </c>
      <c r="AI238" s="29">
        <f t="shared" si="92"/>
        <v>9.7789999999999999</v>
      </c>
      <c r="AJ238" s="150">
        <f t="shared" si="93"/>
        <v>40.934894</v>
      </c>
      <c r="AK238" s="54"/>
      <c r="AL238" s="145">
        <v>0.4</v>
      </c>
      <c r="AM238" s="147">
        <f t="shared" si="94"/>
        <v>1.6744000000000001</v>
      </c>
      <c r="AN238" s="53"/>
      <c r="AO238" s="122">
        <v>0.28000000000000003</v>
      </c>
      <c r="AP238" s="148">
        <f t="shared" si="95"/>
        <v>1.1720800000000002</v>
      </c>
      <c r="AQ238" s="127"/>
      <c r="AR238" s="129">
        <v>7.0000000000000001E-3</v>
      </c>
      <c r="AS238" s="160">
        <f t="shared" si="96"/>
        <v>2.9301999999999998E-2</v>
      </c>
      <c r="AT238" s="55" t="s">
        <v>84</v>
      </c>
      <c r="AU238" s="129">
        <v>0.01</v>
      </c>
      <c r="AV238" s="160">
        <f t="shared" si="97"/>
        <v>4.1860000000000001E-2</v>
      </c>
      <c r="AW238" s="55"/>
      <c r="AX238" s="138">
        <v>1.7000000000000001E-2</v>
      </c>
      <c r="AY238" s="160">
        <f t="shared" si="98"/>
        <v>7.1162000000000003E-2</v>
      </c>
      <c r="AZ238" s="53"/>
      <c r="BA238" s="125">
        <v>1.3</v>
      </c>
      <c r="BB238" s="160">
        <f t="shared" si="99"/>
        <v>5.4417999999999997</v>
      </c>
      <c r="BC238" s="53"/>
      <c r="BD238" s="141">
        <v>0.04</v>
      </c>
      <c r="BE238" s="160">
        <f t="shared" si="100"/>
        <v>0.16744000000000001</v>
      </c>
      <c r="BF238" s="53"/>
      <c r="BG238" s="122">
        <v>0.02</v>
      </c>
      <c r="BH238" s="148">
        <f t="shared" si="101"/>
        <v>8.3720000000000003E-2</v>
      </c>
      <c r="BI238" s="55" t="s">
        <v>84</v>
      </c>
      <c r="BJ238" s="129">
        <v>0.01</v>
      </c>
      <c r="BK238" s="160">
        <f t="shared" si="102"/>
        <v>4.1860000000000001E-2</v>
      </c>
      <c r="BL238" s="53"/>
      <c r="BM238" s="141">
        <v>0.51</v>
      </c>
      <c r="BN238" s="160">
        <f t="shared" si="103"/>
        <v>2.1348600000000002</v>
      </c>
      <c r="BO238" s="32" t="s">
        <v>115</v>
      </c>
      <c r="BP238" s="9" t="s">
        <v>115</v>
      </c>
      <c r="BQ238" s="131"/>
      <c r="BR238" s="8"/>
    </row>
    <row r="239" spans="1:70" x14ac:dyDescent="0.25">
      <c r="A239" s="86">
        <f t="shared" si="104"/>
        <v>42583</v>
      </c>
      <c r="B239" s="25">
        <v>1738</v>
      </c>
      <c r="C239" s="31" t="s">
        <v>85</v>
      </c>
      <c r="D239" s="168">
        <v>8.02</v>
      </c>
      <c r="E239" s="26">
        <v>1</v>
      </c>
      <c r="F239" s="29">
        <v>322</v>
      </c>
      <c r="G239" s="29">
        <f t="shared" si="84"/>
        <v>322</v>
      </c>
      <c r="H239" s="147">
        <f t="shared" si="105"/>
        <v>559.63599999999997</v>
      </c>
      <c r="I239" s="26">
        <v>1</v>
      </c>
      <c r="J239" s="29">
        <v>212</v>
      </c>
      <c r="K239" s="29">
        <f t="shared" si="85"/>
        <v>212</v>
      </c>
      <c r="L239" s="29">
        <f t="shared" si="106"/>
        <v>368.45600000000002</v>
      </c>
      <c r="M239" s="54">
        <v>68</v>
      </c>
      <c r="N239" s="147">
        <f t="shared" si="107"/>
        <v>118.184</v>
      </c>
      <c r="O239" s="97">
        <v>91</v>
      </c>
      <c r="P239" s="62">
        <v>99.4</v>
      </c>
      <c r="Q239" s="29">
        <v>79</v>
      </c>
      <c r="R239" s="29">
        <f t="shared" si="86"/>
        <v>106.3291139240507</v>
      </c>
      <c r="S239" s="147">
        <f t="shared" si="108"/>
        <v>184.80000000000013</v>
      </c>
      <c r="T239" s="26">
        <v>1</v>
      </c>
      <c r="U239" s="62">
        <v>2.12</v>
      </c>
      <c r="V239" s="62">
        <f t="shared" si="87"/>
        <v>2.12</v>
      </c>
      <c r="W239" s="150">
        <f t="shared" si="109"/>
        <v>3.6845600000000003</v>
      </c>
      <c r="X239" s="148" t="s">
        <v>84</v>
      </c>
      <c r="Y239" s="160">
        <v>0.5</v>
      </c>
      <c r="Z239" s="147">
        <f t="shared" si="110"/>
        <v>0.86899999999999999</v>
      </c>
      <c r="AA239" s="114">
        <v>23.2</v>
      </c>
      <c r="AB239" s="148">
        <f t="shared" si="88"/>
        <v>40.321599999999997</v>
      </c>
      <c r="AC239" s="116">
        <v>6.02</v>
      </c>
      <c r="AD239" s="152">
        <f t="shared" si="89"/>
        <v>10.462759999999998</v>
      </c>
      <c r="AE239" s="117">
        <v>1.026</v>
      </c>
      <c r="AF239" s="147">
        <f t="shared" si="90"/>
        <v>1.783188</v>
      </c>
      <c r="AG239" s="117">
        <v>3.7890000000000001</v>
      </c>
      <c r="AH239" s="147">
        <f t="shared" si="91"/>
        <v>6.5852820000000003</v>
      </c>
      <c r="AI239" s="29">
        <f t="shared" si="92"/>
        <v>28.015000000000001</v>
      </c>
      <c r="AJ239" s="150">
        <f t="shared" si="93"/>
        <v>48.690069999999999</v>
      </c>
      <c r="AK239" s="54"/>
      <c r="AL239" s="145">
        <v>0.6</v>
      </c>
      <c r="AM239" s="147">
        <f t="shared" si="94"/>
        <v>1.0427999999999999</v>
      </c>
      <c r="AN239" s="53"/>
      <c r="AO239" s="122">
        <v>0.38</v>
      </c>
      <c r="AP239" s="148">
        <f t="shared" si="95"/>
        <v>0.66044000000000003</v>
      </c>
      <c r="AQ239" s="127"/>
      <c r="AR239" s="129">
        <v>0.01</v>
      </c>
      <c r="AS239" s="160">
        <f t="shared" si="96"/>
        <v>1.738E-2</v>
      </c>
      <c r="AT239" s="55" t="s">
        <v>84</v>
      </c>
      <c r="AU239" s="129">
        <v>0.01</v>
      </c>
      <c r="AV239" s="160">
        <f t="shared" si="97"/>
        <v>1.738E-2</v>
      </c>
      <c r="AW239" s="55"/>
      <c r="AX239" s="138">
        <v>2.7E-2</v>
      </c>
      <c r="AY239" s="160">
        <f t="shared" si="98"/>
        <v>4.6926000000000002E-2</v>
      </c>
      <c r="AZ239" s="53"/>
      <c r="BA239" s="125">
        <v>2.2999999999999998</v>
      </c>
      <c r="BB239" s="160">
        <f t="shared" si="99"/>
        <v>3.9973999999999998</v>
      </c>
      <c r="BC239" s="53"/>
      <c r="BD239" s="141">
        <v>7.0000000000000007E-2</v>
      </c>
      <c r="BE239" s="160">
        <f t="shared" si="100"/>
        <v>0.12166</v>
      </c>
      <c r="BF239" s="53"/>
      <c r="BG239" s="122">
        <v>0.03</v>
      </c>
      <c r="BH239" s="148">
        <f t="shared" si="101"/>
        <v>5.2139999999999999E-2</v>
      </c>
      <c r="BI239" s="55" t="s">
        <v>84</v>
      </c>
      <c r="BJ239" s="129">
        <v>0.01</v>
      </c>
      <c r="BK239" s="160">
        <f t="shared" si="102"/>
        <v>1.738E-2</v>
      </c>
      <c r="BL239" s="53"/>
      <c r="BM239" s="141">
        <v>2.5</v>
      </c>
      <c r="BN239" s="160">
        <f t="shared" si="103"/>
        <v>4.3449999999999998</v>
      </c>
      <c r="BO239" s="32" t="s">
        <v>115</v>
      </c>
      <c r="BP239" s="9" t="s">
        <v>115</v>
      </c>
      <c r="BQ239" s="131"/>
      <c r="BR239" s="8"/>
    </row>
    <row r="240" spans="1:70" x14ac:dyDescent="0.25">
      <c r="A240" s="86">
        <f t="shared" si="104"/>
        <v>42584</v>
      </c>
      <c r="B240" s="25">
        <v>1335</v>
      </c>
      <c r="C240" s="31" t="s">
        <v>86</v>
      </c>
      <c r="D240" s="168">
        <v>7.98</v>
      </c>
      <c r="E240" s="26">
        <v>1</v>
      </c>
      <c r="F240" s="29">
        <v>181</v>
      </c>
      <c r="G240" s="29">
        <f t="shared" si="84"/>
        <v>181</v>
      </c>
      <c r="H240" s="147">
        <f t="shared" si="105"/>
        <v>241.63499999999999</v>
      </c>
      <c r="I240" s="26">
        <v>1</v>
      </c>
      <c r="J240" s="29">
        <v>75.2</v>
      </c>
      <c r="K240" s="29">
        <f t="shared" si="85"/>
        <v>75.2</v>
      </c>
      <c r="L240" s="29">
        <f t="shared" si="106"/>
        <v>100.392</v>
      </c>
      <c r="M240" s="54">
        <v>17</v>
      </c>
      <c r="N240" s="147">
        <f t="shared" si="107"/>
        <v>22.695</v>
      </c>
      <c r="O240" s="97">
        <v>88.1</v>
      </c>
      <c r="P240" s="62">
        <v>93</v>
      </c>
      <c r="Q240" s="29">
        <v>80</v>
      </c>
      <c r="R240" s="29">
        <f t="shared" si="86"/>
        <v>61.250000000000071</v>
      </c>
      <c r="S240" s="147">
        <f t="shared" si="108"/>
        <v>81.768750000000097</v>
      </c>
      <c r="T240" s="26">
        <v>1</v>
      </c>
      <c r="U240" s="62">
        <v>1.44</v>
      </c>
      <c r="V240" s="62">
        <f t="shared" si="87"/>
        <v>1.44</v>
      </c>
      <c r="W240" s="150">
        <f t="shared" si="109"/>
        <v>1.9223999999999999</v>
      </c>
      <c r="X240" s="148"/>
      <c r="Y240" s="160">
        <v>0.1</v>
      </c>
      <c r="Z240" s="147">
        <f t="shared" si="110"/>
        <v>0.13350000000000001</v>
      </c>
      <c r="AA240" s="114">
        <v>9.6</v>
      </c>
      <c r="AB240" s="148">
        <f t="shared" si="88"/>
        <v>12.816000000000001</v>
      </c>
      <c r="AC240" s="116">
        <v>6.52</v>
      </c>
      <c r="AD240" s="152">
        <f t="shared" si="89"/>
        <v>8.7041999999999984</v>
      </c>
      <c r="AE240" s="117">
        <v>0.92</v>
      </c>
      <c r="AF240" s="147">
        <f t="shared" si="90"/>
        <v>1.2282</v>
      </c>
      <c r="AG240" s="117">
        <v>3.254</v>
      </c>
      <c r="AH240" s="147">
        <f t="shared" si="91"/>
        <v>4.3440900000000005</v>
      </c>
      <c r="AI240" s="29">
        <f t="shared" si="92"/>
        <v>13.773999999999999</v>
      </c>
      <c r="AJ240" s="150">
        <f t="shared" si="93"/>
        <v>18.388289999999998</v>
      </c>
      <c r="AK240" s="54"/>
      <c r="AL240" s="145">
        <v>0.2</v>
      </c>
      <c r="AM240" s="147">
        <f t="shared" si="94"/>
        <v>0.26700000000000002</v>
      </c>
      <c r="AN240" s="53"/>
      <c r="AO240" s="122">
        <v>0.39</v>
      </c>
      <c r="AP240" s="148">
        <f t="shared" si="95"/>
        <v>0.52064999999999995</v>
      </c>
      <c r="AQ240" s="127"/>
      <c r="AR240" s="129">
        <v>2.5999999999999999E-2</v>
      </c>
      <c r="AS240" s="160">
        <f t="shared" si="96"/>
        <v>3.4709999999999998E-2</v>
      </c>
      <c r="AT240" s="55" t="s">
        <v>84</v>
      </c>
      <c r="AU240" s="129">
        <v>0.01</v>
      </c>
      <c r="AV240" s="160">
        <f t="shared" si="97"/>
        <v>1.3349999999999999E-2</v>
      </c>
      <c r="AW240" s="55"/>
      <c r="AX240" s="138">
        <v>3.5000000000000003E-2</v>
      </c>
      <c r="AY240" s="160">
        <f t="shared" si="98"/>
        <v>4.6725000000000003E-2</v>
      </c>
      <c r="AZ240" s="53"/>
      <c r="BA240" s="125">
        <v>2</v>
      </c>
      <c r="BB240" s="160">
        <f t="shared" si="99"/>
        <v>2.67</v>
      </c>
      <c r="BC240" s="53"/>
      <c r="BD240" s="141">
        <v>0.06</v>
      </c>
      <c r="BE240" s="160">
        <f t="shared" si="100"/>
        <v>8.0099999999999991E-2</v>
      </c>
      <c r="BF240" s="53"/>
      <c r="BG240" s="122">
        <v>0.03</v>
      </c>
      <c r="BH240" s="148">
        <f t="shared" si="101"/>
        <v>4.0049999999999995E-2</v>
      </c>
      <c r="BI240" s="55" t="s">
        <v>84</v>
      </c>
      <c r="BJ240" s="129">
        <v>0.01</v>
      </c>
      <c r="BK240" s="160">
        <f t="shared" si="102"/>
        <v>1.3349999999999999E-2</v>
      </c>
      <c r="BL240" s="53"/>
      <c r="BM240" s="141">
        <v>1.2</v>
      </c>
      <c r="BN240" s="160">
        <f t="shared" si="103"/>
        <v>1.6020000000000001</v>
      </c>
      <c r="BO240" s="32" t="s">
        <v>115</v>
      </c>
      <c r="BP240" s="9" t="s">
        <v>115</v>
      </c>
      <c r="BQ240" s="131"/>
      <c r="BR240" s="8"/>
    </row>
    <row r="241" spans="1:70" x14ac:dyDescent="0.25">
      <c r="A241" s="86">
        <f t="shared" si="104"/>
        <v>42585</v>
      </c>
      <c r="B241" s="25">
        <v>1501</v>
      </c>
      <c r="C241" s="31" t="s">
        <v>87</v>
      </c>
      <c r="D241" s="168">
        <v>8.27</v>
      </c>
      <c r="E241" s="26">
        <v>1</v>
      </c>
      <c r="F241" s="29">
        <v>478</v>
      </c>
      <c r="G241" s="29">
        <f t="shared" si="84"/>
        <v>478</v>
      </c>
      <c r="H241" s="147">
        <f t="shared" si="105"/>
        <v>717.47799999999995</v>
      </c>
      <c r="I241" s="26">
        <v>1</v>
      </c>
      <c r="J241" s="29">
        <v>378</v>
      </c>
      <c r="K241" s="29">
        <f t="shared" si="85"/>
        <v>378</v>
      </c>
      <c r="L241" s="29">
        <f t="shared" si="106"/>
        <v>567.37800000000004</v>
      </c>
      <c r="M241" s="54">
        <v>65</v>
      </c>
      <c r="N241" s="147">
        <f t="shared" si="107"/>
        <v>97.564999999999998</v>
      </c>
      <c r="O241" s="97">
        <v>88.5</v>
      </c>
      <c r="P241" s="62">
        <v>93.6</v>
      </c>
      <c r="Q241" s="29">
        <v>65</v>
      </c>
      <c r="R241" s="29">
        <f t="shared" si="86"/>
        <v>78.461538461538382</v>
      </c>
      <c r="S241" s="147">
        <f t="shared" si="108"/>
        <v>117.77076923076912</v>
      </c>
      <c r="T241" s="26">
        <v>1</v>
      </c>
      <c r="U241" s="62">
        <v>1.68</v>
      </c>
      <c r="V241" s="62">
        <f t="shared" si="87"/>
        <v>1.68</v>
      </c>
      <c r="W241" s="150">
        <f t="shared" si="109"/>
        <v>2.5216799999999999</v>
      </c>
      <c r="X241" s="148" t="s">
        <v>84</v>
      </c>
      <c r="Y241" s="160">
        <v>1</v>
      </c>
      <c r="Z241" s="147">
        <f t="shared" si="110"/>
        <v>1.5009999999999999</v>
      </c>
      <c r="AA241" s="114">
        <v>18.399999999999999</v>
      </c>
      <c r="AB241" s="148">
        <f t="shared" si="88"/>
        <v>27.618399999999998</v>
      </c>
      <c r="AC241" s="116">
        <v>7.03</v>
      </c>
      <c r="AD241" s="152">
        <f t="shared" si="89"/>
        <v>10.55203</v>
      </c>
      <c r="AE241" s="117">
        <v>0.58699999999999997</v>
      </c>
      <c r="AF241" s="147">
        <f t="shared" si="90"/>
        <v>0.88108699999999995</v>
      </c>
      <c r="AG241" s="117">
        <v>6.7869999999999999</v>
      </c>
      <c r="AH241" s="147">
        <f t="shared" si="91"/>
        <v>10.187287</v>
      </c>
      <c r="AI241" s="29">
        <f t="shared" si="92"/>
        <v>25.773999999999997</v>
      </c>
      <c r="AJ241" s="150">
        <f t="shared" si="93"/>
        <v>38.686774</v>
      </c>
      <c r="AK241" s="54"/>
      <c r="AL241" s="145">
        <v>0.7</v>
      </c>
      <c r="AM241" s="147">
        <f t="shared" si="94"/>
        <v>1.0507</v>
      </c>
      <c r="AN241" s="53"/>
      <c r="AO241" s="122">
        <v>0.38</v>
      </c>
      <c r="AP241" s="148">
        <f t="shared" si="95"/>
        <v>0.57038</v>
      </c>
      <c r="AQ241" s="127"/>
      <c r="AR241" s="129">
        <v>8.9999999999999993E-3</v>
      </c>
      <c r="AS241" s="160">
        <f t="shared" si="96"/>
        <v>1.3508999999999998E-2</v>
      </c>
      <c r="AT241" s="55" t="s">
        <v>84</v>
      </c>
      <c r="AU241" s="129">
        <v>0.02</v>
      </c>
      <c r="AV241" s="160">
        <f t="shared" si="97"/>
        <v>3.0019999999999998E-2</v>
      </c>
      <c r="AW241" s="55"/>
      <c r="AX241" s="138">
        <v>3.5999999999999997E-2</v>
      </c>
      <c r="AY241" s="160">
        <f t="shared" si="98"/>
        <v>5.4035999999999994E-2</v>
      </c>
      <c r="AZ241" s="53"/>
      <c r="BA241" s="125">
        <v>3.3</v>
      </c>
      <c r="BB241" s="160">
        <f t="shared" si="99"/>
        <v>4.9533000000000005</v>
      </c>
      <c r="BC241" s="53"/>
      <c r="BD241" s="141">
        <v>0.08</v>
      </c>
      <c r="BE241" s="160">
        <f t="shared" si="100"/>
        <v>0.12007999999999999</v>
      </c>
      <c r="BF241" s="53"/>
      <c r="BG241" s="122">
        <v>0.03</v>
      </c>
      <c r="BH241" s="148">
        <f t="shared" si="101"/>
        <v>4.5030000000000001E-2</v>
      </c>
      <c r="BI241" s="55" t="s">
        <v>84</v>
      </c>
      <c r="BJ241" s="129">
        <v>0.01</v>
      </c>
      <c r="BK241" s="160">
        <f t="shared" si="102"/>
        <v>1.5009999999999999E-2</v>
      </c>
      <c r="BL241" s="53"/>
      <c r="BM241" s="141">
        <v>1</v>
      </c>
      <c r="BN241" s="160">
        <f t="shared" si="103"/>
        <v>1.5009999999999999</v>
      </c>
      <c r="BO241" s="32" t="s">
        <v>115</v>
      </c>
      <c r="BP241" s="9" t="s">
        <v>115</v>
      </c>
      <c r="BQ241" s="131"/>
      <c r="BR241" s="8"/>
    </row>
    <row r="242" spans="1:70" x14ac:dyDescent="0.25">
      <c r="A242" s="86">
        <f t="shared" si="104"/>
        <v>42586</v>
      </c>
      <c r="B242" s="25">
        <v>1399</v>
      </c>
      <c r="C242" s="31" t="s">
        <v>88</v>
      </c>
      <c r="D242" s="168">
        <v>7.8</v>
      </c>
      <c r="E242" s="26">
        <v>1</v>
      </c>
      <c r="F242" s="29">
        <v>376</v>
      </c>
      <c r="G242" s="29">
        <f t="shared" si="84"/>
        <v>376</v>
      </c>
      <c r="H242" s="147">
        <f t="shared" si="105"/>
        <v>526.024</v>
      </c>
      <c r="I242" s="26">
        <v>1</v>
      </c>
      <c r="J242" s="29">
        <v>234</v>
      </c>
      <c r="K242" s="29">
        <f t="shared" si="85"/>
        <v>234</v>
      </c>
      <c r="L242" s="29">
        <f t="shared" si="106"/>
        <v>327.36599999999999</v>
      </c>
      <c r="M242" s="54">
        <v>43</v>
      </c>
      <c r="N242" s="147">
        <f t="shared" si="107"/>
        <v>60.156999999999996</v>
      </c>
      <c r="O242" s="97">
        <v>90.4</v>
      </c>
      <c r="P242" s="62">
        <v>100.8</v>
      </c>
      <c r="Q242" s="29">
        <v>70</v>
      </c>
      <c r="R242" s="29">
        <f t="shared" si="86"/>
        <v>148.57142857142844</v>
      </c>
      <c r="S242" s="147">
        <f t="shared" si="108"/>
        <v>207.85142857142839</v>
      </c>
      <c r="T242" s="26">
        <v>1</v>
      </c>
      <c r="U242" s="62">
        <v>1.92</v>
      </c>
      <c r="V242" s="62">
        <f t="shared" si="87"/>
        <v>1.92</v>
      </c>
      <c r="W242" s="150">
        <f t="shared" si="109"/>
        <v>2.68608</v>
      </c>
      <c r="X242" s="148" t="s">
        <v>84</v>
      </c>
      <c r="Y242" s="160">
        <v>0.4</v>
      </c>
      <c r="Z242" s="147">
        <f t="shared" si="110"/>
        <v>0.55959999999999999</v>
      </c>
      <c r="AA242" s="114">
        <v>14</v>
      </c>
      <c r="AB242" s="148">
        <f t="shared" si="88"/>
        <v>19.585999999999999</v>
      </c>
      <c r="AC242" s="116">
        <v>5.97</v>
      </c>
      <c r="AD242" s="152">
        <f t="shared" si="89"/>
        <v>8.3520299999999992</v>
      </c>
      <c r="AE242" s="117">
        <v>0.45700000000000002</v>
      </c>
      <c r="AF242" s="147">
        <f t="shared" si="90"/>
        <v>0.63934300000000011</v>
      </c>
      <c r="AG242" s="117">
        <v>5.9870000000000001</v>
      </c>
      <c r="AH242" s="147">
        <f t="shared" si="91"/>
        <v>8.3758130000000008</v>
      </c>
      <c r="AI242" s="29">
        <f t="shared" si="92"/>
        <v>20.444000000000003</v>
      </c>
      <c r="AJ242" s="150">
        <f t="shared" si="93"/>
        <v>28.601156000000003</v>
      </c>
      <c r="AK242" s="54"/>
      <c r="AL242" s="145">
        <v>0.6</v>
      </c>
      <c r="AM242" s="147">
        <f t="shared" si="94"/>
        <v>0.83939999999999992</v>
      </c>
      <c r="AN242" s="53"/>
      <c r="AO242" s="122">
        <v>0.52</v>
      </c>
      <c r="AP242" s="148">
        <f t="shared" si="95"/>
        <v>0.72748000000000002</v>
      </c>
      <c r="AQ242" s="127"/>
      <c r="AR242" s="129">
        <v>1.7999999999999999E-2</v>
      </c>
      <c r="AS242" s="160">
        <f t="shared" si="96"/>
        <v>2.5182E-2</v>
      </c>
      <c r="AT242" s="55" t="s">
        <v>84</v>
      </c>
      <c r="AU242" s="129">
        <v>0.01</v>
      </c>
      <c r="AV242" s="160">
        <f t="shared" si="97"/>
        <v>1.3990000000000001E-2</v>
      </c>
      <c r="AW242" s="55"/>
      <c r="AX242" s="138">
        <v>0.06</v>
      </c>
      <c r="AY242" s="160">
        <f t="shared" si="98"/>
        <v>8.3940000000000001E-2</v>
      </c>
      <c r="AZ242" s="53"/>
      <c r="BA242" s="125">
        <v>4.3</v>
      </c>
      <c r="BB242" s="160">
        <f t="shared" si="99"/>
        <v>6.0156999999999998</v>
      </c>
      <c r="BC242" s="53"/>
      <c r="BD242" s="141">
        <v>7.0000000000000007E-2</v>
      </c>
      <c r="BE242" s="160">
        <f t="shared" si="100"/>
        <v>9.7930000000000003E-2</v>
      </c>
      <c r="BF242" s="53"/>
      <c r="BG242" s="122">
        <v>0.03</v>
      </c>
      <c r="BH242" s="148">
        <f t="shared" si="101"/>
        <v>4.197E-2</v>
      </c>
      <c r="BI242" s="55"/>
      <c r="BJ242" s="129">
        <v>0.02</v>
      </c>
      <c r="BK242" s="160">
        <f t="shared" si="102"/>
        <v>2.7980000000000001E-2</v>
      </c>
      <c r="BL242" s="53"/>
      <c r="BM242" s="141">
        <v>1.1000000000000001</v>
      </c>
      <c r="BN242" s="160">
        <f t="shared" si="103"/>
        <v>1.5389000000000002</v>
      </c>
      <c r="BO242" s="32" t="s">
        <v>115</v>
      </c>
      <c r="BP242" s="9" t="s">
        <v>115</v>
      </c>
      <c r="BQ242" s="131"/>
      <c r="BR242" s="8"/>
    </row>
    <row r="243" spans="1:70" x14ac:dyDescent="0.25">
      <c r="A243" s="86">
        <f t="shared" si="104"/>
        <v>42587</v>
      </c>
      <c r="B243" s="25">
        <v>1167</v>
      </c>
      <c r="C243" s="31" t="s">
        <v>89</v>
      </c>
      <c r="D243" s="168">
        <v>7.9</v>
      </c>
      <c r="E243" s="26">
        <v>1</v>
      </c>
      <c r="F243" s="29">
        <v>327</v>
      </c>
      <c r="G243" s="29">
        <f t="shared" si="84"/>
        <v>327</v>
      </c>
      <c r="H243" s="147">
        <f t="shared" si="105"/>
        <v>381.60899999999998</v>
      </c>
      <c r="I243" s="26">
        <v>1</v>
      </c>
      <c r="J243" s="29">
        <v>140</v>
      </c>
      <c r="K243" s="29">
        <f t="shared" si="85"/>
        <v>140</v>
      </c>
      <c r="L243" s="29">
        <f t="shared" si="106"/>
        <v>163.38</v>
      </c>
      <c r="M243" s="54">
        <v>35</v>
      </c>
      <c r="N243" s="147">
        <f t="shared" si="107"/>
        <v>40.844999999999999</v>
      </c>
      <c r="O243" s="97">
        <v>90.7</v>
      </c>
      <c r="P243" s="62">
        <v>100.6</v>
      </c>
      <c r="Q243" s="29">
        <v>80</v>
      </c>
      <c r="R243" s="29">
        <f t="shared" si="86"/>
        <v>123.74999999999989</v>
      </c>
      <c r="S243" s="147">
        <f t="shared" si="108"/>
        <v>144.41624999999985</v>
      </c>
      <c r="T243" s="26">
        <v>1</v>
      </c>
      <c r="U243" s="62">
        <v>1.8</v>
      </c>
      <c r="V243" s="62">
        <f t="shared" si="87"/>
        <v>1.8</v>
      </c>
      <c r="W243" s="150">
        <f t="shared" si="109"/>
        <v>2.1006</v>
      </c>
      <c r="X243" s="148" t="s">
        <v>84</v>
      </c>
      <c r="Y243" s="160">
        <v>0.4</v>
      </c>
      <c r="Z243" s="147">
        <f t="shared" si="110"/>
        <v>0.46679999999999999</v>
      </c>
      <c r="AA243" s="114">
        <v>10.8</v>
      </c>
      <c r="AB243" s="148">
        <f t="shared" si="88"/>
        <v>12.6036</v>
      </c>
      <c r="AC243" s="116">
        <v>5.35</v>
      </c>
      <c r="AD243" s="152">
        <f t="shared" si="89"/>
        <v>6.2434500000000002</v>
      </c>
      <c r="AE243" s="117">
        <v>0.54300000000000004</v>
      </c>
      <c r="AF243" s="147">
        <f t="shared" si="90"/>
        <v>0.63368100000000005</v>
      </c>
      <c r="AG243" s="117">
        <v>3.6110000000000002</v>
      </c>
      <c r="AH243" s="147">
        <f t="shared" si="91"/>
        <v>4.2140370000000003</v>
      </c>
      <c r="AI243" s="29">
        <f t="shared" si="92"/>
        <v>14.954000000000001</v>
      </c>
      <c r="AJ243" s="150">
        <f t="shared" si="93"/>
        <v>17.451318000000001</v>
      </c>
      <c r="AK243" s="54"/>
      <c r="AL243" s="145">
        <v>0.2</v>
      </c>
      <c r="AM243" s="147">
        <f t="shared" si="94"/>
        <v>0.2334</v>
      </c>
      <c r="AN243" s="53"/>
      <c r="AO243" s="122">
        <v>0.57999999999999996</v>
      </c>
      <c r="AP243" s="148">
        <f t="shared" si="95"/>
        <v>0.67685999999999991</v>
      </c>
      <c r="AQ243" s="127"/>
      <c r="AR243" s="129">
        <v>2.3E-2</v>
      </c>
      <c r="AS243" s="160">
        <f t="shared" si="96"/>
        <v>2.6841E-2</v>
      </c>
      <c r="AT243" s="55" t="s">
        <v>84</v>
      </c>
      <c r="AU243" s="129">
        <v>0.01</v>
      </c>
      <c r="AV243" s="160">
        <f t="shared" si="97"/>
        <v>1.167E-2</v>
      </c>
      <c r="AW243" s="55"/>
      <c r="AX243" s="138">
        <v>7.1999999999999995E-2</v>
      </c>
      <c r="AY243" s="160">
        <f t="shared" si="98"/>
        <v>8.4023999999999988E-2</v>
      </c>
      <c r="AZ243" s="53"/>
      <c r="BA243" s="125">
        <v>5.6</v>
      </c>
      <c r="BB243" s="160">
        <f t="shared" si="99"/>
        <v>6.5351999999999997</v>
      </c>
      <c r="BC243" s="53"/>
      <c r="BD243" s="141">
        <v>0.09</v>
      </c>
      <c r="BE243" s="160">
        <f t="shared" si="100"/>
        <v>0.10503</v>
      </c>
      <c r="BF243" s="53"/>
      <c r="BG243" s="122">
        <v>0.03</v>
      </c>
      <c r="BH243" s="148">
        <f t="shared" si="101"/>
        <v>3.5009999999999999E-2</v>
      </c>
      <c r="BI243" s="55"/>
      <c r="BJ243" s="129">
        <v>0.02</v>
      </c>
      <c r="BK243" s="160">
        <f t="shared" si="102"/>
        <v>2.334E-2</v>
      </c>
      <c r="BL243" s="53"/>
      <c r="BM243" s="141">
        <v>1.2</v>
      </c>
      <c r="BN243" s="160">
        <f t="shared" si="103"/>
        <v>1.4003999999999999</v>
      </c>
      <c r="BO243" s="32" t="s">
        <v>115</v>
      </c>
      <c r="BP243" s="9" t="s">
        <v>115</v>
      </c>
      <c r="BQ243" s="131"/>
      <c r="BR243" s="8"/>
    </row>
    <row r="244" spans="1:70" x14ac:dyDescent="0.25">
      <c r="A244" s="86">
        <f t="shared" si="104"/>
        <v>42588</v>
      </c>
      <c r="B244" s="25">
        <v>1079</v>
      </c>
      <c r="C244" s="31" t="s">
        <v>90</v>
      </c>
      <c r="D244" s="168">
        <v>8.0500000000000007</v>
      </c>
      <c r="E244" s="26">
        <v>1</v>
      </c>
      <c r="F244" s="29">
        <v>108</v>
      </c>
      <c r="G244" s="29">
        <f t="shared" si="84"/>
        <v>108</v>
      </c>
      <c r="H244" s="147">
        <f t="shared" si="105"/>
        <v>116.532</v>
      </c>
      <c r="I244" s="26">
        <v>1</v>
      </c>
      <c r="J244" s="29">
        <v>27.6</v>
      </c>
      <c r="K244" s="29">
        <f t="shared" si="85"/>
        <v>27.6</v>
      </c>
      <c r="L244" s="29">
        <f t="shared" si="106"/>
        <v>29.7804</v>
      </c>
      <c r="M244" s="54">
        <v>10</v>
      </c>
      <c r="N244" s="147">
        <f t="shared" si="107"/>
        <v>10.79</v>
      </c>
      <c r="O244" s="97">
        <v>90.5</v>
      </c>
      <c r="P244" s="62">
        <v>96</v>
      </c>
      <c r="Q244" s="29">
        <v>100</v>
      </c>
      <c r="R244" s="29">
        <f t="shared" si="86"/>
        <v>55</v>
      </c>
      <c r="S244" s="147">
        <f t="shared" si="108"/>
        <v>59.344999999999999</v>
      </c>
      <c r="T244" s="26">
        <v>1</v>
      </c>
      <c r="U244" s="62">
        <v>1</v>
      </c>
      <c r="V244" s="62">
        <f t="shared" si="87"/>
        <v>1</v>
      </c>
      <c r="W244" s="150">
        <f t="shared" si="109"/>
        <v>1.079</v>
      </c>
      <c r="X244" s="148" t="s">
        <v>84</v>
      </c>
      <c r="Y244" s="160">
        <v>0.1</v>
      </c>
      <c r="Z244" s="147">
        <f t="shared" si="110"/>
        <v>0.10790000000000001</v>
      </c>
      <c r="AA244" s="114">
        <v>4.4000000000000004</v>
      </c>
      <c r="AB244" s="148">
        <f t="shared" si="88"/>
        <v>4.7476000000000003</v>
      </c>
      <c r="AC244" s="116">
        <v>3.53</v>
      </c>
      <c r="AD244" s="152">
        <f t="shared" si="89"/>
        <v>3.8088699999999998</v>
      </c>
      <c r="AE244" s="117">
        <v>0.372</v>
      </c>
      <c r="AF244" s="147">
        <f t="shared" si="90"/>
        <v>0.40138799999999997</v>
      </c>
      <c r="AG244" s="117">
        <v>5.1100000000000003</v>
      </c>
      <c r="AH244" s="147">
        <f t="shared" si="91"/>
        <v>5.5136900000000004</v>
      </c>
      <c r="AI244" s="29">
        <f t="shared" si="92"/>
        <v>9.8820000000000014</v>
      </c>
      <c r="AJ244" s="150">
        <f t="shared" si="93"/>
        <v>10.662678000000001</v>
      </c>
      <c r="AK244" s="54"/>
      <c r="AL244" s="145">
        <v>0.1</v>
      </c>
      <c r="AM244" s="147">
        <f t="shared" si="94"/>
        <v>0.10790000000000001</v>
      </c>
      <c r="AN244" s="53"/>
      <c r="AO244" s="122">
        <v>0.28999999999999998</v>
      </c>
      <c r="AP244" s="148">
        <f t="shared" si="95"/>
        <v>0.31290999999999997</v>
      </c>
      <c r="AQ244" s="127"/>
      <c r="AR244" s="129">
        <v>8.9999999999999993E-3</v>
      </c>
      <c r="AS244" s="160">
        <f t="shared" si="96"/>
        <v>9.7109999999999991E-3</v>
      </c>
      <c r="AT244" s="55" t="s">
        <v>84</v>
      </c>
      <c r="AU244" s="129">
        <v>0.01</v>
      </c>
      <c r="AV244" s="160">
        <f t="shared" si="97"/>
        <v>1.0790000000000001E-2</v>
      </c>
      <c r="AW244" s="55"/>
      <c r="AX244" s="138">
        <v>2.5000000000000001E-2</v>
      </c>
      <c r="AY244" s="160">
        <f t="shared" si="98"/>
        <v>2.6975000000000002E-2</v>
      </c>
      <c r="AZ244" s="53"/>
      <c r="BA244" s="125">
        <v>2.1</v>
      </c>
      <c r="BB244" s="160">
        <f t="shared" si="99"/>
        <v>2.2659000000000002</v>
      </c>
      <c r="BC244" s="53"/>
      <c r="BD244" s="141">
        <v>0.04</v>
      </c>
      <c r="BE244" s="160">
        <f t="shared" si="100"/>
        <v>4.3160000000000004E-2</v>
      </c>
      <c r="BF244" s="53"/>
      <c r="BG244" s="122">
        <v>0.01</v>
      </c>
      <c r="BH244" s="148">
        <f t="shared" si="101"/>
        <v>1.0790000000000001E-2</v>
      </c>
      <c r="BI244" s="55" t="s">
        <v>84</v>
      </c>
      <c r="BJ244" s="129">
        <v>0.01</v>
      </c>
      <c r="BK244" s="160">
        <f t="shared" si="102"/>
        <v>1.0790000000000001E-2</v>
      </c>
      <c r="BL244" s="53"/>
      <c r="BM244" s="141">
        <v>0.66</v>
      </c>
      <c r="BN244" s="160">
        <f t="shared" si="103"/>
        <v>0.71214</v>
      </c>
      <c r="BO244" s="32" t="s">
        <v>115</v>
      </c>
      <c r="BP244" s="9" t="s">
        <v>115</v>
      </c>
      <c r="BQ244" s="131"/>
      <c r="BR244" s="8"/>
    </row>
    <row r="245" spans="1:70" x14ac:dyDescent="0.25">
      <c r="A245" s="86">
        <f t="shared" si="104"/>
        <v>42589</v>
      </c>
      <c r="B245" s="25">
        <v>1360</v>
      </c>
      <c r="C245" s="31" t="s">
        <v>91</v>
      </c>
      <c r="D245" s="168">
        <v>8.11</v>
      </c>
      <c r="E245" s="26">
        <v>1</v>
      </c>
      <c r="F245" s="29">
        <v>302</v>
      </c>
      <c r="G245" s="29">
        <f t="shared" ref="G245:G269" si="111">IF(F245=0,0,(F245*E245))</f>
        <v>302</v>
      </c>
      <c r="H245" s="147">
        <f t="shared" si="105"/>
        <v>410.72</v>
      </c>
      <c r="I245" s="26">
        <v>1</v>
      </c>
      <c r="J245" s="29">
        <v>212</v>
      </c>
      <c r="K245" s="29">
        <f t="shared" ref="K245:K269" si="112">IF(J245=0,0,(J245*I245))</f>
        <v>212</v>
      </c>
      <c r="L245" s="29">
        <f t="shared" si="106"/>
        <v>288.32</v>
      </c>
      <c r="M245" s="54">
        <v>17</v>
      </c>
      <c r="N245" s="147">
        <f t="shared" si="107"/>
        <v>23.12</v>
      </c>
      <c r="O245" s="97">
        <v>91</v>
      </c>
      <c r="P245" s="62">
        <v>95.8</v>
      </c>
      <c r="Q245" s="29">
        <v>75</v>
      </c>
      <c r="R245" s="29">
        <f t="shared" ref="R245:R269" si="113">IF(P245=0,0,(P245-O245)*1000/Q245)</f>
        <v>63.999999999999964</v>
      </c>
      <c r="S245" s="147">
        <f t="shared" si="108"/>
        <v>87.039999999999949</v>
      </c>
      <c r="T245" s="26">
        <v>1</v>
      </c>
      <c r="U245" s="62">
        <v>1.4</v>
      </c>
      <c r="V245" s="62">
        <f t="shared" ref="V245:V269" si="114">IF(U245=0,0,(U245*T245))</f>
        <v>1.4</v>
      </c>
      <c r="W245" s="150">
        <f t="shared" si="109"/>
        <v>1.9039999999999997</v>
      </c>
      <c r="X245" s="148" t="s">
        <v>84</v>
      </c>
      <c r="Y245" s="160">
        <v>0.4</v>
      </c>
      <c r="Z245" s="147">
        <f t="shared" si="110"/>
        <v>0.54400000000000004</v>
      </c>
      <c r="AA245" s="114">
        <v>6.8</v>
      </c>
      <c r="AB245" s="148">
        <f t="shared" si="88"/>
        <v>9.2479999999999993</v>
      </c>
      <c r="AC245" s="116">
        <v>0.9</v>
      </c>
      <c r="AD245" s="152">
        <f t="shared" si="89"/>
        <v>1.224</v>
      </c>
      <c r="AE245" s="117">
        <v>0.442</v>
      </c>
      <c r="AF245" s="147">
        <f t="shared" si="90"/>
        <v>0.60111999999999999</v>
      </c>
      <c r="AG245" s="117">
        <v>5.5880000000000001</v>
      </c>
      <c r="AH245" s="147">
        <f t="shared" si="91"/>
        <v>7.5996800000000002</v>
      </c>
      <c r="AI245" s="29">
        <f t="shared" si="92"/>
        <v>12.83</v>
      </c>
      <c r="AJ245" s="150">
        <f t="shared" si="93"/>
        <v>17.448799999999999</v>
      </c>
      <c r="AK245" s="54"/>
      <c r="AL245" s="145">
        <v>0.2</v>
      </c>
      <c r="AM245" s="147">
        <f t="shared" si="94"/>
        <v>0.27200000000000002</v>
      </c>
      <c r="AN245" s="53"/>
      <c r="AO245" s="122">
        <v>0.42</v>
      </c>
      <c r="AP245" s="148">
        <f t="shared" si="95"/>
        <v>0.57119999999999993</v>
      </c>
      <c r="AQ245" s="127"/>
      <c r="AR245" s="129">
        <v>1.2999999999999999E-2</v>
      </c>
      <c r="AS245" s="160">
        <f t="shared" si="96"/>
        <v>1.7680000000000001E-2</v>
      </c>
      <c r="AT245" s="55" t="s">
        <v>84</v>
      </c>
      <c r="AU245" s="129">
        <v>0.01</v>
      </c>
      <c r="AV245" s="160">
        <f t="shared" si="97"/>
        <v>1.3599999999999999E-2</v>
      </c>
      <c r="AW245" s="55"/>
      <c r="AX245" s="138">
        <v>2.8000000000000001E-2</v>
      </c>
      <c r="AY245" s="160">
        <f t="shared" si="98"/>
        <v>3.8079999999999996E-2</v>
      </c>
      <c r="AZ245" s="53"/>
      <c r="BA245" s="125">
        <v>4.4000000000000004</v>
      </c>
      <c r="BB245" s="160">
        <f t="shared" si="99"/>
        <v>5.9840000000000009</v>
      </c>
      <c r="BC245" s="53"/>
      <c r="BD245" s="141">
        <v>0.08</v>
      </c>
      <c r="BE245" s="160">
        <f t="shared" si="100"/>
        <v>0.10879999999999999</v>
      </c>
      <c r="BF245" s="53"/>
      <c r="BG245" s="122">
        <v>0.03</v>
      </c>
      <c r="BH245" s="148">
        <f t="shared" si="101"/>
        <v>4.0799999999999996E-2</v>
      </c>
      <c r="BI245" s="55" t="s">
        <v>84</v>
      </c>
      <c r="BJ245" s="129">
        <v>0.01</v>
      </c>
      <c r="BK245" s="160">
        <f t="shared" si="102"/>
        <v>1.3599999999999999E-2</v>
      </c>
      <c r="BL245" s="53"/>
      <c r="BM245" s="141">
        <v>0.74</v>
      </c>
      <c r="BN245" s="160">
        <f t="shared" si="103"/>
        <v>1.0064</v>
      </c>
      <c r="BO245" s="32" t="s">
        <v>115</v>
      </c>
      <c r="BP245" s="9" t="s">
        <v>115</v>
      </c>
      <c r="BQ245" s="131"/>
      <c r="BR245" s="8"/>
    </row>
    <row r="246" spans="1:70" x14ac:dyDescent="0.25">
      <c r="A246" s="86">
        <f t="shared" si="104"/>
        <v>42590</v>
      </c>
      <c r="B246" s="25">
        <v>5251</v>
      </c>
      <c r="C246" s="31" t="s">
        <v>92</v>
      </c>
      <c r="D246" s="168">
        <v>7.93</v>
      </c>
      <c r="E246" s="26">
        <v>1</v>
      </c>
      <c r="F246" s="29">
        <v>143</v>
      </c>
      <c r="G246" s="29">
        <f t="shared" si="111"/>
        <v>143</v>
      </c>
      <c r="H246" s="147">
        <f t="shared" si="105"/>
        <v>750.89300000000003</v>
      </c>
      <c r="I246" s="26">
        <v>1</v>
      </c>
      <c r="J246" s="29">
        <v>56.8</v>
      </c>
      <c r="K246" s="29">
        <f t="shared" si="112"/>
        <v>56.8</v>
      </c>
      <c r="L246" s="29">
        <f t="shared" si="106"/>
        <v>298.2568</v>
      </c>
      <c r="M246" s="54">
        <v>11</v>
      </c>
      <c r="N246" s="147">
        <f t="shared" si="107"/>
        <v>57.761000000000003</v>
      </c>
      <c r="O246" s="97">
        <v>87.7</v>
      </c>
      <c r="P246" s="62">
        <v>94.5</v>
      </c>
      <c r="Q246" s="29">
        <v>100</v>
      </c>
      <c r="R246" s="29">
        <f t="shared" si="113"/>
        <v>67.999999999999972</v>
      </c>
      <c r="S246" s="147">
        <f t="shared" si="108"/>
        <v>357.06799999999981</v>
      </c>
      <c r="T246" s="26">
        <v>1</v>
      </c>
      <c r="U246" s="62">
        <v>1</v>
      </c>
      <c r="V246" s="62">
        <f t="shared" si="114"/>
        <v>1</v>
      </c>
      <c r="W246" s="150">
        <f t="shared" si="109"/>
        <v>5.2510000000000003</v>
      </c>
      <c r="X246" s="148" t="s">
        <v>84</v>
      </c>
      <c r="Y246" s="160">
        <v>0.5</v>
      </c>
      <c r="Z246" s="147">
        <f t="shared" si="110"/>
        <v>2.6255000000000002</v>
      </c>
      <c r="AA246" s="114">
        <v>4.5</v>
      </c>
      <c r="AB246" s="148">
        <f t="shared" si="88"/>
        <v>23.6295</v>
      </c>
      <c r="AC246" s="116">
        <v>3.15</v>
      </c>
      <c r="AD246" s="152">
        <f t="shared" si="89"/>
        <v>16.540649999999999</v>
      </c>
      <c r="AE246" s="117">
        <v>0.20899999999999999</v>
      </c>
      <c r="AF246" s="147">
        <f t="shared" si="90"/>
        <v>1.097459</v>
      </c>
      <c r="AG246" s="117">
        <v>6.5419999999999998</v>
      </c>
      <c r="AH246" s="147">
        <f t="shared" si="91"/>
        <v>34.352042000000004</v>
      </c>
      <c r="AI246" s="29">
        <f t="shared" si="92"/>
        <v>11.250999999999999</v>
      </c>
      <c r="AJ246" s="150">
        <f t="shared" si="93"/>
        <v>59.079000999999998</v>
      </c>
      <c r="AK246" s="54"/>
      <c r="AL246" s="145">
        <v>0.1</v>
      </c>
      <c r="AM246" s="147">
        <f t="shared" si="94"/>
        <v>0.52510000000000001</v>
      </c>
      <c r="AN246" s="53"/>
      <c r="AO246" s="122">
        <v>0.44</v>
      </c>
      <c r="AP246" s="148">
        <f t="shared" si="95"/>
        <v>2.3104400000000003</v>
      </c>
      <c r="AQ246" s="127"/>
      <c r="AR246" s="129">
        <v>1.4E-2</v>
      </c>
      <c r="AS246" s="160">
        <f t="shared" si="96"/>
        <v>7.3513999999999996E-2</v>
      </c>
      <c r="AT246" s="55" t="s">
        <v>84</v>
      </c>
      <c r="AU246" s="129">
        <v>0.01</v>
      </c>
      <c r="AV246" s="160">
        <f t="shared" si="97"/>
        <v>5.2510000000000001E-2</v>
      </c>
      <c r="AW246" s="55"/>
      <c r="AX246" s="138">
        <v>3.5000000000000003E-2</v>
      </c>
      <c r="AY246" s="160">
        <f t="shared" si="98"/>
        <v>0.18378500000000003</v>
      </c>
      <c r="AZ246" s="53"/>
      <c r="BA246" s="125">
        <v>2.9</v>
      </c>
      <c r="BB246" s="160">
        <f t="shared" si="99"/>
        <v>15.2279</v>
      </c>
      <c r="BC246" s="53"/>
      <c r="BD246" s="141">
        <v>0.06</v>
      </c>
      <c r="BE246" s="160">
        <f t="shared" si="100"/>
        <v>0.31506000000000001</v>
      </c>
      <c r="BF246" s="53"/>
      <c r="BG246" s="122">
        <v>0.03</v>
      </c>
      <c r="BH246" s="148">
        <f t="shared" si="101"/>
        <v>0.15753</v>
      </c>
      <c r="BI246" s="55"/>
      <c r="BJ246" s="129">
        <v>0.01</v>
      </c>
      <c r="BK246" s="160">
        <f t="shared" si="102"/>
        <v>5.2510000000000001E-2</v>
      </c>
      <c r="BL246" s="53"/>
      <c r="BM246" s="141">
        <v>0.69</v>
      </c>
      <c r="BN246" s="160">
        <f t="shared" si="103"/>
        <v>3.6231899999999997</v>
      </c>
      <c r="BO246" s="32" t="s">
        <v>115</v>
      </c>
      <c r="BP246" s="9" t="s">
        <v>115</v>
      </c>
      <c r="BQ246" s="131"/>
      <c r="BR246" s="8"/>
    </row>
    <row r="247" spans="1:70" x14ac:dyDescent="0.25">
      <c r="A247" s="86">
        <f t="shared" si="104"/>
        <v>42591</v>
      </c>
      <c r="B247" s="25">
        <v>5253</v>
      </c>
      <c r="C247" s="31" t="s">
        <v>93</v>
      </c>
      <c r="D247" s="168">
        <v>7.91</v>
      </c>
      <c r="E247" s="26">
        <v>1</v>
      </c>
      <c r="F247" s="29">
        <v>108</v>
      </c>
      <c r="G247" s="29">
        <f t="shared" si="111"/>
        <v>108</v>
      </c>
      <c r="H247" s="147">
        <f t="shared" si="105"/>
        <v>567.32399999999996</v>
      </c>
      <c r="I247" s="26">
        <v>1</v>
      </c>
      <c r="J247" s="29">
        <v>82.9</v>
      </c>
      <c r="K247" s="29">
        <f t="shared" si="112"/>
        <v>82.9</v>
      </c>
      <c r="L247" s="29">
        <f t="shared" si="106"/>
        <v>435.47370000000001</v>
      </c>
      <c r="M247" s="54">
        <v>12</v>
      </c>
      <c r="N247" s="147">
        <f t="shared" si="107"/>
        <v>63.036000000000001</v>
      </c>
      <c r="O247" s="97">
        <v>91.2</v>
      </c>
      <c r="P247" s="62">
        <v>94</v>
      </c>
      <c r="Q247" s="29">
        <v>72</v>
      </c>
      <c r="R247" s="29">
        <f t="shared" si="113"/>
        <v>38.88888888888885</v>
      </c>
      <c r="S247" s="147">
        <f t="shared" si="108"/>
        <v>204.28333333333313</v>
      </c>
      <c r="T247" s="26">
        <v>1</v>
      </c>
      <c r="U247" s="62">
        <v>0.68</v>
      </c>
      <c r="V247" s="62">
        <f t="shared" si="114"/>
        <v>0.68</v>
      </c>
      <c r="W247" s="150">
        <f t="shared" si="109"/>
        <v>3.5720400000000003</v>
      </c>
      <c r="X247" s="148"/>
      <c r="Y247" s="160">
        <v>0.1</v>
      </c>
      <c r="Z247" s="147">
        <f t="shared" si="110"/>
        <v>0.5253000000000001</v>
      </c>
      <c r="AA247" s="114">
        <v>2.8</v>
      </c>
      <c r="AB247" s="148">
        <f t="shared" si="88"/>
        <v>14.708399999999999</v>
      </c>
      <c r="AC247" s="116">
        <v>3.26</v>
      </c>
      <c r="AD247" s="152">
        <f t="shared" si="89"/>
        <v>17.124779999999998</v>
      </c>
      <c r="AE247" s="117">
        <v>0.20899999999999999</v>
      </c>
      <c r="AF247" s="147">
        <f t="shared" si="90"/>
        <v>1.097877</v>
      </c>
      <c r="AG247" s="117">
        <v>6.4580000000000002</v>
      </c>
      <c r="AH247" s="147">
        <f t="shared" si="91"/>
        <v>33.923874000000005</v>
      </c>
      <c r="AI247" s="29">
        <f t="shared" si="92"/>
        <v>9.4670000000000005</v>
      </c>
      <c r="AJ247" s="150">
        <f t="shared" si="93"/>
        <v>49.730151000000006</v>
      </c>
      <c r="AK247" s="54"/>
      <c r="AL247" s="145">
        <v>0.2</v>
      </c>
      <c r="AM247" s="147">
        <f t="shared" si="94"/>
        <v>1.0506000000000002</v>
      </c>
      <c r="AN247" s="53"/>
      <c r="AO247" s="122">
        <v>0.17</v>
      </c>
      <c r="AP247" s="148">
        <f t="shared" si="95"/>
        <v>0.89301000000000008</v>
      </c>
      <c r="AQ247" s="127"/>
      <c r="AR247" s="129">
        <v>6.0000000000000001E-3</v>
      </c>
      <c r="AS247" s="160">
        <f t="shared" si="96"/>
        <v>3.1517999999999997E-2</v>
      </c>
      <c r="AT247" s="55" t="s">
        <v>84</v>
      </c>
      <c r="AU247" s="129">
        <v>0.01</v>
      </c>
      <c r="AV247" s="160">
        <f t="shared" si="97"/>
        <v>5.253E-2</v>
      </c>
      <c r="AW247" s="55"/>
      <c r="AX247" s="138">
        <v>1.4E-2</v>
      </c>
      <c r="AY247" s="160">
        <f t="shared" si="98"/>
        <v>7.3541999999999996E-2</v>
      </c>
      <c r="AZ247" s="53"/>
      <c r="BA247" s="125">
        <v>1.7</v>
      </c>
      <c r="BB247" s="160">
        <f t="shared" si="99"/>
        <v>8.9300999999999995</v>
      </c>
      <c r="BC247" s="53"/>
      <c r="BD247" s="141">
        <v>0.04</v>
      </c>
      <c r="BE247" s="160">
        <f t="shared" si="100"/>
        <v>0.21012</v>
      </c>
      <c r="BF247" s="53"/>
      <c r="BG247" s="122">
        <v>0.01</v>
      </c>
      <c r="BH247" s="148">
        <f t="shared" si="101"/>
        <v>5.253E-2</v>
      </c>
      <c r="BI247" s="55" t="s">
        <v>84</v>
      </c>
      <c r="BJ247" s="129">
        <v>0.01</v>
      </c>
      <c r="BK247" s="160">
        <f t="shared" si="102"/>
        <v>5.253E-2</v>
      </c>
      <c r="BL247" s="53"/>
      <c r="BM247" s="141">
        <v>0.37</v>
      </c>
      <c r="BN247" s="160">
        <f t="shared" si="103"/>
        <v>1.9436099999999998</v>
      </c>
      <c r="BO247" s="32" t="s">
        <v>115</v>
      </c>
      <c r="BP247" s="9" t="s">
        <v>115</v>
      </c>
      <c r="BQ247" s="131"/>
      <c r="BR247" s="8"/>
    </row>
    <row r="248" spans="1:70" x14ac:dyDescent="0.25">
      <c r="A248" s="86">
        <f t="shared" si="104"/>
        <v>42592</v>
      </c>
      <c r="B248" s="25">
        <v>5300</v>
      </c>
      <c r="C248" s="31" t="s">
        <v>94</v>
      </c>
      <c r="D248" s="168">
        <v>7.82</v>
      </c>
      <c r="E248" s="26">
        <v>2</v>
      </c>
      <c r="F248" s="29">
        <v>497</v>
      </c>
      <c r="G248" s="29">
        <f t="shared" si="111"/>
        <v>994</v>
      </c>
      <c r="H248" s="147">
        <f t="shared" si="105"/>
        <v>5268.2</v>
      </c>
      <c r="I248" s="26">
        <v>1</v>
      </c>
      <c r="J248" s="29">
        <v>277</v>
      </c>
      <c r="K248" s="29">
        <f t="shared" si="112"/>
        <v>277</v>
      </c>
      <c r="L248" s="29">
        <f t="shared" si="106"/>
        <v>1468.1</v>
      </c>
      <c r="M248" s="54">
        <v>91</v>
      </c>
      <c r="N248" s="147">
        <f t="shared" si="107"/>
        <v>482.3</v>
      </c>
      <c r="O248" s="97">
        <v>90.9</v>
      </c>
      <c r="P248" s="62">
        <v>125.2</v>
      </c>
      <c r="Q248" s="29">
        <v>40</v>
      </c>
      <c r="R248" s="29">
        <f t="shared" si="113"/>
        <v>857.5</v>
      </c>
      <c r="S248" s="147">
        <f t="shared" si="108"/>
        <v>4544.75</v>
      </c>
      <c r="T248" s="26">
        <v>1</v>
      </c>
      <c r="U248" s="62">
        <v>57</v>
      </c>
      <c r="V248" s="62">
        <f t="shared" si="114"/>
        <v>57</v>
      </c>
      <c r="W248" s="150">
        <f t="shared" si="109"/>
        <v>302.10000000000002</v>
      </c>
      <c r="X248" s="148" t="s">
        <v>84</v>
      </c>
      <c r="Y248" s="160">
        <v>0.5</v>
      </c>
      <c r="Z248" s="147">
        <f t="shared" si="110"/>
        <v>2.65</v>
      </c>
      <c r="AA248" s="114">
        <v>20</v>
      </c>
      <c r="AB248" s="148">
        <f t="shared" si="88"/>
        <v>106</v>
      </c>
      <c r="AC248" s="116">
        <v>9.6999999999999993</v>
      </c>
      <c r="AD248" s="152">
        <f t="shared" si="89"/>
        <v>51.409999999999989</v>
      </c>
      <c r="AE248" s="117">
        <v>0.51600000000000001</v>
      </c>
      <c r="AF248" s="147">
        <f t="shared" si="90"/>
        <v>2.7348000000000003</v>
      </c>
      <c r="AG248" s="117">
        <v>6.4829999999999997</v>
      </c>
      <c r="AH248" s="147">
        <f t="shared" si="91"/>
        <v>34.359900000000003</v>
      </c>
      <c r="AI248" s="29">
        <f t="shared" si="92"/>
        <v>26.998999999999999</v>
      </c>
      <c r="AJ248" s="150">
        <f t="shared" si="93"/>
        <v>143.09469999999999</v>
      </c>
      <c r="AK248" s="54"/>
      <c r="AL248" s="145">
        <v>2.09</v>
      </c>
      <c r="AM248" s="147">
        <f t="shared" si="94"/>
        <v>11.077</v>
      </c>
      <c r="AN248" s="53"/>
      <c r="AO248" s="122">
        <v>7.7</v>
      </c>
      <c r="AP248" s="148">
        <f t="shared" si="95"/>
        <v>40.81</v>
      </c>
      <c r="AQ248" s="127"/>
      <c r="AR248" s="129">
        <v>0.1</v>
      </c>
      <c r="AS248" s="160">
        <f t="shared" si="96"/>
        <v>0.53</v>
      </c>
      <c r="AT248" s="55" t="s">
        <v>84</v>
      </c>
      <c r="AU248" s="129">
        <v>0.01</v>
      </c>
      <c r="AV248" s="160">
        <f t="shared" si="97"/>
        <v>5.2999999999999999E-2</v>
      </c>
      <c r="AW248" s="55"/>
      <c r="AX248" s="138">
        <v>0.14000000000000001</v>
      </c>
      <c r="AY248" s="160">
        <f t="shared" si="98"/>
        <v>0.7420000000000001</v>
      </c>
      <c r="AZ248" s="53"/>
      <c r="BA248" s="125">
        <v>22</v>
      </c>
      <c r="BB248" s="160">
        <f t="shared" si="99"/>
        <v>116.6</v>
      </c>
      <c r="BC248" s="53"/>
      <c r="BD248" s="141">
        <v>2.2000000000000002</v>
      </c>
      <c r="BE248" s="160">
        <f t="shared" si="100"/>
        <v>11.660000000000002</v>
      </c>
      <c r="BF248" s="53"/>
      <c r="BG248" s="122">
        <v>0.17</v>
      </c>
      <c r="BH248" s="148">
        <f t="shared" si="101"/>
        <v>0.90100000000000013</v>
      </c>
      <c r="BI248" s="55"/>
      <c r="BJ248" s="129">
        <v>0.02</v>
      </c>
      <c r="BK248" s="160">
        <f t="shared" si="102"/>
        <v>0.106</v>
      </c>
      <c r="BL248" s="53"/>
      <c r="BM248" s="141">
        <v>27</v>
      </c>
      <c r="BN248" s="160">
        <f t="shared" si="103"/>
        <v>143.1</v>
      </c>
      <c r="BO248" s="32" t="s">
        <v>115</v>
      </c>
      <c r="BP248" s="9" t="s">
        <v>115</v>
      </c>
      <c r="BQ248" s="131" t="s">
        <v>130</v>
      </c>
      <c r="BR248" s="8"/>
    </row>
    <row r="249" spans="1:70" x14ac:dyDescent="0.25">
      <c r="A249" s="86">
        <f t="shared" si="104"/>
        <v>42593</v>
      </c>
      <c r="B249" s="25">
        <v>4645</v>
      </c>
      <c r="C249" s="31" t="s">
        <v>95</v>
      </c>
      <c r="D249" s="168">
        <v>7.81</v>
      </c>
      <c r="E249" s="26">
        <v>1</v>
      </c>
      <c r="F249" s="29">
        <v>140</v>
      </c>
      <c r="G249" s="29">
        <f t="shared" si="111"/>
        <v>140</v>
      </c>
      <c r="H249" s="147">
        <f t="shared" si="105"/>
        <v>650.29999999999995</v>
      </c>
      <c r="I249" s="26">
        <v>1</v>
      </c>
      <c r="J249" s="29">
        <v>126</v>
      </c>
      <c r="K249" s="29">
        <f t="shared" si="112"/>
        <v>126</v>
      </c>
      <c r="L249" s="29">
        <f t="shared" si="106"/>
        <v>585.27</v>
      </c>
      <c r="M249" s="54">
        <v>12</v>
      </c>
      <c r="N249" s="147">
        <f t="shared" si="107"/>
        <v>55.74</v>
      </c>
      <c r="O249" s="97">
        <v>90.6</v>
      </c>
      <c r="P249" s="62">
        <v>95.2</v>
      </c>
      <c r="Q249" s="29">
        <v>80</v>
      </c>
      <c r="R249" s="29">
        <f t="shared" si="113"/>
        <v>57.500000000000099</v>
      </c>
      <c r="S249" s="147">
        <f t="shared" si="108"/>
        <v>267.08750000000049</v>
      </c>
      <c r="T249" s="26">
        <v>1</v>
      </c>
      <c r="U249" s="62">
        <v>3.9</v>
      </c>
      <c r="V249" s="62">
        <f t="shared" si="114"/>
        <v>3.9</v>
      </c>
      <c r="W249" s="150">
        <f t="shared" si="109"/>
        <v>18.115500000000001</v>
      </c>
      <c r="X249" s="148" t="s">
        <v>84</v>
      </c>
      <c r="Y249" s="160">
        <v>0.5</v>
      </c>
      <c r="Z249" s="147">
        <f t="shared" si="110"/>
        <v>2.3224999999999998</v>
      </c>
      <c r="AA249" s="114">
        <v>3.2</v>
      </c>
      <c r="AB249" s="148">
        <f t="shared" si="88"/>
        <v>14.864000000000001</v>
      </c>
      <c r="AC249" s="116">
        <v>2.99</v>
      </c>
      <c r="AD249" s="152">
        <f t="shared" si="89"/>
        <v>13.88855</v>
      </c>
      <c r="AE249" s="117">
        <v>0.29399999999999998</v>
      </c>
      <c r="AF249" s="147">
        <f t="shared" si="90"/>
        <v>1.3656299999999999</v>
      </c>
      <c r="AG249" s="117">
        <v>2.6819999999999999</v>
      </c>
      <c r="AH249" s="147">
        <f t="shared" si="91"/>
        <v>12.457889999999999</v>
      </c>
      <c r="AI249" s="29">
        <f t="shared" si="92"/>
        <v>6.1760000000000002</v>
      </c>
      <c r="AJ249" s="150">
        <f t="shared" si="93"/>
        <v>28.687519999999999</v>
      </c>
      <c r="AK249" s="54"/>
      <c r="AL249" s="145">
        <v>0.2</v>
      </c>
      <c r="AM249" s="147">
        <f t="shared" si="94"/>
        <v>0.92900000000000005</v>
      </c>
      <c r="AN249" s="53"/>
      <c r="AO249" s="122">
        <v>0.41</v>
      </c>
      <c r="AP249" s="148">
        <f t="shared" si="95"/>
        <v>1.9044499999999998</v>
      </c>
      <c r="AQ249" s="127"/>
      <c r="AR249" s="129">
        <v>8.9999999999999993E-3</v>
      </c>
      <c r="AS249" s="160">
        <f t="shared" si="96"/>
        <v>4.1805000000000002E-2</v>
      </c>
      <c r="AT249" s="55" t="s">
        <v>84</v>
      </c>
      <c r="AU249" s="129">
        <v>0.01</v>
      </c>
      <c r="AV249" s="160">
        <f t="shared" si="97"/>
        <v>4.6450000000000005E-2</v>
      </c>
      <c r="AW249" s="55"/>
      <c r="AX249" s="138">
        <v>1.4999999999999999E-2</v>
      </c>
      <c r="AY249" s="160">
        <f t="shared" si="98"/>
        <v>6.9675000000000001E-2</v>
      </c>
      <c r="AZ249" s="53"/>
      <c r="BA249" s="125">
        <v>2.2000000000000002</v>
      </c>
      <c r="BB249" s="160">
        <f t="shared" si="99"/>
        <v>10.218999999999999</v>
      </c>
      <c r="BC249" s="53"/>
      <c r="BD249" s="141">
        <v>0.14000000000000001</v>
      </c>
      <c r="BE249" s="160">
        <f t="shared" si="100"/>
        <v>0.6503000000000001</v>
      </c>
      <c r="BF249" s="53"/>
      <c r="BG249" s="122">
        <v>0.03</v>
      </c>
      <c r="BH249" s="148">
        <f t="shared" si="101"/>
        <v>0.13935</v>
      </c>
      <c r="BI249" s="55" t="s">
        <v>84</v>
      </c>
      <c r="BJ249" s="129">
        <v>0.01</v>
      </c>
      <c r="BK249" s="160">
        <f t="shared" si="102"/>
        <v>4.6450000000000005E-2</v>
      </c>
      <c r="BL249" s="53"/>
      <c r="BM249" s="141">
        <v>1.4</v>
      </c>
      <c r="BN249" s="160">
        <f t="shared" si="103"/>
        <v>6.5030000000000001</v>
      </c>
      <c r="BO249" s="32" t="s">
        <v>115</v>
      </c>
      <c r="BP249" s="9" t="s">
        <v>115</v>
      </c>
      <c r="BQ249" s="131"/>
      <c r="BR249" s="8"/>
    </row>
    <row r="250" spans="1:70" x14ac:dyDescent="0.25">
      <c r="A250" s="86">
        <f t="shared" si="104"/>
        <v>42594</v>
      </c>
      <c r="B250" s="25">
        <v>4617</v>
      </c>
      <c r="C250" s="31" t="s">
        <v>96</v>
      </c>
      <c r="D250" s="168">
        <v>7.79</v>
      </c>
      <c r="E250" s="26">
        <v>1</v>
      </c>
      <c r="F250" s="29">
        <v>206</v>
      </c>
      <c r="G250" s="29">
        <f t="shared" si="111"/>
        <v>206</v>
      </c>
      <c r="H250" s="147">
        <f t="shared" si="105"/>
        <v>951.10199999999998</v>
      </c>
      <c r="I250" s="26">
        <v>1</v>
      </c>
      <c r="J250" s="29">
        <v>126</v>
      </c>
      <c r="K250" s="29">
        <f t="shared" si="112"/>
        <v>126</v>
      </c>
      <c r="L250" s="29">
        <f t="shared" si="106"/>
        <v>581.74199999999996</v>
      </c>
      <c r="M250" s="54">
        <v>21</v>
      </c>
      <c r="N250" s="147">
        <f t="shared" si="107"/>
        <v>96.956999999999994</v>
      </c>
      <c r="O250" s="97">
        <v>91</v>
      </c>
      <c r="P250" s="62">
        <v>96.7</v>
      </c>
      <c r="Q250" s="29">
        <v>66</v>
      </c>
      <c r="R250" s="29">
        <f t="shared" si="113"/>
        <v>86.363636363636402</v>
      </c>
      <c r="S250" s="147">
        <f t="shared" si="108"/>
        <v>398.74090909090927</v>
      </c>
      <c r="T250" s="26">
        <v>1</v>
      </c>
      <c r="U250" s="62">
        <v>6.4</v>
      </c>
      <c r="V250" s="62">
        <f t="shared" si="114"/>
        <v>6.4</v>
      </c>
      <c r="W250" s="150">
        <f t="shared" si="109"/>
        <v>29.548800000000004</v>
      </c>
      <c r="X250" s="148" t="s">
        <v>84</v>
      </c>
      <c r="Y250" s="160">
        <v>0.5</v>
      </c>
      <c r="Z250" s="147">
        <f t="shared" si="110"/>
        <v>2.3085</v>
      </c>
      <c r="AA250" s="114">
        <v>8.6</v>
      </c>
      <c r="AB250" s="148">
        <f t="shared" si="88"/>
        <v>39.706199999999995</v>
      </c>
      <c r="AC250" s="116">
        <v>5</v>
      </c>
      <c r="AD250" s="152">
        <f t="shared" si="89"/>
        <v>23.085000000000001</v>
      </c>
      <c r="AE250" s="117">
        <v>0.57999999999999996</v>
      </c>
      <c r="AF250" s="147">
        <f t="shared" si="90"/>
        <v>2.6778599999999995</v>
      </c>
      <c r="AG250" s="117">
        <v>0.61799999999999999</v>
      </c>
      <c r="AH250" s="147">
        <f t="shared" si="91"/>
        <v>2.8533059999999999</v>
      </c>
      <c r="AI250" s="29">
        <f t="shared" si="92"/>
        <v>9.798</v>
      </c>
      <c r="AJ250" s="150">
        <f t="shared" si="93"/>
        <v>45.237366000000002</v>
      </c>
      <c r="AK250" s="54"/>
      <c r="AL250" s="145">
        <v>0.63</v>
      </c>
      <c r="AM250" s="147">
        <f t="shared" si="94"/>
        <v>2.9087100000000001</v>
      </c>
      <c r="AN250" s="53"/>
      <c r="AO250" s="122">
        <v>0.6</v>
      </c>
      <c r="AP250" s="148">
        <f t="shared" si="95"/>
        <v>2.7702</v>
      </c>
      <c r="AQ250" s="127"/>
      <c r="AR250" s="129">
        <v>1.9E-2</v>
      </c>
      <c r="AS250" s="160">
        <f t="shared" si="96"/>
        <v>8.7722999999999995E-2</v>
      </c>
      <c r="AT250" s="55" t="s">
        <v>84</v>
      </c>
      <c r="AU250" s="129">
        <v>0.01</v>
      </c>
      <c r="AV250" s="160">
        <f t="shared" si="97"/>
        <v>4.6170000000000003E-2</v>
      </c>
      <c r="AW250" s="55"/>
      <c r="AX250" s="138">
        <v>1.7000000000000001E-2</v>
      </c>
      <c r="AY250" s="160">
        <f t="shared" si="98"/>
        <v>7.8489000000000003E-2</v>
      </c>
      <c r="AZ250" s="53"/>
      <c r="BA250" s="125">
        <v>2</v>
      </c>
      <c r="BB250" s="160">
        <f t="shared" si="99"/>
        <v>9.234</v>
      </c>
      <c r="BC250" s="53"/>
      <c r="BD250" s="141">
        <v>0.21</v>
      </c>
      <c r="BE250" s="160">
        <f t="shared" si="100"/>
        <v>0.96956999999999993</v>
      </c>
      <c r="BF250" s="53"/>
      <c r="BG250" s="122">
        <v>0.06</v>
      </c>
      <c r="BH250" s="148">
        <f t="shared" si="101"/>
        <v>0.27701999999999999</v>
      </c>
      <c r="BI250" s="55" t="s">
        <v>84</v>
      </c>
      <c r="BJ250" s="129">
        <v>0.01</v>
      </c>
      <c r="BK250" s="160">
        <f t="shared" si="102"/>
        <v>4.6170000000000003E-2</v>
      </c>
      <c r="BL250" s="53"/>
      <c r="BM250" s="141">
        <v>2.5</v>
      </c>
      <c r="BN250" s="160">
        <f t="shared" si="103"/>
        <v>11.5425</v>
      </c>
      <c r="BO250" s="32" t="s">
        <v>115</v>
      </c>
      <c r="BP250" s="9" t="s">
        <v>115</v>
      </c>
      <c r="BQ250" s="131"/>
      <c r="BR250" s="8"/>
    </row>
    <row r="251" spans="1:70" x14ac:dyDescent="0.25">
      <c r="A251" s="86">
        <f t="shared" si="104"/>
        <v>42595</v>
      </c>
      <c r="B251" s="25">
        <v>4219</v>
      </c>
      <c r="C251" s="31" t="s">
        <v>97</v>
      </c>
      <c r="D251" s="168">
        <v>7.89</v>
      </c>
      <c r="E251" s="26">
        <v>1</v>
      </c>
      <c r="F251" s="29">
        <v>53.6</v>
      </c>
      <c r="G251" s="29">
        <f t="shared" si="111"/>
        <v>53.6</v>
      </c>
      <c r="H251" s="147">
        <f t="shared" si="105"/>
        <v>226.13839999999999</v>
      </c>
      <c r="I251" s="26">
        <v>1</v>
      </c>
      <c r="J251" s="29">
        <v>34</v>
      </c>
      <c r="K251" s="29">
        <f t="shared" si="112"/>
        <v>34</v>
      </c>
      <c r="L251" s="29">
        <f t="shared" si="106"/>
        <v>143.446</v>
      </c>
      <c r="M251" s="54">
        <v>5</v>
      </c>
      <c r="N251" s="147">
        <f t="shared" si="107"/>
        <v>21.094999999999999</v>
      </c>
      <c r="O251" s="97">
        <v>91.1</v>
      </c>
      <c r="P251" s="62">
        <v>92.9</v>
      </c>
      <c r="Q251" s="29">
        <v>63</v>
      </c>
      <c r="R251" s="29">
        <f t="shared" si="113"/>
        <v>28.571428571428751</v>
      </c>
      <c r="S251" s="147">
        <f t="shared" si="108"/>
        <v>120.5428571428579</v>
      </c>
      <c r="T251" s="26">
        <v>1</v>
      </c>
      <c r="U251" s="62">
        <v>2.2999999999999998</v>
      </c>
      <c r="V251" s="62">
        <f t="shared" si="114"/>
        <v>2.2999999999999998</v>
      </c>
      <c r="W251" s="150">
        <f t="shared" si="109"/>
        <v>9.7036999999999995</v>
      </c>
      <c r="X251" s="148" t="s">
        <v>84</v>
      </c>
      <c r="Y251" s="160">
        <v>0.5</v>
      </c>
      <c r="Z251" s="147">
        <f t="shared" si="110"/>
        <v>2.1095000000000002</v>
      </c>
      <c r="AA251" s="114">
        <v>2.4</v>
      </c>
      <c r="AB251" s="148">
        <f t="shared" si="88"/>
        <v>10.1256</v>
      </c>
      <c r="AC251" s="116">
        <v>3.23</v>
      </c>
      <c r="AD251" s="152">
        <f t="shared" si="89"/>
        <v>13.627370000000001</v>
      </c>
      <c r="AE251" s="117">
        <v>0.17399999999999999</v>
      </c>
      <c r="AF251" s="147">
        <f t="shared" si="90"/>
        <v>0.73410600000000004</v>
      </c>
      <c r="AG251" s="117">
        <v>0.98699999999999999</v>
      </c>
      <c r="AH251" s="147">
        <f t="shared" si="91"/>
        <v>4.1641530000000007</v>
      </c>
      <c r="AI251" s="29">
        <f t="shared" si="92"/>
        <v>3.5609999999999999</v>
      </c>
      <c r="AJ251" s="150">
        <f t="shared" si="93"/>
        <v>15.023859</v>
      </c>
      <c r="AK251" s="54"/>
      <c r="AL251" s="145">
        <v>0.2</v>
      </c>
      <c r="AM251" s="147">
        <f t="shared" si="94"/>
        <v>0.84380000000000011</v>
      </c>
      <c r="AN251" s="53"/>
      <c r="AO251" s="122">
        <v>0.25</v>
      </c>
      <c r="AP251" s="148">
        <f t="shared" si="95"/>
        <v>1.0547500000000001</v>
      </c>
      <c r="AQ251" s="127"/>
      <c r="AR251" s="129">
        <v>5.0000000000000001E-3</v>
      </c>
      <c r="AS251" s="160">
        <f t="shared" si="96"/>
        <v>2.1094999999999999E-2</v>
      </c>
      <c r="AT251" s="55" t="s">
        <v>84</v>
      </c>
      <c r="AU251" s="129">
        <v>0.01</v>
      </c>
      <c r="AV251" s="160">
        <f t="shared" si="97"/>
        <v>4.2189999999999998E-2</v>
      </c>
      <c r="AW251" s="55"/>
      <c r="AX251" s="138">
        <v>0.01</v>
      </c>
      <c r="AY251" s="160">
        <f t="shared" si="98"/>
        <v>4.2189999999999998E-2</v>
      </c>
      <c r="AZ251" s="53"/>
      <c r="BA251" s="125">
        <v>1.1000000000000001</v>
      </c>
      <c r="BB251" s="160">
        <f t="shared" si="99"/>
        <v>4.6409000000000002</v>
      </c>
      <c r="BC251" s="53"/>
      <c r="BD251" s="141">
        <v>0.08</v>
      </c>
      <c r="BE251" s="160">
        <f t="shared" si="100"/>
        <v>0.33751999999999999</v>
      </c>
      <c r="BF251" s="53"/>
      <c r="BG251" s="122">
        <v>0.01</v>
      </c>
      <c r="BH251" s="148">
        <f t="shared" si="101"/>
        <v>4.2189999999999998E-2</v>
      </c>
      <c r="BI251" s="55" t="s">
        <v>84</v>
      </c>
      <c r="BJ251" s="129">
        <v>0.01</v>
      </c>
      <c r="BK251" s="160">
        <f t="shared" si="102"/>
        <v>4.2189999999999998E-2</v>
      </c>
      <c r="BL251" s="53"/>
      <c r="BM251" s="141">
        <v>0.97</v>
      </c>
      <c r="BN251" s="160">
        <f t="shared" si="103"/>
        <v>4.0924300000000002</v>
      </c>
      <c r="BO251" s="32" t="s">
        <v>115</v>
      </c>
      <c r="BP251" s="9" t="s">
        <v>115</v>
      </c>
      <c r="BQ251" s="131"/>
      <c r="BR251" s="8"/>
    </row>
    <row r="252" spans="1:70" x14ac:dyDescent="0.25">
      <c r="A252" s="86">
        <f t="shared" si="104"/>
        <v>42596</v>
      </c>
      <c r="B252" s="25">
        <v>4332</v>
      </c>
      <c r="C252" s="31" t="s">
        <v>98</v>
      </c>
      <c r="D252" s="168">
        <v>8.14</v>
      </c>
      <c r="E252" s="26">
        <v>1</v>
      </c>
      <c r="F252" s="29">
        <v>83.1</v>
      </c>
      <c r="G252" s="29">
        <f t="shared" si="111"/>
        <v>83.1</v>
      </c>
      <c r="H252" s="147">
        <f t="shared" si="105"/>
        <v>359.98919999999993</v>
      </c>
      <c r="I252" s="26">
        <v>1</v>
      </c>
      <c r="J252" s="29">
        <v>57.3</v>
      </c>
      <c r="K252" s="29">
        <f t="shared" si="112"/>
        <v>57.3</v>
      </c>
      <c r="L252" s="29">
        <f t="shared" si="106"/>
        <v>248.22359999999998</v>
      </c>
      <c r="M252" s="54">
        <v>14</v>
      </c>
      <c r="N252" s="147">
        <f t="shared" si="107"/>
        <v>60.648000000000003</v>
      </c>
      <c r="O252" s="97">
        <v>91.3</v>
      </c>
      <c r="P252" s="62">
        <v>94.6</v>
      </c>
      <c r="Q252" s="29">
        <v>85</v>
      </c>
      <c r="R252" s="29">
        <f t="shared" si="113"/>
        <v>38.823529411764675</v>
      </c>
      <c r="S252" s="147">
        <f t="shared" si="108"/>
        <v>168.1835294117646</v>
      </c>
      <c r="T252" s="26">
        <v>1</v>
      </c>
      <c r="U252" s="62">
        <v>2.1</v>
      </c>
      <c r="V252" s="62">
        <f t="shared" si="114"/>
        <v>2.1</v>
      </c>
      <c r="W252" s="150">
        <f t="shared" si="109"/>
        <v>9.0972000000000008</v>
      </c>
      <c r="X252" s="148" t="s">
        <v>84</v>
      </c>
      <c r="Y252" s="160">
        <v>0.5</v>
      </c>
      <c r="Z252" s="147">
        <f t="shared" si="110"/>
        <v>2.1659999999999999</v>
      </c>
      <c r="AA252" s="114">
        <v>3.4</v>
      </c>
      <c r="AB252" s="148">
        <f t="shared" si="88"/>
        <v>14.7288</v>
      </c>
      <c r="AC252" s="116">
        <v>3.51</v>
      </c>
      <c r="AD252" s="152">
        <f t="shared" si="89"/>
        <v>15.20532</v>
      </c>
      <c r="AE252" s="117">
        <v>0.17799999999999999</v>
      </c>
      <c r="AF252" s="147">
        <f t="shared" si="90"/>
        <v>0.771096</v>
      </c>
      <c r="AG252" s="117">
        <v>0.2</v>
      </c>
      <c r="AH252" s="147">
        <f t="shared" si="91"/>
        <v>0.86640000000000006</v>
      </c>
      <c r="AI252" s="29">
        <f t="shared" si="92"/>
        <v>3.778</v>
      </c>
      <c r="AJ252" s="150">
        <f t="shared" si="93"/>
        <v>16.366296000000002</v>
      </c>
      <c r="AK252" s="54"/>
      <c r="AL252" s="145">
        <v>0.2</v>
      </c>
      <c r="AM252" s="147">
        <f t="shared" si="94"/>
        <v>0.86640000000000006</v>
      </c>
      <c r="AN252" s="53"/>
      <c r="AO252" s="122">
        <v>0.23</v>
      </c>
      <c r="AP252" s="148">
        <f t="shared" si="95"/>
        <v>0.99636000000000002</v>
      </c>
      <c r="AQ252" s="127"/>
      <c r="AR252" s="129">
        <v>5.0000000000000001E-3</v>
      </c>
      <c r="AS252" s="160">
        <f t="shared" si="96"/>
        <v>2.1659999999999999E-2</v>
      </c>
      <c r="AT252" s="55" t="s">
        <v>84</v>
      </c>
      <c r="AU252" s="129">
        <v>0.01</v>
      </c>
      <c r="AV252" s="160">
        <f t="shared" si="97"/>
        <v>4.3319999999999997E-2</v>
      </c>
      <c r="AW252" s="55"/>
      <c r="AX252" s="138">
        <v>0.01</v>
      </c>
      <c r="AY252" s="160">
        <f t="shared" si="98"/>
        <v>4.3319999999999997E-2</v>
      </c>
      <c r="AZ252" s="53"/>
      <c r="BA252" s="125">
        <v>3</v>
      </c>
      <c r="BB252" s="160">
        <f t="shared" si="99"/>
        <v>12.996</v>
      </c>
      <c r="BC252" s="53"/>
      <c r="BD252" s="141">
        <v>0.08</v>
      </c>
      <c r="BE252" s="160">
        <f t="shared" si="100"/>
        <v>0.34655999999999998</v>
      </c>
      <c r="BF252" s="53"/>
      <c r="BG252" s="122">
        <v>0.02</v>
      </c>
      <c r="BH252" s="148">
        <f t="shared" si="101"/>
        <v>8.6639999999999995E-2</v>
      </c>
      <c r="BI252" s="55" t="s">
        <v>84</v>
      </c>
      <c r="BJ252" s="129">
        <v>0.01</v>
      </c>
      <c r="BK252" s="160">
        <f t="shared" si="102"/>
        <v>4.3319999999999997E-2</v>
      </c>
      <c r="BL252" s="53"/>
      <c r="BM252" s="141">
        <v>0.87</v>
      </c>
      <c r="BN252" s="160">
        <f t="shared" si="103"/>
        <v>3.76884</v>
      </c>
      <c r="BO252" s="32" t="s">
        <v>115</v>
      </c>
      <c r="BP252" s="9" t="s">
        <v>115</v>
      </c>
      <c r="BQ252" s="131"/>
      <c r="BR252" s="8"/>
    </row>
    <row r="253" spans="1:70" x14ac:dyDescent="0.25">
      <c r="A253" s="86">
        <f t="shared" si="104"/>
        <v>42597</v>
      </c>
      <c r="B253" s="25">
        <v>3943</v>
      </c>
      <c r="C253" s="31" t="s">
        <v>99</v>
      </c>
      <c r="D253" s="168">
        <v>7.9</v>
      </c>
      <c r="E253" s="26">
        <v>1</v>
      </c>
      <c r="F253" s="29">
        <v>107</v>
      </c>
      <c r="G253" s="29">
        <f t="shared" si="111"/>
        <v>107</v>
      </c>
      <c r="H253" s="147">
        <f t="shared" si="105"/>
        <v>421.90100000000001</v>
      </c>
      <c r="I253" s="26">
        <v>1</v>
      </c>
      <c r="J253" s="29">
        <v>58.1</v>
      </c>
      <c r="K253" s="29">
        <f t="shared" si="112"/>
        <v>58.1</v>
      </c>
      <c r="L253" s="29">
        <f t="shared" si="106"/>
        <v>229.0883</v>
      </c>
      <c r="M253" s="54">
        <v>14</v>
      </c>
      <c r="N253" s="147">
        <f t="shared" si="107"/>
        <v>55.201999999999998</v>
      </c>
      <c r="O253" s="97">
        <v>89.7</v>
      </c>
      <c r="P253" s="62">
        <v>95.3</v>
      </c>
      <c r="Q253" s="29">
        <v>91</v>
      </c>
      <c r="R253" s="29">
        <f t="shared" si="113"/>
        <v>61.538461538461476</v>
      </c>
      <c r="S253" s="147">
        <f t="shared" si="108"/>
        <v>242.64615384615362</v>
      </c>
      <c r="T253" s="26">
        <v>1</v>
      </c>
      <c r="U253" s="62">
        <v>2.9</v>
      </c>
      <c r="V253" s="62">
        <f t="shared" si="114"/>
        <v>2.9</v>
      </c>
      <c r="W253" s="150">
        <f t="shared" si="109"/>
        <v>11.434699999999999</v>
      </c>
      <c r="X253" s="148" t="s">
        <v>84</v>
      </c>
      <c r="Y253" s="160">
        <v>0.5</v>
      </c>
      <c r="Z253" s="147">
        <f t="shared" si="110"/>
        <v>1.9715</v>
      </c>
      <c r="AA253" s="114">
        <v>3.6</v>
      </c>
      <c r="AB253" s="148">
        <f t="shared" si="88"/>
        <v>14.194800000000001</v>
      </c>
      <c r="AC253" s="116">
        <v>3.54</v>
      </c>
      <c r="AD253" s="152">
        <f t="shared" si="89"/>
        <v>13.958219999999999</v>
      </c>
      <c r="AE253" s="117">
        <v>0.21199999999999999</v>
      </c>
      <c r="AF253" s="147">
        <f t="shared" si="90"/>
        <v>0.83591599999999999</v>
      </c>
      <c r="AG253" s="117">
        <v>1.4370000000000001</v>
      </c>
      <c r="AH253" s="147">
        <f t="shared" si="91"/>
        <v>5.6660910000000007</v>
      </c>
      <c r="AI253" s="29">
        <f t="shared" si="92"/>
        <v>5.2490000000000006</v>
      </c>
      <c r="AJ253" s="150">
        <f t="shared" si="93"/>
        <v>20.696807</v>
      </c>
      <c r="AK253" s="54"/>
      <c r="AL253" s="145">
        <v>0.5</v>
      </c>
      <c r="AM253" s="147">
        <f t="shared" si="94"/>
        <v>1.9715</v>
      </c>
      <c r="AN253" s="53"/>
      <c r="AO253" s="122">
        <v>0.47</v>
      </c>
      <c r="AP253" s="148">
        <f t="shared" si="95"/>
        <v>1.8532099999999998</v>
      </c>
      <c r="AQ253" s="127"/>
      <c r="AR253" s="129">
        <v>0.01</v>
      </c>
      <c r="AS253" s="160">
        <f t="shared" si="96"/>
        <v>3.943E-2</v>
      </c>
      <c r="AT253" s="55" t="s">
        <v>84</v>
      </c>
      <c r="AU253" s="129">
        <v>0.01</v>
      </c>
      <c r="AV253" s="160">
        <f t="shared" si="97"/>
        <v>3.943E-2</v>
      </c>
      <c r="AW253" s="55"/>
      <c r="AX253" s="138">
        <v>1.6E-2</v>
      </c>
      <c r="AY253" s="160">
        <f t="shared" si="98"/>
        <v>6.3088000000000005E-2</v>
      </c>
      <c r="AZ253" s="53"/>
      <c r="BA253" s="125">
        <v>3.6</v>
      </c>
      <c r="BB253" s="160">
        <f t="shared" si="99"/>
        <v>14.194800000000001</v>
      </c>
      <c r="BC253" s="53"/>
      <c r="BD253" s="141">
        <v>0.14000000000000001</v>
      </c>
      <c r="BE253" s="160">
        <f t="shared" si="100"/>
        <v>0.55202000000000007</v>
      </c>
      <c r="BF253" s="53"/>
      <c r="BG253" s="122">
        <v>0.03</v>
      </c>
      <c r="BH253" s="148">
        <f t="shared" si="101"/>
        <v>0.11828999999999999</v>
      </c>
      <c r="BI253" s="55" t="s">
        <v>84</v>
      </c>
      <c r="BJ253" s="129">
        <v>0.01</v>
      </c>
      <c r="BK253" s="160">
        <f t="shared" si="102"/>
        <v>3.943E-2</v>
      </c>
      <c r="BL253" s="53"/>
      <c r="BM253" s="141">
        <v>1.6</v>
      </c>
      <c r="BN253" s="160">
        <f t="shared" si="103"/>
        <v>6.3087999999999997</v>
      </c>
      <c r="BO253" s="32" t="s">
        <v>115</v>
      </c>
      <c r="BP253" s="9" t="s">
        <v>115</v>
      </c>
      <c r="BQ253" s="131"/>
      <c r="BR253" s="8"/>
    </row>
    <row r="254" spans="1:70" x14ac:dyDescent="0.25">
      <c r="A254" s="86">
        <f t="shared" si="104"/>
        <v>42598</v>
      </c>
      <c r="B254" s="25">
        <v>4916</v>
      </c>
      <c r="C254" s="31" t="s">
        <v>100</v>
      </c>
      <c r="D254" s="168">
        <v>8.16</v>
      </c>
      <c r="E254" s="26">
        <v>1</v>
      </c>
      <c r="F254" s="29">
        <v>427</v>
      </c>
      <c r="G254" s="29">
        <f t="shared" si="111"/>
        <v>427</v>
      </c>
      <c r="H254" s="147">
        <f t="shared" si="105"/>
        <v>2099.1320000000001</v>
      </c>
      <c r="I254" s="26">
        <v>1</v>
      </c>
      <c r="J254" s="29">
        <v>316</v>
      </c>
      <c r="K254" s="29">
        <f t="shared" si="112"/>
        <v>316</v>
      </c>
      <c r="L254" s="29">
        <f t="shared" si="106"/>
        <v>1553.4559999999999</v>
      </c>
      <c r="M254" s="54">
        <v>83</v>
      </c>
      <c r="N254" s="147">
        <f t="shared" si="107"/>
        <v>408.02800000000002</v>
      </c>
      <c r="O254" s="97">
        <v>90</v>
      </c>
      <c r="P254" s="62">
        <v>99.1</v>
      </c>
      <c r="Q254" s="29">
        <v>83</v>
      </c>
      <c r="R254" s="29">
        <f t="shared" si="113"/>
        <v>109.6385542168674</v>
      </c>
      <c r="S254" s="147">
        <f t="shared" si="108"/>
        <v>538.9831325301202</v>
      </c>
      <c r="T254" s="26">
        <v>1</v>
      </c>
      <c r="U254" s="62">
        <v>6.8</v>
      </c>
      <c r="V254" s="62">
        <f t="shared" si="114"/>
        <v>6.8</v>
      </c>
      <c r="W254" s="150">
        <f t="shared" si="109"/>
        <v>33.428799999999995</v>
      </c>
      <c r="X254" s="148" t="s">
        <v>84</v>
      </c>
      <c r="Y254" s="160">
        <v>0.5</v>
      </c>
      <c r="Z254" s="147">
        <f t="shared" si="110"/>
        <v>2.4580000000000002</v>
      </c>
      <c r="AA254" s="114">
        <v>13.6</v>
      </c>
      <c r="AB254" s="148">
        <f t="shared" si="88"/>
        <v>66.857599999999991</v>
      </c>
      <c r="AC254" s="116">
        <v>4.82</v>
      </c>
      <c r="AD254" s="152">
        <f t="shared" si="89"/>
        <v>23.695120000000003</v>
      </c>
      <c r="AE254" s="117">
        <v>0.8</v>
      </c>
      <c r="AF254" s="147">
        <f t="shared" si="90"/>
        <v>3.9328000000000003</v>
      </c>
      <c r="AG254" s="117">
        <v>5.6470000000000002</v>
      </c>
      <c r="AH254" s="147">
        <f t="shared" si="91"/>
        <v>27.760652</v>
      </c>
      <c r="AI254" s="29">
        <f t="shared" si="92"/>
        <v>20.047000000000001</v>
      </c>
      <c r="AJ254" s="150">
        <f t="shared" si="93"/>
        <v>98.551051999999999</v>
      </c>
      <c r="AK254" s="54"/>
      <c r="AL254" s="145"/>
      <c r="AM254" s="147">
        <f t="shared" si="94"/>
        <v>0</v>
      </c>
      <c r="AN254" s="53"/>
      <c r="AO254" s="122">
        <v>3.3</v>
      </c>
      <c r="AP254" s="148">
        <f t="shared" si="95"/>
        <v>16.222799999999999</v>
      </c>
      <c r="AQ254" s="127"/>
      <c r="AR254" s="129">
        <v>5.2999999999999999E-2</v>
      </c>
      <c r="AS254" s="160">
        <f t="shared" si="96"/>
        <v>0.260548</v>
      </c>
      <c r="AT254" s="55" t="s">
        <v>84</v>
      </c>
      <c r="AU254" s="129">
        <v>0.01</v>
      </c>
      <c r="AV254" s="160">
        <f t="shared" si="97"/>
        <v>4.9160000000000002E-2</v>
      </c>
      <c r="AW254" s="55"/>
      <c r="AX254" s="138">
        <v>2.4E-2</v>
      </c>
      <c r="AY254" s="160">
        <f t="shared" si="98"/>
        <v>0.11798400000000001</v>
      </c>
      <c r="AZ254" s="53"/>
      <c r="BA254" s="125">
        <v>3.4</v>
      </c>
      <c r="BB254" s="160">
        <f t="shared" si="99"/>
        <v>16.714399999999998</v>
      </c>
      <c r="BC254" s="53"/>
      <c r="BD254" s="141">
        <v>0.25</v>
      </c>
      <c r="BE254" s="160">
        <f t="shared" si="100"/>
        <v>1.2290000000000001</v>
      </c>
      <c r="BF254" s="53"/>
      <c r="BG254" s="122">
        <v>0.04</v>
      </c>
      <c r="BH254" s="148">
        <f t="shared" si="101"/>
        <v>0.19664000000000001</v>
      </c>
      <c r="BI254" s="55" t="s">
        <v>84</v>
      </c>
      <c r="BJ254" s="129">
        <v>0.01</v>
      </c>
      <c r="BK254" s="160">
        <f t="shared" si="102"/>
        <v>4.9160000000000002E-2</v>
      </c>
      <c r="BL254" s="53"/>
      <c r="BM254" s="141">
        <v>3</v>
      </c>
      <c r="BN254" s="160">
        <f t="shared" si="103"/>
        <v>14.747999999999999</v>
      </c>
      <c r="BO254" s="32" t="s">
        <v>115</v>
      </c>
      <c r="BP254" s="9" t="s">
        <v>115</v>
      </c>
      <c r="BQ254" s="131"/>
      <c r="BR254" s="8"/>
    </row>
    <row r="255" spans="1:70" x14ac:dyDescent="0.25">
      <c r="A255" s="86">
        <f t="shared" si="104"/>
        <v>42599</v>
      </c>
      <c r="B255" s="25">
        <v>5387</v>
      </c>
      <c r="C255" s="31" t="s">
        <v>101</v>
      </c>
      <c r="D255" s="168">
        <v>8.15</v>
      </c>
      <c r="E255" s="26">
        <v>1</v>
      </c>
      <c r="F255" s="29">
        <v>879</v>
      </c>
      <c r="G255" s="29">
        <f t="shared" si="111"/>
        <v>879</v>
      </c>
      <c r="H255" s="147">
        <f t="shared" si="105"/>
        <v>4735.1729999999998</v>
      </c>
      <c r="I255" s="26">
        <v>1</v>
      </c>
      <c r="J255" s="29">
        <v>462</v>
      </c>
      <c r="K255" s="29">
        <f t="shared" si="112"/>
        <v>462</v>
      </c>
      <c r="L255" s="29">
        <f t="shared" si="106"/>
        <v>2488.7939999999999</v>
      </c>
      <c r="M255" s="54">
        <v>148</v>
      </c>
      <c r="N255" s="147">
        <f t="shared" si="107"/>
        <v>797.27599999999995</v>
      </c>
      <c r="O255" s="97">
        <v>92.4</v>
      </c>
      <c r="P255" s="62">
        <v>127.9</v>
      </c>
      <c r="Q255" s="29">
        <v>90</v>
      </c>
      <c r="R255" s="29">
        <f t="shared" si="113"/>
        <v>394.44444444444446</v>
      </c>
      <c r="S255" s="147">
        <f t="shared" si="108"/>
        <v>2124.8722222222223</v>
      </c>
      <c r="T255" s="26">
        <v>1</v>
      </c>
      <c r="U255" s="62">
        <v>24.2</v>
      </c>
      <c r="V255" s="62">
        <f t="shared" si="114"/>
        <v>24.2</v>
      </c>
      <c r="W255" s="150">
        <f t="shared" si="109"/>
        <v>130.36539999999999</v>
      </c>
      <c r="X255" s="148" t="s">
        <v>84</v>
      </c>
      <c r="Y255" s="160">
        <v>0.5</v>
      </c>
      <c r="Z255" s="147">
        <f t="shared" si="110"/>
        <v>2.6934999999999998</v>
      </c>
      <c r="AA255" s="114">
        <v>20</v>
      </c>
      <c r="AB255" s="148">
        <f t="shared" si="88"/>
        <v>107.74</v>
      </c>
      <c r="AC255" s="116">
        <v>6.58</v>
      </c>
      <c r="AD255" s="152">
        <f t="shared" si="89"/>
        <v>35.446460000000002</v>
      </c>
      <c r="AE255" s="117">
        <v>0.628</v>
      </c>
      <c r="AF255" s="147">
        <f t="shared" si="90"/>
        <v>3.3830360000000002</v>
      </c>
      <c r="AG255" s="117">
        <v>1.1080000000000001</v>
      </c>
      <c r="AH255" s="147">
        <f t="shared" si="91"/>
        <v>5.9687960000000002</v>
      </c>
      <c r="AI255" s="29">
        <f t="shared" si="92"/>
        <v>21.736000000000001</v>
      </c>
      <c r="AJ255" s="150">
        <f t="shared" si="93"/>
        <v>117.09183200000001</v>
      </c>
      <c r="AK255" s="54"/>
      <c r="AL255" s="145">
        <v>1.19</v>
      </c>
      <c r="AM255" s="147">
        <f t="shared" si="94"/>
        <v>6.4105299999999996</v>
      </c>
      <c r="AN255" s="53"/>
      <c r="AO255" s="122">
        <v>4.3</v>
      </c>
      <c r="AP255" s="148">
        <f t="shared" si="95"/>
        <v>23.164099999999998</v>
      </c>
      <c r="AQ255" s="127"/>
      <c r="AR255" s="129">
        <v>6.0999999999999999E-2</v>
      </c>
      <c r="AS255" s="160">
        <f t="shared" si="96"/>
        <v>0.32860699999999998</v>
      </c>
      <c r="AT255" s="55" t="s">
        <v>84</v>
      </c>
      <c r="AU255" s="129">
        <v>0.01</v>
      </c>
      <c r="AV255" s="160">
        <f t="shared" si="97"/>
        <v>5.3870000000000001E-2</v>
      </c>
      <c r="AW255" s="55"/>
      <c r="AX255" s="138">
        <v>8.6999999999999994E-2</v>
      </c>
      <c r="AY255" s="160">
        <f t="shared" si="98"/>
        <v>0.468669</v>
      </c>
      <c r="AZ255" s="53"/>
      <c r="BA255" s="125">
        <v>15</v>
      </c>
      <c r="BB255" s="160">
        <f t="shared" si="99"/>
        <v>80.805000000000007</v>
      </c>
      <c r="BC255" s="53"/>
      <c r="BD255" s="141">
        <v>1</v>
      </c>
      <c r="BE255" s="160">
        <f t="shared" si="100"/>
        <v>5.3869999999999996</v>
      </c>
      <c r="BF255" s="53"/>
      <c r="BG255" s="122">
        <v>0.1</v>
      </c>
      <c r="BH255" s="148">
        <f t="shared" si="101"/>
        <v>0.53870000000000007</v>
      </c>
      <c r="BI255" s="55"/>
      <c r="BJ255" s="129">
        <v>0.01</v>
      </c>
      <c r="BK255" s="160">
        <f t="shared" si="102"/>
        <v>5.3870000000000001E-2</v>
      </c>
      <c r="BL255" s="53"/>
      <c r="BM255" s="141">
        <v>14</v>
      </c>
      <c r="BN255" s="160">
        <f t="shared" si="103"/>
        <v>75.418000000000006</v>
      </c>
      <c r="BO255" s="32" t="s">
        <v>115</v>
      </c>
      <c r="BP255" s="9" t="s">
        <v>115</v>
      </c>
      <c r="BQ255" s="131" t="s">
        <v>131</v>
      </c>
      <c r="BR255" s="8"/>
    </row>
    <row r="256" spans="1:70" x14ac:dyDescent="0.25">
      <c r="A256" s="86">
        <f t="shared" si="104"/>
        <v>42600</v>
      </c>
      <c r="B256" s="25">
        <v>5757</v>
      </c>
      <c r="C256" s="31" t="s">
        <v>102</v>
      </c>
      <c r="D256" s="168">
        <v>8.0500000000000007</v>
      </c>
      <c r="E256" s="26">
        <v>1</v>
      </c>
      <c r="F256" s="29">
        <v>1051</v>
      </c>
      <c r="G256" s="29">
        <f t="shared" si="111"/>
        <v>1051</v>
      </c>
      <c r="H256" s="147">
        <f t="shared" si="105"/>
        <v>6050.607</v>
      </c>
      <c r="I256" s="26">
        <v>1</v>
      </c>
      <c r="J256" s="29">
        <v>356</v>
      </c>
      <c r="K256" s="29">
        <f t="shared" si="112"/>
        <v>356</v>
      </c>
      <c r="L256" s="29">
        <f t="shared" si="106"/>
        <v>2049.4920000000002</v>
      </c>
      <c r="M256" s="54">
        <v>161</v>
      </c>
      <c r="N256" s="147">
        <f t="shared" si="107"/>
        <v>926.87699999999995</v>
      </c>
      <c r="O256" s="97">
        <v>91.4</v>
      </c>
      <c r="P256" s="62">
        <v>135.9</v>
      </c>
      <c r="Q256" s="29">
        <v>75</v>
      </c>
      <c r="R256" s="29">
        <f t="shared" si="113"/>
        <v>593.33333333333337</v>
      </c>
      <c r="S256" s="147">
        <f t="shared" si="108"/>
        <v>3415.82</v>
      </c>
      <c r="T256" s="26">
        <v>1</v>
      </c>
      <c r="U256" s="62">
        <v>32.700000000000003</v>
      </c>
      <c r="V256" s="62">
        <f t="shared" si="114"/>
        <v>32.700000000000003</v>
      </c>
      <c r="W256" s="150">
        <f t="shared" si="109"/>
        <v>188.25390000000002</v>
      </c>
      <c r="X256" s="148" t="s">
        <v>84</v>
      </c>
      <c r="Y256" s="160">
        <v>0.5</v>
      </c>
      <c r="Z256" s="147">
        <f t="shared" si="110"/>
        <v>2.8784999999999998</v>
      </c>
      <c r="AA256" s="114">
        <v>20.5</v>
      </c>
      <c r="AB256" s="148">
        <f t="shared" si="88"/>
        <v>118.0185</v>
      </c>
      <c r="AC256" s="116">
        <v>7.56</v>
      </c>
      <c r="AD256" s="152">
        <f t="shared" si="89"/>
        <v>43.522919999999999</v>
      </c>
      <c r="AE256" s="117">
        <v>0.5</v>
      </c>
      <c r="AF256" s="147">
        <f t="shared" si="90"/>
        <v>2.8784999999999998</v>
      </c>
      <c r="AG256" s="117">
        <v>0.63300000000000001</v>
      </c>
      <c r="AH256" s="147">
        <f t="shared" si="91"/>
        <v>3.6441810000000001</v>
      </c>
      <c r="AI256" s="29">
        <f t="shared" si="92"/>
        <v>21.632999999999999</v>
      </c>
      <c r="AJ256" s="150">
        <f t="shared" si="93"/>
        <v>124.54118099999999</v>
      </c>
      <c r="AK256" s="54"/>
      <c r="AL256" s="145">
        <v>3.7</v>
      </c>
      <c r="AM256" s="147">
        <f t="shared" si="94"/>
        <v>21.300900000000002</v>
      </c>
      <c r="AN256" s="53"/>
      <c r="AO256" s="122">
        <v>4.3</v>
      </c>
      <c r="AP256" s="148">
        <f t="shared" si="95"/>
        <v>24.755099999999999</v>
      </c>
      <c r="AQ256" s="127"/>
      <c r="AR256" s="129">
        <v>6.0999999999999999E-2</v>
      </c>
      <c r="AS256" s="160">
        <f t="shared" si="96"/>
        <v>0.35117699999999996</v>
      </c>
      <c r="AT256" s="55" t="s">
        <v>84</v>
      </c>
      <c r="AU256" s="129">
        <v>0.01</v>
      </c>
      <c r="AV256" s="160">
        <f t="shared" si="97"/>
        <v>5.7570000000000003E-2</v>
      </c>
      <c r="AW256" s="55"/>
      <c r="AX256" s="138">
        <v>8.6999999999999994E-2</v>
      </c>
      <c r="AY256" s="160">
        <f t="shared" si="98"/>
        <v>0.50085899999999994</v>
      </c>
      <c r="AZ256" s="53"/>
      <c r="BA256" s="125">
        <v>10</v>
      </c>
      <c r="BB256" s="160">
        <f t="shared" si="99"/>
        <v>57.57</v>
      </c>
      <c r="BC256" s="53"/>
      <c r="BD256" s="141">
        <v>1.3</v>
      </c>
      <c r="BE256" s="160">
        <f t="shared" si="100"/>
        <v>7.4841000000000006</v>
      </c>
      <c r="BF256" s="53"/>
      <c r="BG256" s="122">
        <v>0.1</v>
      </c>
      <c r="BH256" s="148">
        <f t="shared" si="101"/>
        <v>0.5757000000000001</v>
      </c>
      <c r="BI256" s="55"/>
      <c r="BJ256" s="129">
        <v>0.01</v>
      </c>
      <c r="BK256" s="160">
        <f t="shared" si="102"/>
        <v>5.7570000000000003E-2</v>
      </c>
      <c r="BL256" s="53"/>
      <c r="BM256" s="141">
        <v>17</v>
      </c>
      <c r="BN256" s="160">
        <f t="shared" si="103"/>
        <v>97.869</v>
      </c>
      <c r="BO256" s="32" t="s">
        <v>115</v>
      </c>
      <c r="BP256" s="9" t="s">
        <v>115</v>
      </c>
      <c r="BQ256" s="131" t="s">
        <v>132</v>
      </c>
      <c r="BR256" s="8"/>
    </row>
    <row r="257" spans="1:70" x14ac:dyDescent="0.25">
      <c r="A257" s="86">
        <f t="shared" si="104"/>
        <v>42601</v>
      </c>
      <c r="B257" s="25">
        <v>5335</v>
      </c>
      <c r="C257" s="31" t="s">
        <v>103</v>
      </c>
      <c r="D257" s="168">
        <v>7.92</v>
      </c>
      <c r="E257" s="26">
        <v>1</v>
      </c>
      <c r="F257" s="29">
        <v>440</v>
      </c>
      <c r="G257" s="29">
        <f t="shared" si="111"/>
        <v>440</v>
      </c>
      <c r="H257" s="147">
        <f t="shared" si="105"/>
        <v>2347.4</v>
      </c>
      <c r="I257" s="26">
        <v>1</v>
      </c>
      <c r="J257" s="29">
        <v>299</v>
      </c>
      <c r="K257" s="29">
        <f t="shared" si="112"/>
        <v>299</v>
      </c>
      <c r="L257" s="29">
        <f t="shared" si="106"/>
        <v>1595.165</v>
      </c>
      <c r="M257" s="54">
        <v>98</v>
      </c>
      <c r="N257" s="147">
        <f t="shared" si="107"/>
        <v>522.83000000000004</v>
      </c>
      <c r="O257" s="97">
        <v>90.5</v>
      </c>
      <c r="P257" s="62">
        <v>103.1</v>
      </c>
      <c r="Q257" s="29">
        <v>97</v>
      </c>
      <c r="R257" s="29">
        <f t="shared" si="113"/>
        <v>129.89690721649478</v>
      </c>
      <c r="S257" s="147">
        <f t="shared" si="108"/>
        <v>692.99999999999966</v>
      </c>
      <c r="T257" s="26">
        <v>1</v>
      </c>
      <c r="U257" s="62">
        <v>7</v>
      </c>
      <c r="V257" s="62">
        <f t="shared" si="114"/>
        <v>7</v>
      </c>
      <c r="W257" s="150">
        <f t="shared" si="109"/>
        <v>37.344999999999999</v>
      </c>
      <c r="X257" s="148" t="s">
        <v>84</v>
      </c>
      <c r="Y257" s="160">
        <v>1</v>
      </c>
      <c r="Z257" s="147">
        <f t="shared" si="110"/>
        <v>5.335</v>
      </c>
      <c r="AA257" s="114">
        <v>11.6</v>
      </c>
      <c r="AB257" s="148">
        <f t="shared" si="88"/>
        <v>61.886000000000003</v>
      </c>
      <c r="AC257" s="116">
        <v>3.89</v>
      </c>
      <c r="AD257" s="152">
        <f t="shared" si="89"/>
        <v>20.753150000000002</v>
      </c>
      <c r="AE257" s="117">
        <v>0.14099999999999999</v>
      </c>
      <c r="AF257" s="147">
        <f t="shared" si="90"/>
        <v>0.75223499999999988</v>
      </c>
      <c r="AG257" s="117">
        <v>0.2</v>
      </c>
      <c r="AH257" s="147">
        <f t="shared" si="91"/>
        <v>1.0669999999999999</v>
      </c>
      <c r="AI257" s="29">
        <f t="shared" si="92"/>
        <v>11.940999999999999</v>
      </c>
      <c r="AJ257" s="150">
        <f t="shared" si="93"/>
        <v>63.705234999999995</v>
      </c>
      <c r="AK257" s="54"/>
      <c r="AL257" s="145">
        <v>0.69</v>
      </c>
      <c r="AM257" s="147">
        <f t="shared" si="94"/>
        <v>3.6811499999999997</v>
      </c>
      <c r="AN257" s="53"/>
      <c r="AO257" s="122">
        <v>0.82</v>
      </c>
      <c r="AP257" s="148">
        <f t="shared" si="95"/>
        <v>4.3746999999999998</v>
      </c>
      <c r="AQ257" s="127"/>
      <c r="AR257" s="129">
        <v>1.7000000000000001E-2</v>
      </c>
      <c r="AS257" s="160">
        <f t="shared" si="96"/>
        <v>9.0695000000000012E-2</v>
      </c>
      <c r="AT257" s="55" t="s">
        <v>84</v>
      </c>
      <c r="AU257" s="129">
        <v>0.01</v>
      </c>
      <c r="AV257" s="160">
        <f t="shared" si="97"/>
        <v>5.3350000000000002E-2</v>
      </c>
      <c r="AW257" s="55"/>
      <c r="AX257" s="138">
        <v>2.1999999999999999E-2</v>
      </c>
      <c r="AY257" s="160">
        <f t="shared" si="98"/>
        <v>0.11736999999999999</v>
      </c>
      <c r="AZ257" s="53"/>
      <c r="BA257" s="125">
        <v>3.5</v>
      </c>
      <c r="BB257" s="160">
        <f t="shared" si="99"/>
        <v>18.672499999999999</v>
      </c>
      <c r="BC257" s="53"/>
      <c r="BD257" s="141">
        <v>0.3</v>
      </c>
      <c r="BE257" s="160">
        <f t="shared" si="100"/>
        <v>1.6005</v>
      </c>
      <c r="BF257" s="53"/>
      <c r="BG257" s="122">
        <v>0.04</v>
      </c>
      <c r="BH257" s="148">
        <f t="shared" si="101"/>
        <v>0.21340000000000001</v>
      </c>
      <c r="BI257" s="55" t="s">
        <v>84</v>
      </c>
      <c r="BJ257" s="129">
        <v>0.01</v>
      </c>
      <c r="BK257" s="160">
        <f t="shared" si="102"/>
        <v>5.3350000000000002E-2</v>
      </c>
      <c r="BL257" s="53"/>
      <c r="BM257" s="141">
        <v>3</v>
      </c>
      <c r="BN257" s="160">
        <f t="shared" si="103"/>
        <v>16.004999999999999</v>
      </c>
      <c r="BO257" s="32" t="s">
        <v>115</v>
      </c>
      <c r="BP257" s="9" t="s">
        <v>115</v>
      </c>
      <c r="BQ257" s="131"/>
      <c r="BR257" s="8"/>
    </row>
    <row r="258" spans="1:70" x14ac:dyDescent="0.25">
      <c r="A258" s="86">
        <f t="shared" si="104"/>
        <v>42602</v>
      </c>
      <c r="B258" s="25">
        <v>4711</v>
      </c>
      <c r="C258" s="31" t="s">
        <v>104</v>
      </c>
      <c r="D258" s="168">
        <v>7.78</v>
      </c>
      <c r="E258" s="26">
        <v>1</v>
      </c>
      <c r="F258" s="29">
        <v>192</v>
      </c>
      <c r="G258" s="29">
        <f t="shared" si="111"/>
        <v>192</v>
      </c>
      <c r="H258" s="147">
        <f t="shared" si="105"/>
        <v>904.51199999999994</v>
      </c>
      <c r="I258" s="26">
        <v>1</v>
      </c>
      <c r="J258" s="29">
        <v>96.7</v>
      </c>
      <c r="K258" s="29">
        <f t="shared" si="112"/>
        <v>96.7</v>
      </c>
      <c r="L258" s="29">
        <f t="shared" si="106"/>
        <v>455.55369999999999</v>
      </c>
      <c r="M258" s="54">
        <v>50</v>
      </c>
      <c r="N258" s="147">
        <f t="shared" si="107"/>
        <v>235.55</v>
      </c>
      <c r="O258" s="97">
        <v>88.3</v>
      </c>
      <c r="P258" s="62">
        <v>94.3</v>
      </c>
      <c r="Q258" s="29">
        <v>82</v>
      </c>
      <c r="R258" s="29">
        <f t="shared" si="113"/>
        <v>73.170731707317074</v>
      </c>
      <c r="S258" s="147">
        <f t="shared" si="108"/>
        <v>344.70731707317071</v>
      </c>
      <c r="T258" s="26">
        <v>1</v>
      </c>
      <c r="U258" s="62">
        <v>3</v>
      </c>
      <c r="V258" s="62">
        <f t="shared" si="114"/>
        <v>3</v>
      </c>
      <c r="W258" s="150">
        <f t="shared" si="109"/>
        <v>14.132999999999999</v>
      </c>
      <c r="X258" s="148" t="s">
        <v>84</v>
      </c>
      <c r="Y258" s="160">
        <v>1</v>
      </c>
      <c r="Z258" s="147">
        <f t="shared" si="110"/>
        <v>4.7110000000000003</v>
      </c>
      <c r="AA258" s="114">
        <v>6.8</v>
      </c>
      <c r="AB258" s="148">
        <f t="shared" si="88"/>
        <v>32.034799999999997</v>
      </c>
      <c r="AC258" s="116">
        <v>2.09</v>
      </c>
      <c r="AD258" s="152">
        <f t="shared" si="89"/>
        <v>9.8459900000000005</v>
      </c>
      <c r="AE258" s="117">
        <v>0.28799999999999998</v>
      </c>
      <c r="AF258" s="147">
        <f t="shared" si="90"/>
        <v>1.3567679999999998</v>
      </c>
      <c r="AG258" s="117">
        <v>0.2</v>
      </c>
      <c r="AH258" s="147">
        <f t="shared" si="91"/>
        <v>0.94220000000000004</v>
      </c>
      <c r="AI258" s="29">
        <f t="shared" si="92"/>
        <v>7.2880000000000003</v>
      </c>
      <c r="AJ258" s="150">
        <f t="shared" si="93"/>
        <v>34.333768000000006</v>
      </c>
      <c r="AK258" s="54"/>
      <c r="AL258" s="145">
        <v>0.43</v>
      </c>
      <c r="AM258" s="147">
        <f t="shared" si="94"/>
        <v>2.0257299999999998</v>
      </c>
      <c r="AN258" s="53"/>
      <c r="AO258" s="122">
        <v>0.32</v>
      </c>
      <c r="AP258" s="148">
        <f t="shared" si="95"/>
        <v>1.50752</v>
      </c>
      <c r="AQ258" s="127"/>
      <c r="AR258" s="129">
        <v>7.0000000000000001E-3</v>
      </c>
      <c r="AS258" s="160">
        <f t="shared" si="96"/>
        <v>3.2977000000000006E-2</v>
      </c>
      <c r="AT258" s="55" t="s">
        <v>84</v>
      </c>
      <c r="AU258" s="129">
        <v>0.01</v>
      </c>
      <c r="AV258" s="160">
        <f t="shared" si="97"/>
        <v>4.7109999999999999E-2</v>
      </c>
      <c r="AW258" s="55"/>
      <c r="AX258" s="138">
        <v>8.9999999999999993E-3</v>
      </c>
      <c r="AY258" s="160">
        <f t="shared" si="98"/>
        <v>4.2398999999999992E-2</v>
      </c>
      <c r="AZ258" s="53"/>
      <c r="BA258" s="125">
        <v>1.4</v>
      </c>
      <c r="BB258" s="160">
        <f t="shared" si="99"/>
        <v>6.5953999999999997</v>
      </c>
      <c r="BC258" s="53"/>
      <c r="BD258" s="141">
        <v>0.13</v>
      </c>
      <c r="BE258" s="160">
        <f t="shared" si="100"/>
        <v>0.61243000000000003</v>
      </c>
      <c r="BF258" s="53"/>
      <c r="BG258" s="122">
        <v>0.02</v>
      </c>
      <c r="BH258" s="148">
        <f t="shared" si="101"/>
        <v>9.4219999999999998E-2</v>
      </c>
      <c r="BI258" s="55" t="s">
        <v>84</v>
      </c>
      <c r="BJ258" s="129">
        <v>0.01</v>
      </c>
      <c r="BK258" s="160">
        <f t="shared" si="102"/>
        <v>4.7109999999999999E-2</v>
      </c>
      <c r="BL258" s="53"/>
      <c r="BM258" s="141">
        <v>1.2</v>
      </c>
      <c r="BN258" s="160">
        <f t="shared" si="103"/>
        <v>5.6532</v>
      </c>
      <c r="BO258" s="32" t="s">
        <v>115</v>
      </c>
      <c r="BP258" s="9" t="s">
        <v>115</v>
      </c>
      <c r="BQ258" s="131"/>
      <c r="BR258" s="8"/>
    </row>
    <row r="259" spans="1:70" x14ac:dyDescent="0.25">
      <c r="A259" s="86">
        <f t="shared" si="104"/>
        <v>42603</v>
      </c>
      <c r="B259" s="25">
        <v>4186</v>
      </c>
      <c r="C259" s="31" t="s">
        <v>105</v>
      </c>
      <c r="D259" s="168">
        <v>7.88</v>
      </c>
      <c r="E259" s="26">
        <v>1</v>
      </c>
      <c r="F259" s="29">
        <v>175</v>
      </c>
      <c r="G259" s="29">
        <f t="shared" si="111"/>
        <v>175</v>
      </c>
      <c r="H259" s="147">
        <f t="shared" si="105"/>
        <v>732.55</v>
      </c>
      <c r="I259" s="26">
        <v>1</v>
      </c>
      <c r="J259" s="29">
        <v>31.3</v>
      </c>
      <c r="K259" s="29">
        <f t="shared" si="112"/>
        <v>31.3</v>
      </c>
      <c r="L259" s="29">
        <f t="shared" si="106"/>
        <v>131.02180000000001</v>
      </c>
      <c r="M259" s="54">
        <v>19</v>
      </c>
      <c r="N259" s="147">
        <f t="shared" si="107"/>
        <v>79.534000000000006</v>
      </c>
      <c r="O259" s="97">
        <v>90.9</v>
      </c>
      <c r="P259" s="62">
        <v>98.5</v>
      </c>
      <c r="Q259" s="29">
        <v>82</v>
      </c>
      <c r="R259" s="29">
        <f t="shared" si="113"/>
        <v>92.682926829268226</v>
      </c>
      <c r="S259" s="147">
        <f t="shared" si="108"/>
        <v>387.97073170731676</v>
      </c>
      <c r="T259" s="26">
        <v>1</v>
      </c>
      <c r="U259" s="62">
        <v>5.8</v>
      </c>
      <c r="V259" s="62">
        <f t="shared" si="114"/>
        <v>5.8</v>
      </c>
      <c r="W259" s="150">
        <f t="shared" si="109"/>
        <v>24.2788</v>
      </c>
      <c r="X259" s="148" t="s">
        <v>84</v>
      </c>
      <c r="Y259" s="160">
        <v>0.5</v>
      </c>
      <c r="Z259" s="147">
        <f t="shared" si="110"/>
        <v>2.093</v>
      </c>
      <c r="AA259" s="114">
        <v>4.4000000000000004</v>
      </c>
      <c r="AB259" s="148">
        <f t="shared" si="88"/>
        <v>18.418400000000002</v>
      </c>
      <c r="AC259" s="116">
        <v>3.72</v>
      </c>
      <c r="AD259" s="152">
        <f t="shared" si="89"/>
        <v>15.57192</v>
      </c>
      <c r="AE259" s="117">
        <v>0.36299999999999999</v>
      </c>
      <c r="AF259" s="147">
        <f t="shared" si="90"/>
        <v>1.5195179999999999</v>
      </c>
      <c r="AG259" s="117">
        <v>0.2</v>
      </c>
      <c r="AH259" s="147">
        <f t="shared" si="91"/>
        <v>0.83720000000000006</v>
      </c>
      <c r="AI259" s="29">
        <f t="shared" si="92"/>
        <v>4.9630000000000001</v>
      </c>
      <c r="AJ259" s="150">
        <f t="shared" si="93"/>
        <v>20.775117999999999</v>
      </c>
      <c r="AK259" s="54"/>
      <c r="AL259" s="145">
        <v>1.97</v>
      </c>
      <c r="AM259" s="147">
        <f t="shared" si="94"/>
        <v>8.2464200000000005</v>
      </c>
      <c r="AN259" s="53"/>
      <c r="AO259" s="122">
        <v>0.79</v>
      </c>
      <c r="AP259" s="148">
        <f t="shared" si="95"/>
        <v>3.30694</v>
      </c>
      <c r="AQ259" s="127"/>
      <c r="AR259" s="129">
        <v>1.2E-2</v>
      </c>
      <c r="AS259" s="160">
        <f t="shared" si="96"/>
        <v>5.0231999999999999E-2</v>
      </c>
      <c r="AT259" s="55" t="s">
        <v>84</v>
      </c>
      <c r="AU259" s="129">
        <v>0.01</v>
      </c>
      <c r="AV259" s="160">
        <f t="shared" si="97"/>
        <v>4.1860000000000001E-2</v>
      </c>
      <c r="AW259" s="55"/>
      <c r="AX259" s="138">
        <v>1.6E-2</v>
      </c>
      <c r="AY259" s="160">
        <f t="shared" si="98"/>
        <v>6.6975999999999994E-2</v>
      </c>
      <c r="AZ259" s="53"/>
      <c r="BA259" s="125">
        <v>2.9</v>
      </c>
      <c r="BB259" s="160">
        <f t="shared" si="99"/>
        <v>12.1394</v>
      </c>
      <c r="BC259" s="53"/>
      <c r="BD259" s="141">
        <v>0.28000000000000003</v>
      </c>
      <c r="BE259" s="160">
        <f t="shared" si="100"/>
        <v>1.1720800000000002</v>
      </c>
      <c r="BF259" s="53"/>
      <c r="BG259" s="122">
        <v>0.02</v>
      </c>
      <c r="BH259" s="148">
        <f t="shared" si="101"/>
        <v>8.3720000000000003E-2</v>
      </c>
      <c r="BI259" s="55" t="s">
        <v>84</v>
      </c>
      <c r="BJ259" s="129">
        <v>0.01</v>
      </c>
      <c r="BK259" s="160">
        <f t="shared" si="102"/>
        <v>4.1860000000000001E-2</v>
      </c>
      <c r="BL259" s="53"/>
      <c r="BM259" s="141">
        <v>3</v>
      </c>
      <c r="BN259" s="160">
        <f t="shared" si="103"/>
        <v>12.558</v>
      </c>
      <c r="BO259" s="32" t="s">
        <v>115</v>
      </c>
      <c r="BP259" s="9" t="s">
        <v>115</v>
      </c>
      <c r="BQ259" s="131"/>
      <c r="BR259" s="8"/>
    </row>
    <row r="260" spans="1:70" x14ac:dyDescent="0.25">
      <c r="A260" s="86">
        <f t="shared" si="104"/>
        <v>42604</v>
      </c>
      <c r="B260" s="25">
        <v>3347</v>
      </c>
      <c r="C260" s="31" t="s">
        <v>106</v>
      </c>
      <c r="D260" s="168">
        <v>8.24</v>
      </c>
      <c r="E260" s="26">
        <v>1</v>
      </c>
      <c r="F260" s="29">
        <v>996</v>
      </c>
      <c r="G260" s="29">
        <f t="shared" si="111"/>
        <v>996</v>
      </c>
      <c r="H260" s="147">
        <f t="shared" si="105"/>
        <v>3333.6120000000001</v>
      </c>
      <c r="I260" s="26">
        <v>1</v>
      </c>
      <c r="J260" s="29">
        <v>357</v>
      </c>
      <c r="K260" s="29">
        <f t="shared" si="112"/>
        <v>357</v>
      </c>
      <c r="L260" s="29">
        <f t="shared" si="106"/>
        <v>1194.8789999999999</v>
      </c>
      <c r="M260" s="54">
        <v>147</v>
      </c>
      <c r="N260" s="147">
        <f t="shared" si="107"/>
        <v>492.00900000000001</v>
      </c>
      <c r="O260" s="97">
        <v>90.4</v>
      </c>
      <c r="P260" s="62">
        <v>127</v>
      </c>
      <c r="Q260" s="29">
        <v>100</v>
      </c>
      <c r="R260" s="29">
        <f t="shared" si="113"/>
        <v>365.99999999999994</v>
      </c>
      <c r="S260" s="147">
        <f t="shared" si="108"/>
        <v>1225.0019999999997</v>
      </c>
      <c r="T260" s="26">
        <v>1</v>
      </c>
      <c r="U260" s="62">
        <v>33.700000000000003</v>
      </c>
      <c r="V260" s="62">
        <f t="shared" si="114"/>
        <v>33.700000000000003</v>
      </c>
      <c r="W260" s="150">
        <f t="shared" si="109"/>
        <v>112.79390000000001</v>
      </c>
      <c r="X260" s="148" t="s">
        <v>84</v>
      </c>
      <c r="Y260" s="160">
        <v>1</v>
      </c>
      <c r="Z260" s="147">
        <f t="shared" si="110"/>
        <v>3.347</v>
      </c>
      <c r="AA260" s="114">
        <v>29.5</v>
      </c>
      <c r="AB260" s="148">
        <f t="shared" si="88"/>
        <v>98.736500000000007</v>
      </c>
      <c r="AC260" s="116">
        <v>12.36</v>
      </c>
      <c r="AD260" s="152">
        <f t="shared" si="89"/>
        <v>41.368919999999996</v>
      </c>
      <c r="AE260" s="117">
        <v>0.21099999999999999</v>
      </c>
      <c r="AF260" s="147">
        <f t="shared" si="90"/>
        <v>0.70621699999999998</v>
      </c>
      <c r="AG260" s="117">
        <v>0.2</v>
      </c>
      <c r="AH260" s="147">
        <f t="shared" si="91"/>
        <v>0.66940000000000011</v>
      </c>
      <c r="AI260" s="29">
        <f t="shared" si="92"/>
        <v>29.910999999999998</v>
      </c>
      <c r="AJ260" s="150">
        <f t="shared" si="93"/>
        <v>100.112117</v>
      </c>
      <c r="AK260" s="54"/>
      <c r="AL260" s="145">
        <v>2.25</v>
      </c>
      <c r="AM260" s="147">
        <f t="shared" si="94"/>
        <v>7.5307500000000003</v>
      </c>
      <c r="AN260" s="53"/>
      <c r="AO260" s="122">
        <v>4.9000000000000004</v>
      </c>
      <c r="AP260" s="148">
        <f t="shared" si="95"/>
        <v>16.400300000000001</v>
      </c>
      <c r="AQ260" s="127"/>
      <c r="AR260" s="129">
        <v>7.0000000000000007E-2</v>
      </c>
      <c r="AS260" s="160">
        <f t="shared" si="96"/>
        <v>0.23429000000000003</v>
      </c>
      <c r="AT260" s="55" t="s">
        <v>84</v>
      </c>
      <c r="AU260" s="129">
        <v>0.01</v>
      </c>
      <c r="AV260" s="160">
        <f t="shared" si="97"/>
        <v>3.347E-2</v>
      </c>
      <c r="AW260" s="55"/>
      <c r="AX260" s="138">
        <v>0.11</v>
      </c>
      <c r="AY260" s="160">
        <f t="shared" si="98"/>
        <v>0.36817</v>
      </c>
      <c r="AZ260" s="53"/>
      <c r="BA260" s="125">
        <v>17</v>
      </c>
      <c r="BB260" s="160">
        <f t="shared" si="99"/>
        <v>56.899000000000001</v>
      </c>
      <c r="BC260" s="53"/>
      <c r="BD260" s="141">
        <v>1.8</v>
      </c>
      <c r="BE260" s="160">
        <f t="shared" si="100"/>
        <v>6.0246000000000004</v>
      </c>
      <c r="BF260" s="53"/>
      <c r="BG260" s="122">
        <v>0.1</v>
      </c>
      <c r="BH260" s="148">
        <f t="shared" si="101"/>
        <v>0.33470000000000005</v>
      </c>
      <c r="BI260" s="55"/>
      <c r="BJ260" s="129">
        <v>0.01</v>
      </c>
      <c r="BK260" s="160">
        <f t="shared" si="102"/>
        <v>3.347E-2</v>
      </c>
      <c r="BL260" s="53"/>
      <c r="BM260" s="141">
        <v>20</v>
      </c>
      <c r="BN260" s="160">
        <f t="shared" si="103"/>
        <v>66.94</v>
      </c>
      <c r="BO260" s="32" t="s">
        <v>115</v>
      </c>
      <c r="BP260" s="9" t="s">
        <v>115</v>
      </c>
      <c r="BQ260" s="131" t="s">
        <v>133</v>
      </c>
      <c r="BR260" s="8"/>
    </row>
    <row r="261" spans="1:70" x14ac:dyDescent="0.25">
      <c r="A261" s="86">
        <f t="shared" si="104"/>
        <v>42605</v>
      </c>
      <c r="B261" s="25">
        <v>2570</v>
      </c>
      <c r="C261" s="31" t="s">
        <v>107</v>
      </c>
      <c r="D261" s="168">
        <v>8.08</v>
      </c>
      <c r="E261" s="26">
        <v>1</v>
      </c>
      <c r="F261" s="29">
        <v>1184</v>
      </c>
      <c r="G261" s="29">
        <f t="shared" si="111"/>
        <v>1184</v>
      </c>
      <c r="H261" s="147">
        <f t="shared" si="105"/>
        <v>3042.88</v>
      </c>
      <c r="I261" s="26">
        <v>1</v>
      </c>
      <c r="J261" s="29">
        <v>631</v>
      </c>
      <c r="K261" s="29">
        <f t="shared" si="112"/>
        <v>631</v>
      </c>
      <c r="L261" s="29">
        <f t="shared" si="106"/>
        <v>1621.67</v>
      </c>
      <c r="M261" s="54">
        <v>244</v>
      </c>
      <c r="N261" s="147">
        <f t="shared" si="107"/>
        <v>627.08000000000004</v>
      </c>
      <c r="O261" s="97">
        <v>90.5</v>
      </c>
      <c r="P261" s="62">
        <v>127.3</v>
      </c>
      <c r="Q261" s="29">
        <v>94</v>
      </c>
      <c r="R261" s="29">
        <f t="shared" si="113"/>
        <v>391.48936170212767</v>
      </c>
      <c r="S261" s="147">
        <f t="shared" si="108"/>
        <v>1006.1276595744681</v>
      </c>
      <c r="T261" s="26">
        <v>1</v>
      </c>
      <c r="U261" s="62">
        <v>24.4</v>
      </c>
      <c r="V261" s="62">
        <f t="shared" si="114"/>
        <v>24.4</v>
      </c>
      <c r="W261" s="150">
        <f t="shared" si="109"/>
        <v>62.707999999999991</v>
      </c>
      <c r="X261" s="148"/>
      <c r="Y261" s="160">
        <v>2.1</v>
      </c>
      <c r="Z261" s="147">
        <f t="shared" si="110"/>
        <v>5.3970000000000002</v>
      </c>
      <c r="AA261" s="114">
        <v>38</v>
      </c>
      <c r="AB261" s="148">
        <f t="shared" si="88"/>
        <v>97.66</v>
      </c>
      <c r="AC261" s="116">
        <v>19.75</v>
      </c>
      <c r="AD261" s="152">
        <f t="shared" si="89"/>
        <v>50.7575</v>
      </c>
      <c r="AE261" s="117">
        <v>0.248</v>
      </c>
      <c r="AF261" s="147">
        <f t="shared" si="90"/>
        <v>0.63736000000000004</v>
      </c>
      <c r="AG261" s="117">
        <v>4.3019999999999996</v>
      </c>
      <c r="AH261" s="147">
        <f t="shared" si="91"/>
        <v>11.056139999999999</v>
      </c>
      <c r="AI261" s="29">
        <f t="shared" si="92"/>
        <v>42.55</v>
      </c>
      <c r="AJ261" s="150">
        <f t="shared" si="93"/>
        <v>109.35349999999998</v>
      </c>
      <c r="AK261" s="54"/>
      <c r="AL261" s="145">
        <v>1.79</v>
      </c>
      <c r="AM261" s="147">
        <f t="shared" si="94"/>
        <v>4.6002999999999998</v>
      </c>
      <c r="AN261" s="53"/>
      <c r="AO261" s="122">
        <v>3.7</v>
      </c>
      <c r="AP261" s="148">
        <f t="shared" si="95"/>
        <v>9.5090000000000003</v>
      </c>
      <c r="AQ261" s="127"/>
      <c r="AR261" s="129">
        <v>5.6000000000000001E-2</v>
      </c>
      <c r="AS261" s="160">
        <f t="shared" si="96"/>
        <v>0.14392000000000002</v>
      </c>
      <c r="AT261" s="55" t="s">
        <v>84</v>
      </c>
      <c r="AU261" s="129">
        <v>0.01</v>
      </c>
      <c r="AV261" s="160">
        <f t="shared" si="97"/>
        <v>2.5700000000000001E-2</v>
      </c>
      <c r="AW261" s="55"/>
      <c r="AX261" s="138">
        <v>9.6000000000000002E-2</v>
      </c>
      <c r="AY261" s="160">
        <f t="shared" si="98"/>
        <v>0.24671999999999999</v>
      </c>
      <c r="AZ261" s="53"/>
      <c r="BA261" s="125">
        <v>15</v>
      </c>
      <c r="BB261" s="160">
        <f t="shared" si="99"/>
        <v>38.549999999999997</v>
      </c>
      <c r="BC261" s="53"/>
      <c r="BD261" s="141">
        <v>1.4</v>
      </c>
      <c r="BE261" s="160">
        <f t="shared" si="100"/>
        <v>3.5979999999999994</v>
      </c>
      <c r="BF261" s="53"/>
      <c r="BG261" s="122">
        <v>0.08</v>
      </c>
      <c r="BH261" s="148">
        <f t="shared" si="101"/>
        <v>0.2056</v>
      </c>
      <c r="BI261" s="55"/>
      <c r="BJ261" s="129">
        <v>0.02</v>
      </c>
      <c r="BK261" s="160">
        <f t="shared" si="102"/>
        <v>5.1400000000000001E-2</v>
      </c>
      <c r="BL261" s="53"/>
      <c r="BM261" s="141">
        <v>15</v>
      </c>
      <c r="BN261" s="160">
        <f t="shared" si="103"/>
        <v>38.549999999999997</v>
      </c>
      <c r="BO261" s="32" t="s">
        <v>115</v>
      </c>
      <c r="BP261" s="9" t="s">
        <v>115</v>
      </c>
      <c r="BQ261" s="131" t="s">
        <v>133</v>
      </c>
      <c r="BR261" s="8"/>
    </row>
    <row r="262" spans="1:70" x14ac:dyDescent="0.25">
      <c r="A262" s="86">
        <f t="shared" si="104"/>
        <v>42606</v>
      </c>
      <c r="B262" s="25">
        <v>2998</v>
      </c>
      <c r="C262" s="31" t="s">
        <v>108</v>
      </c>
      <c r="D262" s="168">
        <v>8.0299999999999994</v>
      </c>
      <c r="E262" s="26">
        <v>1</v>
      </c>
      <c r="F262" s="29">
        <v>838</v>
      </c>
      <c r="G262" s="29">
        <f t="shared" si="111"/>
        <v>838</v>
      </c>
      <c r="H262" s="147">
        <f t="shared" si="105"/>
        <v>2512.3240000000001</v>
      </c>
      <c r="I262" s="26">
        <v>1</v>
      </c>
      <c r="J262" s="29">
        <v>575</v>
      </c>
      <c r="K262" s="29">
        <f t="shared" si="112"/>
        <v>575</v>
      </c>
      <c r="L262" s="29">
        <f t="shared" si="106"/>
        <v>1723.85</v>
      </c>
      <c r="M262" s="54">
        <v>189</v>
      </c>
      <c r="N262" s="147">
        <f t="shared" si="107"/>
        <v>566.62199999999996</v>
      </c>
      <c r="O262" s="97">
        <v>89.7</v>
      </c>
      <c r="P262" s="62">
        <v>107.5</v>
      </c>
      <c r="Q262" s="29">
        <v>70</v>
      </c>
      <c r="R262" s="29">
        <f t="shared" si="113"/>
        <v>254.28571428571422</v>
      </c>
      <c r="S262" s="147">
        <f t="shared" si="108"/>
        <v>762.34857142857129</v>
      </c>
      <c r="T262" s="26">
        <v>1</v>
      </c>
      <c r="U262" s="62">
        <v>9.1999999999999993</v>
      </c>
      <c r="V262" s="62">
        <f t="shared" si="114"/>
        <v>9.1999999999999993</v>
      </c>
      <c r="W262" s="150">
        <f t="shared" si="109"/>
        <v>27.581599999999998</v>
      </c>
      <c r="X262" s="148" t="s">
        <v>84</v>
      </c>
      <c r="Y262" s="160">
        <v>2</v>
      </c>
      <c r="Z262" s="147">
        <f t="shared" si="110"/>
        <v>5.9960000000000004</v>
      </c>
      <c r="AA262" s="114">
        <v>28</v>
      </c>
      <c r="AB262" s="148">
        <f t="shared" si="88"/>
        <v>83.944000000000003</v>
      </c>
      <c r="AC262" s="116">
        <v>14.82</v>
      </c>
      <c r="AD262" s="152">
        <f t="shared" si="89"/>
        <v>44.43036</v>
      </c>
      <c r="AE262" s="117">
        <v>0.1</v>
      </c>
      <c r="AF262" s="147">
        <f t="shared" si="90"/>
        <v>0.29980000000000001</v>
      </c>
      <c r="AG262" s="117">
        <v>0.50900000000000001</v>
      </c>
      <c r="AH262" s="147">
        <f t="shared" si="91"/>
        <v>1.5259819999999999</v>
      </c>
      <c r="AI262" s="29">
        <f t="shared" si="92"/>
        <v>28.609000000000002</v>
      </c>
      <c r="AJ262" s="150">
        <f t="shared" si="93"/>
        <v>85.769782000000006</v>
      </c>
      <c r="AK262" s="54"/>
      <c r="AL262" s="145">
        <v>1.2</v>
      </c>
      <c r="AM262" s="147">
        <f t="shared" si="94"/>
        <v>3.5975999999999999</v>
      </c>
      <c r="AN262" s="53"/>
      <c r="AO262" s="122">
        <v>1.8</v>
      </c>
      <c r="AP262" s="148">
        <f t="shared" si="95"/>
        <v>5.3964000000000008</v>
      </c>
      <c r="AQ262" s="127"/>
      <c r="AR262" s="129">
        <v>0.03</v>
      </c>
      <c r="AS262" s="160">
        <f t="shared" si="96"/>
        <v>8.9939999999999992E-2</v>
      </c>
      <c r="AT262" s="55" t="s">
        <v>84</v>
      </c>
      <c r="AU262" s="129">
        <v>0.01</v>
      </c>
      <c r="AV262" s="160">
        <f t="shared" si="97"/>
        <v>2.998E-2</v>
      </c>
      <c r="AW262" s="55"/>
      <c r="AX262" s="138">
        <v>4.9000000000000002E-2</v>
      </c>
      <c r="AY262" s="160">
        <f t="shared" si="98"/>
        <v>0.146902</v>
      </c>
      <c r="AZ262" s="53"/>
      <c r="BA262" s="125">
        <v>5.9</v>
      </c>
      <c r="BB262" s="160">
        <f t="shared" si="99"/>
        <v>17.688200000000002</v>
      </c>
      <c r="BC262" s="53"/>
      <c r="BD262" s="141">
        <v>0.54</v>
      </c>
      <c r="BE262" s="160">
        <f t="shared" si="100"/>
        <v>1.6189200000000001</v>
      </c>
      <c r="BF262" s="53"/>
      <c r="BG262" s="122">
        <v>0.04</v>
      </c>
      <c r="BH262" s="148">
        <f t="shared" si="101"/>
        <v>0.11992</v>
      </c>
      <c r="BI262" s="55" t="s">
        <v>84</v>
      </c>
      <c r="BJ262" s="129">
        <v>0.01</v>
      </c>
      <c r="BK262" s="160">
        <f t="shared" si="102"/>
        <v>2.998E-2</v>
      </c>
      <c r="BL262" s="53"/>
      <c r="BM262" s="141">
        <v>4.9000000000000004</v>
      </c>
      <c r="BN262" s="160">
        <f t="shared" si="103"/>
        <v>14.690200000000001</v>
      </c>
      <c r="BO262" s="32" t="s">
        <v>115</v>
      </c>
      <c r="BP262" s="9" t="s">
        <v>115</v>
      </c>
      <c r="BQ262" s="131" t="s">
        <v>133</v>
      </c>
      <c r="BR262" s="8"/>
    </row>
    <row r="263" spans="1:70" x14ac:dyDescent="0.25">
      <c r="A263" s="86">
        <f t="shared" si="104"/>
        <v>42607</v>
      </c>
      <c r="B263" s="25">
        <v>2846</v>
      </c>
      <c r="C263" s="31" t="s">
        <v>109</v>
      </c>
      <c r="D263" s="168">
        <v>8</v>
      </c>
      <c r="E263" s="26">
        <v>1</v>
      </c>
      <c r="F263" s="29">
        <v>599</v>
      </c>
      <c r="G263" s="29">
        <f t="shared" si="111"/>
        <v>599</v>
      </c>
      <c r="H263" s="147">
        <f t="shared" si="105"/>
        <v>1704.7539999999999</v>
      </c>
      <c r="I263" s="26">
        <v>1</v>
      </c>
      <c r="J263" s="29">
        <v>461</v>
      </c>
      <c r="K263" s="29">
        <f t="shared" si="112"/>
        <v>461</v>
      </c>
      <c r="L263" s="29">
        <f t="shared" si="106"/>
        <v>1312.0060000000001</v>
      </c>
      <c r="M263" s="54">
        <v>153</v>
      </c>
      <c r="N263" s="147">
        <f t="shared" si="107"/>
        <v>435.43799999999999</v>
      </c>
      <c r="O263" s="97">
        <v>91</v>
      </c>
      <c r="P263" s="62">
        <v>102.1</v>
      </c>
      <c r="Q263" s="29">
        <v>90</v>
      </c>
      <c r="R263" s="29">
        <f t="shared" si="113"/>
        <v>123.33333333333327</v>
      </c>
      <c r="S263" s="147">
        <f t="shared" si="108"/>
        <v>351.00666666666649</v>
      </c>
      <c r="T263" s="26">
        <v>1</v>
      </c>
      <c r="U263" s="62">
        <v>4.5</v>
      </c>
      <c r="V263" s="62">
        <f t="shared" si="114"/>
        <v>4.5</v>
      </c>
      <c r="W263" s="150">
        <f t="shared" si="109"/>
        <v>12.807</v>
      </c>
      <c r="X263" s="148" t="s">
        <v>84</v>
      </c>
      <c r="Y263" s="160">
        <v>2</v>
      </c>
      <c r="Z263" s="147">
        <f t="shared" si="110"/>
        <v>5.6920000000000002</v>
      </c>
      <c r="AA263" s="114">
        <v>24</v>
      </c>
      <c r="AB263" s="148">
        <f t="shared" si="88"/>
        <v>68.304000000000002</v>
      </c>
      <c r="AC263" s="116">
        <v>12.77</v>
      </c>
      <c r="AD263" s="152">
        <f t="shared" si="89"/>
        <v>36.343419999999995</v>
      </c>
      <c r="AE263" s="117">
        <v>0.152</v>
      </c>
      <c r="AF263" s="147">
        <f t="shared" si="90"/>
        <v>0.43259199999999998</v>
      </c>
      <c r="AG263" s="117">
        <v>0.57299999999999995</v>
      </c>
      <c r="AH263" s="147">
        <f t="shared" si="91"/>
        <v>1.6307579999999997</v>
      </c>
      <c r="AI263" s="29">
        <f t="shared" si="92"/>
        <v>24.725000000000001</v>
      </c>
      <c r="AJ263" s="150">
        <f t="shared" si="93"/>
        <v>70.367350000000002</v>
      </c>
      <c r="AK263" s="54"/>
      <c r="AL263" s="145">
        <v>0.51</v>
      </c>
      <c r="AM263" s="147">
        <f t="shared" si="94"/>
        <v>1.45146</v>
      </c>
      <c r="AN263" s="53"/>
      <c r="AO263" s="122">
        <v>0.69</v>
      </c>
      <c r="AP263" s="148">
        <f t="shared" si="95"/>
        <v>1.9637399999999998</v>
      </c>
      <c r="AQ263" s="127"/>
      <c r="AR263" s="129">
        <v>1.4999999999999999E-2</v>
      </c>
      <c r="AS263" s="160">
        <f t="shared" si="96"/>
        <v>4.2689999999999999E-2</v>
      </c>
      <c r="AT263" s="55" t="s">
        <v>84</v>
      </c>
      <c r="AU263" s="129">
        <v>0.01</v>
      </c>
      <c r="AV263" s="160">
        <f t="shared" si="97"/>
        <v>2.8459999999999999E-2</v>
      </c>
      <c r="AW263" s="55"/>
      <c r="AX263" s="138">
        <v>2.4E-2</v>
      </c>
      <c r="AY263" s="160">
        <f t="shared" si="98"/>
        <v>6.8304000000000004E-2</v>
      </c>
      <c r="AZ263" s="53"/>
      <c r="BA263" s="125">
        <v>2.4</v>
      </c>
      <c r="BB263" s="160">
        <f t="shared" si="99"/>
        <v>6.8304</v>
      </c>
      <c r="BC263" s="53"/>
      <c r="BD263" s="141">
        <v>0.19</v>
      </c>
      <c r="BE263" s="160">
        <f t="shared" si="100"/>
        <v>0.54074</v>
      </c>
      <c r="BF263" s="53"/>
      <c r="BG263" s="122">
        <v>0.02</v>
      </c>
      <c r="BH263" s="148">
        <f t="shared" si="101"/>
        <v>5.6919999999999998E-2</v>
      </c>
      <c r="BI263" s="55" t="s">
        <v>84</v>
      </c>
      <c r="BJ263" s="129">
        <v>0.01</v>
      </c>
      <c r="BK263" s="160">
        <f t="shared" si="102"/>
        <v>2.8459999999999999E-2</v>
      </c>
      <c r="BL263" s="53"/>
      <c r="BM263" s="141">
        <v>1.9</v>
      </c>
      <c r="BN263" s="160">
        <f t="shared" si="103"/>
        <v>5.4074</v>
      </c>
      <c r="BO263" s="32" t="s">
        <v>115</v>
      </c>
      <c r="BP263" s="9" t="s">
        <v>115</v>
      </c>
      <c r="BQ263" s="131"/>
      <c r="BR263" s="8"/>
    </row>
    <row r="264" spans="1:70" x14ac:dyDescent="0.25">
      <c r="A264" s="86">
        <f t="shared" si="104"/>
        <v>42608</v>
      </c>
      <c r="B264" s="25">
        <v>2828</v>
      </c>
      <c r="C264" s="31" t="s">
        <v>110</v>
      </c>
      <c r="D264" s="168">
        <v>8.1</v>
      </c>
      <c r="E264" s="26">
        <v>1</v>
      </c>
      <c r="F264" s="29">
        <v>381</v>
      </c>
      <c r="G264" s="29">
        <f t="shared" si="111"/>
        <v>381</v>
      </c>
      <c r="H264" s="147">
        <f t="shared" si="105"/>
        <v>1077.4680000000001</v>
      </c>
      <c r="I264" s="26">
        <v>1</v>
      </c>
      <c r="J264" s="29">
        <v>290</v>
      </c>
      <c r="K264" s="29">
        <f t="shared" si="112"/>
        <v>290</v>
      </c>
      <c r="L264" s="29">
        <f t="shared" si="106"/>
        <v>820.12</v>
      </c>
      <c r="M264" s="54">
        <v>72</v>
      </c>
      <c r="N264" s="147">
        <f t="shared" si="107"/>
        <v>203.61600000000001</v>
      </c>
      <c r="O264" s="97">
        <v>90</v>
      </c>
      <c r="P264" s="62">
        <v>97.4</v>
      </c>
      <c r="Q264" s="29">
        <v>90</v>
      </c>
      <c r="R264" s="29">
        <f t="shared" si="113"/>
        <v>82.222222222222285</v>
      </c>
      <c r="S264" s="147">
        <f t="shared" si="108"/>
        <v>232.52444444444461</v>
      </c>
      <c r="T264" s="26">
        <v>1</v>
      </c>
      <c r="U264" s="62">
        <v>0.9</v>
      </c>
      <c r="V264" s="62">
        <f t="shared" si="114"/>
        <v>0.9</v>
      </c>
      <c r="W264" s="150">
        <f t="shared" si="109"/>
        <v>2.5452000000000004</v>
      </c>
      <c r="X264" s="148" t="s">
        <v>84</v>
      </c>
      <c r="Y264" s="160">
        <v>2</v>
      </c>
      <c r="Z264" s="147">
        <f t="shared" si="110"/>
        <v>5.6559999999999997</v>
      </c>
      <c r="AA264" s="114">
        <v>18.399999999999999</v>
      </c>
      <c r="AB264" s="148">
        <f t="shared" si="88"/>
        <v>52.035199999999996</v>
      </c>
      <c r="AC264" s="116">
        <v>6.75</v>
      </c>
      <c r="AD264" s="152">
        <f t="shared" si="89"/>
        <v>19.088999999999999</v>
      </c>
      <c r="AE264" s="117">
        <v>0.1</v>
      </c>
      <c r="AF264" s="147">
        <f t="shared" si="90"/>
        <v>0.2828</v>
      </c>
      <c r="AG264" s="117">
        <v>4.6909999999999998</v>
      </c>
      <c r="AH264" s="147">
        <f t="shared" si="91"/>
        <v>13.266147999999999</v>
      </c>
      <c r="AI264" s="29">
        <f t="shared" si="92"/>
        <v>23.190999999999999</v>
      </c>
      <c r="AJ264" s="150">
        <f t="shared" si="93"/>
        <v>65.584147999999999</v>
      </c>
      <c r="AK264" s="54"/>
      <c r="AL264" s="145">
        <v>0.44</v>
      </c>
      <c r="AM264" s="147">
        <f t="shared" si="94"/>
        <v>1.2443199999999999</v>
      </c>
      <c r="AN264" s="53"/>
      <c r="AO264" s="122">
        <v>0.48</v>
      </c>
      <c r="AP264" s="148">
        <f t="shared" si="95"/>
        <v>1.35744</v>
      </c>
      <c r="AQ264" s="127"/>
      <c r="AR264" s="129">
        <v>1.4E-2</v>
      </c>
      <c r="AS264" s="160">
        <f t="shared" si="96"/>
        <v>3.9592000000000002E-2</v>
      </c>
      <c r="AT264" s="55" t="s">
        <v>84</v>
      </c>
      <c r="AU264" s="129">
        <v>0.01</v>
      </c>
      <c r="AV264" s="160">
        <f t="shared" si="97"/>
        <v>2.828E-2</v>
      </c>
      <c r="AW264" s="55"/>
      <c r="AX264" s="138">
        <v>2.1000000000000001E-2</v>
      </c>
      <c r="AY264" s="160">
        <f t="shared" si="98"/>
        <v>5.9388000000000003E-2</v>
      </c>
      <c r="AZ264" s="53"/>
      <c r="BA264" s="125">
        <v>1.9</v>
      </c>
      <c r="BB264" s="160">
        <f t="shared" si="99"/>
        <v>5.3731999999999998</v>
      </c>
      <c r="BC264" s="53"/>
      <c r="BD264" s="141">
        <v>0.14000000000000001</v>
      </c>
      <c r="BE264" s="160">
        <f t="shared" si="100"/>
        <v>0.39591999999999999</v>
      </c>
      <c r="BF264" s="53"/>
      <c r="BG264" s="122">
        <v>0.03</v>
      </c>
      <c r="BH264" s="148">
        <f t="shared" si="101"/>
        <v>8.4839999999999999E-2</v>
      </c>
      <c r="BI264" s="55" t="s">
        <v>84</v>
      </c>
      <c r="BJ264" s="129">
        <v>0.01</v>
      </c>
      <c r="BK264" s="160">
        <f t="shared" si="102"/>
        <v>2.828E-2</v>
      </c>
      <c r="BL264" s="53"/>
      <c r="BM264" s="141">
        <v>1.3</v>
      </c>
      <c r="BN264" s="160">
        <f t="shared" si="103"/>
        <v>3.6764000000000001</v>
      </c>
      <c r="BO264" s="32" t="s">
        <v>115</v>
      </c>
      <c r="BP264" s="9" t="s">
        <v>115</v>
      </c>
      <c r="BQ264" s="131"/>
      <c r="BR264" s="8"/>
    </row>
    <row r="265" spans="1:70" x14ac:dyDescent="0.25">
      <c r="A265" s="86">
        <f t="shared" si="104"/>
        <v>42609</v>
      </c>
      <c r="B265" s="25">
        <v>1660</v>
      </c>
      <c r="C265" s="31" t="s">
        <v>111</v>
      </c>
      <c r="D265" s="168">
        <v>8.02</v>
      </c>
      <c r="E265" s="26">
        <v>1</v>
      </c>
      <c r="F265" s="29">
        <v>488</v>
      </c>
      <c r="G265" s="29">
        <f t="shared" si="111"/>
        <v>488</v>
      </c>
      <c r="H265" s="147">
        <f t="shared" si="105"/>
        <v>810.08</v>
      </c>
      <c r="I265" s="26">
        <v>1</v>
      </c>
      <c r="J265" s="29">
        <v>370</v>
      </c>
      <c r="K265" s="29">
        <f t="shared" si="112"/>
        <v>370</v>
      </c>
      <c r="L265" s="29">
        <f t="shared" si="106"/>
        <v>614.20000000000005</v>
      </c>
      <c r="M265" s="54">
        <v>96</v>
      </c>
      <c r="N265" s="147">
        <f t="shared" si="107"/>
        <v>159.36000000000001</v>
      </c>
      <c r="O265" s="97">
        <v>90.9</v>
      </c>
      <c r="P265" s="62">
        <v>102.3</v>
      </c>
      <c r="Q265" s="29">
        <v>85</v>
      </c>
      <c r="R265" s="29">
        <f t="shared" si="113"/>
        <v>134.11764705882342</v>
      </c>
      <c r="S265" s="147">
        <f t="shared" si="108"/>
        <v>222.63529411764688</v>
      </c>
      <c r="T265" s="26">
        <v>1</v>
      </c>
      <c r="U265" s="62">
        <v>4.8</v>
      </c>
      <c r="V265" s="62">
        <f t="shared" si="114"/>
        <v>4.8</v>
      </c>
      <c r="W265" s="150">
        <f t="shared" si="109"/>
        <v>7.968</v>
      </c>
      <c r="X265" s="148" t="s">
        <v>84</v>
      </c>
      <c r="Y265" s="160">
        <v>2</v>
      </c>
      <c r="Z265" s="147">
        <f t="shared" si="110"/>
        <v>3.32</v>
      </c>
      <c r="AA265" s="114">
        <v>11.5</v>
      </c>
      <c r="AB265" s="148">
        <f t="shared" si="88"/>
        <v>19.09</v>
      </c>
      <c r="AC265" s="116">
        <v>3.32</v>
      </c>
      <c r="AD265" s="152">
        <f t="shared" si="89"/>
        <v>5.5111999999999997</v>
      </c>
      <c r="AE265" s="117">
        <v>0.1</v>
      </c>
      <c r="AF265" s="147">
        <f t="shared" si="90"/>
        <v>0.16600000000000001</v>
      </c>
      <c r="AG265" s="117"/>
      <c r="AH265" s="147">
        <f t="shared" si="91"/>
        <v>0</v>
      </c>
      <c r="AI265" s="29">
        <f t="shared" si="92"/>
        <v>11.6</v>
      </c>
      <c r="AJ265" s="150">
        <f t="shared" si="93"/>
        <v>19.256</v>
      </c>
      <c r="AK265" s="54"/>
      <c r="AL265" s="145">
        <v>0.77</v>
      </c>
      <c r="AM265" s="147">
        <f t="shared" si="94"/>
        <v>1.2782</v>
      </c>
      <c r="AN265" s="53"/>
      <c r="AO265" s="122">
        <v>0.81</v>
      </c>
      <c r="AP265" s="148">
        <f t="shared" si="95"/>
        <v>1.3446000000000002</v>
      </c>
      <c r="AQ265" s="127"/>
      <c r="AR265" s="129">
        <v>1.2E-2</v>
      </c>
      <c r="AS265" s="160">
        <f t="shared" si="96"/>
        <v>1.992E-2</v>
      </c>
      <c r="AT265" s="55" t="s">
        <v>84</v>
      </c>
      <c r="AU265" s="129">
        <v>0.01</v>
      </c>
      <c r="AV265" s="160">
        <f t="shared" si="97"/>
        <v>1.66E-2</v>
      </c>
      <c r="AW265" s="55"/>
      <c r="AX265" s="138">
        <v>2.5000000000000001E-2</v>
      </c>
      <c r="AY265" s="160">
        <f t="shared" si="98"/>
        <v>4.1500000000000002E-2</v>
      </c>
      <c r="AZ265" s="53"/>
      <c r="BA265" s="125">
        <v>3.1</v>
      </c>
      <c r="BB265" s="160">
        <f t="shared" si="99"/>
        <v>5.1459999999999999</v>
      </c>
      <c r="BC265" s="53"/>
      <c r="BD265" s="141">
        <v>0.26</v>
      </c>
      <c r="BE265" s="160">
        <f t="shared" si="100"/>
        <v>0.43160000000000004</v>
      </c>
      <c r="BF265" s="53"/>
      <c r="BG265" s="122">
        <v>0.02</v>
      </c>
      <c r="BH265" s="148">
        <f t="shared" si="101"/>
        <v>3.32E-2</v>
      </c>
      <c r="BI265" s="55" t="s">
        <v>84</v>
      </c>
      <c r="BJ265" s="129">
        <v>0.01</v>
      </c>
      <c r="BK265" s="160">
        <f t="shared" si="102"/>
        <v>1.66E-2</v>
      </c>
      <c r="BL265" s="53"/>
      <c r="BM265" s="141">
        <v>2.2999999999999998</v>
      </c>
      <c r="BN265" s="160">
        <f t="shared" si="103"/>
        <v>3.8179999999999996</v>
      </c>
      <c r="BO265" s="32" t="s">
        <v>115</v>
      </c>
      <c r="BP265" s="9" t="s">
        <v>115</v>
      </c>
      <c r="BQ265" s="131"/>
      <c r="BR265" s="8"/>
    </row>
    <row r="266" spans="1:70" x14ac:dyDescent="0.25">
      <c r="A266" s="86">
        <f t="shared" si="104"/>
        <v>42610</v>
      </c>
      <c r="B266" s="25">
        <v>1082</v>
      </c>
      <c r="C266" s="31" t="s">
        <v>112</v>
      </c>
      <c r="D266" s="168">
        <v>8.2899999999999991</v>
      </c>
      <c r="E266" s="26">
        <v>1</v>
      </c>
      <c r="F266" s="29">
        <v>167</v>
      </c>
      <c r="G266" s="29">
        <f t="shared" si="111"/>
        <v>167</v>
      </c>
      <c r="H266" s="147">
        <f t="shared" si="105"/>
        <v>180.69399999999999</v>
      </c>
      <c r="I266" s="26">
        <v>1</v>
      </c>
      <c r="J266" s="29">
        <v>97.5</v>
      </c>
      <c r="K266" s="29">
        <f t="shared" si="112"/>
        <v>97.5</v>
      </c>
      <c r="L266" s="29">
        <f t="shared" si="106"/>
        <v>105.495</v>
      </c>
      <c r="M266" s="54">
        <v>22</v>
      </c>
      <c r="N266" s="147">
        <f t="shared" si="107"/>
        <v>23.803999999999998</v>
      </c>
      <c r="O266" s="97">
        <v>90</v>
      </c>
      <c r="P266" s="62">
        <v>97.1</v>
      </c>
      <c r="Q266" s="29">
        <v>85</v>
      </c>
      <c r="R266" s="29">
        <f t="shared" si="113"/>
        <v>83.529411764705813</v>
      </c>
      <c r="S266" s="147">
        <f t="shared" si="108"/>
        <v>90.37882352941169</v>
      </c>
      <c r="T266" s="26">
        <v>1</v>
      </c>
      <c r="U266" s="62">
        <v>4.2</v>
      </c>
      <c r="V266" s="62">
        <f t="shared" si="114"/>
        <v>4.2</v>
      </c>
      <c r="W266" s="150">
        <f t="shared" si="109"/>
        <v>4.5444000000000004</v>
      </c>
      <c r="X266" s="148" t="s">
        <v>84</v>
      </c>
      <c r="Y266" s="160">
        <v>0.1</v>
      </c>
      <c r="Z266" s="147">
        <f t="shared" si="110"/>
        <v>0.1082</v>
      </c>
      <c r="AA266" s="114">
        <v>6</v>
      </c>
      <c r="AB266" s="148">
        <f t="shared" si="88"/>
        <v>6.492</v>
      </c>
      <c r="AC266" s="116">
        <v>3.55</v>
      </c>
      <c r="AD266" s="152">
        <f t="shared" si="89"/>
        <v>3.8411</v>
      </c>
      <c r="AE266" s="117">
        <v>0.35599999999999998</v>
      </c>
      <c r="AF266" s="147">
        <f t="shared" si="90"/>
        <v>0.38519200000000003</v>
      </c>
      <c r="AG266" s="117"/>
      <c r="AH266" s="147">
        <f t="shared" si="91"/>
        <v>0</v>
      </c>
      <c r="AI266" s="29">
        <f t="shared" si="92"/>
        <v>6.3559999999999999</v>
      </c>
      <c r="AJ266" s="150">
        <f t="shared" si="93"/>
        <v>6.877192</v>
      </c>
      <c r="AK266" s="54"/>
      <c r="AL266" s="145">
        <v>0.5</v>
      </c>
      <c r="AM266" s="147">
        <f t="shared" si="94"/>
        <v>0.54100000000000004</v>
      </c>
      <c r="AN266" s="53"/>
      <c r="AO266" s="122">
        <v>0.55000000000000004</v>
      </c>
      <c r="AP266" s="148">
        <f t="shared" si="95"/>
        <v>0.59510000000000007</v>
      </c>
      <c r="AQ266" s="127"/>
      <c r="AR266" s="129">
        <v>0.01</v>
      </c>
      <c r="AS266" s="160">
        <f t="shared" si="96"/>
        <v>1.082E-2</v>
      </c>
      <c r="AT266" s="55" t="s">
        <v>84</v>
      </c>
      <c r="AU266" s="129">
        <v>0.01</v>
      </c>
      <c r="AV266" s="160">
        <f t="shared" si="97"/>
        <v>1.082E-2</v>
      </c>
      <c r="AW266" s="55"/>
      <c r="AX266" s="138">
        <v>2.4E-2</v>
      </c>
      <c r="AY266" s="160">
        <f t="shared" si="98"/>
        <v>2.5968000000000001E-2</v>
      </c>
      <c r="AZ266" s="53"/>
      <c r="BA266" s="125">
        <v>3</v>
      </c>
      <c r="BB266" s="160">
        <f t="shared" si="99"/>
        <v>3.246</v>
      </c>
      <c r="BC266" s="53"/>
      <c r="BD266" s="141">
        <v>0.17</v>
      </c>
      <c r="BE266" s="160">
        <f t="shared" si="100"/>
        <v>0.18394000000000002</v>
      </c>
      <c r="BF266" s="53"/>
      <c r="BG266" s="122">
        <v>0.01</v>
      </c>
      <c r="BH266" s="148">
        <f t="shared" si="101"/>
        <v>1.082E-2</v>
      </c>
      <c r="BI266" s="55" t="s">
        <v>84</v>
      </c>
      <c r="BJ266" s="129">
        <v>0.01</v>
      </c>
      <c r="BK266" s="160">
        <f t="shared" si="102"/>
        <v>1.082E-2</v>
      </c>
      <c r="BL266" s="53"/>
      <c r="BM266" s="141">
        <v>2</v>
      </c>
      <c r="BN266" s="160">
        <f t="shared" si="103"/>
        <v>2.1640000000000001</v>
      </c>
      <c r="BO266" s="32" t="s">
        <v>115</v>
      </c>
      <c r="BP266" s="9" t="s">
        <v>115</v>
      </c>
      <c r="BQ266" s="131"/>
      <c r="BR266" s="8"/>
    </row>
    <row r="267" spans="1:70" x14ac:dyDescent="0.25">
      <c r="A267" s="86">
        <f t="shared" si="104"/>
        <v>42611</v>
      </c>
      <c r="B267" s="25">
        <v>2489</v>
      </c>
      <c r="C267" s="31" t="s">
        <v>113</v>
      </c>
      <c r="D267" s="168">
        <v>8.11</v>
      </c>
      <c r="E267" s="26">
        <v>1</v>
      </c>
      <c r="F267" s="29">
        <v>773</v>
      </c>
      <c r="G267" s="29">
        <f t="shared" si="111"/>
        <v>773</v>
      </c>
      <c r="H267" s="147">
        <f t="shared" si="105"/>
        <v>1923.9970000000001</v>
      </c>
      <c r="I267" s="26">
        <v>1</v>
      </c>
      <c r="J267" s="29">
        <v>598</v>
      </c>
      <c r="K267" s="29">
        <f t="shared" si="112"/>
        <v>598</v>
      </c>
      <c r="L267" s="29">
        <f t="shared" si="106"/>
        <v>1488.422</v>
      </c>
      <c r="M267" s="54">
        <v>209</v>
      </c>
      <c r="N267" s="147">
        <f t="shared" si="107"/>
        <v>520.20100000000002</v>
      </c>
      <c r="O267" s="97">
        <v>92.6</v>
      </c>
      <c r="P267" s="62">
        <v>102.9</v>
      </c>
      <c r="Q267" s="29">
        <v>80</v>
      </c>
      <c r="R267" s="29">
        <f t="shared" si="113"/>
        <v>128.75000000000014</v>
      </c>
      <c r="S267" s="147">
        <f t="shared" si="108"/>
        <v>320.45875000000035</v>
      </c>
      <c r="T267" s="26">
        <v>1</v>
      </c>
      <c r="U267" s="62">
        <v>5.2</v>
      </c>
      <c r="V267" s="62">
        <f t="shared" si="114"/>
        <v>5.2</v>
      </c>
      <c r="W267" s="150">
        <f t="shared" si="109"/>
        <v>12.942800000000002</v>
      </c>
      <c r="X267" s="148" t="s">
        <v>84</v>
      </c>
      <c r="Y267" s="160">
        <v>0.1</v>
      </c>
      <c r="Z267" s="147">
        <f t="shared" si="110"/>
        <v>0.24890000000000001</v>
      </c>
      <c r="AA267" s="114">
        <v>17.5</v>
      </c>
      <c r="AB267" s="148">
        <f t="shared" si="88"/>
        <v>43.557499999999997</v>
      </c>
      <c r="AC267" s="116">
        <v>8.51</v>
      </c>
      <c r="AD267" s="152">
        <f t="shared" si="89"/>
        <v>21.18139</v>
      </c>
      <c r="AE267" s="117">
        <v>0.11700000000000001</v>
      </c>
      <c r="AF267" s="147">
        <f t="shared" si="90"/>
        <v>0.291213</v>
      </c>
      <c r="AG267" s="117"/>
      <c r="AH267" s="147">
        <f t="shared" si="91"/>
        <v>0</v>
      </c>
      <c r="AI267" s="29">
        <f t="shared" si="92"/>
        <v>17.617000000000001</v>
      </c>
      <c r="AJ267" s="150">
        <f t="shared" si="93"/>
        <v>43.848713000000004</v>
      </c>
      <c r="AK267" s="54"/>
      <c r="AL267" s="145">
        <v>0.33</v>
      </c>
      <c r="AM267" s="147">
        <f t="shared" si="94"/>
        <v>0.82137000000000004</v>
      </c>
      <c r="AN267" s="53"/>
      <c r="AO267" s="122">
        <v>0.75</v>
      </c>
      <c r="AP267" s="148">
        <f t="shared" si="95"/>
        <v>1.8667499999999999</v>
      </c>
      <c r="AQ267" s="127"/>
      <c r="AR267" s="129">
        <v>1.4999999999999999E-2</v>
      </c>
      <c r="AS267" s="160">
        <f t="shared" si="96"/>
        <v>3.7335E-2</v>
      </c>
      <c r="AT267" s="55" t="s">
        <v>84</v>
      </c>
      <c r="AU267" s="129">
        <v>0.01</v>
      </c>
      <c r="AV267" s="160">
        <f t="shared" si="97"/>
        <v>2.4889999999999999E-2</v>
      </c>
      <c r="AW267" s="55"/>
      <c r="AX267" s="138">
        <v>5.3999999999999999E-2</v>
      </c>
      <c r="AY267" s="160">
        <f t="shared" si="98"/>
        <v>0.134406</v>
      </c>
      <c r="AZ267" s="53"/>
      <c r="BA267" s="125">
        <v>4</v>
      </c>
      <c r="BB267" s="160">
        <f t="shared" si="99"/>
        <v>9.9559999999999995</v>
      </c>
      <c r="BC267" s="53"/>
      <c r="BD267" s="141">
        <v>0.26</v>
      </c>
      <c r="BE267" s="160">
        <f t="shared" si="100"/>
        <v>0.64713999999999994</v>
      </c>
      <c r="BF267" s="53"/>
      <c r="BG267" s="122">
        <v>0.02</v>
      </c>
      <c r="BH267" s="148">
        <f t="shared" si="101"/>
        <v>4.9779999999999998E-2</v>
      </c>
      <c r="BI267" s="55" t="s">
        <v>84</v>
      </c>
      <c r="BJ267" s="129">
        <v>0.01</v>
      </c>
      <c r="BK267" s="160">
        <f t="shared" si="102"/>
        <v>2.4889999999999999E-2</v>
      </c>
      <c r="BL267" s="53"/>
      <c r="BM267" s="141">
        <v>2.2999999999999998</v>
      </c>
      <c r="BN267" s="160">
        <f t="shared" si="103"/>
        <v>5.7246999999999995</v>
      </c>
      <c r="BO267" s="32" t="s">
        <v>115</v>
      </c>
      <c r="BP267" s="9" t="s">
        <v>115</v>
      </c>
      <c r="BQ267" s="131"/>
      <c r="BR267" s="8"/>
    </row>
    <row r="268" spans="1:70" x14ac:dyDescent="0.25">
      <c r="A268" s="86">
        <f t="shared" si="104"/>
        <v>42612</v>
      </c>
      <c r="B268" s="25">
        <v>2517</v>
      </c>
      <c r="C268" s="31" t="s">
        <v>114</v>
      </c>
      <c r="D268" s="168">
        <v>8.24</v>
      </c>
      <c r="E268" s="26">
        <v>1</v>
      </c>
      <c r="F268" s="29">
        <v>642</v>
      </c>
      <c r="G268" s="29">
        <f t="shared" si="111"/>
        <v>642</v>
      </c>
      <c r="H268" s="147">
        <f t="shared" si="105"/>
        <v>1615.914</v>
      </c>
      <c r="I268" s="26">
        <v>1</v>
      </c>
      <c r="J268" s="29">
        <v>510</v>
      </c>
      <c r="K268" s="29">
        <f t="shared" si="112"/>
        <v>510</v>
      </c>
      <c r="L268" s="29">
        <f t="shared" si="106"/>
        <v>1283.67</v>
      </c>
      <c r="M268" s="54">
        <v>165</v>
      </c>
      <c r="N268" s="147">
        <f t="shared" si="107"/>
        <v>415.30500000000001</v>
      </c>
      <c r="O268" s="97">
        <v>89.3</v>
      </c>
      <c r="P268" s="62">
        <v>100.5</v>
      </c>
      <c r="Q268" s="29">
        <v>80</v>
      </c>
      <c r="R268" s="29">
        <f t="shared" si="113"/>
        <v>140.00000000000006</v>
      </c>
      <c r="S268" s="147">
        <f t="shared" si="108"/>
        <v>352.38000000000011</v>
      </c>
      <c r="T268" s="26">
        <v>1</v>
      </c>
      <c r="U268" s="62">
        <v>4.4000000000000004</v>
      </c>
      <c r="V268" s="62">
        <f t="shared" si="114"/>
        <v>4.4000000000000004</v>
      </c>
      <c r="W268" s="150">
        <f t="shared" si="109"/>
        <v>11.074800000000002</v>
      </c>
      <c r="X268" s="148" t="s">
        <v>84</v>
      </c>
      <c r="Y268" s="160">
        <v>2</v>
      </c>
      <c r="Z268" s="147">
        <f t="shared" si="110"/>
        <v>5.0339999999999998</v>
      </c>
      <c r="AA268" s="114">
        <v>23.6</v>
      </c>
      <c r="AB268" s="148">
        <f t="shared" si="88"/>
        <v>59.401200000000003</v>
      </c>
      <c r="AC268" s="116">
        <v>12.11</v>
      </c>
      <c r="AD268" s="152">
        <f t="shared" si="89"/>
        <v>30.480869999999999</v>
      </c>
      <c r="AE268" s="117">
        <v>0.48299999999999998</v>
      </c>
      <c r="AF268" s="147">
        <f t="shared" si="90"/>
        <v>1.215711</v>
      </c>
      <c r="AG268" s="117"/>
      <c r="AH268" s="147">
        <f t="shared" si="91"/>
        <v>0</v>
      </c>
      <c r="AI268" s="29">
        <f t="shared" si="92"/>
        <v>24.083000000000002</v>
      </c>
      <c r="AJ268" s="150">
        <f t="shared" si="93"/>
        <v>60.616911000000009</v>
      </c>
      <c r="AK268" s="54"/>
      <c r="AL268" s="145">
        <v>0.65</v>
      </c>
      <c r="AM268" s="147">
        <f t="shared" si="94"/>
        <v>1.63605</v>
      </c>
      <c r="AN268" s="53"/>
      <c r="AO268" s="122">
        <v>0.73</v>
      </c>
      <c r="AP268" s="148">
        <f t="shared" si="95"/>
        <v>1.8374099999999998</v>
      </c>
      <c r="AQ268" s="127"/>
      <c r="AR268" s="129">
        <v>1.4E-2</v>
      </c>
      <c r="AS268" s="160">
        <f t="shared" si="96"/>
        <v>3.5237999999999998E-2</v>
      </c>
      <c r="AT268" s="55" t="s">
        <v>84</v>
      </c>
      <c r="AU268" s="129">
        <v>0.01</v>
      </c>
      <c r="AV268" s="160">
        <f t="shared" si="97"/>
        <v>2.5170000000000001E-2</v>
      </c>
      <c r="AW268" s="55"/>
      <c r="AX268" s="138">
        <v>0.05</v>
      </c>
      <c r="AY268" s="160">
        <f t="shared" si="98"/>
        <v>0.12585000000000002</v>
      </c>
      <c r="AZ268" s="53"/>
      <c r="BA268" s="125">
        <v>2.6</v>
      </c>
      <c r="BB268" s="160">
        <f t="shared" si="99"/>
        <v>6.5442</v>
      </c>
      <c r="BC268" s="53"/>
      <c r="BD268" s="141">
        <v>0.23</v>
      </c>
      <c r="BE268" s="160">
        <f t="shared" si="100"/>
        <v>0.57891000000000004</v>
      </c>
      <c r="BF268" s="53"/>
      <c r="BG268" s="122">
        <v>0.02</v>
      </c>
      <c r="BH268" s="148">
        <f t="shared" si="101"/>
        <v>5.0340000000000003E-2</v>
      </c>
      <c r="BI268" s="55" t="s">
        <v>84</v>
      </c>
      <c r="BJ268" s="129">
        <v>0.01</v>
      </c>
      <c r="BK268" s="160">
        <f t="shared" si="102"/>
        <v>2.5170000000000001E-2</v>
      </c>
      <c r="BL268" s="53"/>
      <c r="BM268" s="141">
        <v>2</v>
      </c>
      <c r="BN268" s="160">
        <f t="shared" si="103"/>
        <v>5.0339999999999998</v>
      </c>
      <c r="BO268" s="32" t="s">
        <v>115</v>
      </c>
      <c r="BP268" s="9" t="s">
        <v>115</v>
      </c>
      <c r="BQ268" s="131"/>
      <c r="BR268" s="8"/>
    </row>
    <row r="269" spans="1:70" x14ac:dyDescent="0.25">
      <c r="A269" s="86">
        <f t="shared" si="104"/>
        <v>42613</v>
      </c>
      <c r="B269" s="25">
        <v>2306</v>
      </c>
      <c r="C269" s="31" t="s">
        <v>109</v>
      </c>
      <c r="D269" s="168">
        <v>8.08</v>
      </c>
      <c r="E269" s="26">
        <v>1</v>
      </c>
      <c r="F269" s="29">
        <v>860</v>
      </c>
      <c r="G269" s="29">
        <f t="shared" si="111"/>
        <v>860</v>
      </c>
      <c r="H269" s="147">
        <f t="shared" si="105"/>
        <v>1983.16</v>
      </c>
      <c r="I269" s="26">
        <v>1</v>
      </c>
      <c r="J269" s="29">
        <v>461</v>
      </c>
      <c r="K269" s="29">
        <f t="shared" si="112"/>
        <v>461</v>
      </c>
      <c r="L269" s="29">
        <f t="shared" si="106"/>
        <v>1063.066</v>
      </c>
      <c r="M269" s="54">
        <v>172</v>
      </c>
      <c r="N269" s="147">
        <f t="shared" si="107"/>
        <v>396.63200000000001</v>
      </c>
      <c r="O269" s="97">
        <v>87.6</v>
      </c>
      <c r="P269" s="62">
        <v>104</v>
      </c>
      <c r="Q269" s="29">
        <v>70</v>
      </c>
      <c r="R269" s="29">
        <f t="shared" si="113"/>
        <v>234.28571428571439</v>
      </c>
      <c r="S269" s="147">
        <f t="shared" si="108"/>
        <v>540.26285714285734</v>
      </c>
      <c r="T269" s="26">
        <v>1</v>
      </c>
      <c r="U269" s="62">
        <v>5.04</v>
      </c>
      <c r="V269" s="62">
        <f t="shared" si="114"/>
        <v>5.04</v>
      </c>
      <c r="W269" s="150">
        <f t="shared" si="109"/>
        <v>11.62224</v>
      </c>
      <c r="X269" s="148" t="s">
        <v>84</v>
      </c>
      <c r="Y269" s="160">
        <v>2</v>
      </c>
      <c r="Z269" s="147">
        <f t="shared" si="110"/>
        <v>4.6120000000000001</v>
      </c>
      <c r="AA269" s="114">
        <v>28</v>
      </c>
      <c r="AB269" s="148">
        <f t="shared" si="88"/>
        <v>64.567999999999998</v>
      </c>
      <c r="AC269" s="116">
        <v>13.1</v>
      </c>
      <c r="AD269" s="152">
        <f t="shared" si="89"/>
        <v>30.208599999999997</v>
      </c>
      <c r="AE269" s="117">
        <v>2.1739999999999999</v>
      </c>
      <c r="AF269" s="147">
        <f t="shared" si="90"/>
        <v>5.0132439999999994</v>
      </c>
      <c r="AG269" s="117"/>
      <c r="AH269" s="147">
        <f t="shared" si="91"/>
        <v>0</v>
      </c>
      <c r="AI269" s="29">
        <f t="shared" si="92"/>
        <v>30.173999999999999</v>
      </c>
      <c r="AJ269" s="150">
        <f t="shared" si="93"/>
        <v>69.581244000000012</v>
      </c>
      <c r="AK269" s="54"/>
      <c r="AL269" s="145">
        <v>0.69</v>
      </c>
      <c r="AM269" s="147">
        <f t="shared" si="94"/>
        <v>1.5911399999999998</v>
      </c>
      <c r="AN269" s="53"/>
      <c r="AO269" s="122">
        <v>0.88</v>
      </c>
      <c r="AP269" s="148">
        <f t="shared" si="95"/>
        <v>2.02928</v>
      </c>
      <c r="AQ269" s="127"/>
      <c r="AR269" s="129">
        <v>1.7000000000000001E-2</v>
      </c>
      <c r="AS269" s="160">
        <f t="shared" si="96"/>
        <v>3.9202000000000008E-2</v>
      </c>
      <c r="AT269" s="55"/>
      <c r="AU269" s="129">
        <v>0.01</v>
      </c>
      <c r="AV269" s="160">
        <f t="shared" si="97"/>
        <v>2.3059999999999997E-2</v>
      </c>
      <c r="AW269" s="55"/>
      <c r="AX269" s="138">
        <v>0.05</v>
      </c>
      <c r="AY269" s="160">
        <f t="shared" si="98"/>
        <v>0.11530000000000001</v>
      </c>
      <c r="AZ269" s="53"/>
      <c r="BA269" s="125">
        <v>3.8</v>
      </c>
      <c r="BB269" s="160">
        <f t="shared" si="99"/>
        <v>8.7627999999999986</v>
      </c>
      <c r="BC269" s="53"/>
      <c r="BD269" s="141">
        <v>0.25</v>
      </c>
      <c r="BE269" s="160">
        <f t="shared" si="100"/>
        <v>0.57650000000000001</v>
      </c>
      <c r="BF269" s="53"/>
      <c r="BG269" s="122">
        <v>0.02</v>
      </c>
      <c r="BH269" s="148">
        <f t="shared" si="101"/>
        <v>4.6119999999999994E-2</v>
      </c>
      <c r="BI269" s="55" t="s">
        <v>84</v>
      </c>
      <c r="BJ269" s="129">
        <v>0.01</v>
      </c>
      <c r="BK269" s="160">
        <f t="shared" si="102"/>
        <v>2.3059999999999997E-2</v>
      </c>
      <c r="BL269" s="53"/>
      <c r="BM269" s="141">
        <v>1.5</v>
      </c>
      <c r="BN269" s="160">
        <f t="shared" si="103"/>
        <v>3.4590000000000001</v>
      </c>
      <c r="BO269" s="32" t="s">
        <v>115</v>
      </c>
      <c r="BP269" s="9" t="s">
        <v>115</v>
      </c>
      <c r="BQ269" s="131"/>
      <c r="BR269" s="8"/>
    </row>
  </sheetData>
  <mergeCells count="196">
    <mergeCell ref="B18:C18"/>
    <mergeCell ref="E18:H18"/>
    <mergeCell ref="I18:L18"/>
    <mergeCell ref="M18:N18"/>
    <mergeCell ref="O18:S18"/>
    <mergeCell ref="T18:W18"/>
    <mergeCell ref="X18:Z18"/>
    <mergeCell ref="AA18:AB18"/>
    <mergeCell ref="AC18:AD18"/>
    <mergeCell ref="BP15:BP25"/>
    <mergeCell ref="AZ18:BB18"/>
    <mergeCell ref="BC18:BE18"/>
    <mergeCell ref="BF18:BH18"/>
    <mergeCell ref="AE17:AF17"/>
    <mergeCell ref="AG17:AH17"/>
    <mergeCell ref="AI17:AJ17"/>
    <mergeCell ref="AL17:AM17"/>
    <mergeCell ref="AN17:AP17"/>
    <mergeCell ref="AQ17:AS17"/>
    <mergeCell ref="AT17:AV17"/>
    <mergeCell ref="AW17:AY17"/>
    <mergeCell ref="AZ17:BB17"/>
    <mergeCell ref="BI18:BK18"/>
    <mergeCell ref="BL18:BN18"/>
    <mergeCell ref="BC17:BE17"/>
    <mergeCell ref="BF17:BH17"/>
    <mergeCell ref="BI17:BK17"/>
    <mergeCell ref="BL17:BN17"/>
    <mergeCell ref="AE18:AF18"/>
    <mergeCell ref="AG18:AH18"/>
    <mergeCell ref="AI18:AJ18"/>
    <mergeCell ref="AL18:AM18"/>
    <mergeCell ref="AN18:AP18"/>
    <mergeCell ref="BL15:BN15"/>
    <mergeCell ref="BO15:BO25"/>
    <mergeCell ref="AN25:AP25"/>
    <mergeCell ref="B15:C15"/>
    <mergeCell ref="B17:C17"/>
    <mergeCell ref="BQ20:BQ25"/>
    <mergeCell ref="BR19:BR25"/>
    <mergeCell ref="BQ15:BR16"/>
    <mergeCell ref="X25:Z25"/>
    <mergeCell ref="AK19:AM19"/>
    <mergeCell ref="AK20:AM20"/>
    <mergeCell ref="AK23:AM23"/>
    <mergeCell ref="AK24:AM24"/>
    <mergeCell ref="AK25:AM25"/>
    <mergeCell ref="AK16:AL16"/>
    <mergeCell ref="X16:Y16"/>
    <mergeCell ref="AG15:AH15"/>
    <mergeCell ref="AA25:AB25"/>
    <mergeCell ref="AZ15:BB15"/>
    <mergeCell ref="AN15:AP15"/>
    <mergeCell ref="AK15:AM15"/>
    <mergeCell ref="AE19:AF19"/>
    <mergeCell ref="AW16:AX16"/>
    <mergeCell ref="AZ16:BA16"/>
    <mergeCell ref="BI23:BK23"/>
    <mergeCell ref="BL23:BN23"/>
    <mergeCell ref="AQ23:AS23"/>
    <mergeCell ref="AT23:AV23"/>
    <mergeCell ref="AW23:AY23"/>
    <mergeCell ref="AZ23:BB23"/>
    <mergeCell ref="BC23:BE23"/>
    <mergeCell ref="BF23:BH23"/>
    <mergeCell ref="B2:DB2"/>
    <mergeCell ref="A5:B5"/>
    <mergeCell ref="S5:T5"/>
    <mergeCell ref="A6:B6"/>
    <mergeCell ref="S6:T6"/>
    <mergeCell ref="A7:B7"/>
    <mergeCell ref="S7:T7"/>
    <mergeCell ref="D15:D16"/>
    <mergeCell ref="O15:S15"/>
    <mergeCell ref="AA15:AB15"/>
    <mergeCell ref="A8:B8"/>
    <mergeCell ref="AC15:AD15"/>
    <mergeCell ref="AE15:AF15"/>
    <mergeCell ref="AN16:AO16"/>
    <mergeCell ref="AQ16:AR16"/>
    <mergeCell ref="AT16:AU16"/>
    <mergeCell ref="BL16:BM16"/>
    <mergeCell ref="BL19:BN19"/>
    <mergeCell ref="AT19:AV19"/>
    <mergeCell ref="BL20:BN20"/>
    <mergeCell ref="AW19:AY19"/>
    <mergeCell ref="AZ19:BB19"/>
    <mergeCell ref="BC19:BE19"/>
    <mergeCell ref="BF19:BH19"/>
    <mergeCell ref="BI19:BK19"/>
    <mergeCell ref="BI20:BK20"/>
    <mergeCell ref="AT20:AV20"/>
    <mergeCell ref="AW20:AY20"/>
    <mergeCell ref="AZ20:BB20"/>
    <mergeCell ref="BC20:BE20"/>
    <mergeCell ref="BF20:BH20"/>
    <mergeCell ref="BC16:BD16"/>
    <mergeCell ref="BF16:BG16"/>
    <mergeCell ref="AT18:AV18"/>
    <mergeCell ref="AW18:AY18"/>
    <mergeCell ref="BF15:BH15"/>
    <mergeCell ref="BI15:BK15"/>
    <mergeCell ref="E20:H20"/>
    <mergeCell ref="I20:L20"/>
    <mergeCell ref="O20:S20"/>
    <mergeCell ref="T20:W20"/>
    <mergeCell ref="AA20:AB20"/>
    <mergeCell ref="AC20:AD20"/>
    <mergeCell ref="AQ19:AS19"/>
    <mergeCell ref="BI16:BJ16"/>
    <mergeCell ref="AQ20:AS20"/>
    <mergeCell ref="X17:Z17"/>
    <mergeCell ref="AA17:AB17"/>
    <mergeCell ref="AQ18:AS18"/>
    <mergeCell ref="I15:L15"/>
    <mergeCell ref="E15:H15"/>
    <mergeCell ref="M15:N15"/>
    <mergeCell ref="AQ15:AS15"/>
    <mergeCell ref="AT15:AV15"/>
    <mergeCell ref="AW15:AY15"/>
    <mergeCell ref="I19:L19"/>
    <mergeCell ref="O19:S19"/>
    <mergeCell ref="T19:W19"/>
    <mergeCell ref="X15:Z15"/>
    <mergeCell ref="E17:H17"/>
    <mergeCell ref="I17:L17"/>
    <mergeCell ref="M17:N17"/>
    <mergeCell ref="O17:S17"/>
    <mergeCell ref="T17:W17"/>
    <mergeCell ref="AC17:AD17"/>
    <mergeCell ref="T15:W15"/>
    <mergeCell ref="BC15:BE15"/>
    <mergeCell ref="AN23:AP23"/>
    <mergeCell ref="AG23:AH23"/>
    <mergeCell ref="AI23:AJ23"/>
    <mergeCell ref="X20:Z20"/>
    <mergeCell ref="AE20:AF20"/>
    <mergeCell ref="AG20:AH20"/>
    <mergeCell ref="AI20:AJ20"/>
    <mergeCell ref="AN20:AP20"/>
    <mergeCell ref="AG19:AH19"/>
    <mergeCell ref="AI19:AJ19"/>
    <mergeCell ref="AN19:AP19"/>
    <mergeCell ref="AC23:AD23"/>
    <mergeCell ref="AA19:AB19"/>
    <mergeCell ref="AC19:AD19"/>
    <mergeCell ref="X19:Z19"/>
    <mergeCell ref="BI24:BK24"/>
    <mergeCell ref="BL24:BN24"/>
    <mergeCell ref="AQ24:AS24"/>
    <mergeCell ref="AT24:AV24"/>
    <mergeCell ref="AW24:AY24"/>
    <mergeCell ref="AZ24:BB24"/>
    <mergeCell ref="BC24:BE24"/>
    <mergeCell ref="BF24:BH24"/>
    <mergeCell ref="AC24:AD24"/>
    <mergeCell ref="AE24:AF24"/>
    <mergeCell ref="AG24:AH24"/>
    <mergeCell ref="AI24:AJ24"/>
    <mergeCell ref="AN24:AP24"/>
    <mergeCell ref="BI25:BK25"/>
    <mergeCell ref="BL25:BN25"/>
    <mergeCell ref="AQ25:AS25"/>
    <mergeCell ref="AT25:AV25"/>
    <mergeCell ref="AW25:AY25"/>
    <mergeCell ref="AZ25:BB25"/>
    <mergeCell ref="BC25:BE25"/>
    <mergeCell ref="BF25:BH25"/>
    <mergeCell ref="AC25:AD25"/>
    <mergeCell ref="AE25:AF25"/>
    <mergeCell ref="AG25:AH25"/>
    <mergeCell ref="AI25:AJ25"/>
    <mergeCell ref="E25:H25"/>
    <mergeCell ref="I25:L25"/>
    <mergeCell ref="O25:S25"/>
    <mergeCell ref="T25:W25"/>
    <mergeCell ref="AE23:AF23"/>
    <mergeCell ref="M25:N25"/>
    <mergeCell ref="AI15:AJ15"/>
    <mergeCell ref="M19:N19"/>
    <mergeCell ref="M20:N20"/>
    <mergeCell ref="M23:N23"/>
    <mergeCell ref="E24:H24"/>
    <mergeCell ref="I24:L24"/>
    <mergeCell ref="O24:S24"/>
    <mergeCell ref="T24:W24"/>
    <mergeCell ref="AA24:AB24"/>
    <mergeCell ref="E23:H23"/>
    <mergeCell ref="I23:L23"/>
    <mergeCell ref="O23:S23"/>
    <mergeCell ref="T23:W23"/>
    <mergeCell ref="AA23:AB23"/>
    <mergeCell ref="M24:N24"/>
    <mergeCell ref="X23:Z23"/>
    <mergeCell ref="X24:Z24"/>
    <mergeCell ref="E19:H19"/>
  </mergeCells>
  <conditionalFormatting sqref="BA26:BA269">
    <cfRule type="containsBlanks" dxfId="58" priority="410">
      <formula>LEN(TRIM(BA26))=0</formula>
    </cfRule>
  </conditionalFormatting>
  <conditionalFormatting sqref="AX26:AX269">
    <cfRule type="expression" dxfId="57" priority="154" stopIfTrue="1">
      <formula>OR((COUNTIF(AX26,"&gt;=$AX$17")))</formula>
    </cfRule>
  </conditionalFormatting>
  <conditionalFormatting sqref="AX26:AX269">
    <cfRule type="containsBlanks" dxfId="56" priority="153">
      <formula>LEN(TRIM(AX26))=0</formula>
    </cfRule>
  </conditionalFormatting>
  <conditionalFormatting sqref="BM26:BM269">
    <cfRule type="expression" dxfId="55" priority="152" stopIfTrue="1">
      <formula>OR((COUNTIF(BM26,"&gt;=$BM$17")))</formula>
    </cfRule>
  </conditionalFormatting>
  <conditionalFormatting sqref="BM26:BM269">
    <cfRule type="expression" dxfId="54" priority="151" stopIfTrue="1">
      <formula>OR((COUNTIF(BM26,"&gt;=$BM$17")))</formula>
    </cfRule>
  </conditionalFormatting>
  <conditionalFormatting sqref="BM26:BM269">
    <cfRule type="containsBlanks" dxfId="53" priority="150">
      <formula>LEN(TRIM(BM26))=0</formula>
    </cfRule>
  </conditionalFormatting>
  <conditionalFormatting sqref="BG26:BG269">
    <cfRule type="expression" dxfId="52" priority="149" stopIfTrue="1">
      <formula>OR((COUNTIF(BG26,"&gt;=$BG$17")))</formula>
    </cfRule>
  </conditionalFormatting>
  <conditionalFormatting sqref="BG26:BG269">
    <cfRule type="containsBlanks" dxfId="51" priority="148">
      <formula>LEN(TRIM(BG26))=0</formula>
    </cfRule>
  </conditionalFormatting>
  <conditionalFormatting sqref="BD26:BD269">
    <cfRule type="expression" dxfId="50" priority="147" stopIfTrue="1">
      <formula>OR((COUNTIF(BD26,"&gt;=$BD$17")))</formula>
    </cfRule>
  </conditionalFormatting>
  <conditionalFormatting sqref="BD26:BD269">
    <cfRule type="containsBlanks" dxfId="49" priority="146">
      <formula>LEN(TRIM(BD26))=0</formula>
    </cfRule>
  </conditionalFormatting>
  <conditionalFormatting sqref="AO27:AO269">
    <cfRule type="containsBlanks" dxfId="48" priority="144">
      <formula>LEN(TRIM(AO27))=0</formula>
    </cfRule>
  </conditionalFormatting>
  <conditionalFormatting sqref="AO27:AO269">
    <cfRule type="cellIs" dxfId="47" priority="145" operator="greaterThanOrEqual">
      <formula>50</formula>
    </cfRule>
  </conditionalFormatting>
  <conditionalFormatting sqref="BJ26:BJ269">
    <cfRule type="expression" dxfId="46" priority="143" stopIfTrue="1">
      <formula>OR((COUNTIF(BJ26,"&gt;=0,3+$BJ$17")))</formula>
    </cfRule>
  </conditionalFormatting>
  <conditionalFormatting sqref="BJ26:BJ269">
    <cfRule type="containsBlanks" dxfId="45" priority="142">
      <formula>LEN(TRIM(BJ26))=0</formula>
    </cfRule>
  </conditionalFormatting>
  <conditionalFormatting sqref="AR27:AR269">
    <cfRule type="containsBlanks" dxfId="44" priority="141">
      <formula>LEN(TRIM(AR27))=0</formula>
    </cfRule>
  </conditionalFormatting>
  <conditionalFormatting sqref="AR27:AR269">
    <cfRule type="expression" dxfId="43" priority="161" stopIfTrue="1">
      <formula>OR((COUNTIF(#REF!,"&gt;=5")))</formula>
    </cfRule>
  </conditionalFormatting>
  <conditionalFormatting sqref="AN26:AN269">
    <cfRule type="containsBlanks" dxfId="42" priority="140">
      <formula>LEN(TRIM(AN26))=0</formula>
    </cfRule>
  </conditionalFormatting>
  <conditionalFormatting sqref="AQ26:AQ269">
    <cfRule type="containsBlanks" dxfId="41" priority="139">
      <formula>LEN(TRIM(AQ26))=0</formula>
    </cfRule>
  </conditionalFormatting>
  <conditionalFormatting sqref="AW26:AW269">
    <cfRule type="containsBlanks" dxfId="40" priority="138">
      <formula>LEN(TRIM(AW26))=0</formula>
    </cfRule>
  </conditionalFormatting>
  <conditionalFormatting sqref="AZ26:AZ269">
    <cfRule type="containsBlanks" dxfId="39" priority="137">
      <formula>LEN(TRIM(AZ26))=0</formula>
    </cfRule>
  </conditionalFormatting>
  <conditionalFormatting sqref="BC26:BC269">
    <cfRule type="containsBlanks" dxfId="38" priority="136">
      <formula>LEN(TRIM(BC26))=0</formula>
    </cfRule>
  </conditionalFormatting>
  <conditionalFormatting sqref="BF26:BF269">
    <cfRule type="containsBlanks" dxfId="37" priority="135">
      <formula>LEN(TRIM(BF26))=0</formula>
    </cfRule>
  </conditionalFormatting>
  <conditionalFormatting sqref="BI26:BI269">
    <cfRule type="containsBlanks" dxfId="36" priority="134">
      <formula>LEN(TRIM(BI26))=0</formula>
    </cfRule>
  </conditionalFormatting>
  <conditionalFormatting sqref="BL26:BL269">
    <cfRule type="containsBlanks" dxfId="35" priority="133">
      <formula>LEN(TRIM(BL26))=0</formula>
    </cfRule>
  </conditionalFormatting>
  <conditionalFormatting sqref="AP26:AP269">
    <cfRule type="containsBlanks" dxfId="34" priority="132">
      <formula>LEN(TRIM(AP26))=0</formula>
    </cfRule>
  </conditionalFormatting>
  <conditionalFormatting sqref="AS26:AS269">
    <cfRule type="containsBlanks" dxfId="33" priority="131">
      <formula>LEN(TRIM(AS26))=0</formula>
    </cfRule>
  </conditionalFormatting>
  <conditionalFormatting sqref="AY26:AY269">
    <cfRule type="containsBlanks" dxfId="32" priority="130">
      <formula>LEN(TRIM(AY26))=0</formula>
    </cfRule>
  </conditionalFormatting>
  <conditionalFormatting sqref="BB26:BB269">
    <cfRule type="containsBlanks" dxfId="31" priority="129">
      <formula>LEN(TRIM(BB26))=0</formula>
    </cfRule>
  </conditionalFormatting>
  <conditionalFormatting sqref="BE26:BE269">
    <cfRule type="containsBlanks" dxfId="30" priority="128">
      <formula>LEN(TRIM(BE26))=0</formula>
    </cfRule>
  </conditionalFormatting>
  <conditionalFormatting sqref="BH26:BH269">
    <cfRule type="containsBlanks" dxfId="29" priority="127">
      <formula>LEN(TRIM(BH26))=0</formula>
    </cfRule>
  </conditionalFormatting>
  <conditionalFormatting sqref="BK26:BK269">
    <cfRule type="containsBlanks" dxfId="28" priority="126">
      <formula>LEN(TRIM(BK26))=0</formula>
    </cfRule>
  </conditionalFormatting>
  <conditionalFormatting sqref="BN26:BN269">
    <cfRule type="containsBlanks" dxfId="27" priority="125">
      <formula>LEN(TRIM(BN26))=0</formula>
    </cfRule>
  </conditionalFormatting>
  <conditionalFormatting sqref="AU27:AU269">
    <cfRule type="containsBlanks" dxfId="26" priority="123">
      <formula>LEN(TRIM(AU27))=0</formula>
    </cfRule>
  </conditionalFormatting>
  <conditionalFormatting sqref="AU27:AU269">
    <cfRule type="expression" dxfId="25" priority="124" stopIfTrue="1">
      <formula>OR((COUNTIF(#REF!,"&gt;=5")))</formula>
    </cfRule>
  </conditionalFormatting>
  <conditionalFormatting sqref="AT26:AT269">
    <cfRule type="containsBlanks" dxfId="24" priority="122">
      <formula>LEN(TRIM(AT26))=0</formula>
    </cfRule>
  </conditionalFormatting>
  <conditionalFormatting sqref="AV26:AV269">
    <cfRule type="containsBlanks" dxfId="23" priority="162">
      <formula>LEN(TRIM(AV26))=0</formula>
    </cfRule>
  </conditionalFormatting>
  <conditionalFormatting sqref="AC26:AC278 AE26:AE278">
    <cfRule type="cellIs" dxfId="22" priority="118" operator="greaterThan">
      <formula>AC$17</formula>
    </cfRule>
  </conditionalFormatting>
  <conditionalFormatting sqref="AA26:AA278">
    <cfRule type="cellIs" dxfId="21" priority="2" operator="greaterThanOrEqual">
      <formula>$AA$18</formula>
    </cfRule>
    <cfRule type="cellIs" dxfId="20" priority="39" stopIfTrue="1" operator="greaterThanOrEqual">
      <formula>$AA$17</formula>
    </cfRule>
  </conditionalFormatting>
  <conditionalFormatting sqref="AG26:AG278">
    <cfRule type="cellIs" dxfId="19" priority="37" operator="greaterThan">
      <formula>$AG$17</formula>
    </cfRule>
  </conditionalFormatting>
  <conditionalFormatting sqref="AI26:AI269">
    <cfRule type="cellIs" dxfId="18" priority="36" operator="greaterThan">
      <formula>$AI$17</formula>
    </cfRule>
  </conditionalFormatting>
  <conditionalFormatting sqref="AL26:AL278">
    <cfRule type="cellIs" dxfId="17" priority="1" operator="greaterThanOrEqual">
      <formula>$AL$18</formula>
    </cfRule>
    <cfRule type="cellIs" dxfId="16" priority="35" operator="greaterThan">
      <formula>$AL$17</formula>
    </cfRule>
  </conditionalFormatting>
  <conditionalFormatting sqref="AO26:AO269 AR26:AR269 AU26:AU269">
    <cfRule type="cellIs" dxfId="15" priority="413" operator="greaterThan">
      <formula>AN$17</formula>
    </cfRule>
  </conditionalFormatting>
  <conditionalFormatting sqref="B26:B288">
    <cfRule type="cellIs" dxfId="14" priority="29" operator="greaterThan">
      <formula>$B$17</formula>
    </cfRule>
  </conditionalFormatting>
  <conditionalFormatting sqref="S28">
    <cfRule type="cellIs" dxfId="13" priority="25" operator="greaterThan">
      <formula>$I$17</formula>
    </cfRule>
  </conditionalFormatting>
  <conditionalFormatting sqref="K26:K278">
    <cfRule type="cellIs" dxfId="12" priority="7" operator="greaterThanOrEqual">
      <formula>$I$18</formula>
    </cfRule>
    <cfRule type="cellIs" dxfId="11" priority="22" stopIfTrue="1" operator="greaterThanOrEqual">
      <formula>$I$17</formula>
    </cfRule>
  </conditionalFormatting>
  <conditionalFormatting sqref="M26:M278">
    <cfRule type="cellIs" dxfId="10" priority="6" operator="greaterThanOrEqual">
      <formula>$M$18</formula>
    </cfRule>
    <cfRule type="cellIs" dxfId="9" priority="21" stopIfTrue="1" operator="greaterThanOrEqual">
      <formula>$M$17</formula>
    </cfRule>
  </conditionalFormatting>
  <conditionalFormatting sqref="R26:R278">
    <cfRule type="cellIs" dxfId="8" priority="5" operator="greaterThanOrEqual">
      <formula>$O$18</formula>
    </cfRule>
    <cfRule type="cellIs" dxfId="7" priority="20" stopIfTrue="1" operator="greaterThanOrEqual">
      <formula>O$17</formula>
    </cfRule>
  </conditionalFormatting>
  <conditionalFormatting sqref="Y26:Y278">
    <cfRule type="cellIs" dxfId="6" priority="3" operator="greaterThanOrEqual">
      <formula>$X$18</formula>
    </cfRule>
    <cfRule type="cellIs" dxfId="5" priority="17" stopIfTrue="1" operator="greaterThanOrEqual">
      <formula>$X$17</formula>
    </cfRule>
  </conditionalFormatting>
  <conditionalFormatting sqref="AE26">
    <cfRule type="cellIs" dxfId="4" priority="15" stopIfTrue="1" operator="greaterThanOrEqual">
      <formula>AC$17</formula>
    </cfRule>
  </conditionalFormatting>
  <conditionalFormatting sqref="V26:V278">
    <cfRule type="cellIs" dxfId="3" priority="4" operator="greaterThanOrEqual">
      <formula>$T$18</formula>
    </cfRule>
    <cfRule type="cellIs" dxfId="2" priority="13" stopIfTrue="1" operator="greaterThanOrEqual">
      <formula>T$17</formula>
    </cfRule>
  </conditionalFormatting>
  <conditionalFormatting sqref="G26:G278">
    <cfRule type="cellIs" dxfId="1" priority="8" operator="greaterThanOrEqual">
      <formula>$E$18</formula>
    </cfRule>
    <cfRule type="cellIs" dxfId="0" priority="159" stopIfTrue="1" operator="greaterThanOrEqual">
      <formula>E$17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AO271"/>
  <sheetViews>
    <sheetView topLeftCell="A4" zoomScale="70" zoomScaleNormal="70" workbookViewId="0">
      <pane xSplit="3" ySplit="4" topLeftCell="D10" activePane="bottomRight" state="frozenSplit"/>
      <selection activeCell="A4" sqref="A4"/>
      <selection pane="topRight" activeCell="I4" sqref="I4"/>
      <selection pane="bottomLeft" activeCell="A9" sqref="A9"/>
      <selection pane="bottomRight" activeCell="E10" sqref="E10"/>
    </sheetView>
  </sheetViews>
  <sheetFormatPr baseColWidth="10" defaultRowHeight="15" outlineLevelRow="1" x14ac:dyDescent="0.25"/>
  <cols>
    <col min="1" max="1" width="3.140625" style="18" hidden="1" customWidth="1"/>
    <col min="2" max="2" width="12.5703125" style="73" customWidth="1"/>
    <col min="3" max="3" width="13.42578125" customWidth="1"/>
    <col min="4" max="4" width="9.85546875" customWidth="1"/>
    <col min="5" max="5" width="12" customWidth="1"/>
    <col min="6" max="6" width="13.140625" customWidth="1"/>
    <col min="7" max="8" width="12.42578125" customWidth="1"/>
    <col min="9" max="9" width="8.140625" customWidth="1"/>
    <col min="10" max="10" width="9.85546875" customWidth="1"/>
    <col min="11" max="11" width="13" customWidth="1"/>
    <col min="12" max="12" width="10.42578125" customWidth="1"/>
    <col min="13" max="14" width="7.28515625" customWidth="1"/>
    <col min="15" max="15" width="8.42578125" customWidth="1"/>
    <col min="16" max="16" width="9.85546875" customWidth="1"/>
    <col min="17" max="17" width="9.7109375" customWidth="1"/>
    <col min="18" max="18" width="10.42578125" customWidth="1"/>
    <col min="19" max="20" width="7.28515625" customWidth="1"/>
    <col min="21" max="21" width="6.140625" customWidth="1"/>
    <col min="22" max="22" width="9.85546875" customWidth="1"/>
    <col min="23" max="23" width="9.7109375" customWidth="1"/>
    <col min="24" max="24" width="10.42578125" customWidth="1"/>
    <col min="25" max="26" width="7.28515625" customWidth="1"/>
    <col min="27" max="27" width="6.140625" customWidth="1"/>
    <col min="28" max="28" width="9.85546875" customWidth="1"/>
    <col min="29" max="29" width="9.7109375" customWidth="1"/>
    <col min="30" max="30" width="10.42578125" customWidth="1"/>
    <col min="31" max="32" width="7.28515625" customWidth="1"/>
    <col min="33" max="33" width="6.140625" customWidth="1"/>
    <col min="34" max="34" width="9.85546875" customWidth="1"/>
    <col min="35" max="35" width="9.7109375" customWidth="1"/>
    <col min="36" max="36" width="10.42578125" customWidth="1"/>
    <col min="37" max="38" width="7.28515625" customWidth="1"/>
    <col min="39" max="39" width="6.5703125" customWidth="1"/>
    <col min="40" max="40" width="13.28515625" customWidth="1"/>
  </cols>
  <sheetData>
    <row r="1" spans="1:41" ht="15.75" thickBot="1" x14ac:dyDescent="0.3">
      <c r="AG1" s="47" t="s">
        <v>66</v>
      </c>
    </row>
    <row r="2" spans="1:41" ht="30.75" thickBot="1" x14ac:dyDescent="0.45">
      <c r="B2" s="287" t="s">
        <v>35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9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41" x14ac:dyDescent="0.25">
      <c r="AG3" s="44"/>
      <c r="AH3" s="45"/>
      <c r="AI3" s="44"/>
      <c r="AJ3" s="44"/>
    </row>
    <row r="4" spans="1:41" s="73" customFormat="1" x14ac:dyDescent="0.25">
      <c r="A4" s="46"/>
      <c r="B4" s="98" t="s">
        <v>9</v>
      </c>
      <c r="C4" s="99">
        <v>2016</v>
      </c>
      <c r="D4" s="99"/>
      <c r="E4" s="100"/>
      <c r="G4" s="99"/>
      <c r="H4" s="99"/>
      <c r="I4" s="99"/>
      <c r="M4" s="101"/>
      <c r="N4" s="101"/>
      <c r="O4" s="101"/>
      <c r="P4" s="101"/>
      <c r="Q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</row>
    <row r="5" spans="1:41" ht="15.75" thickBot="1" x14ac:dyDescent="0.3">
      <c r="AI5" s="19"/>
      <c r="AJ5" s="19"/>
    </row>
    <row r="6" spans="1:41" ht="15.75" thickBot="1" x14ac:dyDescent="0.3">
      <c r="A6" s="46"/>
      <c r="D6" s="284" t="s">
        <v>77</v>
      </c>
      <c r="E6" s="285"/>
      <c r="F6" s="285"/>
      <c r="G6" s="285"/>
      <c r="H6" s="285"/>
      <c r="I6" s="286"/>
      <c r="J6" s="284" t="s">
        <v>78</v>
      </c>
      <c r="K6" s="285"/>
      <c r="L6" s="285"/>
      <c r="M6" s="285"/>
      <c r="N6" s="285"/>
      <c r="O6" s="286"/>
      <c r="P6" s="284" t="s">
        <v>79</v>
      </c>
      <c r="Q6" s="285"/>
      <c r="R6" s="285"/>
      <c r="S6" s="285"/>
      <c r="T6" s="285"/>
      <c r="U6" s="286"/>
      <c r="V6" s="284" t="s">
        <v>69</v>
      </c>
      <c r="W6" s="285"/>
      <c r="X6" s="285"/>
      <c r="Y6" s="285"/>
      <c r="Z6" s="285"/>
      <c r="AA6" s="286"/>
      <c r="AB6" s="284" t="s">
        <v>70</v>
      </c>
      <c r="AC6" s="285"/>
      <c r="AD6" s="285"/>
      <c r="AE6" s="285"/>
      <c r="AF6" s="285"/>
      <c r="AG6" s="286"/>
      <c r="AH6" s="284" t="s">
        <v>80</v>
      </c>
      <c r="AI6" s="285"/>
      <c r="AJ6" s="285"/>
      <c r="AK6" s="285"/>
      <c r="AL6" s="285"/>
      <c r="AM6" s="286"/>
    </row>
    <row r="7" spans="1:41" ht="99" customHeight="1" thickBot="1" x14ac:dyDescent="0.3">
      <c r="D7" s="118" t="s">
        <v>38</v>
      </c>
      <c r="E7" s="119" t="s">
        <v>39</v>
      </c>
      <c r="F7" s="119" t="s">
        <v>40</v>
      </c>
      <c r="G7" s="119" t="s">
        <v>42</v>
      </c>
      <c r="H7" s="119" t="s">
        <v>43</v>
      </c>
      <c r="I7" s="120" t="s">
        <v>41</v>
      </c>
      <c r="J7" s="118" t="s">
        <v>38</v>
      </c>
      <c r="K7" s="119" t="s">
        <v>39</v>
      </c>
      <c r="L7" s="119" t="s">
        <v>40</v>
      </c>
      <c r="M7" s="119" t="s">
        <v>42</v>
      </c>
      <c r="N7" s="119" t="s">
        <v>43</v>
      </c>
      <c r="O7" s="120" t="s">
        <v>41</v>
      </c>
      <c r="P7" s="118" t="s">
        <v>38</v>
      </c>
      <c r="Q7" s="119" t="s">
        <v>39</v>
      </c>
      <c r="R7" s="119" t="s">
        <v>40</v>
      </c>
      <c r="S7" s="119" t="s">
        <v>42</v>
      </c>
      <c r="T7" s="119" t="s">
        <v>43</v>
      </c>
      <c r="U7" s="120" t="s">
        <v>41</v>
      </c>
      <c r="V7" s="118" t="s">
        <v>38</v>
      </c>
      <c r="W7" s="119" t="s">
        <v>39</v>
      </c>
      <c r="X7" s="119" t="s">
        <v>40</v>
      </c>
      <c r="Y7" s="119" t="s">
        <v>42</v>
      </c>
      <c r="Z7" s="119" t="s">
        <v>43</v>
      </c>
      <c r="AA7" s="120" t="s">
        <v>41</v>
      </c>
      <c r="AB7" s="118" t="s">
        <v>38</v>
      </c>
      <c r="AC7" s="119" t="s">
        <v>39</v>
      </c>
      <c r="AD7" s="119" t="s">
        <v>40</v>
      </c>
      <c r="AE7" s="119" t="s">
        <v>42</v>
      </c>
      <c r="AF7" s="119" t="s">
        <v>43</v>
      </c>
      <c r="AG7" s="120" t="s">
        <v>41</v>
      </c>
      <c r="AH7" s="118" t="s">
        <v>38</v>
      </c>
      <c r="AI7" s="119" t="s">
        <v>39</v>
      </c>
      <c r="AJ7" s="119" t="s">
        <v>40</v>
      </c>
      <c r="AK7" s="119" t="s">
        <v>42</v>
      </c>
      <c r="AL7" s="119" t="s">
        <v>43</v>
      </c>
      <c r="AM7" s="120" t="s">
        <v>41</v>
      </c>
      <c r="AN7" s="207" t="s">
        <v>154</v>
      </c>
    </row>
    <row r="8" spans="1:41" ht="25.5" customHeight="1" outlineLevel="1" x14ac:dyDescent="0.25">
      <c r="A8" s="18">
        <v>1</v>
      </c>
      <c r="B8" s="275">
        <f>DATE($C$4,A8,1)</f>
        <v>42370</v>
      </c>
      <c r="C8" s="102" t="s">
        <v>11</v>
      </c>
      <c r="D8" s="38">
        <f t="shared" ref="D8:D27" ca="1" si="0">SUMPRODUCT((MONTH(DatesS)=$A8)*(OFFSET(DatesS,,INDEX(ColS,MATCH($C8,Param,0)))&lt;&gt;0))</f>
        <v>31</v>
      </c>
      <c r="E8" s="39">
        <f t="shared" ref="E8:E27" ca="1" si="1">SUMPRODUCT((MONTH(DatesS)=$A8)*(OFFSET(DatesS,,INDEX(ColS,MATCH($C8,Param,0)))))</f>
        <v>51776</v>
      </c>
      <c r="F8" s="39">
        <f ca="1">IF(D8=0,0,E8/D8)</f>
        <v>1670.1935483870968</v>
      </c>
      <c r="G8" s="39">
        <f t="array" aca="1" ref="G8" ca="1">MIN(IF((MONTH(DatesS)=$A8)*(OFFSET(DatesS,,INDEX(ColS,MATCH($C8,Param,0))))&gt;0,OFFSET(DatesS,,INDEX(ColS,MATCH($C8,Param,0)))))</f>
        <v>317</v>
      </c>
      <c r="H8" s="39">
        <f t="array" aca="1" ref="H8" ca="1">MAX(IF((MONTH(DatesS)=$A8)*(OFFSET(DatesS,,INDEX(ColS,MATCH($C8,Param,0))))&gt;0,OFFSET(DatesS,,INDEX(ColS,MATCH($C8,Param,0)))))</f>
        <v>2479</v>
      </c>
      <c r="I8" s="40">
        <f t="shared" ref="I8:I27" ca="1" si="2">SUMPRODUCT((MONTH(DatesS)=$A8)*(OFFSET(DatesS,,INDEX(ColS,MATCH($C8,Param,0)))&gt;=INDEX(SeuilS,MATCH($C8,Param,0))))</f>
        <v>0</v>
      </c>
      <c r="J8" s="38" t="e">
        <f ca="1">SUMPRODUCT((MONTH(DatesD)=$A8)*(OFFSET(DatesD,,INDEX(ColD1,MATCH($C8,Param,0)))&lt;&gt;0))</f>
        <v>#REF!</v>
      </c>
      <c r="K8" s="39" t="e">
        <f ca="1">SUMPRODUCT((MONTH(DatesD)=$A8)*(OFFSET(DatesD,,INDEX(ColD1,MATCH($C8,Param,0)))))</f>
        <v>#REF!</v>
      </c>
      <c r="L8" s="39" t="e">
        <f t="shared" ref="L8:L14" ca="1" si="3">IF(J8=0,0,K8/J8)</f>
        <v>#REF!</v>
      </c>
      <c r="M8" s="39" t="e">
        <f t="array" aca="1" ref="M8" ca="1">MIN(IF((MONTH(DatesD)=$A8)*(OFFSET(DatesD,,INDEX(ColD1,MATCH($C8,Param,0))))&gt;0,OFFSET(DatesD,,INDEX(ColD1,MATCH($C8,Param,0)))))</f>
        <v>#REF!</v>
      </c>
      <c r="N8" s="39" t="e">
        <f t="array" aca="1" ref="N8" ca="1">MAX(IF((MONTH(DatesD)=$A8)*(OFFSET(DatesD,,INDEX(ColD1,MATCH($C8,Param,0))))&gt;0,OFFSET(DatesD,,INDEX(ColD1,MATCH($C8,Param,0)))))</f>
        <v>#REF!</v>
      </c>
      <c r="O8" s="40" t="e">
        <f t="shared" ref="O8:O27" ca="1" si="4">SUMPRODUCT((MONTH(DatesD)=$A8)*(OFFSET(DatesD,,INDEX(ColD1,MATCH($C8,Param,0)))&gt;=INDEX(SeuilD1,MATCH($C8,Param,0))))</f>
        <v>#REF!</v>
      </c>
      <c r="P8" s="38" t="e">
        <f ca="1">SUMPRODUCT((MONTH(DatesD)=$A8)*(OFFSET(DatesD,,INDEX(ColD2,MATCH($C8,Param,0)))&lt;&gt;0))</f>
        <v>#REF!</v>
      </c>
      <c r="Q8" s="39" t="e">
        <f ca="1">SUMPRODUCT((MONTH(DatesD)=$A8)*(OFFSET(DatesD,,INDEX(ColD2,MATCH($C8,Param,0)))))</f>
        <v>#REF!</v>
      </c>
      <c r="R8" s="39" t="e">
        <f ca="1">IF(P8=0,0,Q8/P8)</f>
        <v>#REF!</v>
      </c>
      <c r="S8" s="39" t="e">
        <f t="array" aca="1" ref="S8" ca="1">MIN(IF((MONTH(DatesD)=$A8)*(OFFSET(DatesD,,INDEX(ColD2,MATCH($C8,Param,0))))&gt;0,OFFSET(DatesD,,INDEX(ColD2,MATCH($C8,Param,0)))))</f>
        <v>#REF!</v>
      </c>
      <c r="T8" s="39" t="e">
        <f t="array" aca="1" ref="T8" ca="1">MAX(IF((MONTH(DatesD)=$A8)*(OFFSET(DatesD,,INDEX(ColD2,MATCH($C8,Param,0))))&gt;0,OFFSET(DatesD,,INDEX(ColD2,MATCH($C8,Param,0)))))</f>
        <v>#REF!</v>
      </c>
      <c r="U8" s="40" t="e">
        <f ca="1">SUMPRODUCT((MONTH(DatesD)=$A8)*(OFFSET(DatesD,,INDEX(ColD2,MATCH($C8,Param,0)))&gt;=INDEX(SeuilD2,MATCH($C8,Param,0))))</f>
        <v>#REF!</v>
      </c>
      <c r="V8" s="38" t="e">
        <f ca="1">SUMPRODUCT((MONTH(DatesUF)=$A8)*(OFFSET(DatesUF,,INDEX(ColUF1,MATCH($C8,Param,0)))&lt;&gt;0))</f>
        <v>#REF!</v>
      </c>
      <c r="W8" s="39" t="e">
        <f ca="1">SUMPRODUCT((MONTH(DatesUF)=$A8)*(OFFSET(DatesUF,,INDEX(ColUF1,MATCH($C8,Param,0)))))</f>
        <v>#REF!</v>
      </c>
      <c r="X8" s="39" t="e">
        <f ca="1">IF(V8=0,0,W8/V8)</f>
        <v>#REF!</v>
      </c>
      <c r="Y8" s="39" t="e">
        <f t="array" aca="1" ref="Y8" ca="1">MIN(IF((MONTH(DatesUF)=$A8)*(OFFSET(DatesUF,,INDEX(ColUF1,MATCH($C8,Param,0))))&gt;0,OFFSET(DatesUF,,INDEX(ColUF1,MATCH($C8,Param,0)))))</f>
        <v>#REF!</v>
      </c>
      <c r="Z8" s="39" t="e">
        <f t="array" aca="1" ref="Z8" ca="1">MAX(IF((MONTH(DatesUF)=$A8)*(OFFSET(DatesUF,,INDEX(ColUF1,MATCH($C8,Param,0))))&gt;0,OFFSET(DatesUF,,INDEX(ColUF1,MATCH($C8,Param,0)))))</f>
        <v>#REF!</v>
      </c>
      <c r="AA8" s="40" t="e">
        <f ca="1">SUMPRODUCT((MONTH(DatesUF)=$A8)*(OFFSET(DatesUF,,INDEX(ColUF1,MATCH($C8,Param,0)))&gt;=INDEX(SeuilUF1,MATCH($C8,Param,0))))</f>
        <v>#REF!</v>
      </c>
      <c r="AB8" s="38" t="e">
        <f ca="1">SUMPRODUCT((MONTH(DatesUF)=$A8)*(OFFSET(DatesUF,,INDEX(ColUF2,MATCH($C8,Param,0)))&lt;&gt;0))</f>
        <v>#REF!</v>
      </c>
      <c r="AC8" s="39" t="e">
        <f ca="1">SUMPRODUCT((MONTH(DatesUF)=$A8)*(OFFSET(DatesUF,,INDEX(ColUF2,MATCH($C8,Param,0)))))</f>
        <v>#REF!</v>
      </c>
      <c r="AD8" s="39" t="e">
        <f ca="1">IF(AB8=0,0,AC8/AB8)</f>
        <v>#REF!</v>
      </c>
      <c r="AE8" s="39" t="e">
        <f t="array" aca="1" ref="AE8" ca="1">MIN(IF((MONTH(DatesUF)=$A8)*(OFFSET(DatesUF,,INDEX(ColUF2,MATCH($C8,Param,0))))&gt;0,OFFSET(DatesUF,,INDEX(ColUF2,MATCH($C8,Param,0)))))</f>
        <v>#REF!</v>
      </c>
      <c r="AF8" s="39" t="e">
        <f t="array" aca="1" ref="AF8" ca="1">MAX(IF((MONTH(DatesUF)=$A8)*(OFFSET(DatesUF,,INDEX(ColUF2,MATCH($C8,Param,0))))&gt;0,OFFSET(DatesUF,,INDEX(ColUF2,MATCH($C8,Param,0)))))</f>
        <v>#REF!</v>
      </c>
      <c r="AG8" s="40" t="e">
        <f ca="1">SUMPRODUCT((MONTH(DatesUF)=$A8)*(OFFSET(DatesUF,,INDEX(ColUF2,MATCH($C8,Param,0)))&gt;=INDEX(SeuilUF2,MATCH($C8,Param,0))))</f>
        <v>#REF!</v>
      </c>
      <c r="AH8" s="38" t="e">
        <f ca="1">SUMPRODUCT((MONTH(DatesSH)=$A8)*(OFFSET(DatesSH,,INDEX(ColSH,MATCH($C8,Param,0)))&lt;&gt;0))</f>
        <v>#REF!</v>
      </c>
      <c r="AI8" s="39" t="e">
        <f ca="1">SUMPRODUCT((MONTH(DatesSH)=$A8)*(OFFSET(DatesSH,,INDEX(ColSH,MATCH($C8,Param,0)))))</f>
        <v>#REF!</v>
      </c>
      <c r="AJ8" s="39"/>
      <c r="AK8" s="39" t="e">
        <f t="array" aca="1" ref="AK8" ca="1">MIN(IF((MONTH(DatesSH)=$A8)*(OFFSET(DatesSH,,INDEX(ColSH,MATCH($C8,Param,0))))&gt;0,OFFSET(DatesSH,,INDEX(ColSH,MATCH($C8,Param,0)))))</f>
        <v>#REF!</v>
      </c>
      <c r="AL8" s="39" t="e">
        <f t="array" aca="1" ref="AL8" ca="1">MAX(IF((MONTH(DatesSH)=$A8)*(OFFSET(DatesSH,,INDEX(ColSH,MATCH($C8,Param,0))))&gt;0,OFFSET(DatesSH,,INDEX(ColSH,MATCH($C8,Param,0)))))</f>
        <v>#REF!</v>
      </c>
      <c r="AM8" s="40" t="e">
        <f ca="1">SUMPRODUCT((MONTH(DatesSH)=$A8)*(OFFSET(DatesSH,,INDEX(ColSH,MATCH($C8,Param,0)))&gt;=INDEX(SeuilSH,MATCH($C8,Param,0))))</f>
        <v>#REF!</v>
      </c>
      <c r="AN8" s="208" t="e">
        <f ca="1">SUM(D8+J8+P8+V8+AB8+AH8)</f>
        <v>#REF!</v>
      </c>
    </row>
    <row r="9" spans="1:41" ht="25.5" customHeight="1" outlineLevel="1" x14ac:dyDescent="0.25">
      <c r="A9" s="18">
        <f>A8</f>
        <v>1</v>
      </c>
      <c r="B9" s="276"/>
      <c r="C9" s="103" t="s">
        <v>10</v>
      </c>
      <c r="D9" s="41">
        <f t="shared" ca="1" si="0"/>
        <v>30</v>
      </c>
      <c r="E9" s="34">
        <f t="shared" ca="1" si="1"/>
        <v>233.83</v>
      </c>
      <c r="F9" s="34">
        <f ca="1">IF(D9=0,0,E9/D9)</f>
        <v>7.7943333333333333</v>
      </c>
      <c r="G9" s="34">
        <f t="array" aca="1" ref="G9" ca="1">MIN(IF((MONTH(DatesS)=$A9)*(OFFSET(DatesS,,INDEX(ColS,MATCH($C9,Param,0))))&gt;0,OFFSET(DatesS,,INDEX(ColS,MATCH($C9,Param,0)))))</f>
        <v>7.36</v>
      </c>
      <c r="H9" s="34">
        <f t="array" aca="1" ref="H9" ca="1">MAX(IF((MONTH(DatesS)=$A9)*(OFFSET(DatesS,,INDEX(ColS,MATCH($C9,Param,0))))&gt;0,OFFSET(DatesS,,INDEX(ColS,MATCH($C9,Param,0)))))</f>
        <v>8.3000000000000007</v>
      </c>
      <c r="I9" s="42">
        <f t="shared" ca="1" si="2"/>
        <v>0</v>
      </c>
      <c r="J9" s="41" t="e">
        <f t="shared" ref="J9:J27" ca="1" si="5">SUMPRODUCT((MONTH(DatesD)=$A9)*(OFFSET(DatesD,,INDEX(ColD1,MATCH($C9,Param,0)))&lt;&gt;0))</f>
        <v>#REF!</v>
      </c>
      <c r="K9" s="34" t="e">
        <f t="shared" ref="K9:K27" ca="1" si="6">SUMPRODUCT((MONTH(DatesD)=$A9)*(OFFSET(DatesD,,INDEX(ColD1,MATCH($C9,Param,0)))))</f>
        <v>#REF!</v>
      </c>
      <c r="L9" s="34" t="e">
        <f t="shared" ca="1" si="3"/>
        <v>#REF!</v>
      </c>
      <c r="M9" s="34" t="e">
        <f t="array" aca="1" ref="M9" ca="1">MIN(IF((MONTH(DatesD)=$A9)*(OFFSET(DatesD,,INDEX(ColD1,MATCH($C9,Param,0))))&gt;0,OFFSET(DatesD,,INDEX(ColD1,MATCH($C9,Param,0)))))</f>
        <v>#REF!</v>
      </c>
      <c r="N9" s="34" t="e">
        <f t="array" aca="1" ref="N9" ca="1">MAX(IF((MONTH(DatesD)=$A9)*(OFFSET(DatesD,,INDEX(ColD1,MATCH($C9,Param,0))))&gt;0,OFFSET(DatesD,,INDEX(ColD1,MATCH($C9,Param,0)))))</f>
        <v>#REF!</v>
      </c>
      <c r="O9" s="42" t="e">
        <f t="shared" ca="1" si="4"/>
        <v>#REF!</v>
      </c>
      <c r="P9" s="41"/>
      <c r="Q9" s="34"/>
      <c r="R9" s="34"/>
      <c r="S9" s="34"/>
      <c r="T9" s="34"/>
      <c r="U9" s="42"/>
      <c r="V9" s="107"/>
      <c r="W9" s="108"/>
      <c r="X9" s="108"/>
      <c r="Y9" s="108"/>
      <c r="Z9" s="108"/>
      <c r="AA9" s="109"/>
      <c r="AB9" s="107"/>
      <c r="AC9" s="108"/>
      <c r="AD9" s="108"/>
      <c r="AE9" s="108"/>
      <c r="AF9" s="108"/>
      <c r="AG9" s="109"/>
      <c r="AH9" s="107"/>
      <c r="AI9" s="108"/>
      <c r="AJ9" s="108"/>
      <c r="AK9" s="108"/>
      <c r="AL9" s="108"/>
      <c r="AM9" s="109"/>
      <c r="AN9" s="208" t="e">
        <f t="shared" ref="AN9:AN72" ca="1" si="7">SUM(D9+J9+P9+V9+AB9+AH9)</f>
        <v>#REF!</v>
      </c>
    </row>
    <row r="10" spans="1:41" ht="25.5" customHeight="1" outlineLevel="1" x14ac:dyDescent="0.25">
      <c r="A10" s="18">
        <f t="shared" ref="A10:A28" si="8">A9</f>
        <v>1</v>
      </c>
      <c r="B10" s="276"/>
      <c r="C10" s="104" t="s">
        <v>36</v>
      </c>
      <c r="D10" s="41">
        <f t="shared" ca="1" si="0"/>
        <v>31</v>
      </c>
      <c r="E10" s="34">
        <f t="shared" ca="1" si="1"/>
        <v>31</v>
      </c>
      <c r="F10" s="34">
        <f ca="1">IF(D10=0,0,E10/D10)</f>
        <v>1</v>
      </c>
      <c r="G10" s="34">
        <f t="array" aca="1" ref="G10" ca="1">MIN(IF((MONTH(DatesS)=$A10)*(OFFSET(DatesS,,INDEX(ColS,MATCH($C10,Param,0))))&gt;0,OFFSET(DatesS,,INDEX(ColS,MATCH($C10,Param,0)))))</f>
        <v>1</v>
      </c>
      <c r="H10" s="34">
        <f t="array" aca="1" ref="H10" ca="1">MAX(IF((MONTH(DatesS)=$A10)*(OFFSET(DatesS,,INDEX(ColS,MATCH($C10,Param,0))))&gt;0,OFFSET(DatesS,,INDEX(ColS,MATCH($C10,Param,0)))))</f>
        <v>1</v>
      </c>
      <c r="I10" s="42">
        <f t="shared" ca="1" si="2"/>
        <v>0</v>
      </c>
      <c r="J10" s="41" t="e">
        <f t="shared" ca="1" si="5"/>
        <v>#REF!</v>
      </c>
      <c r="K10" s="34" t="e">
        <f t="shared" ca="1" si="6"/>
        <v>#REF!</v>
      </c>
      <c r="L10" s="34" t="e">
        <f t="shared" ca="1" si="3"/>
        <v>#REF!</v>
      </c>
      <c r="M10" s="34" t="e">
        <f t="array" aca="1" ref="M10" ca="1">MIN(IF((MONTH(DatesD)=$A10)*(OFFSET(DatesD,,INDEX(ColD1,MATCH($C10,Param,0))))&gt;0,OFFSET(DatesD,,INDEX(ColD1,MATCH($C10,Param,0)))))</f>
        <v>#REF!</v>
      </c>
      <c r="N10" s="34" t="e">
        <f t="array" aca="1" ref="N10" ca="1">MAX(IF((MONTH(DatesD)=$A10)*(OFFSET(DatesD,,INDEX(ColD1,MATCH($C10,Param,0))))&gt;0,OFFSET(DatesD,,INDEX(ColD1,MATCH($C10,Param,0)))))</f>
        <v>#REF!</v>
      </c>
      <c r="O10" s="42" t="e">
        <f t="shared" ca="1" si="4"/>
        <v>#REF!</v>
      </c>
      <c r="P10" s="36"/>
      <c r="Q10" s="35"/>
      <c r="R10" s="35"/>
      <c r="S10" s="35"/>
      <c r="T10" s="35"/>
      <c r="U10" s="37"/>
      <c r="V10" s="36"/>
      <c r="W10" s="35"/>
      <c r="X10" s="35"/>
      <c r="Y10" s="35"/>
      <c r="Z10" s="35"/>
      <c r="AA10" s="37"/>
      <c r="AB10" s="36">
        <v>0</v>
      </c>
      <c r="AC10" s="35"/>
      <c r="AD10" s="35">
        <f ca="1">IF(AB10=0,0,SUMPRODUCT((MONTH(DatesUF)=$A10)*(OFFSET(DatesUF,,INDEX(ColD1,MATCH(U10,Param,0)))))/SUMPRODUCT((MONTH(DatesUF)=$A10)*(OFFSET(DatesUF,,INDEX(ColD1,MATCH(U10,Param,0)))&lt;&gt;0)))</f>
        <v>0</v>
      </c>
      <c r="AE10" s="35"/>
      <c r="AF10" s="35"/>
      <c r="AG10" s="37"/>
      <c r="AH10" s="36" t="e">
        <f ca="1">SUMPRODUCT((MONTH(DatesSH)=$A10)*(OFFSET(DatesSH,,INDEX(ColSH,MATCH($C10,Param,0)))&lt;&gt;0))</f>
        <v>#REF!</v>
      </c>
      <c r="AI10" s="35" t="e">
        <f ca="1">SUMPRODUCT((MONTH(DatesSH)=$A10)*(OFFSET(DatesSH,,INDEX(ColSH,MATCH($C10,Param,0)))))</f>
        <v>#REF!</v>
      </c>
      <c r="AJ10" s="35" t="e">
        <f ca="1">IF(AH10=0,0,AI10/AH10)</f>
        <v>#REF!</v>
      </c>
      <c r="AK10" s="35" t="e">
        <f t="array" aca="1" ref="AK10" ca="1">MIN(IF((MONTH(DatesSH)=$A10)*(OFFSET(DatesSH,,INDEX(ColSH,MATCH($C10,Param,0))))&gt;0,OFFSET(DatesSH,,INDEX(ColSH,MATCH($C10,Param,0)))))</f>
        <v>#REF!</v>
      </c>
      <c r="AL10" s="35" t="e">
        <f t="array" aca="1" ref="AL10" ca="1">MAX(IF((MONTH(DatesSH)=$A10)*(OFFSET(DatesSH,,INDEX(ColSH,MATCH($C10,Param,0))))&gt;0,OFFSET(DatesSH,,INDEX(ColSH,MATCH($C10,Param,0)))))</f>
        <v>#REF!</v>
      </c>
      <c r="AM10" s="37" t="e">
        <f ca="1">SUMPRODUCT((MONTH(DatesSH)=$A10)*(OFFSET(DatesSH,,INDEX(ColSH,MATCH($C10,Param,0)))&gt;=INDEX(SeuilSH,MATCH($C10,Param,0))))</f>
        <v>#REF!</v>
      </c>
      <c r="AN10" s="208" t="e">
        <f t="shared" ca="1" si="7"/>
        <v>#REF!</v>
      </c>
    </row>
    <row r="11" spans="1:41" ht="25.5" customHeight="1" outlineLevel="1" x14ac:dyDescent="0.25">
      <c r="A11" s="18">
        <f t="shared" si="8"/>
        <v>1</v>
      </c>
      <c r="B11" s="276"/>
      <c r="C11" s="105" t="s">
        <v>48</v>
      </c>
      <c r="D11" s="41">
        <f t="shared" ca="1" si="0"/>
        <v>31</v>
      </c>
      <c r="E11" s="34">
        <f t="shared" ca="1" si="1"/>
        <v>31</v>
      </c>
      <c r="F11" s="34">
        <f ca="1">IF(D11=0,0,E11/D11)</f>
        <v>1</v>
      </c>
      <c r="G11" s="34">
        <f t="array" aca="1" ref="G11" ca="1">MIN(IF((MONTH(DatesS)=$A11)*(OFFSET(DatesS,,INDEX(ColS,MATCH($C11,Param,0))))&gt;0,OFFSET(DatesS,,INDEX(ColS,MATCH($C11,Param,0)))))</f>
        <v>1</v>
      </c>
      <c r="H11" s="34">
        <f t="array" aca="1" ref="H11" ca="1">MAX(IF((MONTH(DatesS)=$A11)*(OFFSET(DatesS,,INDEX(ColS,MATCH($C11,Param,0))))&gt;0,OFFSET(DatesS,,INDEX(ColS,MATCH($C11,Param,0)))))</f>
        <v>1</v>
      </c>
      <c r="I11" s="42">
        <f t="shared" ca="1" si="2"/>
        <v>0</v>
      </c>
      <c r="J11" s="41" t="e">
        <f t="shared" ca="1" si="5"/>
        <v>#REF!</v>
      </c>
      <c r="K11" s="34" t="e">
        <f t="shared" ca="1" si="6"/>
        <v>#REF!</v>
      </c>
      <c r="L11" s="34" t="e">
        <f t="shared" ca="1" si="3"/>
        <v>#REF!</v>
      </c>
      <c r="M11" s="34" t="e">
        <f t="array" aca="1" ref="M11" ca="1">MIN(IF((MONTH(DatesD)=$A11)*(OFFSET(DatesD,,INDEX(ColD1,MATCH($C11,Param,0))))&gt;0,OFFSET(DatesD,,INDEX(ColD1,MATCH($C11,Param,0)))))</f>
        <v>#REF!</v>
      </c>
      <c r="N11" s="34" t="e">
        <f t="array" aca="1" ref="N11" ca="1">MAX(IF((MONTH(DatesD)=$A11)*(OFFSET(DatesD,,INDEX(ColD1,MATCH($C11,Param,0))))&gt;0,OFFSET(DatesD,,INDEX(ColD1,MATCH($C11,Param,0)))))</f>
        <v>#REF!</v>
      </c>
      <c r="O11" s="42" t="e">
        <f t="shared" ca="1" si="4"/>
        <v>#REF!</v>
      </c>
      <c r="P11" s="36"/>
      <c r="Q11" s="35"/>
      <c r="R11" s="35"/>
      <c r="S11" s="35"/>
      <c r="T11" s="35"/>
      <c r="U11" s="37"/>
      <c r="V11" s="107"/>
      <c r="W11" s="108"/>
      <c r="X11" s="108"/>
      <c r="Y11" s="108"/>
      <c r="Z11" s="108"/>
      <c r="AA11" s="109"/>
      <c r="AB11" s="107"/>
      <c r="AC11" s="108"/>
      <c r="AD11" s="108"/>
      <c r="AE11" s="108"/>
      <c r="AF11" s="108"/>
      <c r="AG11" s="109"/>
      <c r="AH11" s="107"/>
      <c r="AI11" s="108"/>
      <c r="AJ11" s="108"/>
      <c r="AK11" s="108"/>
      <c r="AL11" s="108"/>
      <c r="AM11" s="109"/>
      <c r="AN11" s="208" t="e">
        <f t="shared" ca="1" si="7"/>
        <v>#REF!</v>
      </c>
    </row>
    <row r="12" spans="1:41" ht="25.5" customHeight="1" outlineLevel="1" x14ac:dyDescent="0.25">
      <c r="A12" s="18">
        <f t="shared" si="8"/>
        <v>1</v>
      </c>
      <c r="B12" s="276"/>
      <c r="C12" s="105" t="s">
        <v>12</v>
      </c>
      <c r="D12" s="41">
        <f t="shared" ca="1" si="0"/>
        <v>30</v>
      </c>
      <c r="E12" s="34">
        <f t="shared" ca="1" si="1"/>
        <v>2709.6000000000004</v>
      </c>
      <c r="F12" s="34">
        <f ca="1">IF(D12=0,0,E12/D12)</f>
        <v>90.320000000000007</v>
      </c>
      <c r="G12" s="34">
        <f t="array" aca="1" ref="G12" ca="1">MIN(IF((MONTH(DatesS)=$A12)*(OFFSET(DatesS,,INDEX(ColS,MATCH($C12,Param,0))))&gt;0,OFFSET(DatesS,,INDEX(ColS,MATCH($C12,Param,0)))))</f>
        <v>85.8</v>
      </c>
      <c r="H12" s="34">
        <f t="array" aca="1" ref="H12" ca="1">MAX(IF((MONTH(DatesS)=$A12)*(OFFSET(DatesS,,INDEX(ColS,MATCH($C12,Param,0))))&gt;0,OFFSET(DatesS,,INDEX(ColS,MATCH($C12,Param,0)))))</f>
        <v>93.7</v>
      </c>
      <c r="I12" s="42">
        <f t="shared" ca="1" si="2"/>
        <v>0</v>
      </c>
      <c r="J12" s="41" t="e">
        <f t="shared" ca="1" si="5"/>
        <v>#REF!</v>
      </c>
      <c r="K12" s="34" t="e">
        <f t="shared" ca="1" si="6"/>
        <v>#REF!</v>
      </c>
      <c r="L12" s="34" t="e">
        <f t="shared" ca="1" si="3"/>
        <v>#REF!</v>
      </c>
      <c r="M12" s="34" t="e">
        <f t="array" aca="1" ref="M12" ca="1">MIN(IF((MONTH(DatesD)=$A12)*(OFFSET(DatesD,,INDEX(ColD1,MATCH($C12,Param,0))))&gt;0,OFFSET(DatesD,,INDEX(ColD1,MATCH($C12,Param,0)))))</f>
        <v>#REF!</v>
      </c>
      <c r="N12" s="34" t="e">
        <f t="array" aca="1" ref="N12" ca="1">MAX(IF((MONTH(DatesD)=$A12)*(OFFSET(DatesD,,INDEX(ColD1,MATCH($C12,Param,0))))&gt;0,OFFSET(DatesD,,INDEX(ColD1,MATCH($C12,Param,0)))))</f>
        <v>#REF!</v>
      </c>
      <c r="O12" s="42" t="e">
        <f t="shared" ca="1" si="4"/>
        <v>#REF!</v>
      </c>
      <c r="P12" s="36"/>
      <c r="Q12" s="35"/>
      <c r="R12" s="35"/>
      <c r="S12" s="35"/>
      <c r="T12" s="35"/>
      <c r="U12" s="37"/>
      <c r="V12" s="36"/>
      <c r="W12" s="35"/>
      <c r="X12" s="35"/>
      <c r="Y12" s="35"/>
      <c r="Z12" s="35"/>
      <c r="AA12" s="37"/>
      <c r="AB12" s="36"/>
      <c r="AC12" s="35"/>
      <c r="AD12" s="35"/>
      <c r="AE12" s="35"/>
      <c r="AF12" s="35"/>
      <c r="AG12" s="37"/>
      <c r="AH12" s="41" t="e">
        <f ca="1">SUMPRODUCT((MONTH(DatesSH)=$A12)*(OFFSET(DatesSH,,INDEX(ColSH,MATCH($C12,Param,0)))&lt;&gt;0))</f>
        <v>#REF!</v>
      </c>
      <c r="AI12" s="34" t="e">
        <f ca="1">SUMPRODUCT((MONTH(DatesSH)=$A12)*(OFFSET(DatesSH,,INDEX(ColSH,MATCH($C12,Param,0)))))</f>
        <v>#REF!</v>
      </c>
      <c r="AJ12" s="34" t="e">
        <f ca="1">IF(AH12=0,0,AI12/AH12)</f>
        <v>#REF!</v>
      </c>
      <c r="AK12" s="34" t="e">
        <f t="array" aca="1" ref="AK12" ca="1">MIN(IF((MONTH(DatesSH)=$A12)*(OFFSET(DatesSH,,INDEX(ColSH,MATCH($C12,Param,0))))&gt;0,OFFSET(DatesSH,,INDEX(ColSH,MATCH($C12,Param,0)))))</f>
        <v>#REF!</v>
      </c>
      <c r="AL12" s="34" t="e">
        <f t="array" aca="1" ref="AL12" ca="1">MAX(IF((MONTH(DatesSH)=$A12)*(OFFSET(DatesSH,,INDEX(ColSH,MATCH($C12,Param,0))))&gt;0,OFFSET(DatesSH,,INDEX(ColSH,MATCH($C12,Param,0)))))</f>
        <v>#REF!</v>
      </c>
      <c r="AM12" s="42" t="e">
        <f ca="1">SUMPRODUCT((MONTH(DatesSH)=$A12)*(OFFSET(DatesSH,,INDEX(ColSH,MATCH($C12,Param,0)))&gt;=INDEX(SeuilSH,MATCH($C12,Param,0))))</f>
        <v>#REF!</v>
      </c>
      <c r="AN12" s="208" t="e">
        <f t="shared" ca="1" si="7"/>
        <v>#REF!</v>
      </c>
    </row>
    <row r="13" spans="1:41" ht="25.5" customHeight="1" outlineLevel="1" x14ac:dyDescent="0.25">
      <c r="A13" s="18">
        <f t="shared" si="8"/>
        <v>1</v>
      </c>
      <c r="B13" s="276"/>
      <c r="C13" s="105" t="s">
        <v>146</v>
      </c>
      <c r="D13" s="41">
        <f ca="1">SUMPRODUCT((MONTH(DatesS)=$A13)*(OFFSET(DatesS,,INDEX(ColS,MATCH($C13,Param,0)))&lt;&gt;0))</f>
        <v>31</v>
      </c>
      <c r="E13" s="34">
        <f t="shared" ca="1" si="1"/>
        <v>34</v>
      </c>
      <c r="F13" s="34">
        <f t="shared" ref="F13:F27" ca="1" si="9">IF(D13=0,0,E13/D13)</f>
        <v>1.096774193548387</v>
      </c>
      <c r="G13" s="34">
        <f t="array" aca="1" ref="G13" ca="1">MIN(IF((MONTH(DatesS)=$A13)*(OFFSET(DatesS,,INDEX(ColS,MATCH($C13,Param,0))))&gt;0,OFFSET(DatesS,,INDEX(ColS,MATCH($C13,Param,0)))))</f>
        <v>1</v>
      </c>
      <c r="H13" s="34">
        <f t="array" aca="1" ref="H13" ca="1">MAX(IF((MONTH(DatesS)=$A13)*(OFFSET(DatesS,,INDEX(ColS,MATCH($C13,Param,0))))&gt;0,OFFSET(DatesS,,INDEX(ColS,MATCH($C13,Param,0)))))</f>
        <v>2</v>
      </c>
      <c r="I13" s="42">
        <f t="shared" ca="1" si="2"/>
        <v>0</v>
      </c>
      <c r="J13" s="41" t="e">
        <f t="shared" ca="1" si="5"/>
        <v>#REF!</v>
      </c>
      <c r="K13" s="34" t="e">
        <f t="shared" ca="1" si="6"/>
        <v>#REF!</v>
      </c>
      <c r="L13" s="34" t="e">
        <f t="shared" ca="1" si="3"/>
        <v>#REF!</v>
      </c>
      <c r="M13" s="34" t="e">
        <f t="array" aca="1" ref="M13" ca="1">MIN(IF((MONTH(DatesD)=$A13)*(OFFSET(DatesD,,INDEX(ColD1,MATCH($C13,Param,0))))&gt;0,OFFSET(DatesD,,INDEX(ColD1,MATCH($C13,Param,0)))))</f>
        <v>#REF!</v>
      </c>
      <c r="N13" s="34" t="e">
        <f t="array" aca="1" ref="N13" ca="1">MAX(IF((MONTH(DatesD)=$A13)*(OFFSET(DatesD,,INDEX(ColD1,MATCH($C13,Param,0))))&gt;0,OFFSET(DatesD,,INDEX(ColD1,MATCH($C13,Param,0)))))</f>
        <v>#REF!</v>
      </c>
      <c r="O13" s="42" t="e">
        <f t="shared" ca="1" si="4"/>
        <v>#REF!</v>
      </c>
      <c r="P13" s="36"/>
      <c r="Q13" s="35"/>
      <c r="R13" s="35"/>
      <c r="S13" s="35"/>
      <c r="T13" s="35"/>
      <c r="U13" s="37"/>
      <c r="V13" s="107"/>
      <c r="W13" s="108"/>
      <c r="X13" s="108"/>
      <c r="Y13" s="108"/>
      <c r="Z13" s="108"/>
      <c r="AA13" s="109"/>
      <c r="AB13" s="36"/>
      <c r="AC13" s="35"/>
      <c r="AD13" s="35"/>
      <c r="AE13" s="35"/>
      <c r="AF13" s="35"/>
      <c r="AG13" s="37"/>
      <c r="AH13" s="107"/>
      <c r="AI13" s="108"/>
      <c r="AJ13" s="108"/>
      <c r="AK13" s="108"/>
      <c r="AL13" s="108"/>
      <c r="AM13" s="109"/>
      <c r="AN13" s="208" t="e">
        <f t="shared" ca="1" si="7"/>
        <v>#REF!</v>
      </c>
    </row>
    <row r="14" spans="1:41" ht="25.5" customHeight="1" outlineLevel="1" x14ac:dyDescent="0.25">
      <c r="A14" s="18">
        <f t="shared" si="8"/>
        <v>1</v>
      </c>
      <c r="B14" s="276"/>
      <c r="C14" s="105" t="s">
        <v>44</v>
      </c>
      <c r="D14" s="41">
        <f t="shared" ca="1" si="0"/>
        <v>31</v>
      </c>
      <c r="E14" s="34">
        <f t="shared" ca="1" si="1"/>
        <v>828.62</v>
      </c>
      <c r="F14" s="34">
        <f t="shared" ca="1" si="9"/>
        <v>26.729677419354839</v>
      </c>
      <c r="G14" s="34">
        <f t="array" aca="1" ref="G14" ca="1">MIN(IF((MONTH(DatesS)=$A14)*(OFFSET(DatesS,,INDEX(ColS,MATCH($C14,Param,0))))&gt;0,OFFSET(DatesS,,INDEX(ColS,MATCH($C14,Param,0)))))</f>
        <v>5.8</v>
      </c>
      <c r="H14" s="34">
        <f t="array" aca="1" ref="H14" ca="1">MAX(IF((MONTH(DatesS)=$A14)*(OFFSET(DatesS,,INDEX(ColS,MATCH($C14,Param,0))))&gt;0,OFFSET(DatesS,,INDEX(ColS,MATCH($C14,Param,0)))))</f>
        <v>52.8</v>
      </c>
      <c r="I14" s="42">
        <f t="shared" ca="1" si="2"/>
        <v>0</v>
      </c>
      <c r="J14" s="41" t="e">
        <f t="shared" ca="1" si="5"/>
        <v>#REF!</v>
      </c>
      <c r="K14" s="34" t="e">
        <f t="shared" ca="1" si="6"/>
        <v>#REF!</v>
      </c>
      <c r="L14" s="34" t="e">
        <f t="shared" ca="1" si="3"/>
        <v>#REF!</v>
      </c>
      <c r="M14" s="34" t="e">
        <f t="array" aca="1" ref="M14" ca="1">MIN(IF((MONTH(DatesD)=$A14)*(OFFSET(DatesD,,INDEX(ColD1,MATCH($C14,Param,0))))&gt;0,OFFSET(DatesD,,INDEX(ColD1,MATCH($C14,Param,0)))))</f>
        <v>#REF!</v>
      </c>
      <c r="N14" s="34" t="e">
        <f t="array" aca="1" ref="N14" ca="1">MAX(IF((MONTH(DatesD)=$A14)*(OFFSET(DatesD,,INDEX(ColD1,MATCH($C14,Param,0))))&gt;0,OFFSET(DatesD,,INDEX(ColD1,MATCH($C14,Param,0)))))</f>
        <v>#REF!</v>
      </c>
      <c r="O14" s="42" t="e">
        <f t="shared" ca="1" si="4"/>
        <v>#REF!</v>
      </c>
      <c r="P14" s="70"/>
      <c r="Q14" s="71"/>
      <c r="R14" s="71"/>
      <c r="S14" s="71"/>
      <c r="T14" s="71"/>
      <c r="U14" s="69"/>
      <c r="V14" s="107"/>
      <c r="W14" s="108"/>
      <c r="X14" s="108"/>
      <c r="Y14" s="108"/>
      <c r="Z14" s="108"/>
      <c r="AA14" s="109"/>
      <c r="AB14" s="36"/>
      <c r="AC14" s="35"/>
      <c r="AD14" s="35"/>
      <c r="AE14" s="35"/>
      <c r="AF14" s="35"/>
      <c r="AG14" s="37"/>
      <c r="AH14" s="107"/>
      <c r="AI14" s="108"/>
      <c r="AJ14" s="108"/>
      <c r="AK14" s="108"/>
      <c r="AL14" s="108"/>
      <c r="AM14" s="109"/>
      <c r="AN14" s="208" t="e">
        <f t="shared" ca="1" si="7"/>
        <v>#REF!</v>
      </c>
    </row>
    <row r="15" spans="1:41" ht="25.5" customHeight="1" outlineLevel="1" x14ac:dyDescent="0.25">
      <c r="A15" s="18">
        <f t="shared" si="8"/>
        <v>1</v>
      </c>
      <c r="B15" s="276"/>
      <c r="C15" s="105" t="s">
        <v>45</v>
      </c>
      <c r="D15" s="41">
        <f t="shared" ca="1" si="0"/>
        <v>31</v>
      </c>
      <c r="E15" s="34">
        <f t="shared" ca="1" si="1"/>
        <v>344.88000000000005</v>
      </c>
      <c r="F15" s="34">
        <f t="shared" ca="1" si="9"/>
        <v>11.125161290322582</v>
      </c>
      <c r="G15" s="34">
        <f t="array" aca="1" ref="G15" ca="1">MIN(IF((MONTH(DatesS)=$A15)*(OFFSET(DatesS,,INDEX(ColS,MATCH($C15,Param,0))))&gt;0,OFFSET(DatesS,,INDEX(ColS,MATCH($C15,Param,0)))))</f>
        <v>1.53</v>
      </c>
      <c r="H15" s="34">
        <f t="array" aca="1" ref="H15" ca="1">MAX(IF((MONTH(DatesS)=$A15)*(OFFSET(DatesS,,INDEX(ColS,MATCH($C15,Param,0))))&gt;0,OFFSET(DatesS,,INDEX(ColS,MATCH($C15,Param,0)))))</f>
        <v>24.34</v>
      </c>
      <c r="I15" s="42">
        <f t="shared" ca="1" si="2"/>
        <v>0</v>
      </c>
      <c r="J15" s="107"/>
      <c r="K15" s="108"/>
      <c r="L15" s="108"/>
      <c r="M15" s="108"/>
      <c r="N15" s="108"/>
      <c r="O15" s="109"/>
      <c r="P15" s="107"/>
      <c r="Q15" s="108"/>
      <c r="R15" s="108"/>
      <c r="S15" s="108"/>
      <c r="T15" s="108"/>
      <c r="U15" s="109"/>
      <c r="V15" s="107"/>
      <c r="W15" s="108"/>
      <c r="X15" s="108"/>
      <c r="Y15" s="108"/>
      <c r="Z15" s="108"/>
      <c r="AA15" s="109"/>
      <c r="AB15" s="107"/>
      <c r="AC15" s="108"/>
      <c r="AD15" s="108"/>
      <c r="AE15" s="108"/>
      <c r="AF15" s="108"/>
      <c r="AG15" s="109"/>
      <c r="AH15" s="107"/>
      <c r="AI15" s="108"/>
      <c r="AJ15" s="108"/>
      <c r="AK15" s="108"/>
      <c r="AL15" s="108"/>
      <c r="AM15" s="109"/>
      <c r="AN15" s="208">
        <f t="shared" ca="1" si="7"/>
        <v>31</v>
      </c>
    </row>
    <row r="16" spans="1:41" ht="25.5" customHeight="1" outlineLevel="1" x14ac:dyDescent="0.25">
      <c r="A16" s="18">
        <f t="shared" si="8"/>
        <v>1</v>
      </c>
      <c r="B16" s="276"/>
      <c r="C16" s="105" t="s">
        <v>46</v>
      </c>
      <c r="D16" s="41">
        <f t="shared" ca="1" si="0"/>
        <v>31</v>
      </c>
      <c r="E16" s="34">
        <f t="shared" ca="1" si="1"/>
        <v>6.4710000000000001</v>
      </c>
      <c r="F16" s="34">
        <f t="shared" ca="1" si="9"/>
        <v>0.20874193548387096</v>
      </c>
      <c r="G16" s="34">
        <f t="array" aca="1" ref="G16" ca="1">MIN(IF((MONTH(DatesS)=$A16)*(OFFSET(DatesS,,INDEX(ColS,MATCH($C16,Param,0))))&gt;0,OFFSET(DatesS,,INDEX(ColS,MATCH($C16,Param,0)))))</f>
        <v>0.1</v>
      </c>
      <c r="H16" s="34">
        <f t="array" aca="1" ref="H16" ca="1">MAX(IF((MONTH(DatesS)=$A16)*(OFFSET(DatesS,,INDEX(ColS,MATCH($C16,Param,0))))&gt;0,OFFSET(DatesS,,INDEX(ColS,MATCH($C16,Param,0)))))</f>
        <v>0.81200000000000006</v>
      </c>
      <c r="I16" s="42">
        <f t="shared" ca="1" si="2"/>
        <v>0</v>
      </c>
      <c r="J16" s="107"/>
      <c r="K16" s="108"/>
      <c r="L16" s="108"/>
      <c r="M16" s="108"/>
      <c r="N16" s="108"/>
      <c r="O16" s="109"/>
      <c r="P16" s="107"/>
      <c r="Q16" s="108"/>
      <c r="R16" s="108"/>
      <c r="S16" s="108"/>
      <c r="T16" s="108"/>
      <c r="U16" s="109"/>
      <c r="V16" s="107"/>
      <c r="W16" s="108"/>
      <c r="X16" s="108"/>
      <c r="Y16" s="108"/>
      <c r="Z16" s="108"/>
      <c r="AA16" s="109"/>
      <c r="AB16" s="107"/>
      <c r="AC16" s="108"/>
      <c r="AD16" s="108"/>
      <c r="AE16" s="108"/>
      <c r="AF16" s="108"/>
      <c r="AG16" s="109"/>
      <c r="AH16" s="107"/>
      <c r="AI16" s="108"/>
      <c r="AJ16" s="108"/>
      <c r="AK16" s="108"/>
      <c r="AL16" s="108"/>
      <c r="AM16" s="109"/>
      <c r="AN16" s="208">
        <f t="shared" ca="1" si="7"/>
        <v>31</v>
      </c>
      <c r="AO16" s="19"/>
    </row>
    <row r="17" spans="1:40" ht="25.5" customHeight="1" outlineLevel="1" x14ac:dyDescent="0.25">
      <c r="A17" s="18">
        <f t="shared" si="8"/>
        <v>1</v>
      </c>
      <c r="B17" s="276"/>
      <c r="C17" s="105" t="s">
        <v>47</v>
      </c>
      <c r="D17" s="41">
        <f t="shared" ca="1" si="0"/>
        <v>31</v>
      </c>
      <c r="E17" s="34">
        <f t="shared" ca="1" si="1"/>
        <v>20.701999999999991</v>
      </c>
      <c r="F17" s="34">
        <f t="shared" ca="1" si="9"/>
        <v>0.66780645161290297</v>
      </c>
      <c r="G17" s="34">
        <f t="array" aca="1" ref="G17" ca="1">MIN(IF((MONTH(DatesS)=$A17)*(OFFSET(DatesS,,INDEX(ColS,MATCH($C17,Param,0))))&gt;0,OFFSET(DatesS,,INDEX(ColS,MATCH($C17,Param,0)))))</f>
        <v>0.11700000000000001</v>
      </c>
      <c r="H17" s="34">
        <f t="array" aca="1" ref="H17" ca="1">MAX(IF((MONTH(DatesS)=$A17)*(OFFSET(DatesS,,INDEX(ColS,MATCH($C17,Param,0))))&gt;0,OFFSET(DatesS,,INDEX(ColS,MATCH($C17,Param,0)))))</f>
        <v>2.5680000000000001</v>
      </c>
      <c r="I17" s="42">
        <f t="shared" ca="1" si="2"/>
        <v>0</v>
      </c>
      <c r="J17" s="107"/>
      <c r="K17" s="108"/>
      <c r="L17" s="108"/>
      <c r="M17" s="108"/>
      <c r="N17" s="108"/>
      <c r="O17" s="109"/>
      <c r="P17" s="107"/>
      <c r="Q17" s="108"/>
      <c r="R17" s="108"/>
      <c r="S17" s="108"/>
      <c r="T17" s="108"/>
      <c r="U17" s="109"/>
      <c r="V17" s="107"/>
      <c r="W17" s="108"/>
      <c r="X17" s="108"/>
      <c r="Y17" s="108"/>
      <c r="Z17" s="108"/>
      <c r="AA17" s="109"/>
      <c r="AB17" s="107"/>
      <c r="AC17" s="108"/>
      <c r="AD17" s="108"/>
      <c r="AE17" s="108"/>
      <c r="AF17" s="108"/>
      <c r="AG17" s="109"/>
      <c r="AH17" s="107"/>
      <c r="AI17" s="108"/>
      <c r="AJ17" s="108"/>
      <c r="AK17" s="108"/>
      <c r="AL17" s="108"/>
      <c r="AM17" s="109"/>
      <c r="AN17" s="208">
        <f t="shared" ca="1" si="7"/>
        <v>31</v>
      </c>
    </row>
    <row r="18" spans="1:40" ht="25.5" customHeight="1" outlineLevel="1" x14ac:dyDescent="0.25">
      <c r="A18" s="18">
        <v>1</v>
      </c>
      <c r="B18" s="276"/>
      <c r="C18" s="105" t="s">
        <v>71</v>
      </c>
      <c r="D18" s="41">
        <f t="shared" ca="1" si="0"/>
        <v>30</v>
      </c>
      <c r="E18" s="34">
        <f t="shared" ca="1" si="1"/>
        <v>1734.8700000000001</v>
      </c>
      <c r="F18" s="34">
        <f t="shared" ca="1" si="9"/>
        <v>57.829000000000001</v>
      </c>
      <c r="G18" s="34">
        <f t="array" aca="1" ref="G18" ca="1">MIN(IF((MONTH(DatesS)=$A18)*(OFFSET(DatesS,,INDEX(ColS,MATCH($C18,Param,0))))&gt;0,OFFSET(DatesS,,INDEX(ColS,MATCH($C18,Param,0)))))</f>
        <v>0.12</v>
      </c>
      <c r="H18" s="34">
        <f t="array" aca="1" ref="H18" ca="1">MAX(IF((MONTH(DatesS)=$A18)*(OFFSET(DatesS,,INDEX(ColS,MATCH($C18,Param,0))))&gt;0,OFFSET(DatesS,,INDEX(ColS,MATCH($C18,Param,0)))))</f>
        <v>620</v>
      </c>
      <c r="I18" s="42">
        <f t="shared" ca="1" si="2"/>
        <v>4</v>
      </c>
      <c r="J18" s="107"/>
      <c r="K18" s="108"/>
      <c r="L18" s="108"/>
      <c r="M18" s="108"/>
      <c r="N18" s="108"/>
      <c r="O18" s="109"/>
      <c r="P18" s="107"/>
      <c r="Q18" s="108"/>
      <c r="R18" s="108"/>
      <c r="S18" s="108"/>
      <c r="T18" s="108"/>
      <c r="U18" s="109"/>
      <c r="V18" s="36"/>
      <c r="W18" s="35"/>
      <c r="X18" s="35"/>
      <c r="Y18" s="35"/>
      <c r="Z18" s="35"/>
      <c r="AA18" s="37"/>
      <c r="AB18" s="36"/>
      <c r="AC18" s="35"/>
      <c r="AD18" s="35"/>
      <c r="AE18" s="35"/>
      <c r="AF18" s="35"/>
      <c r="AG18" s="37"/>
      <c r="AH18" s="107"/>
      <c r="AI18" s="108"/>
      <c r="AJ18" s="108"/>
      <c r="AK18" s="108"/>
      <c r="AL18" s="108"/>
      <c r="AM18" s="109"/>
      <c r="AN18" s="208">
        <f t="shared" ca="1" si="7"/>
        <v>30</v>
      </c>
    </row>
    <row r="19" spans="1:40" ht="25.5" customHeight="1" outlineLevel="1" x14ac:dyDescent="0.25">
      <c r="A19" s="18">
        <f>A17</f>
        <v>1</v>
      </c>
      <c r="B19" s="276"/>
      <c r="C19" s="105" t="s">
        <v>28</v>
      </c>
      <c r="D19" s="41">
        <f t="shared" ca="1" si="0"/>
        <v>30</v>
      </c>
      <c r="E19" s="34">
        <f t="shared" ca="1" si="1"/>
        <v>71.589999999999975</v>
      </c>
      <c r="F19" s="34">
        <f t="shared" ca="1" si="9"/>
        <v>2.3863333333333325</v>
      </c>
      <c r="G19" s="34">
        <f t="array" aca="1" ref="G19" ca="1">MIN(IF((MONTH(DatesS)=$A19)*(OFFSET(DatesS,,INDEX(ColS,MATCH($C19,Param,0))))&gt;0,OFFSET(DatesS,,INDEX(ColS,MATCH($C19,Param,0)))))</f>
        <v>0.05</v>
      </c>
      <c r="H19" s="34">
        <f t="array" aca="1" ref="H19" ca="1">MAX(IF((MONTH(DatesS)=$A19)*(OFFSET(DatesS,,INDEX(ColS,MATCH($C19,Param,0))))&gt;0,OFFSET(DatesS,,INDEX(ColS,MATCH($C19,Param,0)))))</f>
        <v>14</v>
      </c>
      <c r="I19" s="42">
        <f t="shared" ca="1" si="2"/>
        <v>3</v>
      </c>
      <c r="J19" s="41" t="e">
        <f t="shared" ca="1" si="5"/>
        <v>#REF!</v>
      </c>
      <c r="K19" s="34" t="e">
        <f t="shared" ca="1" si="6"/>
        <v>#REF!</v>
      </c>
      <c r="L19" s="34" t="e">
        <f t="shared" ref="L19:L27" ca="1" si="10">IF(J19=0,0,K19/J19)</f>
        <v>#REF!</v>
      </c>
      <c r="M19" s="34" t="e">
        <f t="array" aca="1" ref="M19" ca="1">MIN(IF((MONTH(DatesD)=$A19)*(OFFSET(DatesD,,INDEX(ColD1,MATCH($C19,Param,0))))&gt;0,OFFSET(DatesD,,INDEX(ColD1,MATCH($C19,Param,0)))))</f>
        <v>#REF!</v>
      </c>
      <c r="N19" s="34" t="e">
        <f t="array" aca="1" ref="N19" ca="1">MAX(IF((MONTH(DatesD)=$A19)*(OFFSET(DatesD,,INDEX(ColD1,MATCH($C19,Param,0))))&gt;0,OFFSET(DatesD,,INDEX(ColD1,MATCH($C19,Param,0)))))</f>
        <v>#REF!</v>
      </c>
      <c r="O19" s="42" t="e">
        <f t="shared" ca="1" si="4"/>
        <v>#REF!</v>
      </c>
      <c r="P19" s="36"/>
      <c r="Q19" s="35"/>
      <c r="R19" s="35"/>
      <c r="S19" s="35"/>
      <c r="T19" s="35"/>
      <c r="U19" s="37"/>
      <c r="V19" s="107"/>
      <c r="W19" s="108"/>
      <c r="X19" s="108"/>
      <c r="Y19" s="108"/>
      <c r="Z19" s="108"/>
      <c r="AA19" s="109"/>
      <c r="AB19" s="107"/>
      <c r="AC19" s="108"/>
      <c r="AD19" s="108">
        <f ca="1">IF(AB19=0,0,SUMPRODUCT((MONTH(DatesUF)=$A19)*(OFFSET(DatesUF,,INDEX(ColD1,MATCH(U19,Param,0)))))/SUMPRODUCT((MONTH(DatesUF)=$A19)*(OFFSET(DatesUF,,INDEX(ColD1,MATCH(U19,Param,0)))&lt;&gt;0)))</f>
        <v>0</v>
      </c>
      <c r="AE19" s="108"/>
      <c r="AF19" s="108"/>
      <c r="AG19" s="109"/>
      <c r="AH19" s="107"/>
      <c r="AI19" s="108"/>
      <c r="AJ19" s="108"/>
      <c r="AK19" s="108"/>
      <c r="AL19" s="108"/>
      <c r="AM19" s="109"/>
      <c r="AN19" s="208" t="e">
        <f t="shared" ca="1" si="7"/>
        <v>#REF!</v>
      </c>
    </row>
    <row r="20" spans="1:40" ht="25.5" customHeight="1" outlineLevel="1" x14ac:dyDescent="0.25">
      <c r="A20" s="18">
        <f t="shared" si="8"/>
        <v>1</v>
      </c>
      <c r="B20" s="276"/>
      <c r="C20" s="105" t="s">
        <v>64</v>
      </c>
      <c r="D20" s="41">
        <f t="shared" ca="1" si="0"/>
        <v>30</v>
      </c>
      <c r="E20" s="34" t="e">
        <f t="shared" ca="1" si="1"/>
        <v>#VALUE!</v>
      </c>
      <c r="F20" s="34" t="e">
        <f t="shared" ca="1" si="9"/>
        <v>#VALUE!</v>
      </c>
      <c r="G20" s="34" t="e">
        <f t="array" aca="1" ref="G20" ca="1">MIN(IF((MONTH(DatesS)=$A20)*(OFFSET(DatesS,,INDEX(ColS,MATCH($C20,Param,0))))&gt;0,OFFSET(DatesS,,INDEX(ColS,MATCH($C20,Param,0)))))</f>
        <v>#VALUE!</v>
      </c>
      <c r="H20" s="34" t="e">
        <f t="array" aca="1" ref="H20" ca="1">MAX(IF((MONTH(DatesS)=$A20)*(OFFSET(DatesS,,INDEX(ColS,MATCH($C20,Param,0))))&gt;0,OFFSET(DatesS,,INDEX(ColS,MATCH($C20,Param,0)))))</f>
        <v>#VALUE!</v>
      </c>
      <c r="I20" s="42">
        <f t="shared" ca="1" si="2"/>
        <v>30</v>
      </c>
      <c r="J20" s="41" t="e">
        <f t="shared" ca="1" si="5"/>
        <v>#REF!</v>
      </c>
      <c r="K20" s="34" t="e">
        <f t="shared" ca="1" si="6"/>
        <v>#REF!</v>
      </c>
      <c r="L20" s="34" t="e">
        <f t="shared" ca="1" si="10"/>
        <v>#REF!</v>
      </c>
      <c r="M20" s="34" t="e">
        <f t="array" aca="1" ref="M20" ca="1">MIN(IF((MONTH(DatesD)=$A20)*(OFFSET(DatesD,,INDEX(ColD1,MATCH($C20,Param,0))))&gt;0,OFFSET(DatesD,,INDEX(ColD1,MATCH($C20,Param,0)))))</f>
        <v>#REF!</v>
      </c>
      <c r="N20" s="34" t="e">
        <f t="array" aca="1" ref="N20" ca="1">MAX(IF((MONTH(DatesD)=$A20)*(OFFSET(DatesD,,INDEX(ColD1,MATCH($C20,Param,0))))&gt;0,OFFSET(DatesD,,INDEX(ColD1,MATCH($C20,Param,0)))))</f>
        <v>#REF!</v>
      </c>
      <c r="O20" s="42" t="e">
        <f t="shared" ca="1" si="4"/>
        <v>#REF!</v>
      </c>
      <c r="P20" s="36"/>
      <c r="Q20" s="35"/>
      <c r="R20" s="35"/>
      <c r="S20" s="35"/>
      <c r="T20" s="35"/>
      <c r="U20" s="37"/>
      <c r="V20" s="107"/>
      <c r="W20" s="108"/>
      <c r="X20" s="108"/>
      <c r="Y20" s="108"/>
      <c r="Z20" s="108"/>
      <c r="AA20" s="109"/>
      <c r="AB20" s="107"/>
      <c r="AC20" s="108"/>
      <c r="AD20" s="108">
        <f t="shared" ref="AD20:AD27" ca="1" si="11">IF(AB20=0,0,SUMPRODUCT((MONTH(DatesUF)=$A20)*(OFFSET(DatesUF,,INDEX(ColD1,MATCH(U20,Param,0)))))/SUMPRODUCT((MONTH(DatesUF)=$A20)*(OFFSET(DatesUF,,INDEX(ColD1,MATCH(U20,Param,0)))&lt;&gt;0)))</f>
        <v>0</v>
      </c>
      <c r="AE20" s="108"/>
      <c r="AF20" s="108"/>
      <c r="AG20" s="109"/>
      <c r="AH20" s="107"/>
      <c r="AI20" s="108"/>
      <c r="AJ20" s="108"/>
      <c r="AK20" s="108"/>
      <c r="AL20" s="108"/>
      <c r="AM20" s="109"/>
      <c r="AN20" s="208" t="e">
        <f t="shared" ca="1" si="7"/>
        <v>#REF!</v>
      </c>
    </row>
    <row r="21" spans="1:40" ht="25.5" customHeight="1" outlineLevel="1" x14ac:dyDescent="0.25">
      <c r="A21" s="18">
        <f t="shared" si="8"/>
        <v>1</v>
      </c>
      <c r="B21" s="276"/>
      <c r="C21" s="105" t="s">
        <v>65</v>
      </c>
      <c r="D21" s="41">
        <f t="shared" ca="1" si="0"/>
        <v>28</v>
      </c>
      <c r="E21" s="34" t="e">
        <f t="shared" ca="1" si="1"/>
        <v>#VALUE!</v>
      </c>
      <c r="F21" s="34" t="e">
        <f t="shared" ca="1" si="9"/>
        <v>#VALUE!</v>
      </c>
      <c r="G21" s="34" t="e">
        <f t="array" aca="1" ref="G21" ca="1">MIN(IF((MONTH(DatesS)=$A21)*(OFFSET(DatesS,,INDEX(ColS,MATCH($C21,Param,0))))&gt;0,OFFSET(DatesS,,INDEX(ColS,MATCH($C21,Param,0)))))</f>
        <v>#VALUE!</v>
      </c>
      <c r="H21" s="34" t="e">
        <f t="array" aca="1" ref="H21" ca="1">MAX(IF((MONTH(DatesS)=$A21)*(OFFSET(DatesS,,INDEX(ColS,MATCH($C21,Param,0))))&gt;0,OFFSET(DatesS,,INDEX(ColS,MATCH($C21,Param,0)))))</f>
        <v>#VALUE!</v>
      </c>
      <c r="I21" s="42">
        <f t="shared" ca="1" si="2"/>
        <v>28</v>
      </c>
      <c r="J21" s="41" t="e">
        <f t="shared" ca="1" si="5"/>
        <v>#REF!</v>
      </c>
      <c r="K21" s="34" t="e">
        <f t="shared" ca="1" si="6"/>
        <v>#REF!</v>
      </c>
      <c r="L21" s="34" t="e">
        <f t="shared" ca="1" si="10"/>
        <v>#REF!</v>
      </c>
      <c r="M21" s="34" t="e">
        <f t="array" aca="1" ref="M21" ca="1">MIN(IF((MONTH(DatesD)=$A21)*(OFFSET(DatesD,,INDEX(ColD1,MATCH($C21,Param,0))))&gt;0,OFFSET(DatesD,,INDEX(ColD1,MATCH($C21,Param,0)))))</f>
        <v>#REF!</v>
      </c>
      <c r="N21" s="34" t="e">
        <f t="array" aca="1" ref="N21" ca="1">MAX(IF((MONTH(DatesD)=$A21)*(OFFSET(DatesD,,INDEX(ColD1,MATCH($C21,Param,0))))&gt;0,OFFSET(DatesD,,INDEX(ColD1,MATCH($C21,Param,0)))))</f>
        <v>#REF!</v>
      </c>
      <c r="O21" s="42" t="e">
        <f t="shared" ca="1" si="4"/>
        <v>#REF!</v>
      </c>
      <c r="P21" s="36"/>
      <c r="Q21" s="35"/>
      <c r="R21" s="35"/>
      <c r="S21" s="35"/>
      <c r="T21" s="35"/>
      <c r="U21" s="37"/>
      <c r="V21" s="107"/>
      <c r="W21" s="108"/>
      <c r="X21" s="108"/>
      <c r="Y21" s="108"/>
      <c r="Z21" s="108"/>
      <c r="AA21" s="109"/>
      <c r="AB21" s="107"/>
      <c r="AC21" s="108"/>
      <c r="AD21" s="108">
        <f t="shared" ca="1" si="11"/>
        <v>0</v>
      </c>
      <c r="AE21" s="108"/>
      <c r="AF21" s="108"/>
      <c r="AG21" s="109"/>
      <c r="AH21" s="107"/>
      <c r="AI21" s="108"/>
      <c r="AJ21" s="108"/>
      <c r="AK21" s="108"/>
      <c r="AL21" s="108"/>
      <c r="AM21" s="109"/>
      <c r="AN21" s="208" t="e">
        <f t="shared" ca="1" si="7"/>
        <v>#REF!</v>
      </c>
    </row>
    <row r="22" spans="1:40" ht="25.5" customHeight="1" outlineLevel="1" x14ac:dyDescent="0.25">
      <c r="A22" s="18">
        <f t="shared" si="8"/>
        <v>1</v>
      </c>
      <c r="B22" s="276"/>
      <c r="C22" s="105" t="s">
        <v>26</v>
      </c>
      <c r="D22" s="41">
        <f t="shared" ca="1" si="0"/>
        <v>30</v>
      </c>
      <c r="E22" s="34">
        <f t="shared" ca="1" si="1"/>
        <v>2.7928610650000003</v>
      </c>
      <c r="F22" s="34">
        <f t="shared" ca="1" si="9"/>
        <v>9.3095368833333345E-2</v>
      </c>
      <c r="G22" s="34">
        <f t="array" aca="1" ref="G22" ca="1">MIN(IF((MONTH(DatesS)=$A22)*(OFFSET(DatesS,,INDEX(ColS,MATCH($C22,Param,0))))&gt;0,OFFSET(DatesS,,INDEX(ColS,MATCH($C22,Param,0)))))</f>
        <v>0.03</v>
      </c>
      <c r="H22" s="34">
        <f t="array" aca="1" ref="H22" ca="1">MAX(IF((MONTH(DatesS)=$A22)*(OFFSET(DatesS,,INDEX(ColS,MATCH($C22,Param,0))))&gt;0,OFFSET(DatesS,,INDEX(ColS,MATCH($C22,Param,0)))))</f>
        <v>0.28999999999999998</v>
      </c>
      <c r="I22" s="42">
        <f t="shared" ca="1" si="2"/>
        <v>0</v>
      </c>
      <c r="J22" s="41" t="e">
        <f t="shared" ca="1" si="5"/>
        <v>#REF!</v>
      </c>
      <c r="K22" s="34" t="e">
        <f t="shared" ca="1" si="6"/>
        <v>#REF!</v>
      </c>
      <c r="L22" s="34" t="e">
        <f t="shared" ca="1" si="10"/>
        <v>#REF!</v>
      </c>
      <c r="M22" s="34" t="e">
        <f t="array" aca="1" ref="M22" ca="1">MIN(IF((MONTH(DatesD)=$A22)*(OFFSET(DatesD,,INDEX(ColD1,MATCH($C22,Param,0))))&gt;0,OFFSET(DatesD,,INDEX(ColD1,MATCH($C22,Param,0)))))</f>
        <v>#REF!</v>
      </c>
      <c r="N22" s="34" t="e">
        <f t="array" aca="1" ref="N22" ca="1">MAX(IF((MONTH(DatesD)=$A22)*(OFFSET(DatesD,,INDEX(ColD1,MATCH($C22,Param,0))))&gt;0,OFFSET(DatesD,,INDEX(ColD1,MATCH($C22,Param,0)))))</f>
        <v>#REF!</v>
      </c>
      <c r="O22" s="42" t="e">
        <f t="shared" ca="1" si="4"/>
        <v>#REF!</v>
      </c>
      <c r="P22" s="36"/>
      <c r="Q22" s="35"/>
      <c r="R22" s="35"/>
      <c r="S22" s="35"/>
      <c r="T22" s="35"/>
      <c r="U22" s="37"/>
      <c r="V22" s="107"/>
      <c r="W22" s="108"/>
      <c r="X22" s="108"/>
      <c r="Y22" s="108"/>
      <c r="Z22" s="108"/>
      <c r="AA22" s="109"/>
      <c r="AB22" s="107"/>
      <c r="AC22" s="108"/>
      <c r="AD22" s="108">
        <f t="shared" ca="1" si="11"/>
        <v>0</v>
      </c>
      <c r="AE22" s="108"/>
      <c r="AF22" s="108"/>
      <c r="AG22" s="109"/>
      <c r="AH22" s="107"/>
      <c r="AI22" s="108"/>
      <c r="AJ22" s="108"/>
      <c r="AK22" s="108"/>
      <c r="AL22" s="108"/>
      <c r="AM22" s="109"/>
      <c r="AN22" s="208" t="e">
        <f t="shared" ca="1" si="7"/>
        <v>#REF!</v>
      </c>
    </row>
    <row r="23" spans="1:40" ht="25.5" customHeight="1" outlineLevel="1" x14ac:dyDescent="0.25">
      <c r="A23" s="18">
        <f t="shared" si="8"/>
        <v>1</v>
      </c>
      <c r="B23" s="276"/>
      <c r="C23" s="105" t="s">
        <v>22</v>
      </c>
      <c r="D23" s="41">
        <f t="shared" ca="1" si="0"/>
        <v>30</v>
      </c>
      <c r="E23" s="34">
        <f t="shared" ca="1" si="1"/>
        <v>163.73447647700002</v>
      </c>
      <c r="F23" s="34">
        <f t="shared" ca="1" si="9"/>
        <v>5.4578158825666669</v>
      </c>
      <c r="G23" s="34">
        <f t="array" aca="1" ref="G23" ca="1">MIN(IF((MONTH(DatesS)=$A23)*(OFFSET(DatesS,,INDEX(ColS,MATCH($C23,Param,0))))&gt;0,OFFSET(DatesS,,INDEX(ColS,MATCH($C23,Param,0)))))</f>
        <v>0.75599926699999997</v>
      </c>
      <c r="H23" s="34">
        <f t="array" aca="1" ref="H23" ca="1">MAX(IF((MONTH(DatesS)=$A23)*(OFFSET(DatesS,,INDEX(ColS,MATCH($C23,Param,0))))&gt;0,OFFSET(DatesS,,INDEX(ColS,MATCH($C23,Param,0)))))</f>
        <v>22.65</v>
      </c>
      <c r="I23" s="42">
        <f t="shared" ca="1" si="2"/>
        <v>9</v>
      </c>
      <c r="J23" s="41" t="e">
        <f t="shared" ca="1" si="5"/>
        <v>#REF!</v>
      </c>
      <c r="K23" s="34" t="e">
        <f t="shared" ca="1" si="6"/>
        <v>#REF!</v>
      </c>
      <c r="L23" s="34" t="e">
        <f t="shared" ca="1" si="10"/>
        <v>#REF!</v>
      </c>
      <c r="M23" s="34" t="e">
        <f t="array" aca="1" ref="M23" ca="1">MIN(IF((MONTH(DatesD)=$A23)*(OFFSET(DatesD,,INDEX(ColD1,MATCH($C23,Param,0))))&gt;0,OFFSET(DatesD,,INDEX(ColD1,MATCH($C23,Param,0)))))</f>
        <v>#REF!</v>
      </c>
      <c r="N23" s="34" t="e">
        <f t="array" aca="1" ref="N23" ca="1">MAX(IF((MONTH(DatesD)=$A23)*(OFFSET(DatesD,,INDEX(ColD1,MATCH($C23,Param,0))))&gt;0,OFFSET(DatesD,,INDEX(ColD1,MATCH($C23,Param,0)))))</f>
        <v>#REF!</v>
      </c>
      <c r="O23" s="42" t="e">
        <f t="shared" ca="1" si="4"/>
        <v>#REF!</v>
      </c>
      <c r="P23" s="36"/>
      <c r="Q23" s="35"/>
      <c r="R23" s="35"/>
      <c r="S23" s="35"/>
      <c r="T23" s="35"/>
      <c r="U23" s="37"/>
      <c r="V23" s="107"/>
      <c r="W23" s="108"/>
      <c r="X23" s="108"/>
      <c r="Y23" s="108"/>
      <c r="Z23" s="108"/>
      <c r="AA23" s="109"/>
      <c r="AB23" s="107"/>
      <c r="AC23" s="108"/>
      <c r="AD23" s="108">
        <f t="shared" ca="1" si="11"/>
        <v>0</v>
      </c>
      <c r="AE23" s="108"/>
      <c r="AF23" s="108"/>
      <c r="AG23" s="109"/>
      <c r="AH23" s="107"/>
      <c r="AI23" s="108"/>
      <c r="AJ23" s="108"/>
      <c r="AK23" s="108"/>
      <c r="AL23" s="108"/>
      <c r="AM23" s="109"/>
      <c r="AN23" s="208" t="e">
        <f t="shared" ca="1" si="7"/>
        <v>#REF!</v>
      </c>
    </row>
    <row r="24" spans="1:40" ht="25.5" customHeight="1" outlineLevel="1" x14ac:dyDescent="0.25">
      <c r="A24" s="18">
        <f t="shared" si="8"/>
        <v>1</v>
      </c>
      <c r="B24" s="276"/>
      <c r="C24" s="105" t="s">
        <v>25</v>
      </c>
      <c r="D24" s="41">
        <f t="shared" ca="1" si="0"/>
        <v>30</v>
      </c>
      <c r="E24" s="34">
        <f t="shared" ca="1" si="1"/>
        <v>17.079550181400002</v>
      </c>
      <c r="F24" s="34">
        <f t="shared" ca="1" si="9"/>
        <v>0.56931833938000009</v>
      </c>
      <c r="G24" s="34">
        <f t="array" aca="1" ref="G24" ca="1">MIN(IF((MONTH(DatesS)=$A24)*(OFFSET(DatesS,,INDEX(ColS,MATCH($C24,Param,0))))&gt;0,OFFSET(DatesS,,INDEX(ColS,MATCH($C24,Param,0)))))</f>
        <v>5.8004096200000001E-2</v>
      </c>
      <c r="H24" s="34">
        <f t="array" aca="1" ref="H24" ca="1">MAX(IF((MONTH(DatesS)=$A24)*(OFFSET(DatesS,,INDEX(ColS,MATCH($C24,Param,0))))&gt;0,OFFSET(DatesS,,INDEX(ColS,MATCH($C24,Param,0)))))</f>
        <v>3.68</v>
      </c>
      <c r="I24" s="42">
        <f t="shared" ca="1" si="2"/>
        <v>5</v>
      </c>
      <c r="J24" s="41" t="e">
        <f t="shared" ca="1" si="5"/>
        <v>#REF!</v>
      </c>
      <c r="K24" s="34" t="e">
        <f t="shared" ca="1" si="6"/>
        <v>#REF!</v>
      </c>
      <c r="L24" s="34" t="e">
        <f t="shared" ca="1" si="10"/>
        <v>#REF!</v>
      </c>
      <c r="M24" s="34" t="e">
        <f t="array" aca="1" ref="M24" ca="1">MIN(IF((MONTH(DatesD)=$A24)*(OFFSET(DatesD,,INDEX(ColD1,MATCH($C24,Param,0))))&gt;0,OFFSET(DatesD,,INDEX(ColD1,MATCH($C24,Param,0)))))</f>
        <v>#REF!</v>
      </c>
      <c r="N24" s="34" t="e">
        <f t="array" aca="1" ref="N24" ca="1">MAX(IF((MONTH(DatesD)=$A24)*(OFFSET(DatesD,,INDEX(ColD1,MATCH($C24,Param,0))))&gt;0,OFFSET(DatesD,,INDEX(ColD1,MATCH($C24,Param,0)))))</f>
        <v>#REF!</v>
      </c>
      <c r="O24" s="42" t="e">
        <f t="shared" ca="1" si="4"/>
        <v>#REF!</v>
      </c>
      <c r="P24" s="36"/>
      <c r="Q24" s="35"/>
      <c r="R24" s="35"/>
      <c r="S24" s="35"/>
      <c r="T24" s="35"/>
      <c r="U24" s="37"/>
      <c r="V24" s="107"/>
      <c r="W24" s="108"/>
      <c r="X24" s="108"/>
      <c r="Y24" s="108"/>
      <c r="Z24" s="108"/>
      <c r="AA24" s="109"/>
      <c r="AB24" s="107"/>
      <c r="AC24" s="108"/>
      <c r="AD24" s="108">
        <f t="shared" ca="1" si="11"/>
        <v>0</v>
      </c>
      <c r="AE24" s="108"/>
      <c r="AF24" s="108"/>
      <c r="AG24" s="109"/>
      <c r="AH24" s="107"/>
      <c r="AI24" s="108"/>
      <c r="AJ24" s="108"/>
      <c r="AK24" s="108"/>
      <c r="AL24" s="108"/>
      <c r="AM24" s="109"/>
      <c r="AN24" s="208" t="e">
        <f t="shared" ca="1" si="7"/>
        <v>#REF!</v>
      </c>
    </row>
    <row r="25" spans="1:40" ht="25.5" customHeight="1" outlineLevel="1" x14ac:dyDescent="0.25">
      <c r="A25" s="18">
        <f t="shared" si="8"/>
        <v>1</v>
      </c>
      <c r="B25" s="276"/>
      <c r="C25" s="105" t="s">
        <v>23</v>
      </c>
      <c r="D25" s="41">
        <f t="shared" ca="1" si="0"/>
        <v>5</v>
      </c>
      <c r="E25" s="34" t="e">
        <f t="shared" ca="1" si="1"/>
        <v>#VALUE!</v>
      </c>
      <c r="F25" s="34" t="e">
        <f t="shared" ca="1" si="9"/>
        <v>#VALUE!</v>
      </c>
      <c r="G25" s="34" t="e">
        <f t="array" aca="1" ref="G25" ca="1">MIN(IF((MONTH(DatesS)=$A25)*(OFFSET(DatesS,,INDEX(ColS,MATCH($C25,Param,0))))&gt;0,OFFSET(DatesS,,INDEX(ColS,MATCH($C25,Param,0)))))</f>
        <v>#VALUE!</v>
      </c>
      <c r="H25" s="34" t="e">
        <f t="array" aca="1" ref="H25" ca="1">MAX(IF((MONTH(DatesS)=$A25)*(OFFSET(DatesS,,INDEX(ColS,MATCH($C25,Param,0))))&gt;0,OFFSET(DatesS,,INDEX(ColS,MATCH($C25,Param,0)))))</f>
        <v>#VALUE!</v>
      </c>
      <c r="I25" s="42">
        <f t="shared" ca="1" si="2"/>
        <v>5</v>
      </c>
      <c r="J25" s="41" t="e">
        <f t="shared" ca="1" si="5"/>
        <v>#REF!</v>
      </c>
      <c r="K25" s="34" t="e">
        <f t="shared" ca="1" si="6"/>
        <v>#REF!</v>
      </c>
      <c r="L25" s="34" t="e">
        <f t="shared" ca="1" si="10"/>
        <v>#REF!</v>
      </c>
      <c r="M25" s="34" t="e">
        <f t="array" aca="1" ref="M25" ca="1">MIN(IF((MONTH(DatesD)=$A25)*(OFFSET(DatesD,,INDEX(ColD1,MATCH($C25,Param,0))))&gt;0,OFFSET(DatesD,,INDEX(ColD1,MATCH($C25,Param,0)))))</f>
        <v>#REF!</v>
      </c>
      <c r="N25" s="34" t="e">
        <f t="array" aca="1" ref="N25" ca="1">MAX(IF((MONTH(DatesD)=$A25)*(OFFSET(DatesD,,INDEX(ColD1,MATCH($C25,Param,0))))&gt;0,OFFSET(DatesD,,INDEX(ColD1,MATCH($C25,Param,0)))))</f>
        <v>#REF!</v>
      </c>
      <c r="O25" s="42" t="e">
        <f t="shared" ca="1" si="4"/>
        <v>#REF!</v>
      </c>
      <c r="P25" s="36"/>
      <c r="Q25" s="35"/>
      <c r="R25" s="35"/>
      <c r="S25" s="35"/>
      <c r="T25" s="35"/>
      <c r="U25" s="37"/>
      <c r="V25" s="107"/>
      <c r="W25" s="108"/>
      <c r="X25" s="108"/>
      <c r="Y25" s="108"/>
      <c r="Z25" s="108"/>
      <c r="AA25" s="109"/>
      <c r="AB25" s="107"/>
      <c r="AC25" s="108"/>
      <c r="AD25" s="108">
        <f t="shared" ca="1" si="11"/>
        <v>0</v>
      </c>
      <c r="AE25" s="108"/>
      <c r="AF25" s="108"/>
      <c r="AG25" s="109"/>
      <c r="AH25" s="107"/>
      <c r="AI25" s="108"/>
      <c r="AJ25" s="108"/>
      <c r="AK25" s="108"/>
      <c r="AL25" s="108"/>
      <c r="AM25" s="109"/>
      <c r="AN25" s="208" t="e">
        <f t="shared" ca="1" si="7"/>
        <v>#REF!</v>
      </c>
    </row>
    <row r="26" spans="1:40" ht="25.5" customHeight="1" outlineLevel="1" x14ac:dyDescent="0.25">
      <c r="A26" s="18">
        <f t="shared" si="8"/>
        <v>1</v>
      </c>
      <c r="B26" s="276"/>
      <c r="C26" s="105" t="s">
        <v>27</v>
      </c>
      <c r="D26" s="41">
        <f t="shared" ca="1" si="0"/>
        <v>30</v>
      </c>
      <c r="E26" s="34" t="e">
        <f t="shared" ca="1" si="1"/>
        <v>#VALUE!</v>
      </c>
      <c r="F26" s="34" t="e">
        <f t="shared" ca="1" si="9"/>
        <v>#VALUE!</v>
      </c>
      <c r="G26" s="34" t="e">
        <f t="array" aca="1" ref="G26" ca="1">MIN(IF((MONTH(DatesS)=$A26)*(OFFSET(DatesS,,INDEX(ColS,MATCH($C26,Param,0))))&gt;0,OFFSET(DatesS,,INDEX(ColS,MATCH($C26,Param,0)))))</f>
        <v>#VALUE!</v>
      </c>
      <c r="H26" s="34" t="e">
        <f t="array" aca="1" ref="H26" ca="1">MAX(IF((MONTH(DatesS)=$A26)*(OFFSET(DatesS,,INDEX(ColS,MATCH($C26,Param,0))))&gt;0,OFFSET(DatesS,,INDEX(ColS,MATCH($C26,Param,0)))))</f>
        <v>#VALUE!</v>
      </c>
      <c r="I26" s="42">
        <f t="shared" ca="1" si="2"/>
        <v>30</v>
      </c>
      <c r="J26" s="41" t="e">
        <f t="shared" ca="1" si="5"/>
        <v>#REF!</v>
      </c>
      <c r="K26" s="34" t="e">
        <f t="shared" ca="1" si="6"/>
        <v>#REF!</v>
      </c>
      <c r="L26" s="34" t="e">
        <f t="shared" ca="1" si="10"/>
        <v>#REF!</v>
      </c>
      <c r="M26" s="34" t="e">
        <f t="array" aca="1" ref="M26" ca="1">MIN(IF((MONTH(DatesD)=$A26)*(OFFSET(DatesD,,INDEX(ColD1,MATCH($C26,Param,0))))&gt;0,OFFSET(DatesD,,INDEX(ColD1,MATCH($C26,Param,0)))))</f>
        <v>#REF!</v>
      </c>
      <c r="N26" s="34" t="e">
        <f t="array" aca="1" ref="N26" ca="1">MAX(IF((MONTH(DatesD)=$A26)*(OFFSET(DatesD,,INDEX(ColD1,MATCH($C26,Param,0))))&gt;0,OFFSET(DatesD,,INDEX(ColD1,MATCH($C26,Param,0)))))</f>
        <v>#REF!</v>
      </c>
      <c r="O26" s="42" t="e">
        <f t="shared" ca="1" si="4"/>
        <v>#REF!</v>
      </c>
      <c r="P26" s="36"/>
      <c r="Q26" s="35"/>
      <c r="R26" s="35"/>
      <c r="S26" s="35"/>
      <c r="T26" s="35"/>
      <c r="U26" s="37"/>
      <c r="V26" s="107"/>
      <c r="W26" s="108"/>
      <c r="X26" s="108"/>
      <c r="Y26" s="108"/>
      <c r="Z26" s="108"/>
      <c r="AA26" s="109"/>
      <c r="AB26" s="107"/>
      <c r="AC26" s="108"/>
      <c r="AD26" s="108">
        <f t="shared" ca="1" si="11"/>
        <v>0</v>
      </c>
      <c r="AE26" s="108"/>
      <c r="AF26" s="108"/>
      <c r="AG26" s="109"/>
      <c r="AH26" s="107"/>
      <c r="AI26" s="108"/>
      <c r="AJ26" s="108"/>
      <c r="AK26" s="108"/>
      <c r="AL26" s="108"/>
      <c r="AM26" s="109"/>
      <c r="AN26" s="208" t="e">
        <f t="shared" ca="1" si="7"/>
        <v>#REF!</v>
      </c>
    </row>
    <row r="27" spans="1:40" ht="25.5" customHeight="1" outlineLevel="1" thickBot="1" x14ac:dyDescent="0.3">
      <c r="A27" s="18">
        <f t="shared" si="8"/>
        <v>1</v>
      </c>
      <c r="B27" s="276"/>
      <c r="C27" s="106" t="s">
        <v>24</v>
      </c>
      <c r="D27" s="87">
        <f t="shared" ca="1" si="0"/>
        <v>30</v>
      </c>
      <c r="E27" s="88">
        <f t="shared" ca="1" si="1"/>
        <v>122.57233838899998</v>
      </c>
      <c r="F27" s="88">
        <f t="shared" ca="1" si="9"/>
        <v>4.0857446129666659</v>
      </c>
      <c r="G27" s="88">
        <f t="array" aca="1" ref="G27" ca="1">MIN(IF((MONTH(DatesS)=$A27)*(OFFSET(DatesS,,INDEX(ColS,MATCH($C27,Param,0))))&gt;0,OFFSET(DatesS,,INDEX(ColS,MATCH($C27,Param,0)))))</f>
        <v>0.40578052399999998</v>
      </c>
      <c r="H27" s="88">
        <f t="array" aca="1" ref="H27" ca="1">MAX(IF((MONTH(DatesS)=$A27)*(OFFSET(DatesS,,INDEX(ColS,MATCH($C27,Param,0))))&gt;0,OFFSET(DatesS,,INDEX(ColS,MATCH($C27,Param,0)))))</f>
        <v>28.61</v>
      </c>
      <c r="I27" s="89">
        <f t="shared" ca="1" si="2"/>
        <v>13</v>
      </c>
      <c r="J27" s="87" t="e">
        <f t="shared" ca="1" si="5"/>
        <v>#REF!</v>
      </c>
      <c r="K27" s="88" t="e">
        <f t="shared" ca="1" si="6"/>
        <v>#REF!</v>
      </c>
      <c r="L27" s="88" t="e">
        <f t="shared" ca="1" si="10"/>
        <v>#REF!</v>
      </c>
      <c r="M27" s="88" t="e">
        <f t="array" aca="1" ref="M27" ca="1">MIN(IF((MONTH(DatesD)=$A27)*(OFFSET(DatesD,,INDEX(ColD1,MATCH($C27,Param,0))))&gt;0,OFFSET(DatesD,,INDEX(ColD1,MATCH($C27,Param,0)))))</f>
        <v>#REF!</v>
      </c>
      <c r="N27" s="88" t="e">
        <f t="array" aca="1" ref="N27" ca="1">MAX(IF((MONTH(DatesD)=$A27)*(OFFSET(DatesD,,INDEX(ColD1,MATCH($C27,Param,0))))&gt;0,OFFSET(DatesD,,INDEX(ColD1,MATCH($C27,Param,0)))))</f>
        <v>#REF!</v>
      </c>
      <c r="O27" s="89" t="e">
        <f t="shared" ca="1" si="4"/>
        <v>#REF!</v>
      </c>
      <c r="P27" s="90"/>
      <c r="Q27" s="91"/>
      <c r="R27" s="91"/>
      <c r="S27" s="91"/>
      <c r="T27" s="91"/>
      <c r="U27" s="92"/>
      <c r="V27" s="110"/>
      <c r="W27" s="111"/>
      <c r="X27" s="111"/>
      <c r="Y27" s="111"/>
      <c r="Z27" s="111"/>
      <c r="AA27" s="112"/>
      <c r="AB27" s="110"/>
      <c r="AC27" s="111"/>
      <c r="AD27" s="111">
        <f t="shared" ca="1" si="11"/>
        <v>0</v>
      </c>
      <c r="AE27" s="111"/>
      <c r="AF27" s="111"/>
      <c r="AG27" s="112"/>
      <c r="AH27" s="107"/>
      <c r="AI27" s="108"/>
      <c r="AJ27" s="108"/>
      <c r="AK27" s="108"/>
      <c r="AL27" s="108"/>
      <c r="AM27" s="109"/>
      <c r="AN27" s="208" t="e">
        <f t="shared" ca="1" si="7"/>
        <v>#REF!</v>
      </c>
    </row>
    <row r="28" spans="1:40" ht="25.5" customHeight="1" outlineLevel="1" thickBot="1" x14ac:dyDescent="0.3">
      <c r="A28" s="18">
        <f t="shared" si="8"/>
        <v>1</v>
      </c>
      <c r="B28" s="277"/>
      <c r="C28" s="113" t="s">
        <v>50</v>
      </c>
      <c r="D28" s="93">
        <f ca="1">SUM(D8:D27)</f>
        <v>581</v>
      </c>
      <c r="E28" s="94" t="e">
        <f t="shared" ref="E28:N28" ca="1" si="12">SUM(E8:E27)</f>
        <v>#VALUE!</v>
      </c>
      <c r="F28" s="94" t="e">
        <f t="shared" ca="1" si="12"/>
        <v>#VALUE!</v>
      </c>
      <c r="G28" s="94" t="e">
        <f t="shared" ca="1" si="12"/>
        <v>#VALUE!</v>
      </c>
      <c r="H28" s="94" t="e">
        <f t="shared" ca="1" si="12"/>
        <v>#VALUE!</v>
      </c>
      <c r="I28" s="95">
        <f t="shared" ca="1" si="12"/>
        <v>127</v>
      </c>
      <c r="J28" s="93" t="e">
        <f t="shared" ca="1" si="12"/>
        <v>#REF!</v>
      </c>
      <c r="K28" s="94" t="e">
        <f t="shared" ca="1" si="12"/>
        <v>#REF!</v>
      </c>
      <c r="L28" s="94" t="e">
        <f t="shared" ca="1" si="12"/>
        <v>#REF!</v>
      </c>
      <c r="M28" s="94" t="e">
        <f t="shared" ca="1" si="12"/>
        <v>#REF!</v>
      </c>
      <c r="N28" s="94" t="e">
        <f t="shared" ca="1" si="12"/>
        <v>#REF!</v>
      </c>
      <c r="O28" s="95" t="e">
        <f t="shared" ref="O28:AF28" ca="1" si="13">SUM(O8:O27)</f>
        <v>#REF!</v>
      </c>
      <c r="P28" s="93" t="e">
        <f t="shared" ca="1" si="13"/>
        <v>#REF!</v>
      </c>
      <c r="Q28" s="94" t="e">
        <f t="shared" ca="1" si="13"/>
        <v>#REF!</v>
      </c>
      <c r="R28" s="94" t="e">
        <f t="shared" ca="1" si="13"/>
        <v>#REF!</v>
      </c>
      <c r="S28" s="94" t="e">
        <f t="shared" ca="1" si="13"/>
        <v>#REF!</v>
      </c>
      <c r="T28" s="94" t="e">
        <f t="shared" ca="1" si="13"/>
        <v>#REF!</v>
      </c>
      <c r="U28" s="95" t="e">
        <f t="shared" ca="1" si="13"/>
        <v>#REF!</v>
      </c>
      <c r="V28" s="93" t="e">
        <f t="shared" ca="1" si="13"/>
        <v>#REF!</v>
      </c>
      <c r="W28" s="94" t="e">
        <f t="shared" ca="1" si="13"/>
        <v>#REF!</v>
      </c>
      <c r="X28" s="94" t="e">
        <f t="shared" ca="1" si="13"/>
        <v>#REF!</v>
      </c>
      <c r="Y28" s="94" t="e">
        <f t="shared" ca="1" si="13"/>
        <v>#REF!</v>
      </c>
      <c r="Z28" s="94" t="e">
        <f t="shared" ca="1" si="13"/>
        <v>#REF!</v>
      </c>
      <c r="AA28" s="95" t="e">
        <f t="shared" ca="1" si="13"/>
        <v>#REF!</v>
      </c>
      <c r="AB28" s="93" t="e">
        <f t="shared" ca="1" si="13"/>
        <v>#REF!</v>
      </c>
      <c r="AC28" s="94" t="e">
        <f t="shared" ca="1" si="13"/>
        <v>#REF!</v>
      </c>
      <c r="AD28" s="94" t="e">
        <f t="shared" ca="1" si="13"/>
        <v>#REF!</v>
      </c>
      <c r="AE28" s="94" t="e">
        <f t="shared" ca="1" si="13"/>
        <v>#REF!</v>
      </c>
      <c r="AF28" s="94" t="e">
        <f t="shared" ca="1" si="13"/>
        <v>#REF!</v>
      </c>
      <c r="AG28" s="95" t="e">
        <f t="shared" ref="AG28:AM28" ca="1" si="14">SUM(AG8:AG27)</f>
        <v>#REF!</v>
      </c>
      <c r="AH28" s="93" t="e">
        <f t="shared" ca="1" si="14"/>
        <v>#REF!</v>
      </c>
      <c r="AI28" s="94" t="e">
        <f t="shared" ca="1" si="14"/>
        <v>#REF!</v>
      </c>
      <c r="AJ28" s="94" t="e">
        <f t="shared" ca="1" si="14"/>
        <v>#REF!</v>
      </c>
      <c r="AK28" s="94" t="e">
        <f t="shared" ca="1" si="14"/>
        <v>#REF!</v>
      </c>
      <c r="AL28" s="94" t="e">
        <f t="shared" ca="1" si="14"/>
        <v>#REF!</v>
      </c>
      <c r="AM28" s="95" t="e">
        <f t="shared" ca="1" si="14"/>
        <v>#REF!</v>
      </c>
      <c r="AN28" s="208" t="e">
        <f t="shared" ca="1" si="7"/>
        <v>#REF!</v>
      </c>
    </row>
    <row r="29" spans="1:40" ht="25.5" customHeight="1" thickBot="1" x14ac:dyDescent="0.3">
      <c r="B29" s="281">
        <f>DATE($C$4,A8,1)</f>
        <v>42370</v>
      </c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2"/>
      <c r="T29" s="282"/>
      <c r="U29" s="282"/>
      <c r="V29" s="282"/>
      <c r="W29" s="282"/>
      <c r="X29" s="282"/>
      <c r="Y29" s="282"/>
      <c r="Z29" s="282"/>
      <c r="AA29" s="282"/>
      <c r="AB29" s="282"/>
      <c r="AC29" s="282"/>
      <c r="AD29" s="282"/>
      <c r="AE29" s="282"/>
      <c r="AF29" s="282"/>
      <c r="AG29" s="282"/>
      <c r="AH29" s="282"/>
      <c r="AI29" s="282"/>
      <c r="AJ29" s="282"/>
      <c r="AK29" s="282"/>
      <c r="AL29" s="282"/>
      <c r="AM29" s="283"/>
      <c r="AN29" s="208">
        <f t="shared" si="7"/>
        <v>0</v>
      </c>
    </row>
    <row r="30" spans="1:40" ht="25.5" hidden="1" customHeight="1" outlineLevel="1" x14ac:dyDescent="0.25">
      <c r="A30" s="18">
        <v>2</v>
      </c>
      <c r="B30" s="275">
        <f>DATE($C$4,A30,1)</f>
        <v>42401</v>
      </c>
      <c r="C30" s="102" t="s">
        <v>11</v>
      </c>
      <c r="D30" s="38">
        <f t="shared" ref="D30:D49" ca="1" si="15">SUMPRODUCT((MONTH(DatesS)=$A30)*(OFFSET(DatesS,,INDEX(ColS,MATCH($C30,Param,0)))&lt;&gt;0))</f>
        <v>29</v>
      </c>
      <c r="E30" s="39">
        <f t="shared" ref="E30:E49" ca="1" si="16">SUMPRODUCT((MONTH(DatesS)=$A30)*(OFFSET(DatesS,,INDEX(ColS,MATCH($C30,Param,0)))))</f>
        <v>55043</v>
      </c>
      <c r="F30" s="39">
        <f t="shared" ref="F30:F49" ca="1" si="17">IF(D30=0,0,E30/D30)</f>
        <v>1898.0344827586207</v>
      </c>
      <c r="G30" s="39">
        <f t="array" aca="1" ref="G30" ca="1">MIN(IF((MONTH(DatesS)=$A30)*(OFFSET(DatesS,,INDEX(ColS,MATCH($C30,Param,0))))&gt;0,OFFSET(DatesS,,INDEX(ColS,MATCH($C30,Param,0)))))</f>
        <v>1100</v>
      </c>
      <c r="H30" s="39">
        <f t="array" aca="1" ref="H30" ca="1">MAX(IF((MONTH(DatesS)=$A30)*(OFFSET(DatesS,,INDEX(ColS,MATCH($C30,Param,0))))&gt;0,OFFSET(DatesS,,INDEX(ColS,MATCH($C30,Param,0)))))</f>
        <v>2342</v>
      </c>
      <c r="I30" s="40">
        <f t="shared" ref="I30:I49" ca="1" si="18">SUMPRODUCT((MONTH(DatesS)=$A30)*(OFFSET(DatesS,,INDEX(ColS,MATCH($C30,Param,0)))&gt;=INDEX(SeuilS,MATCH($C30,Param,0))))</f>
        <v>0</v>
      </c>
      <c r="J30" s="38" t="e">
        <f ca="1">SUMPRODUCT((MONTH(DatesD)=$A30)*(OFFSET(DatesD,,INDEX(ColD1,MATCH($C30,Param,0)))&lt;&gt;0))</f>
        <v>#REF!</v>
      </c>
      <c r="K30" s="39" t="e">
        <f ca="1">SUMPRODUCT((MONTH(DatesD)=$A30)*(OFFSET(DatesD,,INDEX(ColD1,MATCH($C30,Param,0)))))</f>
        <v>#REF!</v>
      </c>
      <c r="L30" s="39" t="e">
        <f t="shared" ref="L30:L36" ca="1" si="19">IF(J30=0,0,K30/J30)</f>
        <v>#REF!</v>
      </c>
      <c r="M30" s="39" t="e">
        <f t="array" aca="1" ref="M30" ca="1">MIN(IF((MONTH(DatesD)=$A30)*(OFFSET(DatesD,,INDEX(ColD1,MATCH($C30,Param,0))))&gt;0,OFFSET(DatesD,,INDEX(ColD1,MATCH($C30,Param,0)))))</f>
        <v>#REF!</v>
      </c>
      <c r="N30" s="39" t="e">
        <f t="array" aca="1" ref="N30" ca="1">MAX(IF((MONTH(DatesD)=$A30)*(OFFSET(DatesD,,INDEX(ColD1,MATCH($C30,Param,0))))&gt;0,OFFSET(DatesD,,INDEX(ColD1,MATCH($C30,Param,0)))))</f>
        <v>#REF!</v>
      </c>
      <c r="O30" s="40" t="e">
        <f t="shared" ref="O30:O36" ca="1" si="20">SUMPRODUCT((MONTH(DatesD)=$A30)*(OFFSET(DatesD,,INDEX(ColD1,MATCH($C30,Param,0)))&gt;=INDEX(SeuilD1,MATCH($C30,Param,0))))</f>
        <v>#REF!</v>
      </c>
      <c r="P30" s="38" t="e">
        <f ca="1">SUMPRODUCT((MONTH(DatesD)=$A30)*(OFFSET(DatesD,,INDEX(ColD2,MATCH($C30,Param,0)))&lt;&gt;0))</f>
        <v>#REF!</v>
      </c>
      <c r="Q30" s="39" t="e">
        <f ca="1">SUMPRODUCT((MONTH(DatesD)=$A30)*(OFFSET(DatesD,,INDEX(ColD2,MATCH($C30,Param,0)))))</f>
        <v>#REF!</v>
      </c>
      <c r="R30" s="39" t="e">
        <f ca="1">IF(P30=0,0,Q30/P30)</f>
        <v>#REF!</v>
      </c>
      <c r="S30" s="39" t="e">
        <f t="array" aca="1" ref="S30" ca="1">MIN(IF((MONTH(DatesD)=$A30)*(OFFSET(DatesD,,INDEX(ColD2,MATCH($C30,Param,0))))&gt;0,OFFSET(DatesD,,INDEX(ColD2,MATCH($C30,Param,0)))))</f>
        <v>#REF!</v>
      </c>
      <c r="T30" s="39" t="e">
        <f t="array" aca="1" ref="T30" ca="1">MAX(IF((MONTH(DatesD)=$A30)*(OFFSET(DatesD,,INDEX(ColD2,MATCH($C30,Param,0))))&gt;0,OFFSET(DatesD,,INDEX(ColD2,MATCH($C30,Param,0)))))</f>
        <v>#REF!</v>
      </c>
      <c r="U30" s="40" t="e">
        <f ca="1">SUMPRODUCT((MONTH(DatesD)=$A30)*(OFFSET(DatesD,,INDEX(ColD2,MATCH($C30,Param,0)))&gt;=INDEX(SeuilD2,MATCH($C30,Param,0))))</f>
        <v>#REF!</v>
      </c>
      <c r="V30" s="38" t="e">
        <f ca="1">SUMPRODUCT((MONTH(DatesUF)=$A30)*(OFFSET(DatesUF,,INDEX(ColUF1,MATCH($C30,Param,0)))&lt;&gt;0))</f>
        <v>#REF!</v>
      </c>
      <c r="W30" s="39" t="e">
        <f ca="1">SUMPRODUCT((MONTH(DatesUF)=$A30)*(OFFSET(DatesUF,,INDEX(ColUF1,MATCH($C30,Param,0)))))</f>
        <v>#REF!</v>
      </c>
      <c r="X30" s="39" t="e">
        <f ca="1">IF(V30=0,0,W30/V30)</f>
        <v>#REF!</v>
      </c>
      <c r="Y30" s="39" t="e">
        <f t="array" aca="1" ref="Y30" ca="1">MIN(IF((MONTH(DatesUF)=$A30)*(OFFSET(DatesUF,,INDEX(ColUF1,MATCH($C30,Param,0))))&gt;0,OFFSET(DatesUF,,INDEX(ColUF1,MATCH($C30,Param,0)))))</f>
        <v>#REF!</v>
      </c>
      <c r="Z30" s="39" t="e">
        <f t="array" aca="1" ref="Z30" ca="1">MAX(IF((MONTH(DatesUF)=$A30)*(OFFSET(DatesUF,,INDEX(ColUF1,MATCH($C30,Param,0))))&gt;0,OFFSET(DatesUF,,INDEX(ColUF1,MATCH($C30,Param,0)))))</f>
        <v>#REF!</v>
      </c>
      <c r="AA30" s="40" t="e">
        <f ca="1">SUMPRODUCT((MONTH(DatesUF)=$A30)*(OFFSET(DatesUF,,INDEX(ColUF1,MATCH($C30,Param,0)))&gt;=INDEX(SeuilUF1,MATCH($C30,Param,0))))</f>
        <v>#REF!</v>
      </c>
      <c r="AB30" s="38" t="e">
        <f ca="1">SUMPRODUCT((MONTH(DatesUF)=$A30)*(OFFSET(DatesUF,,INDEX(ColUF2,MATCH($C30,Param,0)))&lt;&gt;0))</f>
        <v>#REF!</v>
      </c>
      <c r="AC30" s="39" t="e">
        <f ca="1">SUMPRODUCT((MONTH(DatesUF)=$A30)*(OFFSET(DatesUF,,INDEX(ColUF2,MATCH($C30,Param,0)))))</f>
        <v>#REF!</v>
      </c>
      <c r="AD30" s="39" t="e">
        <f ca="1">IF(AB30=0,0,AC30/AB30)</f>
        <v>#REF!</v>
      </c>
      <c r="AE30" s="39" t="e">
        <f t="array" aca="1" ref="AE30" ca="1">MIN(IF((MONTH(DatesUF)=$A30)*(OFFSET(DatesUF,,INDEX(ColUF2,MATCH($C30,Param,0))))&gt;0,OFFSET(DatesUF,,INDEX(ColUF2,MATCH($C30,Param,0)))))</f>
        <v>#REF!</v>
      </c>
      <c r="AF30" s="39" t="e">
        <f t="array" aca="1" ref="AF30" ca="1">MAX(IF((MONTH(DatesUF)=$A30)*(OFFSET(DatesUF,,INDEX(ColUF2,MATCH($C30,Param,0))))&gt;0,OFFSET(DatesUF,,INDEX(ColUF2,MATCH($C30,Param,0)))))</f>
        <v>#REF!</v>
      </c>
      <c r="AG30" s="40" t="e">
        <f ca="1">SUMPRODUCT((MONTH(DatesUF)=$A30)*(OFFSET(DatesUF,,INDEX(ColUF2,MATCH($C30,Param,0)))&gt;=INDEX(SeuilUF2,MATCH($C30,Param,0))))</f>
        <v>#REF!</v>
      </c>
      <c r="AH30" s="38" t="e">
        <f ca="1">SUMPRODUCT((MONTH(DatesSH)=$A30)*(OFFSET(DatesSH,,INDEX(ColSH,MATCH($C30,Param,0)))&lt;&gt;0))</f>
        <v>#REF!</v>
      </c>
      <c r="AI30" s="39" t="e">
        <f ca="1">SUMPRODUCT((MONTH(DatesSH)=$A30)*(OFFSET(DatesSH,,INDEX(ColSH,MATCH($C30,Param,0)))))</f>
        <v>#REF!</v>
      </c>
      <c r="AJ30" s="39"/>
      <c r="AK30" s="39" t="e">
        <f t="array" aca="1" ref="AK30" ca="1">MIN(IF((MONTH(DatesSH)=$A30)*(OFFSET(DatesSH,,INDEX(ColSH,MATCH($C30,Param,0))))&gt;0,OFFSET(DatesSH,,INDEX(ColSH,MATCH($C30,Param,0)))))</f>
        <v>#REF!</v>
      </c>
      <c r="AL30" s="39" t="e">
        <f t="array" aca="1" ref="AL30" ca="1">MAX(IF((MONTH(DatesSH)=$A30)*(OFFSET(DatesSH,,INDEX(ColSH,MATCH($C30,Param,0))))&gt;0,OFFSET(DatesSH,,INDEX(ColSH,MATCH($C30,Param,0)))))</f>
        <v>#REF!</v>
      </c>
      <c r="AM30" s="40" t="e">
        <f ca="1">SUMPRODUCT((MONTH(DatesSH)=$A30)*(OFFSET(DatesSH,,INDEX(ColSH,MATCH($C30,Param,0)))&gt;=INDEX(SeuilSH,MATCH($C30,Param,0))))</f>
        <v>#REF!</v>
      </c>
      <c r="AN30" s="208" t="e">
        <f t="shared" ca="1" si="7"/>
        <v>#REF!</v>
      </c>
    </row>
    <row r="31" spans="1:40" ht="25.5" hidden="1" customHeight="1" outlineLevel="1" x14ac:dyDescent="0.25">
      <c r="A31" s="18">
        <f>A30</f>
        <v>2</v>
      </c>
      <c r="B31" s="276"/>
      <c r="C31" s="103" t="s">
        <v>10</v>
      </c>
      <c r="D31" s="41">
        <f t="shared" ca="1" si="15"/>
        <v>29</v>
      </c>
      <c r="E31" s="34">
        <f t="shared" ca="1" si="16"/>
        <v>225.06</v>
      </c>
      <c r="F31" s="34">
        <f t="shared" ca="1" si="17"/>
        <v>7.7606896551724143</v>
      </c>
      <c r="G31" s="34">
        <f t="array" aca="1" ref="G31" ca="1">MIN(IF((MONTH(DatesS)=$A31)*(OFFSET(DatesS,,INDEX(ColS,MATCH($C31,Param,0))))&gt;0,OFFSET(DatesS,,INDEX(ColS,MATCH($C31,Param,0)))))</f>
        <v>7.42</v>
      </c>
      <c r="H31" s="34">
        <f t="array" aca="1" ref="H31" ca="1">MAX(IF((MONTH(DatesS)=$A31)*(OFFSET(DatesS,,INDEX(ColS,MATCH($C31,Param,0))))&gt;0,OFFSET(DatesS,,INDEX(ColS,MATCH($C31,Param,0)))))</f>
        <v>8.3000000000000007</v>
      </c>
      <c r="I31" s="42">
        <f t="shared" ca="1" si="18"/>
        <v>0</v>
      </c>
      <c r="J31" s="41" t="e">
        <f t="shared" ref="J31:J36" ca="1" si="21">SUMPRODUCT((MONTH(DatesD)=$A31)*(OFFSET(DatesD,,INDEX(ColD1,MATCH($C31,Param,0)))&lt;&gt;0))</f>
        <v>#REF!</v>
      </c>
      <c r="K31" s="34" t="e">
        <f t="shared" ref="K31:K36" ca="1" si="22">SUMPRODUCT((MONTH(DatesD)=$A31)*(OFFSET(DatesD,,INDEX(ColD1,MATCH($C31,Param,0)))))</f>
        <v>#REF!</v>
      </c>
      <c r="L31" s="34" t="e">
        <f t="shared" ca="1" si="19"/>
        <v>#REF!</v>
      </c>
      <c r="M31" s="34" t="e">
        <f t="array" aca="1" ref="M31" ca="1">MIN(IF((MONTH(DatesD)=$A31)*(OFFSET(DatesD,,INDEX(ColD1,MATCH($C31,Param,0))))&gt;0,OFFSET(DatesD,,INDEX(ColD1,MATCH($C31,Param,0)))))</f>
        <v>#REF!</v>
      </c>
      <c r="N31" s="34" t="e">
        <f t="array" aca="1" ref="N31" ca="1">MAX(IF((MONTH(DatesD)=$A31)*(OFFSET(DatesD,,INDEX(ColD1,MATCH($C31,Param,0))))&gt;0,OFFSET(DatesD,,INDEX(ColD1,MATCH($C31,Param,0)))))</f>
        <v>#REF!</v>
      </c>
      <c r="O31" s="42" t="e">
        <f t="shared" ca="1" si="20"/>
        <v>#REF!</v>
      </c>
      <c r="P31" s="41"/>
      <c r="Q31" s="34"/>
      <c r="R31" s="34"/>
      <c r="S31" s="34"/>
      <c r="T31" s="34"/>
      <c r="U31" s="42"/>
      <c r="V31" s="107"/>
      <c r="W31" s="108"/>
      <c r="X31" s="108"/>
      <c r="Y31" s="108"/>
      <c r="Z31" s="108"/>
      <c r="AA31" s="109"/>
      <c r="AB31" s="107"/>
      <c r="AC31" s="108"/>
      <c r="AD31" s="108"/>
      <c r="AE31" s="108"/>
      <c r="AF31" s="108"/>
      <c r="AG31" s="109"/>
      <c r="AH31" s="107"/>
      <c r="AI31" s="108"/>
      <c r="AJ31" s="108"/>
      <c r="AK31" s="108"/>
      <c r="AL31" s="108"/>
      <c r="AM31" s="109"/>
      <c r="AN31" s="208" t="e">
        <f t="shared" ca="1" si="7"/>
        <v>#REF!</v>
      </c>
    </row>
    <row r="32" spans="1:40" ht="25.5" hidden="1" customHeight="1" outlineLevel="1" x14ac:dyDescent="0.25">
      <c r="A32" s="18">
        <f t="shared" ref="A32:A39" si="23">A31</f>
        <v>2</v>
      </c>
      <c r="B32" s="276"/>
      <c r="C32" s="104" t="s">
        <v>36</v>
      </c>
      <c r="D32" s="41">
        <f t="shared" ca="1" si="15"/>
        <v>29</v>
      </c>
      <c r="E32" s="34">
        <f t="shared" ca="1" si="16"/>
        <v>31</v>
      </c>
      <c r="F32" s="34">
        <f t="shared" ca="1" si="17"/>
        <v>1.0689655172413792</v>
      </c>
      <c r="G32" s="34">
        <f t="array" aca="1" ref="G32" ca="1">MIN(IF((MONTH(DatesS)=$A32)*(OFFSET(DatesS,,INDEX(ColS,MATCH($C32,Param,0))))&gt;0,OFFSET(DatesS,,INDEX(ColS,MATCH($C32,Param,0)))))</f>
        <v>1</v>
      </c>
      <c r="H32" s="34">
        <f t="array" aca="1" ref="H32" ca="1">MAX(IF((MONTH(DatesS)=$A32)*(OFFSET(DatesS,,INDEX(ColS,MATCH($C32,Param,0))))&gt;0,OFFSET(DatesS,,INDEX(ColS,MATCH($C32,Param,0)))))</f>
        <v>2</v>
      </c>
      <c r="I32" s="42">
        <f t="shared" ca="1" si="18"/>
        <v>0</v>
      </c>
      <c r="J32" s="41" t="e">
        <f t="shared" ca="1" si="21"/>
        <v>#REF!</v>
      </c>
      <c r="K32" s="34" t="e">
        <f t="shared" ca="1" si="22"/>
        <v>#REF!</v>
      </c>
      <c r="L32" s="34" t="e">
        <f t="shared" ca="1" si="19"/>
        <v>#REF!</v>
      </c>
      <c r="M32" s="34" t="e">
        <f t="array" aca="1" ref="M32" ca="1">MIN(IF((MONTH(DatesD)=$A32)*(OFFSET(DatesD,,INDEX(ColD1,MATCH($C32,Param,0))))&gt;0,OFFSET(DatesD,,INDEX(ColD1,MATCH($C32,Param,0)))))</f>
        <v>#REF!</v>
      </c>
      <c r="N32" s="34" t="e">
        <f t="array" aca="1" ref="N32" ca="1">MAX(IF((MONTH(DatesD)=$A32)*(OFFSET(DatesD,,INDEX(ColD1,MATCH($C32,Param,0))))&gt;0,OFFSET(DatesD,,INDEX(ColD1,MATCH($C32,Param,0)))))</f>
        <v>#REF!</v>
      </c>
      <c r="O32" s="42" t="e">
        <f t="shared" ca="1" si="20"/>
        <v>#REF!</v>
      </c>
      <c r="P32" s="36"/>
      <c r="Q32" s="35"/>
      <c r="R32" s="35"/>
      <c r="S32" s="35"/>
      <c r="T32" s="35"/>
      <c r="U32" s="37"/>
      <c r="V32" s="36"/>
      <c r="W32" s="35"/>
      <c r="X32" s="35"/>
      <c r="Y32" s="35"/>
      <c r="Z32" s="35"/>
      <c r="AA32" s="37"/>
      <c r="AB32" s="36">
        <v>0</v>
      </c>
      <c r="AC32" s="35"/>
      <c r="AD32" s="35">
        <f ca="1">IF(AB32=0,0,SUMPRODUCT((MONTH(DatesUF)=$A32)*(OFFSET(DatesUF,,INDEX(ColD1,MATCH(U32,Param,0)))))/SUMPRODUCT((MONTH(DatesUF)=$A32)*(OFFSET(DatesUF,,INDEX(ColD1,MATCH(U32,Param,0)))&lt;&gt;0)))</f>
        <v>0</v>
      </c>
      <c r="AE32" s="35"/>
      <c r="AF32" s="35"/>
      <c r="AG32" s="37"/>
      <c r="AH32" s="36" t="e">
        <f ca="1">SUMPRODUCT((MONTH(DatesSH)=$A32)*(OFFSET(DatesSH,,INDEX(ColSH,MATCH($C32,Param,0)))&lt;&gt;0))</f>
        <v>#REF!</v>
      </c>
      <c r="AI32" s="35" t="e">
        <f ca="1">SUMPRODUCT((MONTH(DatesSH)=$A32)*(OFFSET(DatesSH,,INDEX(ColSH,MATCH($C32,Param,0)))))</f>
        <v>#REF!</v>
      </c>
      <c r="AJ32" s="35" t="e">
        <f ca="1">IF(AH32=0,0,AI32/AH32)</f>
        <v>#REF!</v>
      </c>
      <c r="AK32" s="35" t="e">
        <f t="array" aca="1" ref="AK32" ca="1">MIN(IF((MONTH(DatesSH)=$A32)*(OFFSET(DatesSH,,INDEX(ColSH,MATCH($C32,Param,0))))&gt;0,OFFSET(DatesSH,,INDEX(ColSH,MATCH($C32,Param,0)))))</f>
        <v>#REF!</v>
      </c>
      <c r="AL32" s="35" t="e">
        <f t="array" aca="1" ref="AL32" ca="1">MAX(IF((MONTH(DatesSH)=$A32)*(OFFSET(DatesSH,,INDEX(ColSH,MATCH($C32,Param,0))))&gt;0,OFFSET(DatesSH,,INDEX(ColSH,MATCH($C32,Param,0)))))</f>
        <v>#REF!</v>
      </c>
      <c r="AM32" s="37" t="e">
        <f ca="1">SUMPRODUCT((MONTH(DatesSH)=$A32)*(OFFSET(DatesSH,,INDEX(ColSH,MATCH($C32,Param,0)))&gt;=INDEX(SeuilSH,MATCH($C32,Param,0))))</f>
        <v>#REF!</v>
      </c>
      <c r="AN32" s="208" t="e">
        <f t="shared" ca="1" si="7"/>
        <v>#REF!</v>
      </c>
    </row>
    <row r="33" spans="1:41" ht="25.5" hidden="1" customHeight="1" outlineLevel="1" x14ac:dyDescent="0.25">
      <c r="A33" s="18">
        <f t="shared" si="23"/>
        <v>2</v>
      </c>
      <c r="B33" s="276"/>
      <c r="C33" s="105" t="s">
        <v>48</v>
      </c>
      <c r="D33" s="41">
        <f t="shared" ca="1" si="15"/>
        <v>29</v>
      </c>
      <c r="E33" s="34">
        <f t="shared" ca="1" si="16"/>
        <v>30</v>
      </c>
      <c r="F33" s="34">
        <f t="shared" ca="1" si="17"/>
        <v>1.0344827586206897</v>
      </c>
      <c r="G33" s="34">
        <f t="array" aca="1" ref="G33" ca="1">MIN(IF((MONTH(DatesS)=$A33)*(OFFSET(DatesS,,INDEX(ColS,MATCH($C33,Param,0))))&gt;0,OFFSET(DatesS,,INDEX(ColS,MATCH($C33,Param,0)))))</f>
        <v>1</v>
      </c>
      <c r="H33" s="34">
        <f t="array" aca="1" ref="H33" ca="1">MAX(IF((MONTH(DatesS)=$A33)*(OFFSET(DatesS,,INDEX(ColS,MATCH($C33,Param,0))))&gt;0,OFFSET(DatesS,,INDEX(ColS,MATCH($C33,Param,0)))))</f>
        <v>2</v>
      </c>
      <c r="I33" s="42">
        <f t="shared" ca="1" si="18"/>
        <v>0</v>
      </c>
      <c r="J33" s="41" t="e">
        <f t="shared" ca="1" si="21"/>
        <v>#REF!</v>
      </c>
      <c r="K33" s="34" t="e">
        <f t="shared" ca="1" si="22"/>
        <v>#REF!</v>
      </c>
      <c r="L33" s="34" t="e">
        <f t="shared" ca="1" si="19"/>
        <v>#REF!</v>
      </c>
      <c r="M33" s="34" t="e">
        <f t="array" aca="1" ref="M33" ca="1">MIN(IF((MONTH(DatesD)=$A33)*(OFFSET(DatesD,,INDEX(ColD1,MATCH($C33,Param,0))))&gt;0,OFFSET(DatesD,,INDEX(ColD1,MATCH($C33,Param,0)))))</f>
        <v>#REF!</v>
      </c>
      <c r="N33" s="34" t="e">
        <f t="array" aca="1" ref="N33" ca="1">MAX(IF((MONTH(DatesD)=$A33)*(OFFSET(DatesD,,INDEX(ColD1,MATCH($C33,Param,0))))&gt;0,OFFSET(DatesD,,INDEX(ColD1,MATCH($C33,Param,0)))))</f>
        <v>#REF!</v>
      </c>
      <c r="O33" s="42" t="e">
        <f t="shared" ca="1" si="20"/>
        <v>#REF!</v>
      </c>
      <c r="P33" s="36"/>
      <c r="Q33" s="35"/>
      <c r="R33" s="35"/>
      <c r="S33" s="35"/>
      <c r="T33" s="35"/>
      <c r="U33" s="37"/>
      <c r="V33" s="107"/>
      <c r="W33" s="108"/>
      <c r="X33" s="108"/>
      <c r="Y33" s="108"/>
      <c r="Z33" s="108"/>
      <c r="AA33" s="109"/>
      <c r="AB33" s="107"/>
      <c r="AC33" s="108"/>
      <c r="AD33" s="108"/>
      <c r="AE33" s="108"/>
      <c r="AF33" s="108"/>
      <c r="AG33" s="109"/>
      <c r="AH33" s="107"/>
      <c r="AI33" s="108"/>
      <c r="AJ33" s="108"/>
      <c r="AK33" s="108"/>
      <c r="AL33" s="108"/>
      <c r="AM33" s="109"/>
      <c r="AN33" s="208" t="e">
        <f t="shared" ca="1" si="7"/>
        <v>#REF!</v>
      </c>
    </row>
    <row r="34" spans="1:41" ht="25.5" hidden="1" customHeight="1" outlineLevel="1" x14ac:dyDescent="0.25">
      <c r="A34" s="18">
        <f t="shared" si="23"/>
        <v>2</v>
      </c>
      <c r="B34" s="276"/>
      <c r="C34" s="105" t="s">
        <v>12</v>
      </c>
      <c r="D34" s="41">
        <f t="shared" ca="1" si="15"/>
        <v>29</v>
      </c>
      <c r="E34" s="34">
        <f t="shared" ca="1" si="16"/>
        <v>2623.7000000000007</v>
      </c>
      <c r="F34" s="34">
        <f t="shared" ca="1" si="17"/>
        <v>90.47241379310347</v>
      </c>
      <c r="G34" s="34">
        <f t="array" aca="1" ref="G34" ca="1">MIN(IF((MONTH(DatesS)=$A34)*(OFFSET(DatesS,,INDEX(ColS,MATCH($C34,Param,0))))&gt;0,OFFSET(DatesS,,INDEX(ColS,MATCH($C34,Param,0)))))</f>
        <v>87</v>
      </c>
      <c r="H34" s="34">
        <f t="array" aca="1" ref="H34" ca="1">MAX(IF((MONTH(DatesS)=$A34)*(OFFSET(DatesS,,INDEX(ColS,MATCH($C34,Param,0))))&gt;0,OFFSET(DatesS,,INDEX(ColS,MATCH($C34,Param,0)))))</f>
        <v>93.1</v>
      </c>
      <c r="I34" s="42">
        <f t="shared" ca="1" si="18"/>
        <v>0</v>
      </c>
      <c r="J34" s="41" t="e">
        <f t="shared" ca="1" si="21"/>
        <v>#REF!</v>
      </c>
      <c r="K34" s="34" t="e">
        <f t="shared" ca="1" si="22"/>
        <v>#REF!</v>
      </c>
      <c r="L34" s="34" t="e">
        <f t="shared" ca="1" si="19"/>
        <v>#REF!</v>
      </c>
      <c r="M34" s="34" t="e">
        <f t="array" aca="1" ref="M34" ca="1">MIN(IF((MONTH(DatesD)=$A34)*(OFFSET(DatesD,,INDEX(ColD1,MATCH($C34,Param,0))))&gt;0,OFFSET(DatesD,,INDEX(ColD1,MATCH($C34,Param,0)))))</f>
        <v>#REF!</v>
      </c>
      <c r="N34" s="34" t="e">
        <f t="array" aca="1" ref="N34" ca="1">MAX(IF((MONTH(DatesD)=$A34)*(OFFSET(DatesD,,INDEX(ColD1,MATCH($C34,Param,0))))&gt;0,OFFSET(DatesD,,INDEX(ColD1,MATCH($C34,Param,0)))))</f>
        <v>#REF!</v>
      </c>
      <c r="O34" s="42" t="e">
        <f t="shared" ca="1" si="20"/>
        <v>#REF!</v>
      </c>
      <c r="P34" s="36"/>
      <c r="Q34" s="35"/>
      <c r="R34" s="35"/>
      <c r="S34" s="35"/>
      <c r="T34" s="35"/>
      <c r="U34" s="37"/>
      <c r="V34" s="36"/>
      <c r="W34" s="35"/>
      <c r="X34" s="35"/>
      <c r="Y34" s="35"/>
      <c r="Z34" s="35"/>
      <c r="AA34" s="37"/>
      <c r="AB34" s="36"/>
      <c r="AC34" s="35"/>
      <c r="AD34" s="35"/>
      <c r="AE34" s="35"/>
      <c r="AF34" s="35"/>
      <c r="AG34" s="37"/>
      <c r="AH34" s="41" t="e">
        <f ca="1">SUMPRODUCT((MONTH(DatesSH)=$A34)*(OFFSET(DatesSH,,INDEX(ColSH,MATCH($C34,Param,0)))&lt;&gt;0))</f>
        <v>#REF!</v>
      </c>
      <c r="AI34" s="34" t="e">
        <f ca="1">SUMPRODUCT((MONTH(DatesSH)=$A34)*(OFFSET(DatesSH,,INDEX(ColSH,MATCH($C34,Param,0)))))</f>
        <v>#REF!</v>
      </c>
      <c r="AJ34" s="34" t="e">
        <f ca="1">IF(AH34=0,0,AI34/AH34)</f>
        <v>#REF!</v>
      </c>
      <c r="AK34" s="34" t="e">
        <f t="array" aca="1" ref="AK34" ca="1">MIN(IF((MONTH(DatesSH)=$A34)*(OFFSET(DatesSH,,INDEX(ColSH,MATCH($C34,Param,0))))&gt;0,OFFSET(DatesSH,,INDEX(ColSH,MATCH($C34,Param,0)))))</f>
        <v>#REF!</v>
      </c>
      <c r="AL34" s="34" t="e">
        <f t="array" aca="1" ref="AL34" ca="1">MAX(IF((MONTH(DatesSH)=$A34)*(OFFSET(DatesSH,,INDEX(ColSH,MATCH($C34,Param,0))))&gt;0,OFFSET(DatesSH,,INDEX(ColSH,MATCH($C34,Param,0)))))</f>
        <v>#REF!</v>
      </c>
      <c r="AM34" s="42" t="e">
        <f ca="1">SUMPRODUCT((MONTH(DatesSH)=$A34)*(OFFSET(DatesSH,,INDEX(ColSH,MATCH($C34,Param,0)))&gt;=INDEX(SeuilSH,MATCH($C34,Param,0))))</f>
        <v>#REF!</v>
      </c>
      <c r="AN34" s="208" t="e">
        <f t="shared" ca="1" si="7"/>
        <v>#REF!</v>
      </c>
    </row>
    <row r="35" spans="1:41" ht="25.5" hidden="1" customHeight="1" outlineLevel="1" x14ac:dyDescent="0.25">
      <c r="A35" s="18">
        <f t="shared" si="23"/>
        <v>2</v>
      </c>
      <c r="B35" s="276"/>
      <c r="C35" s="105" t="s">
        <v>37</v>
      </c>
      <c r="D35" s="41" t="e">
        <f t="shared" ca="1" si="15"/>
        <v>#N/A</v>
      </c>
      <c r="E35" s="34" t="e">
        <f t="shared" ca="1" si="16"/>
        <v>#N/A</v>
      </c>
      <c r="F35" s="34" t="e">
        <f t="shared" ca="1" si="17"/>
        <v>#N/A</v>
      </c>
      <c r="G35" s="34" t="e">
        <f t="array" aca="1" ref="G35" ca="1">MIN(IF((MONTH(DatesS)=$A35)*(OFFSET(DatesS,,INDEX(ColS,MATCH($C35,Param,0))))&gt;0,OFFSET(DatesS,,INDEX(ColS,MATCH($C35,Param,0)))))</f>
        <v>#N/A</v>
      </c>
      <c r="H35" s="34" t="e">
        <f t="array" aca="1" ref="H35" ca="1">MAX(IF((MONTH(DatesS)=$A35)*(OFFSET(DatesS,,INDEX(ColS,MATCH($C35,Param,0))))&gt;0,OFFSET(DatesS,,INDEX(ColS,MATCH($C35,Param,0)))))</f>
        <v>#N/A</v>
      </c>
      <c r="I35" s="42" t="e">
        <f t="shared" ca="1" si="18"/>
        <v>#N/A</v>
      </c>
      <c r="J35" s="41" t="e">
        <f t="shared" ca="1" si="21"/>
        <v>#REF!</v>
      </c>
      <c r="K35" s="34" t="e">
        <f t="shared" ca="1" si="22"/>
        <v>#REF!</v>
      </c>
      <c r="L35" s="34" t="e">
        <f t="shared" ca="1" si="19"/>
        <v>#REF!</v>
      </c>
      <c r="M35" s="34" t="e">
        <f t="array" aca="1" ref="M35" ca="1">MIN(IF((MONTH(DatesD)=$A35)*(OFFSET(DatesD,,INDEX(ColD1,MATCH($C35,Param,0))))&gt;0,OFFSET(DatesD,,INDEX(ColD1,MATCH($C35,Param,0)))))</f>
        <v>#REF!</v>
      </c>
      <c r="N35" s="34" t="e">
        <f t="array" aca="1" ref="N35" ca="1">MAX(IF((MONTH(DatesD)=$A35)*(OFFSET(DatesD,,INDEX(ColD1,MATCH($C35,Param,0))))&gt;0,OFFSET(DatesD,,INDEX(ColD1,MATCH($C35,Param,0)))))</f>
        <v>#REF!</v>
      </c>
      <c r="O35" s="42" t="e">
        <f t="shared" ca="1" si="20"/>
        <v>#REF!</v>
      </c>
      <c r="P35" s="36"/>
      <c r="Q35" s="35"/>
      <c r="R35" s="35"/>
      <c r="S35" s="35"/>
      <c r="T35" s="35"/>
      <c r="U35" s="37"/>
      <c r="V35" s="107"/>
      <c r="W35" s="108"/>
      <c r="X35" s="108"/>
      <c r="Y35" s="108"/>
      <c r="Z35" s="108"/>
      <c r="AA35" s="109"/>
      <c r="AB35" s="36"/>
      <c r="AC35" s="35"/>
      <c r="AD35" s="35"/>
      <c r="AE35" s="35"/>
      <c r="AF35" s="35"/>
      <c r="AG35" s="37"/>
      <c r="AH35" s="107"/>
      <c r="AI35" s="108"/>
      <c r="AJ35" s="108"/>
      <c r="AK35" s="108"/>
      <c r="AL35" s="108"/>
      <c r="AM35" s="109"/>
      <c r="AN35" s="208" t="e">
        <f t="shared" ca="1" si="7"/>
        <v>#N/A</v>
      </c>
    </row>
    <row r="36" spans="1:41" ht="25.5" hidden="1" customHeight="1" outlineLevel="1" x14ac:dyDescent="0.25">
      <c r="A36" s="18">
        <f t="shared" si="23"/>
        <v>2</v>
      </c>
      <c r="B36" s="276"/>
      <c r="C36" s="105" t="s">
        <v>44</v>
      </c>
      <c r="D36" s="41">
        <f t="shared" ca="1" si="15"/>
        <v>29</v>
      </c>
      <c r="E36" s="34">
        <f t="shared" ca="1" si="16"/>
        <v>866.19999999999993</v>
      </c>
      <c r="F36" s="34">
        <f t="shared" ca="1" si="17"/>
        <v>29.868965517241378</v>
      </c>
      <c r="G36" s="34">
        <f t="array" aca="1" ref="G36" ca="1">MIN(IF((MONTH(DatesS)=$A36)*(OFFSET(DatesS,,INDEX(ColS,MATCH($C36,Param,0))))&gt;0,OFFSET(DatesS,,INDEX(ColS,MATCH($C36,Param,0)))))</f>
        <v>13.6</v>
      </c>
      <c r="H36" s="34">
        <f t="array" aca="1" ref="H36" ca="1">MAX(IF((MONTH(DatesS)=$A36)*(OFFSET(DatesS,,INDEX(ColS,MATCH($C36,Param,0))))&gt;0,OFFSET(DatesS,,INDEX(ColS,MATCH($C36,Param,0)))))</f>
        <v>44.8</v>
      </c>
      <c r="I36" s="42">
        <f t="shared" ca="1" si="18"/>
        <v>0</v>
      </c>
      <c r="J36" s="41" t="e">
        <f t="shared" ca="1" si="21"/>
        <v>#REF!</v>
      </c>
      <c r="K36" s="34" t="e">
        <f t="shared" ca="1" si="22"/>
        <v>#REF!</v>
      </c>
      <c r="L36" s="34" t="e">
        <f t="shared" ca="1" si="19"/>
        <v>#REF!</v>
      </c>
      <c r="M36" s="34" t="e">
        <f t="array" aca="1" ref="M36" ca="1">MIN(IF((MONTH(DatesD)=$A36)*(OFFSET(DatesD,,INDEX(ColD1,MATCH($C36,Param,0))))&gt;0,OFFSET(DatesD,,INDEX(ColD1,MATCH($C36,Param,0)))))</f>
        <v>#REF!</v>
      </c>
      <c r="N36" s="34" t="e">
        <f t="array" aca="1" ref="N36" ca="1">MAX(IF((MONTH(DatesD)=$A36)*(OFFSET(DatesD,,INDEX(ColD1,MATCH($C36,Param,0))))&gt;0,OFFSET(DatesD,,INDEX(ColD1,MATCH($C36,Param,0)))))</f>
        <v>#REF!</v>
      </c>
      <c r="O36" s="42" t="e">
        <f t="shared" ca="1" si="20"/>
        <v>#REF!</v>
      </c>
      <c r="P36" s="70"/>
      <c r="Q36" s="71"/>
      <c r="R36" s="71"/>
      <c r="S36" s="71"/>
      <c r="T36" s="71"/>
      <c r="U36" s="69"/>
      <c r="V36" s="107"/>
      <c r="W36" s="108"/>
      <c r="X36" s="108"/>
      <c r="Y36" s="108"/>
      <c r="Z36" s="108"/>
      <c r="AA36" s="109"/>
      <c r="AB36" s="36"/>
      <c r="AC36" s="35"/>
      <c r="AD36" s="35"/>
      <c r="AE36" s="35"/>
      <c r="AF36" s="35"/>
      <c r="AG36" s="37"/>
      <c r="AH36" s="107"/>
      <c r="AI36" s="108"/>
      <c r="AJ36" s="108"/>
      <c r="AK36" s="108"/>
      <c r="AL36" s="108"/>
      <c r="AM36" s="109"/>
      <c r="AN36" s="208" t="e">
        <f t="shared" ca="1" si="7"/>
        <v>#REF!</v>
      </c>
    </row>
    <row r="37" spans="1:41" ht="25.5" hidden="1" customHeight="1" outlineLevel="1" x14ac:dyDescent="0.25">
      <c r="A37" s="18">
        <f t="shared" si="23"/>
        <v>2</v>
      </c>
      <c r="B37" s="276"/>
      <c r="C37" s="105" t="s">
        <v>45</v>
      </c>
      <c r="D37" s="41">
        <f t="shared" ca="1" si="15"/>
        <v>29</v>
      </c>
      <c r="E37" s="34">
        <f t="shared" ca="1" si="16"/>
        <v>347.57</v>
      </c>
      <c r="F37" s="34">
        <f t="shared" ca="1" si="17"/>
        <v>11.985172413793103</v>
      </c>
      <c r="G37" s="34">
        <f t="array" aca="1" ref="G37" ca="1">MIN(IF((MONTH(DatesS)=$A37)*(OFFSET(DatesS,,INDEX(ColS,MATCH($C37,Param,0))))&gt;0,OFFSET(DatesS,,INDEX(ColS,MATCH($C37,Param,0)))))</f>
        <v>3.07</v>
      </c>
      <c r="H37" s="34">
        <f t="array" aca="1" ref="H37" ca="1">MAX(IF((MONTH(DatesS)=$A37)*(OFFSET(DatesS,,INDEX(ColS,MATCH($C37,Param,0))))&gt;0,OFFSET(DatesS,,INDEX(ColS,MATCH($C37,Param,0)))))</f>
        <v>25.47</v>
      </c>
      <c r="I37" s="42">
        <f t="shared" ca="1" si="18"/>
        <v>0</v>
      </c>
      <c r="J37" s="107"/>
      <c r="K37" s="108"/>
      <c r="L37" s="108"/>
      <c r="M37" s="108"/>
      <c r="N37" s="108"/>
      <c r="O37" s="109"/>
      <c r="P37" s="107"/>
      <c r="Q37" s="108"/>
      <c r="R37" s="108"/>
      <c r="S37" s="108"/>
      <c r="T37" s="108"/>
      <c r="U37" s="109"/>
      <c r="V37" s="107"/>
      <c r="W37" s="108"/>
      <c r="X37" s="108"/>
      <c r="Y37" s="108"/>
      <c r="Z37" s="108"/>
      <c r="AA37" s="109"/>
      <c r="AB37" s="107"/>
      <c r="AC37" s="108"/>
      <c r="AD37" s="108"/>
      <c r="AE37" s="108"/>
      <c r="AF37" s="108"/>
      <c r="AG37" s="109"/>
      <c r="AH37" s="107"/>
      <c r="AI37" s="108"/>
      <c r="AJ37" s="108"/>
      <c r="AK37" s="108"/>
      <c r="AL37" s="108"/>
      <c r="AM37" s="109"/>
      <c r="AN37" s="208">
        <f t="shared" ca="1" si="7"/>
        <v>29</v>
      </c>
    </row>
    <row r="38" spans="1:41" ht="25.5" hidden="1" customHeight="1" outlineLevel="1" x14ac:dyDescent="0.25">
      <c r="A38" s="18">
        <f t="shared" si="23"/>
        <v>2</v>
      </c>
      <c r="B38" s="276"/>
      <c r="C38" s="105" t="s">
        <v>46</v>
      </c>
      <c r="D38" s="41">
        <f t="shared" ca="1" si="15"/>
        <v>29</v>
      </c>
      <c r="E38" s="34">
        <f t="shared" ca="1" si="16"/>
        <v>5.2060000000000004</v>
      </c>
      <c r="F38" s="34">
        <f t="shared" ca="1" si="17"/>
        <v>0.17951724137931035</v>
      </c>
      <c r="G38" s="34">
        <f t="array" aca="1" ref="G38" ca="1">MIN(IF((MONTH(DatesS)=$A38)*(OFFSET(DatesS,,INDEX(ColS,MATCH($C38,Param,0))))&gt;0,OFFSET(DatesS,,INDEX(ColS,MATCH($C38,Param,0)))))</f>
        <v>0.1</v>
      </c>
      <c r="H38" s="34">
        <f t="array" aca="1" ref="H38" ca="1">MAX(IF((MONTH(DatesS)=$A38)*(OFFSET(DatesS,,INDEX(ColS,MATCH($C38,Param,0))))&gt;0,OFFSET(DatesS,,INDEX(ColS,MATCH($C38,Param,0)))))</f>
        <v>0.58599999999999997</v>
      </c>
      <c r="I38" s="42">
        <f t="shared" ca="1" si="18"/>
        <v>0</v>
      </c>
      <c r="J38" s="107"/>
      <c r="K38" s="108"/>
      <c r="L38" s="108"/>
      <c r="M38" s="108"/>
      <c r="N38" s="108"/>
      <c r="O38" s="109"/>
      <c r="P38" s="107"/>
      <c r="Q38" s="108"/>
      <c r="R38" s="108"/>
      <c r="S38" s="108"/>
      <c r="T38" s="108"/>
      <c r="U38" s="109"/>
      <c r="V38" s="107"/>
      <c r="W38" s="108"/>
      <c r="X38" s="108"/>
      <c r="Y38" s="108"/>
      <c r="Z38" s="108"/>
      <c r="AA38" s="109"/>
      <c r="AB38" s="107"/>
      <c r="AC38" s="108"/>
      <c r="AD38" s="108"/>
      <c r="AE38" s="108"/>
      <c r="AF38" s="108"/>
      <c r="AG38" s="109"/>
      <c r="AH38" s="107"/>
      <c r="AI38" s="108"/>
      <c r="AJ38" s="108"/>
      <c r="AK38" s="108"/>
      <c r="AL38" s="108"/>
      <c r="AM38" s="109"/>
      <c r="AN38" s="208">
        <f t="shared" ca="1" si="7"/>
        <v>29</v>
      </c>
      <c r="AO38" s="19"/>
    </row>
    <row r="39" spans="1:41" ht="25.5" hidden="1" customHeight="1" outlineLevel="1" x14ac:dyDescent="0.25">
      <c r="A39" s="18">
        <f t="shared" si="23"/>
        <v>2</v>
      </c>
      <c r="B39" s="276"/>
      <c r="C39" s="105" t="s">
        <v>47</v>
      </c>
      <c r="D39" s="41">
        <f t="shared" ca="1" si="15"/>
        <v>29</v>
      </c>
      <c r="E39" s="34">
        <f t="shared" ca="1" si="16"/>
        <v>11.680999999999999</v>
      </c>
      <c r="F39" s="34">
        <f t="shared" ca="1" si="17"/>
        <v>0.40279310344827585</v>
      </c>
      <c r="G39" s="34">
        <f t="array" aca="1" ref="G39" ca="1">MIN(IF((MONTH(DatesS)=$A39)*(OFFSET(DatesS,,INDEX(ColS,MATCH($C39,Param,0))))&gt;0,OFFSET(DatesS,,INDEX(ColS,MATCH($C39,Param,0)))))</f>
        <v>9.1999999999999998E-2</v>
      </c>
      <c r="H39" s="34">
        <f t="array" aca="1" ref="H39" ca="1">MAX(IF((MONTH(DatesS)=$A39)*(OFFSET(DatesS,,INDEX(ColS,MATCH($C39,Param,0))))&gt;0,OFFSET(DatesS,,INDEX(ColS,MATCH($C39,Param,0)))))</f>
        <v>1.403</v>
      </c>
      <c r="I39" s="42">
        <f t="shared" ca="1" si="18"/>
        <v>0</v>
      </c>
      <c r="J39" s="107"/>
      <c r="K39" s="108"/>
      <c r="L39" s="108"/>
      <c r="M39" s="108"/>
      <c r="N39" s="108"/>
      <c r="O39" s="109"/>
      <c r="P39" s="107"/>
      <c r="Q39" s="108"/>
      <c r="R39" s="108"/>
      <c r="S39" s="108"/>
      <c r="T39" s="108"/>
      <c r="U39" s="109"/>
      <c r="V39" s="107"/>
      <c r="W39" s="108"/>
      <c r="X39" s="108"/>
      <c r="Y39" s="108"/>
      <c r="Z39" s="108"/>
      <c r="AA39" s="109"/>
      <c r="AB39" s="107"/>
      <c r="AC39" s="108"/>
      <c r="AD39" s="108"/>
      <c r="AE39" s="108"/>
      <c r="AF39" s="108"/>
      <c r="AG39" s="109"/>
      <c r="AH39" s="107"/>
      <c r="AI39" s="108"/>
      <c r="AJ39" s="108"/>
      <c r="AK39" s="108"/>
      <c r="AL39" s="108"/>
      <c r="AM39" s="109"/>
      <c r="AN39" s="208">
        <f t="shared" ca="1" si="7"/>
        <v>29</v>
      </c>
    </row>
    <row r="40" spans="1:41" ht="25.5" hidden="1" customHeight="1" outlineLevel="1" x14ac:dyDescent="0.25">
      <c r="A40" s="18">
        <v>1</v>
      </c>
      <c r="B40" s="276"/>
      <c r="C40" s="105" t="s">
        <v>71</v>
      </c>
      <c r="D40" s="41">
        <f t="shared" ca="1" si="15"/>
        <v>30</v>
      </c>
      <c r="E40" s="34">
        <f t="shared" ca="1" si="16"/>
        <v>1734.8700000000001</v>
      </c>
      <c r="F40" s="34">
        <f t="shared" ca="1" si="17"/>
        <v>57.829000000000001</v>
      </c>
      <c r="G40" s="34">
        <f t="array" aca="1" ref="G40" ca="1">MIN(IF((MONTH(DatesS)=$A40)*(OFFSET(DatesS,,INDEX(ColS,MATCH($C40,Param,0))))&gt;0,OFFSET(DatesS,,INDEX(ColS,MATCH($C40,Param,0)))))</f>
        <v>0.12</v>
      </c>
      <c r="H40" s="34">
        <f t="array" aca="1" ref="H40" ca="1">MAX(IF((MONTH(DatesS)=$A40)*(OFFSET(DatesS,,INDEX(ColS,MATCH($C40,Param,0))))&gt;0,OFFSET(DatesS,,INDEX(ColS,MATCH($C40,Param,0)))))</f>
        <v>620</v>
      </c>
      <c r="I40" s="42">
        <f t="shared" ca="1" si="18"/>
        <v>4</v>
      </c>
      <c r="J40" s="107"/>
      <c r="K40" s="108"/>
      <c r="L40" s="108"/>
      <c r="M40" s="108"/>
      <c r="N40" s="108"/>
      <c r="O40" s="109"/>
      <c r="P40" s="107"/>
      <c r="Q40" s="108"/>
      <c r="R40" s="108"/>
      <c r="S40" s="108"/>
      <c r="T40" s="108"/>
      <c r="U40" s="109"/>
      <c r="V40" s="36"/>
      <c r="W40" s="35"/>
      <c r="X40" s="35"/>
      <c r="Y40" s="35"/>
      <c r="Z40" s="35"/>
      <c r="AA40" s="37"/>
      <c r="AB40" s="36"/>
      <c r="AC40" s="35"/>
      <c r="AD40" s="35"/>
      <c r="AE40" s="35"/>
      <c r="AF40" s="35"/>
      <c r="AG40" s="37"/>
      <c r="AH40" s="107"/>
      <c r="AI40" s="108"/>
      <c r="AJ40" s="108"/>
      <c r="AK40" s="108"/>
      <c r="AL40" s="108"/>
      <c r="AM40" s="109"/>
      <c r="AN40" s="208">
        <f t="shared" ca="1" si="7"/>
        <v>30</v>
      </c>
    </row>
    <row r="41" spans="1:41" ht="25.5" hidden="1" customHeight="1" outlineLevel="1" x14ac:dyDescent="0.25">
      <c r="A41" s="18">
        <f>A39</f>
        <v>2</v>
      </c>
      <c r="B41" s="276"/>
      <c r="C41" s="105" t="s">
        <v>28</v>
      </c>
      <c r="D41" s="41">
        <f t="shared" ca="1" si="15"/>
        <v>28</v>
      </c>
      <c r="E41" s="34">
        <f t="shared" ca="1" si="16"/>
        <v>23.240000000000002</v>
      </c>
      <c r="F41" s="34">
        <f t="shared" ca="1" si="17"/>
        <v>0.83000000000000007</v>
      </c>
      <c r="G41" s="34">
        <f t="array" aca="1" ref="G41" ca="1">MIN(IF((MONTH(DatesS)=$A41)*(OFFSET(DatesS,,INDEX(ColS,MATCH($C41,Param,0))))&gt;0,OFFSET(DatesS,,INDEX(ColS,MATCH($C41,Param,0)))))</f>
        <v>0.39</v>
      </c>
      <c r="H41" s="34">
        <f t="array" aca="1" ref="H41" ca="1">MAX(IF((MONTH(DatesS)=$A41)*(OFFSET(DatesS,,INDEX(ColS,MATCH($C41,Param,0))))&gt;0,OFFSET(DatesS,,INDEX(ColS,MATCH($C41,Param,0)))))</f>
        <v>5</v>
      </c>
      <c r="I41" s="42">
        <f t="shared" ca="1" si="18"/>
        <v>1</v>
      </c>
      <c r="J41" s="41" t="e">
        <f t="shared" ref="J41:J49" ca="1" si="24">SUMPRODUCT((MONTH(DatesD)=$A41)*(OFFSET(DatesD,,INDEX(ColD1,MATCH($C41,Param,0)))&lt;&gt;0))</f>
        <v>#REF!</v>
      </c>
      <c r="K41" s="34" t="e">
        <f t="shared" ref="K41:K49" ca="1" si="25">SUMPRODUCT((MONTH(DatesD)=$A41)*(OFFSET(DatesD,,INDEX(ColD1,MATCH($C41,Param,0)))))</f>
        <v>#REF!</v>
      </c>
      <c r="L41" s="34" t="e">
        <f t="shared" ref="L41:L49" ca="1" si="26">IF(J41=0,0,K41/J41)</f>
        <v>#REF!</v>
      </c>
      <c r="M41" s="34" t="e">
        <f t="array" aca="1" ref="M41" ca="1">MIN(IF((MONTH(DatesD)=$A41)*(OFFSET(DatesD,,INDEX(ColD1,MATCH($C41,Param,0))))&gt;0,OFFSET(DatesD,,INDEX(ColD1,MATCH($C41,Param,0)))))</f>
        <v>#REF!</v>
      </c>
      <c r="N41" s="34" t="e">
        <f t="array" aca="1" ref="N41" ca="1">MAX(IF((MONTH(DatesD)=$A41)*(OFFSET(DatesD,,INDEX(ColD1,MATCH($C41,Param,0))))&gt;0,OFFSET(DatesD,,INDEX(ColD1,MATCH($C41,Param,0)))))</f>
        <v>#REF!</v>
      </c>
      <c r="O41" s="42" t="e">
        <f t="shared" ref="O41:O49" ca="1" si="27">SUMPRODUCT((MONTH(DatesD)=$A41)*(OFFSET(DatesD,,INDEX(ColD1,MATCH($C41,Param,0)))&gt;=INDEX(SeuilD1,MATCH($C41,Param,0))))</f>
        <v>#REF!</v>
      </c>
      <c r="P41" s="36"/>
      <c r="Q41" s="35"/>
      <c r="R41" s="35"/>
      <c r="S41" s="35"/>
      <c r="T41" s="35"/>
      <c r="U41" s="37"/>
      <c r="V41" s="107"/>
      <c r="W41" s="108"/>
      <c r="X41" s="108"/>
      <c r="Y41" s="108"/>
      <c r="Z41" s="108"/>
      <c r="AA41" s="109"/>
      <c r="AB41" s="107"/>
      <c r="AC41" s="108"/>
      <c r="AD41" s="108">
        <f t="shared" ref="AD41:AD49" ca="1" si="28">IF(AB41=0,0,SUMPRODUCT((MONTH(DatesUF)=$A41)*(OFFSET(DatesUF,,INDEX(ColD1,MATCH(U41,Param,0)))))/SUMPRODUCT((MONTH(DatesUF)=$A41)*(OFFSET(DatesUF,,INDEX(ColD1,MATCH(U41,Param,0)))&lt;&gt;0)))</f>
        <v>0</v>
      </c>
      <c r="AE41" s="108"/>
      <c r="AF41" s="108"/>
      <c r="AG41" s="109"/>
      <c r="AH41" s="107"/>
      <c r="AI41" s="108"/>
      <c r="AJ41" s="108"/>
      <c r="AK41" s="108"/>
      <c r="AL41" s="108"/>
      <c r="AM41" s="109"/>
      <c r="AN41" s="208" t="e">
        <f t="shared" ca="1" si="7"/>
        <v>#REF!</v>
      </c>
    </row>
    <row r="42" spans="1:41" ht="25.5" hidden="1" customHeight="1" outlineLevel="1" x14ac:dyDescent="0.25">
      <c r="A42" s="18">
        <f t="shared" ref="A42:A50" si="29">A41</f>
        <v>2</v>
      </c>
      <c r="B42" s="276"/>
      <c r="C42" s="105" t="s">
        <v>64</v>
      </c>
      <c r="D42" s="41">
        <f t="shared" ca="1" si="15"/>
        <v>29</v>
      </c>
      <c r="E42" s="34" t="e">
        <f t="shared" ca="1" si="16"/>
        <v>#VALUE!</v>
      </c>
      <c r="F42" s="34" t="e">
        <f t="shared" ca="1" si="17"/>
        <v>#VALUE!</v>
      </c>
      <c r="G42" s="34" t="e">
        <f t="array" aca="1" ref="G42" ca="1">MIN(IF((MONTH(DatesS)=$A42)*(OFFSET(DatesS,,INDEX(ColS,MATCH($C42,Param,0))))&gt;0,OFFSET(DatesS,,INDEX(ColS,MATCH($C42,Param,0)))))</f>
        <v>#VALUE!</v>
      </c>
      <c r="H42" s="34" t="e">
        <f t="array" aca="1" ref="H42" ca="1">MAX(IF((MONTH(DatesS)=$A42)*(OFFSET(DatesS,,INDEX(ColS,MATCH($C42,Param,0))))&gt;0,OFFSET(DatesS,,INDEX(ColS,MATCH($C42,Param,0)))))</f>
        <v>#VALUE!</v>
      </c>
      <c r="I42" s="42">
        <f t="shared" ca="1" si="18"/>
        <v>29</v>
      </c>
      <c r="J42" s="41" t="e">
        <f t="shared" ca="1" si="24"/>
        <v>#REF!</v>
      </c>
      <c r="K42" s="34" t="e">
        <f t="shared" ca="1" si="25"/>
        <v>#REF!</v>
      </c>
      <c r="L42" s="34" t="e">
        <f t="shared" ca="1" si="26"/>
        <v>#REF!</v>
      </c>
      <c r="M42" s="34" t="e">
        <f t="array" aca="1" ref="M42" ca="1">MIN(IF((MONTH(DatesD)=$A42)*(OFFSET(DatesD,,INDEX(ColD1,MATCH($C42,Param,0))))&gt;0,OFFSET(DatesD,,INDEX(ColD1,MATCH($C42,Param,0)))))</f>
        <v>#REF!</v>
      </c>
      <c r="N42" s="34" t="e">
        <f t="array" aca="1" ref="N42" ca="1">MAX(IF((MONTH(DatesD)=$A42)*(OFFSET(DatesD,,INDEX(ColD1,MATCH($C42,Param,0))))&gt;0,OFFSET(DatesD,,INDEX(ColD1,MATCH($C42,Param,0)))))</f>
        <v>#REF!</v>
      </c>
      <c r="O42" s="42" t="e">
        <f t="shared" ca="1" si="27"/>
        <v>#REF!</v>
      </c>
      <c r="P42" s="36"/>
      <c r="Q42" s="35"/>
      <c r="R42" s="35"/>
      <c r="S42" s="35"/>
      <c r="T42" s="35"/>
      <c r="U42" s="37"/>
      <c r="V42" s="107"/>
      <c r="W42" s="108"/>
      <c r="X42" s="108"/>
      <c r="Y42" s="108"/>
      <c r="Z42" s="108"/>
      <c r="AA42" s="109"/>
      <c r="AB42" s="107"/>
      <c r="AC42" s="108"/>
      <c r="AD42" s="108">
        <f t="shared" ca="1" si="28"/>
        <v>0</v>
      </c>
      <c r="AE42" s="108"/>
      <c r="AF42" s="108"/>
      <c r="AG42" s="109"/>
      <c r="AH42" s="107"/>
      <c r="AI42" s="108"/>
      <c r="AJ42" s="108"/>
      <c r="AK42" s="108"/>
      <c r="AL42" s="108"/>
      <c r="AM42" s="109"/>
      <c r="AN42" s="208" t="e">
        <f t="shared" ca="1" si="7"/>
        <v>#REF!</v>
      </c>
    </row>
    <row r="43" spans="1:41" ht="25.5" hidden="1" customHeight="1" outlineLevel="1" x14ac:dyDescent="0.25">
      <c r="A43" s="18">
        <f t="shared" si="29"/>
        <v>2</v>
      </c>
      <c r="B43" s="276"/>
      <c r="C43" s="105" t="s">
        <v>65</v>
      </c>
      <c r="D43" s="41">
        <f t="shared" ca="1" si="15"/>
        <v>29</v>
      </c>
      <c r="E43" s="34" t="e">
        <f t="shared" ca="1" si="16"/>
        <v>#VALUE!</v>
      </c>
      <c r="F43" s="34" t="e">
        <f t="shared" ca="1" si="17"/>
        <v>#VALUE!</v>
      </c>
      <c r="G43" s="34" t="e">
        <f t="array" aca="1" ref="G43" ca="1">MIN(IF((MONTH(DatesS)=$A43)*(OFFSET(DatesS,,INDEX(ColS,MATCH($C43,Param,0))))&gt;0,OFFSET(DatesS,,INDEX(ColS,MATCH($C43,Param,0)))))</f>
        <v>#VALUE!</v>
      </c>
      <c r="H43" s="34" t="e">
        <f t="array" aca="1" ref="H43" ca="1">MAX(IF((MONTH(DatesS)=$A43)*(OFFSET(DatesS,,INDEX(ColS,MATCH($C43,Param,0))))&gt;0,OFFSET(DatesS,,INDEX(ColS,MATCH($C43,Param,0)))))</f>
        <v>#VALUE!</v>
      </c>
      <c r="I43" s="42">
        <f t="shared" ca="1" si="18"/>
        <v>29</v>
      </c>
      <c r="J43" s="41" t="e">
        <f t="shared" ca="1" si="24"/>
        <v>#REF!</v>
      </c>
      <c r="K43" s="34" t="e">
        <f t="shared" ca="1" si="25"/>
        <v>#REF!</v>
      </c>
      <c r="L43" s="34" t="e">
        <f t="shared" ca="1" si="26"/>
        <v>#REF!</v>
      </c>
      <c r="M43" s="34" t="e">
        <f t="array" aca="1" ref="M43" ca="1">MIN(IF((MONTH(DatesD)=$A43)*(OFFSET(DatesD,,INDEX(ColD1,MATCH($C43,Param,0))))&gt;0,OFFSET(DatesD,,INDEX(ColD1,MATCH($C43,Param,0)))))</f>
        <v>#REF!</v>
      </c>
      <c r="N43" s="34" t="e">
        <f t="array" aca="1" ref="N43" ca="1">MAX(IF((MONTH(DatesD)=$A43)*(OFFSET(DatesD,,INDEX(ColD1,MATCH($C43,Param,0))))&gt;0,OFFSET(DatesD,,INDEX(ColD1,MATCH($C43,Param,0)))))</f>
        <v>#REF!</v>
      </c>
      <c r="O43" s="42" t="e">
        <f t="shared" ca="1" si="27"/>
        <v>#REF!</v>
      </c>
      <c r="P43" s="36"/>
      <c r="Q43" s="35"/>
      <c r="R43" s="35"/>
      <c r="S43" s="35"/>
      <c r="T43" s="35"/>
      <c r="U43" s="37"/>
      <c r="V43" s="107"/>
      <c r="W43" s="108"/>
      <c r="X43" s="108"/>
      <c r="Y43" s="108"/>
      <c r="Z43" s="108"/>
      <c r="AA43" s="109"/>
      <c r="AB43" s="107"/>
      <c r="AC43" s="108"/>
      <c r="AD43" s="108">
        <f t="shared" ca="1" si="28"/>
        <v>0</v>
      </c>
      <c r="AE43" s="108"/>
      <c r="AF43" s="108"/>
      <c r="AG43" s="109"/>
      <c r="AH43" s="107"/>
      <c r="AI43" s="108"/>
      <c r="AJ43" s="108"/>
      <c r="AK43" s="108"/>
      <c r="AL43" s="108"/>
      <c r="AM43" s="109"/>
      <c r="AN43" s="208" t="e">
        <f t="shared" ca="1" si="7"/>
        <v>#REF!</v>
      </c>
    </row>
    <row r="44" spans="1:41" ht="25.5" hidden="1" customHeight="1" outlineLevel="1" x14ac:dyDescent="0.25">
      <c r="A44" s="18">
        <f t="shared" si="29"/>
        <v>2</v>
      </c>
      <c r="B44" s="276"/>
      <c r="C44" s="105" t="s">
        <v>26</v>
      </c>
      <c r="D44" s="41">
        <f t="shared" ca="1" si="15"/>
        <v>28</v>
      </c>
      <c r="E44" s="34">
        <f t="shared" ca="1" si="16"/>
        <v>1.9640165885</v>
      </c>
      <c r="F44" s="34">
        <f t="shared" ca="1" si="17"/>
        <v>7.0143449589285714E-2</v>
      </c>
      <c r="G44" s="34">
        <f t="array" aca="1" ref="G44" ca="1">MIN(IF((MONTH(DatesS)=$A44)*(OFFSET(DatesS,,INDEX(ColS,MATCH($C44,Param,0))))&gt;0,OFFSET(DatesS,,INDEX(ColS,MATCH($C44,Param,0)))))</f>
        <v>2.9650348999999999E-2</v>
      </c>
      <c r="H44" s="34">
        <f t="array" aca="1" ref="H44" ca="1">MAX(IF((MONTH(DatesS)=$A44)*(OFFSET(DatesS,,INDEX(ColS,MATCH($C44,Param,0))))&gt;0,OFFSET(DatesS,,INDEX(ColS,MATCH($C44,Param,0)))))</f>
        <v>0.109668233</v>
      </c>
      <c r="I44" s="42">
        <f t="shared" ca="1" si="18"/>
        <v>0</v>
      </c>
      <c r="J44" s="41" t="e">
        <f t="shared" ca="1" si="24"/>
        <v>#REF!</v>
      </c>
      <c r="K44" s="34" t="e">
        <f t="shared" ca="1" si="25"/>
        <v>#REF!</v>
      </c>
      <c r="L44" s="34" t="e">
        <f t="shared" ca="1" si="26"/>
        <v>#REF!</v>
      </c>
      <c r="M44" s="34" t="e">
        <f t="array" aca="1" ref="M44" ca="1">MIN(IF((MONTH(DatesD)=$A44)*(OFFSET(DatesD,,INDEX(ColD1,MATCH($C44,Param,0))))&gt;0,OFFSET(DatesD,,INDEX(ColD1,MATCH($C44,Param,0)))))</f>
        <v>#REF!</v>
      </c>
      <c r="N44" s="34" t="e">
        <f t="array" aca="1" ref="N44" ca="1">MAX(IF((MONTH(DatesD)=$A44)*(OFFSET(DatesD,,INDEX(ColD1,MATCH($C44,Param,0))))&gt;0,OFFSET(DatesD,,INDEX(ColD1,MATCH($C44,Param,0)))))</f>
        <v>#REF!</v>
      </c>
      <c r="O44" s="42" t="e">
        <f t="shared" ca="1" si="27"/>
        <v>#REF!</v>
      </c>
      <c r="P44" s="36"/>
      <c r="Q44" s="35"/>
      <c r="R44" s="35"/>
      <c r="S44" s="35"/>
      <c r="T44" s="35"/>
      <c r="U44" s="37"/>
      <c r="V44" s="107"/>
      <c r="W44" s="108"/>
      <c r="X44" s="108"/>
      <c r="Y44" s="108"/>
      <c r="Z44" s="108"/>
      <c r="AA44" s="109"/>
      <c r="AB44" s="107"/>
      <c r="AC44" s="108"/>
      <c r="AD44" s="108">
        <f t="shared" ca="1" si="28"/>
        <v>0</v>
      </c>
      <c r="AE44" s="108"/>
      <c r="AF44" s="108"/>
      <c r="AG44" s="109"/>
      <c r="AH44" s="107"/>
      <c r="AI44" s="108"/>
      <c r="AJ44" s="108"/>
      <c r="AK44" s="108"/>
      <c r="AL44" s="108"/>
      <c r="AM44" s="109"/>
      <c r="AN44" s="208" t="e">
        <f t="shared" ca="1" si="7"/>
        <v>#REF!</v>
      </c>
    </row>
    <row r="45" spans="1:41" ht="25.5" hidden="1" customHeight="1" outlineLevel="1" x14ac:dyDescent="0.25">
      <c r="A45" s="18">
        <f t="shared" si="29"/>
        <v>2</v>
      </c>
      <c r="B45" s="276"/>
      <c r="C45" s="105" t="s">
        <v>22</v>
      </c>
      <c r="D45" s="41">
        <f t="shared" ca="1" si="15"/>
        <v>28</v>
      </c>
      <c r="E45" s="34">
        <f t="shared" ca="1" si="16"/>
        <v>57.906222813999996</v>
      </c>
      <c r="F45" s="34">
        <f t="shared" ca="1" si="17"/>
        <v>2.0680793862142854</v>
      </c>
      <c r="G45" s="34">
        <f t="array" aca="1" ref="G45" ca="1">MIN(IF((MONTH(DatesS)=$A45)*(OFFSET(DatesS,,INDEX(ColS,MATCH($C45,Param,0))))&gt;0,OFFSET(DatesS,,INDEX(ColS,MATCH($C45,Param,0)))))</f>
        <v>0.74162662000000001</v>
      </c>
      <c r="H45" s="34">
        <f t="array" aca="1" ref="H45" ca="1">MAX(IF((MONTH(DatesS)=$A45)*(OFFSET(DatesS,,INDEX(ColS,MATCH($C45,Param,0))))&gt;0,OFFSET(DatesS,,INDEX(ColS,MATCH($C45,Param,0)))))</f>
        <v>3.36233783</v>
      </c>
      <c r="I45" s="42">
        <f t="shared" ca="1" si="18"/>
        <v>0</v>
      </c>
      <c r="J45" s="41" t="e">
        <f t="shared" ca="1" si="24"/>
        <v>#REF!</v>
      </c>
      <c r="K45" s="34" t="e">
        <f t="shared" ca="1" si="25"/>
        <v>#REF!</v>
      </c>
      <c r="L45" s="34" t="e">
        <f t="shared" ca="1" si="26"/>
        <v>#REF!</v>
      </c>
      <c r="M45" s="34" t="e">
        <f t="array" aca="1" ref="M45" ca="1">MIN(IF((MONTH(DatesD)=$A45)*(OFFSET(DatesD,,INDEX(ColD1,MATCH($C45,Param,0))))&gt;0,OFFSET(DatesD,,INDEX(ColD1,MATCH($C45,Param,0)))))</f>
        <v>#REF!</v>
      </c>
      <c r="N45" s="34" t="e">
        <f t="array" aca="1" ref="N45" ca="1">MAX(IF((MONTH(DatesD)=$A45)*(OFFSET(DatesD,,INDEX(ColD1,MATCH($C45,Param,0))))&gt;0,OFFSET(DatesD,,INDEX(ColD1,MATCH($C45,Param,0)))))</f>
        <v>#REF!</v>
      </c>
      <c r="O45" s="42" t="e">
        <f t="shared" ca="1" si="27"/>
        <v>#REF!</v>
      </c>
      <c r="P45" s="36"/>
      <c r="Q45" s="35"/>
      <c r="R45" s="35"/>
      <c r="S45" s="35"/>
      <c r="T45" s="35"/>
      <c r="U45" s="37"/>
      <c r="V45" s="107"/>
      <c r="W45" s="108"/>
      <c r="X45" s="108"/>
      <c r="Y45" s="108"/>
      <c r="Z45" s="108"/>
      <c r="AA45" s="109"/>
      <c r="AB45" s="107"/>
      <c r="AC45" s="108"/>
      <c r="AD45" s="108">
        <f t="shared" ca="1" si="28"/>
        <v>0</v>
      </c>
      <c r="AE45" s="108"/>
      <c r="AF45" s="108"/>
      <c r="AG45" s="109"/>
      <c r="AH45" s="107"/>
      <c r="AI45" s="108"/>
      <c r="AJ45" s="108"/>
      <c r="AK45" s="108"/>
      <c r="AL45" s="108"/>
      <c r="AM45" s="109"/>
      <c r="AN45" s="208" t="e">
        <f t="shared" ca="1" si="7"/>
        <v>#REF!</v>
      </c>
    </row>
    <row r="46" spans="1:41" ht="25.5" hidden="1" customHeight="1" outlineLevel="1" x14ac:dyDescent="0.25">
      <c r="A46" s="18">
        <f t="shared" si="29"/>
        <v>2</v>
      </c>
      <c r="B46" s="276"/>
      <c r="C46" s="105" t="s">
        <v>25</v>
      </c>
      <c r="D46" s="41">
        <f t="shared" ca="1" si="15"/>
        <v>28</v>
      </c>
      <c r="E46" s="34">
        <f t="shared" ca="1" si="16"/>
        <v>4.404390244</v>
      </c>
      <c r="F46" s="34">
        <f t="shared" ca="1" si="17"/>
        <v>0.15729965157142858</v>
      </c>
      <c r="G46" s="34">
        <f t="array" aca="1" ref="G46" ca="1">MIN(IF((MONTH(DatesS)=$A46)*(OFFSET(DatesS,,INDEX(ColS,MATCH($C46,Param,0))))&gt;0,OFFSET(DatesS,,INDEX(ColS,MATCH($C46,Param,0)))))</f>
        <v>8.9795888000000004E-2</v>
      </c>
      <c r="H46" s="34">
        <f t="array" aca="1" ref="H46" ca="1">MAX(IF((MONTH(DatesS)=$A46)*(OFFSET(DatesS,,INDEX(ColS,MATCH($C46,Param,0))))&gt;0,OFFSET(DatesS,,INDEX(ColS,MATCH($C46,Param,0)))))</f>
        <v>0.255034339</v>
      </c>
      <c r="I46" s="42">
        <f t="shared" ca="1" si="18"/>
        <v>0</v>
      </c>
      <c r="J46" s="41" t="e">
        <f t="shared" ca="1" si="24"/>
        <v>#REF!</v>
      </c>
      <c r="K46" s="34" t="e">
        <f t="shared" ca="1" si="25"/>
        <v>#REF!</v>
      </c>
      <c r="L46" s="34" t="e">
        <f t="shared" ca="1" si="26"/>
        <v>#REF!</v>
      </c>
      <c r="M46" s="34" t="e">
        <f t="array" aca="1" ref="M46" ca="1">MIN(IF((MONTH(DatesD)=$A46)*(OFFSET(DatesD,,INDEX(ColD1,MATCH($C46,Param,0))))&gt;0,OFFSET(DatesD,,INDEX(ColD1,MATCH($C46,Param,0)))))</f>
        <v>#REF!</v>
      </c>
      <c r="N46" s="34" t="e">
        <f t="array" aca="1" ref="N46" ca="1">MAX(IF((MONTH(DatesD)=$A46)*(OFFSET(DatesD,,INDEX(ColD1,MATCH($C46,Param,0))))&gt;0,OFFSET(DatesD,,INDEX(ColD1,MATCH($C46,Param,0)))))</f>
        <v>#REF!</v>
      </c>
      <c r="O46" s="42" t="e">
        <f t="shared" ca="1" si="27"/>
        <v>#REF!</v>
      </c>
      <c r="P46" s="36"/>
      <c r="Q46" s="35"/>
      <c r="R46" s="35"/>
      <c r="S46" s="35"/>
      <c r="T46" s="35"/>
      <c r="U46" s="37"/>
      <c r="V46" s="107"/>
      <c r="W46" s="108"/>
      <c r="X46" s="108"/>
      <c r="Y46" s="108"/>
      <c r="Z46" s="108"/>
      <c r="AA46" s="109"/>
      <c r="AB46" s="107"/>
      <c r="AC46" s="108"/>
      <c r="AD46" s="108">
        <f t="shared" ca="1" si="28"/>
        <v>0</v>
      </c>
      <c r="AE46" s="108"/>
      <c r="AF46" s="108"/>
      <c r="AG46" s="109"/>
      <c r="AH46" s="107"/>
      <c r="AI46" s="108"/>
      <c r="AJ46" s="108"/>
      <c r="AK46" s="108"/>
      <c r="AL46" s="108"/>
      <c r="AM46" s="109"/>
      <c r="AN46" s="208" t="e">
        <f t="shared" ca="1" si="7"/>
        <v>#REF!</v>
      </c>
    </row>
    <row r="47" spans="1:41" ht="25.5" hidden="1" customHeight="1" outlineLevel="1" x14ac:dyDescent="0.25">
      <c r="A47" s="18">
        <f t="shared" si="29"/>
        <v>2</v>
      </c>
      <c r="B47" s="276"/>
      <c r="C47" s="105" t="s">
        <v>23</v>
      </c>
      <c r="D47" s="41">
        <f t="shared" ca="1" si="15"/>
        <v>1</v>
      </c>
      <c r="E47" s="34" t="e">
        <f t="shared" ca="1" si="16"/>
        <v>#VALUE!</v>
      </c>
      <c r="F47" s="34" t="e">
        <f t="shared" ca="1" si="17"/>
        <v>#VALUE!</v>
      </c>
      <c r="G47" s="34" t="e">
        <f t="array" aca="1" ref="G47" ca="1">MIN(IF((MONTH(DatesS)=$A47)*(OFFSET(DatesS,,INDEX(ColS,MATCH($C47,Param,0))))&gt;0,OFFSET(DatesS,,INDEX(ColS,MATCH($C47,Param,0)))))</f>
        <v>#VALUE!</v>
      </c>
      <c r="H47" s="34" t="e">
        <f t="array" aca="1" ref="H47" ca="1">MAX(IF((MONTH(DatesS)=$A47)*(OFFSET(DatesS,,INDEX(ColS,MATCH($C47,Param,0))))&gt;0,OFFSET(DatesS,,INDEX(ColS,MATCH($C47,Param,0)))))</f>
        <v>#VALUE!</v>
      </c>
      <c r="I47" s="42">
        <f t="shared" ca="1" si="18"/>
        <v>1</v>
      </c>
      <c r="J47" s="41" t="e">
        <f t="shared" ca="1" si="24"/>
        <v>#REF!</v>
      </c>
      <c r="K47" s="34" t="e">
        <f t="shared" ca="1" si="25"/>
        <v>#REF!</v>
      </c>
      <c r="L47" s="34" t="e">
        <f t="shared" ca="1" si="26"/>
        <v>#REF!</v>
      </c>
      <c r="M47" s="34" t="e">
        <f t="array" aca="1" ref="M47" ca="1">MIN(IF((MONTH(DatesD)=$A47)*(OFFSET(DatesD,,INDEX(ColD1,MATCH($C47,Param,0))))&gt;0,OFFSET(DatesD,,INDEX(ColD1,MATCH($C47,Param,0)))))</f>
        <v>#REF!</v>
      </c>
      <c r="N47" s="34" t="e">
        <f t="array" aca="1" ref="N47" ca="1">MAX(IF((MONTH(DatesD)=$A47)*(OFFSET(DatesD,,INDEX(ColD1,MATCH($C47,Param,0))))&gt;0,OFFSET(DatesD,,INDEX(ColD1,MATCH($C47,Param,0)))))</f>
        <v>#REF!</v>
      </c>
      <c r="O47" s="42" t="e">
        <f t="shared" ca="1" si="27"/>
        <v>#REF!</v>
      </c>
      <c r="P47" s="36"/>
      <c r="Q47" s="35"/>
      <c r="R47" s="35"/>
      <c r="S47" s="35"/>
      <c r="T47" s="35"/>
      <c r="U47" s="37"/>
      <c r="V47" s="107"/>
      <c r="W47" s="108"/>
      <c r="X47" s="108"/>
      <c r="Y47" s="108"/>
      <c r="Z47" s="108"/>
      <c r="AA47" s="109"/>
      <c r="AB47" s="107"/>
      <c r="AC47" s="108"/>
      <c r="AD47" s="108">
        <f t="shared" ca="1" si="28"/>
        <v>0</v>
      </c>
      <c r="AE47" s="108"/>
      <c r="AF47" s="108"/>
      <c r="AG47" s="109"/>
      <c r="AH47" s="107"/>
      <c r="AI47" s="108"/>
      <c r="AJ47" s="108"/>
      <c r="AK47" s="108"/>
      <c r="AL47" s="108"/>
      <c r="AM47" s="109"/>
      <c r="AN47" s="208" t="e">
        <f t="shared" ca="1" si="7"/>
        <v>#REF!</v>
      </c>
    </row>
    <row r="48" spans="1:41" ht="25.5" hidden="1" customHeight="1" outlineLevel="1" x14ac:dyDescent="0.25">
      <c r="A48" s="18">
        <f t="shared" si="29"/>
        <v>2</v>
      </c>
      <c r="B48" s="276"/>
      <c r="C48" s="105" t="s">
        <v>27</v>
      </c>
      <c r="D48" s="41">
        <f t="shared" ca="1" si="15"/>
        <v>29</v>
      </c>
      <c r="E48" s="34" t="e">
        <f t="shared" ca="1" si="16"/>
        <v>#VALUE!</v>
      </c>
      <c r="F48" s="34" t="e">
        <f t="shared" ca="1" si="17"/>
        <v>#VALUE!</v>
      </c>
      <c r="G48" s="34" t="e">
        <f t="array" aca="1" ref="G48" ca="1">MIN(IF((MONTH(DatesS)=$A48)*(OFFSET(DatesS,,INDEX(ColS,MATCH($C48,Param,0))))&gt;0,OFFSET(DatesS,,INDEX(ColS,MATCH($C48,Param,0)))))</f>
        <v>#VALUE!</v>
      </c>
      <c r="H48" s="34" t="e">
        <f t="array" aca="1" ref="H48" ca="1">MAX(IF((MONTH(DatesS)=$A48)*(OFFSET(DatesS,,INDEX(ColS,MATCH($C48,Param,0))))&gt;0,OFFSET(DatesS,,INDEX(ColS,MATCH($C48,Param,0)))))</f>
        <v>#VALUE!</v>
      </c>
      <c r="I48" s="42">
        <f t="shared" ca="1" si="18"/>
        <v>29</v>
      </c>
      <c r="J48" s="41" t="e">
        <f t="shared" ca="1" si="24"/>
        <v>#REF!</v>
      </c>
      <c r="K48" s="34" t="e">
        <f t="shared" ca="1" si="25"/>
        <v>#REF!</v>
      </c>
      <c r="L48" s="34" t="e">
        <f t="shared" ca="1" si="26"/>
        <v>#REF!</v>
      </c>
      <c r="M48" s="34" t="e">
        <f t="array" aca="1" ref="M48" ca="1">MIN(IF((MONTH(DatesD)=$A48)*(OFFSET(DatesD,,INDEX(ColD1,MATCH($C48,Param,0))))&gt;0,OFFSET(DatesD,,INDEX(ColD1,MATCH($C48,Param,0)))))</f>
        <v>#REF!</v>
      </c>
      <c r="N48" s="34" t="e">
        <f t="array" aca="1" ref="N48" ca="1">MAX(IF((MONTH(DatesD)=$A48)*(OFFSET(DatesD,,INDEX(ColD1,MATCH($C48,Param,0))))&gt;0,OFFSET(DatesD,,INDEX(ColD1,MATCH($C48,Param,0)))))</f>
        <v>#REF!</v>
      </c>
      <c r="O48" s="42" t="e">
        <f t="shared" ca="1" si="27"/>
        <v>#REF!</v>
      </c>
      <c r="P48" s="36"/>
      <c r="Q48" s="35"/>
      <c r="R48" s="35"/>
      <c r="S48" s="35"/>
      <c r="T48" s="35"/>
      <c r="U48" s="37"/>
      <c r="V48" s="107"/>
      <c r="W48" s="108"/>
      <c r="X48" s="108"/>
      <c r="Y48" s="108"/>
      <c r="Z48" s="108"/>
      <c r="AA48" s="109"/>
      <c r="AB48" s="107"/>
      <c r="AC48" s="108"/>
      <c r="AD48" s="108">
        <f t="shared" ca="1" si="28"/>
        <v>0</v>
      </c>
      <c r="AE48" s="108"/>
      <c r="AF48" s="108"/>
      <c r="AG48" s="109"/>
      <c r="AH48" s="107"/>
      <c r="AI48" s="108"/>
      <c r="AJ48" s="108"/>
      <c r="AK48" s="108"/>
      <c r="AL48" s="108"/>
      <c r="AM48" s="109"/>
      <c r="AN48" s="208" t="e">
        <f t="shared" ca="1" si="7"/>
        <v>#REF!</v>
      </c>
    </row>
    <row r="49" spans="1:41" ht="25.5" hidden="1" customHeight="1" outlineLevel="1" thickBot="1" x14ac:dyDescent="0.3">
      <c r="A49" s="18">
        <f t="shared" si="29"/>
        <v>2</v>
      </c>
      <c r="B49" s="276"/>
      <c r="C49" s="106" t="s">
        <v>24</v>
      </c>
      <c r="D49" s="87">
        <f t="shared" ca="1" si="15"/>
        <v>28</v>
      </c>
      <c r="E49" s="88">
        <f t="shared" ca="1" si="16"/>
        <v>24.154490276999997</v>
      </c>
      <c r="F49" s="88">
        <f t="shared" ca="1" si="17"/>
        <v>0.86266036703571414</v>
      </c>
      <c r="G49" s="88">
        <f t="array" aca="1" ref="G49" ca="1">MIN(IF((MONTH(DatesS)=$A49)*(OFFSET(DatesS,,INDEX(ColS,MATCH($C49,Param,0))))&gt;0,OFFSET(DatesS,,INDEX(ColS,MATCH($C49,Param,0)))))</f>
        <v>0.46824765200000001</v>
      </c>
      <c r="H49" s="88">
        <f t="array" aca="1" ref="H49" ca="1">MAX(IF((MONTH(DatesS)=$A49)*(OFFSET(DatesS,,INDEX(ColS,MATCH($C49,Param,0))))&gt;0,OFFSET(DatesS,,INDEX(ColS,MATCH($C49,Param,0)))))</f>
        <v>1.6634516699999999</v>
      </c>
      <c r="I49" s="89">
        <f t="shared" ca="1" si="18"/>
        <v>0</v>
      </c>
      <c r="J49" s="87" t="e">
        <f t="shared" ca="1" si="24"/>
        <v>#REF!</v>
      </c>
      <c r="K49" s="88" t="e">
        <f t="shared" ca="1" si="25"/>
        <v>#REF!</v>
      </c>
      <c r="L49" s="88" t="e">
        <f t="shared" ca="1" si="26"/>
        <v>#REF!</v>
      </c>
      <c r="M49" s="88" t="e">
        <f t="array" aca="1" ref="M49" ca="1">MIN(IF((MONTH(DatesD)=$A49)*(OFFSET(DatesD,,INDEX(ColD1,MATCH($C49,Param,0))))&gt;0,OFFSET(DatesD,,INDEX(ColD1,MATCH($C49,Param,0)))))</f>
        <v>#REF!</v>
      </c>
      <c r="N49" s="88" t="e">
        <f t="array" aca="1" ref="N49" ca="1">MAX(IF((MONTH(DatesD)=$A49)*(OFFSET(DatesD,,INDEX(ColD1,MATCH($C49,Param,0))))&gt;0,OFFSET(DatesD,,INDEX(ColD1,MATCH($C49,Param,0)))))</f>
        <v>#REF!</v>
      </c>
      <c r="O49" s="89" t="e">
        <f t="shared" ca="1" si="27"/>
        <v>#REF!</v>
      </c>
      <c r="P49" s="90"/>
      <c r="Q49" s="91"/>
      <c r="R49" s="91"/>
      <c r="S49" s="91"/>
      <c r="T49" s="91"/>
      <c r="U49" s="92"/>
      <c r="V49" s="110"/>
      <c r="W49" s="111"/>
      <c r="X49" s="111"/>
      <c r="Y49" s="111"/>
      <c r="Z49" s="111"/>
      <c r="AA49" s="112"/>
      <c r="AB49" s="110"/>
      <c r="AC49" s="111"/>
      <c r="AD49" s="111">
        <f t="shared" ca="1" si="28"/>
        <v>0</v>
      </c>
      <c r="AE49" s="111"/>
      <c r="AF49" s="111"/>
      <c r="AG49" s="112"/>
      <c r="AH49" s="107"/>
      <c r="AI49" s="108"/>
      <c r="AJ49" s="108"/>
      <c r="AK49" s="108"/>
      <c r="AL49" s="108"/>
      <c r="AM49" s="109"/>
      <c r="AN49" s="208" t="e">
        <f t="shared" ca="1" si="7"/>
        <v>#REF!</v>
      </c>
    </row>
    <row r="50" spans="1:41" ht="25.5" hidden="1" customHeight="1" outlineLevel="1" thickBot="1" x14ac:dyDescent="0.3">
      <c r="A50" s="18">
        <f t="shared" si="29"/>
        <v>2</v>
      </c>
      <c r="B50" s="277"/>
      <c r="C50" s="113" t="s">
        <v>50</v>
      </c>
      <c r="D50" s="93" t="e">
        <f ca="1">SUM(D30:D49)</f>
        <v>#N/A</v>
      </c>
      <c r="E50" s="94" t="e">
        <f t="shared" ref="E50:AM50" ca="1" si="30">SUM(E30:E49)</f>
        <v>#N/A</v>
      </c>
      <c r="F50" s="94" t="e">
        <f t="shared" ca="1" si="30"/>
        <v>#N/A</v>
      </c>
      <c r="G50" s="94" t="e">
        <f t="shared" ca="1" si="30"/>
        <v>#N/A</v>
      </c>
      <c r="H50" s="94" t="e">
        <f t="shared" ca="1" si="30"/>
        <v>#N/A</v>
      </c>
      <c r="I50" s="95" t="e">
        <f t="shared" ca="1" si="30"/>
        <v>#N/A</v>
      </c>
      <c r="J50" s="93" t="e">
        <f t="shared" ca="1" si="30"/>
        <v>#REF!</v>
      </c>
      <c r="K50" s="94" t="e">
        <f t="shared" ca="1" si="30"/>
        <v>#REF!</v>
      </c>
      <c r="L50" s="94" t="e">
        <f t="shared" ca="1" si="30"/>
        <v>#REF!</v>
      </c>
      <c r="M50" s="94" t="e">
        <f t="shared" ca="1" si="30"/>
        <v>#REF!</v>
      </c>
      <c r="N50" s="94" t="e">
        <f t="shared" ca="1" si="30"/>
        <v>#REF!</v>
      </c>
      <c r="O50" s="95" t="e">
        <f t="shared" ca="1" si="30"/>
        <v>#REF!</v>
      </c>
      <c r="P50" s="93" t="e">
        <f t="shared" ca="1" si="30"/>
        <v>#REF!</v>
      </c>
      <c r="Q50" s="94" t="e">
        <f t="shared" ca="1" si="30"/>
        <v>#REF!</v>
      </c>
      <c r="R50" s="94" t="e">
        <f t="shared" ca="1" si="30"/>
        <v>#REF!</v>
      </c>
      <c r="S50" s="94" t="e">
        <f t="shared" ca="1" si="30"/>
        <v>#REF!</v>
      </c>
      <c r="T50" s="94" t="e">
        <f t="shared" ca="1" si="30"/>
        <v>#REF!</v>
      </c>
      <c r="U50" s="95" t="e">
        <f t="shared" ca="1" si="30"/>
        <v>#REF!</v>
      </c>
      <c r="V50" s="93" t="e">
        <f t="shared" ca="1" si="30"/>
        <v>#REF!</v>
      </c>
      <c r="W50" s="94" t="e">
        <f t="shared" ca="1" si="30"/>
        <v>#REF!</v>
      </c>
      <c r="X50" s="94" t="e">
        <f t="shared" ca="1" si="30"/>
        <v>#REF!</v>
      </c>
      <c r="Y50" s="94" t="e">
        <f t="shared" ca="1" si="30"/>
        <v>#REF!</v>
      </c>
      <c r="Z50" s="94" t="e">
        <f t="shared" ca="1" si="30"/>
        <v>#REF!</v>
      </c>
      <c r="AA50" s="95" t="e">
        <f t="shared" ca="1" si="30"/>
        <v>#REF!</v>
      </c>
      <c r="AB50" s="93" t="e">
        <f t="shared" ca="1" si="30"/>
        <v>#REF!</v>
      </c>
      <c r="AC50" s="94" t="e">
        <f t="shared" ca="1" si="30"/>
        <v>#REF!</v>
      </c>
      <c r="AD50" s="94" t="e">
        <f t="shared" ca="1" si="30"/>
        <v>#REF!</v>
      </c>
      <c r="AE50" s="94" t="e">
        <f t="shared" ca="1" si="30"/>
        <v>#REF!</v>
      </c>
      <c r="AF50" s="94" t="e">
        <f t="shared" ca="1" si="30"/>
        <v>#REF!</v>
      </c>
      <c r="AG50" s="95" t="e">
        <f t="shared" ca="1" si="30"/>
        <v>#REF!</v>
      </c>
      <c r="AH50" s="93" t="e">
        <f t="shared" ca="1" si="30"/>
        <v>#REF!</v>
      </c>
      <c r="AI50" s="94" t="e">
        <f t="shared" ca="1" si="30"/>
        <v>#REF!</v>
      </c>
      <c r="AJ50" s="94" t="e">
        <f t="shared" ca="1" si="30"/>
        <v>#REF!</v>
      </c>
      <c r="AK50" s="94" t="e">
        <f t="shared" ca="1" si="30"/>
        <v>#REF!</v>
      </c>
      <c r="AL50" s="94" t="e">
        <f t="shared" ca="1" si="30"/>
        <v>#REF!</v>
      </c>
      <c r="AM50" s="95" t="e">
        <f t="shared" ca="1" si="30"/>
        <v>#REF!</v>
      </c>
      <c r="AN50" s="208" t="e">
        <f t="shared" ca="1" si="7"/>
        <v>#N/A</v>
      </c>
    </row>
    <row r="51" spans="1:41" ht="25.5" customHeight="1" collapsed="1" thickBot="1" x14ac:dyDescent="0.3">
      <c r="B51" s="272">
        <f>DATE($C$4,A30,1)</f>
        <v>42401</v>
      </c>
      <c r="C51" s="273"/>
      <c r="D51" s="273"/>
      <c r="E51" s="273"/>
      <c r="F51" s="273"/>
      <c r="G51" s="273"/>
      <c r="H51" s="273"/>
      <c r="I51" s="273"/>
      <c r="J51" s="273"/>
      <c r="K51" s="273"/>
      <c r="L51" s="273"/>
      <c r="M51" s="273"/>
      <c r="N51" s="273"/>
      <c r="O51" s="273"/>
      <c r="P51" s="273"/>
      <c r="Q51" s="273"/>
      <c r="R51" s="273"/>
      <c r="S51" s="273"/>
      <c r="T51" s="273"/>
      <c r="U51" s="273"/>
      <c r="V51" s="273"/>
      <c r="W51" s="273"/>
      <c r="X51" s="273"/>
      <c r="Y51" s="273"/>
      <c r="Z51" s="273"/>
      <c r="AA51" s="273"/>
      <c r="AB51" s="273"/>
      <c r="AC51" s="273"/>
      <c r="AD51" s="273"/>
      <c r="AE51" s="273"/>
      <c r="AF51" s="273"/>
      <c r="AG51" s="273"/>
      <c r="AH51" s="273"/>
      <c r="AI51" s="273"/>
      <c r="AJ51" s="273"/>
      <c r="AK51" s="273"/>
      <c r="AL51" s="273"/>
      <c r="AM51" s="274"/>
      <c r="AN51" s="208">
        <f t="shared" si="7"/>
        <v>0</v>
      </c>
    </row>
    <row r="52" spans="1:41" ht="25.5" hidden="1" customHeight="1" outlineLevel="1" x14ac:dyDescent="0.25">
      <c r="A52" s="18">
        <v>3</v>
      </c>
      <c r="B52" s="275">
        <f>DATE($C$4,A52,1)</f>
        <v>42430</v>
      </c>
      <c r="C52" s="102" t="s">
        <v>11</v>
      </c>
      <c r="D52" s="38">
        <f t="shared" ref="D52:D71" ca="1" si="31">SUMPRODUCT((MONTH(DatesS)=$A52)*(OFFSET(DatesS,,INDEX(ColS,MATCH($C52,Param,0)))&lt;&gt;0))</f>
        <v>31</v>
      </c>
      <c r="E52" s="39">
        <f t="shared" ref="E52:E71" ca="1" si="32">SUMPRODUCT((MONTH(DatesS)=$A52)*(OFFSET(DatesS,,INDEX(ColS,MATCH($C52,Param,0)))))</f>
        <v>53630</v>
      </c>
      <c r="F52" s="39">
        <f t="shared" ref="F52:F71" ca="1" si="33">IF(D52=0,0,E52/D52)</f>
        <v>1730</v>
      </c>
      <c r="G52" s="39">
        <f t="array" aca="1" ref="G52" ca="1">MIN(IF((MONTH(DatesS)=$A52)*(OFFSET(DatesS,,INDEX(ColS,MATCH($C52,Param,0))))&gt;0,OFFSET(DatesS,,INDEX(ColS,MATCH($C52,Param,0)))))</f>
        <v>683</v>
      </c>
      <c r="H52" s="39">
        <f t="array" aca="1" ref="H52" ca="1">MAX(IF((MONTH(DatesS)=$A52)*(OFFSET(DatesS,,INDEX(ColS,MATCH($C52,Param,0))))&gt;0,OFFSET(DatesS,,INDEX(ColS,MATCH($C52,Param,0)))))</f>
        <v>2330</v>
      </c>
      <c r="I52" s="40">
        <f t="shared" ref="I52:I71" ca="1" si="34">SUMPRODUCT((MONTH(DatesS)=$A52)*(OFFSET(DatesS,,INDEX(ColS,MATCH($C52,Param,0)))&gt;=INDEX(SeuilS,MATCH($C52,Param,0))))</f>
        <v>0</v>
      </c>
      <c r="J52" s="38" t="e">
        <f ca="1">SUMPRODUCT((MONTH(DatesD)=$A52)*(OFFSET(DatesD,,INDEX(ColD1,MATCH($C52,Param,0)))&lt;&gt;0))</f>
        <v>#REF!</v>
      </c>
      <c r="K52" s="39" t="e">
        <f ca="1">SUMPRODUCT((MONTH(DatesD)=$A52)*(OFFSET(DatesD,,INDEX(ColD1,MATCH($C52,Param,0)))))</f>
        <v>#REF!</v>
      </c>
      <c r="L52" s="39" t="e">
        <f t="shared" ref="L52:L58" ca="1" si="35">IF(J52=0,0,K52/J52)</f>
        <v>#REF!</v>
      </c>
      <c r="M52" s="39" t="e">
        <f t="array" aca="1" ref="M52" ca="1">MIN(IF((MONTH(DatesD)=$A52)*(OFFSET(DatesD,,INDEX(ColD1,MATCH($C52,Param,0))))&gt;0,OFFSET(DatesD,,INDEX(ColD1,MATCH($C52,Param,0)))))</f>
        <v>#REF!</v>
      </c>
      <c r="N52" s="39" t="e">
        <f t="array" aca="1" ref="N52" ca="1">MAX(IF((MONTH(DatesD)=$A52)*(OFFSET(DatesD,,INDEX(ColD1,MATCH($C52,Param,0))))&gt;0,OFFSET(DatesD,,INDEX(ColD1,MATCH($C52,Param,0)))))</f>
        <v>#REF!</v>
      </c>
      <c r="O52" s="40" t="e">
        <f t="shared" ref="O52:O58" ca="1" si="36">SUMPRODUCT((MONTH(DatesD)=$A52)*(OFFSET(DatesD,,INDEX(ColD1,MATCH($C52,Param,0)))&gt;=INDEX(SeuilD1,MATCH($C52,Param,0))))</f>
        <v>#REF!</v>
      </c>
      <c r="P52" s="38" t="e">
        <f ca="1">SUMPRODUCT((MONTH(DatesD)=$A52)*(OFFSET(DatesD,,INDEX(ColD2,MATCH($C52,Param,0)))&lt;&gt;0))</f>
        <v>#REF!</v>
      </c>
      <c r="Q52" s="39" t="e">
        <f ca="1">SUMPRODUCT((MONTH(DatesD)=$A52)*(OFFSET(DatesD,,INDEX(ColD2,MATCH($C52,Param,0)))))</f>
        <v>#REF!</v>
      </c>
      <c r="R52" s="39" t="e">
        <f ca="1">IF(P52=0,0,Q52/P52)</f>
        <v>#REF!</v>
      </c>
      <c r="S52" s="39" t="e">
        <f t="array" aca="1" ref="S52" ca="1">MIN(IF((MONTH(DatesD)=$A52)*(OFFSET(DatesD,,INDEX(ColD2,MATCH($C52,Param,0))))&gt;0,OFFSET(DatesD,,INDEX(ColD2,MATCH($C52,Param,0)))))</f>
        <v>#REF!</v>
      </c>
      <c r="T52" s="39" t="e">
        <f t="array" aca="1" ref="T52" ca="1">MAX(IF((MONTH(DatesD)=$A52)*(OFFSET(DatesD,,INDEX(ColD2,MATCH($C52,Param,0))))&gt;0,OFFSET(DatesD,,INDEX(ColD2,MATCH($C52,Param,0)))))</f>
        <v>#REF!</v>
      </c>
      <c r="U52" s="40" t="e">
        <f ca="1">SUMPRODUCT((MONTH(DatesD)=$A52)*(OFFSET(DatesD,,INDEX(ColD2,MATCH($C52,Param,0)))&gt;=INDEX(SeuilD2,MATCH($C52,Param,0))))</f>
        <v>#REF!</v>
      </c>
      <c r="V52" s="38" t="e">
        <f ca="1">SUMPRODUCT((MONTH(DatesUF)=$A52)*(OFFSET(DatesUF,,INDEX(ColUF1,MATCH($C52,Param,0)))&lt;&gt;0))</f>
        <v>#REF!</v>
      </c>
      <c r="W52" s="39" t="e">
        <f ca="1">SUMPRODUCT((MONTH(DatesUF)=$A52)*(OFFSET(DatesUF,,INDEX(ColUF1,MATCH($C52,Param,0)))))</f>
        <v>#REF!</v>
      </c>
      <c r="X52" s="39" t="e">
        <f ca="1">IF(V52=0,0,W52/V52)</f>
        <v>#REF!</v>
      </c>
      <c r="Y52" s="39" t="e">
        <f t="array" aca="1" ref="Y52" ca="1">MIN(IF((MONTH(DatesUF)=$A52)*(OFFSET(DatesUF,,INDEX(ColUF1,MATCH($C52,Param,0))))&gt;0,OFFSET(DatesUF,,INDEX(ColUF1,MATCH($C52,Param,0)))))</f>
        <v>#REF!</v>
      </c>
      <c r="Z52" s="39" t="e">
        <f t="array" aca="1" ref="Z52" ca="1">MAX(IF((MONTH(DatesUF)=$A52)*(OFFSET(DatesUF,,INDEX(ColUF1,MATCH($C52,Param,0))))&gt;0,OFFSET(DatesUF,,INDEX(ColUF1,MATCH($C52,Param,0)))))</f>
        <v>#REF!</v>
      </c>
      <c r="AA52" s="40" t="e">
        <f ca="1">SUMPRODUCT((MONTH(DatesUF)=$A52)*(OFFSET(DatesUF,,INDEX(ColUF1,MATCH($C52,Param,0)))&gt;=INDEX(SeuilUF1,MATCH($C52,Param,0))))</f>
        <v>#REF!</v>
      </c>
      <c r="AB52" s="38" t="e">
        <f ca="1">SUMPRODUCT((MONTH(DatesUF)=$A52)*(OFFSET(DatesUF,,INDEX(ColUF2,MATCH($C52,Param,0)))&lt;&gt;0))</f>
        <v>#REF!</v>
      </c>
      <c r="AC52" s="39" t="e">
        <f ca="1">SUMPRODUCT((MONTH(DatesUF)=$A52)*(OFFSET(DatesUF,,INDEX(ColUF2,MATCH($C52,Param,0)))))</f>
        <v>#REF!</v>
      </c>
      <c r="AD52" s="39" t="e">
        <f ca="1">IF(AB52=0,0,AC52/AB52)</f>
        <v>#REF!</v>
      </c>
      <c r="AE52" s="39" t="e">
        <f t="array" aca="1" ref="AE52" ca="1">MIN(IF((MONTH(DatesUF)=$A52)*(OFFSET(DatesUF,,INDEX(ColUF2,MATCH($C52,Param,0))))&gt;0,OFFSET(DatesUF,,INDEX(ColUF2,MATCH($C52,Param,0)))))</f>
        <v>#REF!</v>
      </c>
      <c r="AF52" s="39" t="e">
        <f t="array" aca="1" ref="AF52" ca="1">MAX(IF((MONTH(DatesUF)=$A52)*(OFFSET(DatesUF,,INDEX(ColUF2,MATCH($C52,Param,0))))&gt;0,OFFSET(DatesUF,,INDEX(ColUF2,MATCH($C52,Param,0)))))</f>
        <v>#REF!</v>
      </c>
      <c r="AG52" s="40" t="e">
        <f ca="1">SUMPRODUCT((MONTH(DatesUF)=$A52)*(OFFSET(DatesUF,,INDEX(ColUF2,MATCH($C52,Param,0)))&gt;=INDEX(SeuilUF2,MATCH($C52,Param,0))))</f>
        <v>#REF!</v>
      </c>
      <c r="AH52" s="38" t="e">
        <f ca="1">SUMPRODUCT((MONTH(DatesSH)=$A52)*(OFFSET(DatesSH,,INDEX(ColSH,MATCH($C52,Param,0)))&lt;&gt;0))</f>
        <v>#REF!</v>
      </c>
      <c r="AI52" s="39" t="e">
        <f ca="1">SUMPRODUCT((MONTH(DatesSH)=$A52)*(OFFSET(DatesSH,,INDEX(ColSH,MATCH($C52,Param,0)))))</f>
        <v>#REF!</v>
      </c>
      <c r="AJ52" s="39"/>
      <c r="AK52" s="39" t="e">
        <f t="array" aca="1" ref="AK52" ca="1">MIN(IF((MONTH(DatesSH)=$A52)*(OFFSET(DatesSH,,INDEX(ColSH,MATCH($C52,Param,0))))&gt;0,OFFSET(DatesSH,,INDEX(ColSH,MATCH($C52,Param,0)))))</f>
        <v>#REF!</v>
      </c>
      <c r="AL52" s="39" t="e">
        <f t="array" aca="1" ref="AL52" ca="1">MAX(IF((MONTH(DatesSH)=$A52)*(OFFSET(DatesSH,,INDEX(ColSH,MATCH($C52,Param,0))))&gt;0,OFFSET(DatesSH,,INDEX(ColSH,MATCH($C52,Param,0)))))</f>
        <v>#REF!</v>
      </c>
      <c r="AM52" s="40" t="e">
        <f ca="1">SUMPRODUCT((MONTH(DatesSH)=$A52)*(OFFSET(DatesSH,,INDEX(ColSH,MATCH($C52,Param,0)))&gt;=INDEX(SeuilSH,MATCH($C52,Param,0))))</f>
        <v>#REF!</v>
      </c>
      <c r="AN52" s="208" t="e">
        <f t="shared" ca="1" si="7"/>
        <v>#REF!</v>
      </c>
    </row>
    <row r="53" spans="1:41" ht="25.5" hidden="1" customHeight="1" outlineLevel="1" x14ac:dyDescent="0.25">
      <c r="A53" s="18">
        <f>A52</f>
        <v>3</v>
      </c>
      <c r="B53" s="276"/>
      <c r="C53" s="103" t="s">
        <v>10</v>
      </c>
      <c r="D53" s="41">
        <f t="shared" ca="1" si="31"/>
        <v>31</v>
      </c>
      <c r="E53" s="34">
        <f t="shared" ca="1" si="32"/>
        <v>244.96999999999997</v>
      </c>
      <c r="F53" s="34">
        <f t="shared" ca="1" si="33"/>
        <v>7.9022580645161282</v>
      </c>
      <c r="G53" s="34">
        <f t="array" aca="1" ref="G53" ca="1">MIN(IF((MONTH(DatesS)=$A53)*(OFFSET(DatesS,,INDEX(ColS,MATCH($C53,Param,0))))&gt;0,OFFSET(DatesS,,INDEX(ColS,MATCH($C53,Param,0)))))</f>
        <v>7.24</v>
      </c>
      <c r="H53" s="34">
        <f t="array" aca="1" ref="H53" ca="1">MAX(IF((MONTH(DatesS)=$A53)*(OFFSET(DatesS,,INDEX(ColS,MATCH($C53,Param,0))))&gt;0,OFFSET(DatesS,,INDEX(ColS,MATCH($C53,Param,0)))))</f>
        <v>8.5</v>
      </c>
      <c r="I53" s="42">
        <f t="shared" ca="1" si="34"/>
        <v>0</v>
      </c>
      <c r="J53" s="41" t="e">
        <f t="shared" ref="J53:J58" ca="1" si="37">SUMPRODUCT((MONTH(DatesD)=$A53)*(OFFSET(DatesD,,INDEX(ColD1,MATCH($C53,Param,0)))&lt;&gt;0))</f>
        <v>#REF!</v>
      </c>
      <c r="K53" s="34" t="e">
        <f t="shared" ref="K53:K58" ca="1" si="38">SUMPRODUCT((MONTH(DatesD)=$A53)*(OFFSET(DatesD,,INDEX(ColD1,MATCH($C53,Param,0)))))</f>
        <v>#REF!</v>
      </c>
      <c r="L53" s="34" t="e">
        <f t="shared" ca="1" si="35"/>
        <v>#REF!</v>
      </c>
      <c r="M53" s="34" t="e">
        <f t="array" aca="1" ref="M53" ca="1">MIN(IF((MONTH(DatesD)=$A53)*(OFFSET(DatesD,,INDEX(ColD1,MATCH($C53,Param,0))))&gt;0,OFFSET(DatesD,,INDEX(ColD1,MATCH($C53,Param,0)))))</f>
        <v>#REF!</v>
      </c>
      <c r="N53" s="34" t="e">
        <f t="array" aca="1" ref="N53" ca="1">MAX(IF((MONTH(DatesD)=$A53)*(OFFSET(DatesD,,INDEX(ColD1,MATCH($C53,Param,0))))&gt;0,OFFSET(DatesD,,INDEX(ColD1,MATCH($C53,Param,0)))))</f>
        <v>#REF!</v>
      </c>
      <c r="O53" s="42" t="e">
        <f t="shared" ca="1" si="36"/>
        <v>#REF!</v>
      </c>
      <c r="P53" s="41"/>
      <c r="Q53" s="34"/>
      <c r="R53" s="34"/>
      <c r="S53" s="34"/>
      <c r="T53" s="34"/>
      <c r="U53" s="42"/>
      <c r="V53" s="107"/>
      <c r="W53" s="108"/>
      <c r="X53" s="108"/>
      <c r="Y53" s="108"/>
      <c r="Z53" s="108"/>
      <c r="AA53" s="109"/>
      <c r="AB53" s="107"/>
      <c r="AC53" s="108"/>
      <c r="AD53" s="108"/>
      <c r="AE53" s="108"/>
      <c r="AF53" s="108"/>
      <c r="AG53" s="109"/>
      <c r="AH53" s="107"/>
      <c r="AI53" s="108"/>
      <c r="AJ53" s="108"/>
      <c r="AK53" s="108"/>
      <c r="AL53" s="108"/>
      <c r="AM53" s="109"/>
      <c r="AN53" s="208" t="e">
        <f t="shared" ca="1" si="7"/>
        <v>#REF!</v>
      </c>
    </row>
    <row r="54" spans="1:41" ht="25.5" hidden="1" customHeight="1" outlineLevel="1" x14ac:dyDescent="0.25">
      <c r="A54" s="18">
        <f t="shared" ref="A54:A61" si="39">A53</f>
        <v>3</v>
      </c>
      <c r="B54" s="276"/>
      <c r="C54" s="104" t="s">
        <v>36</v>
      </c>
      <c r="D54" s="41">
        <f t="shared" ca="1" si="31"/>
        <v>31</v>
      </c>
      <c r="E54" s="34">
        <f t="shared" ca="1" si="32"/>
        <v>31</v>
      </c>
      <c r="F54" s="34">
        <f t="shared" ca="1" si="33"/>
        <v>1</v>
      </c>
      <c r="G54" s="34">
        <f t="array" aca="1" ref="G54" ca="1">MIN(IF((MONTH(DatesS)=$A54)*(OFFSET(DatesS,,INDEX(ColS,MATCH($C54,Param,0))))&gt;0,OFFSET(DatesS,,INDEX(ColS,MATCH($C54,Param,0)))))</f>
        <v>1</v>
      </c>
      <c r="H54" s="34">
        <f t="array" aca="1" ref="H54" ca="1">MAX(IF((MONTH(DatesS)=$A54)*(OFFSET(DatesS,,INDEX(ColS,MATCH($C54,Param,0))))&gt;0,OFFSET(DatesS,,INDEX(ColS,MATCH($C54,Param,0)))))</f>
        <v>1</v>
      </c>
      <c r="I54" s="42">
        <f t="shared" ca="1" si="34"/>
        <v>0</v>
      </c>
      <c r="J54" s="41" t="e">
        <f t="shared" ca="1" si="37"/>
        <v>#REF!</v>
      </c>
      <c r="K54" s="34" t="e">
        <f t="shared" ca="1" si="38"/>
        <v>#REF!</v>
      </c>
      <c r="L54" s="34" t="e">
        <f t="shared" ca="1" si="35"/>
        <v>#REF!</v>
      </c>
      <c r="M54" s="34" t="e">
        <f t="array" aca="1" ref="M54" ca="1">MIN(IF((MONTH(DatesD)=$A54)*(OFFSET(DatesD,,INDEX(ColD1,MATCH($C54,Param,0))))&gt;0,OFFSET(DatesD,,INDEX(ColD1,MATCH($C54,Param,0)))))</f>
        <v>#REF!</v>
      </c>
      <c r="N54" s="34" t="e">
        <f t="array" aca="1" ref="N54" ca="1">MAX(IF((MONTH(DatesD)=$A54)*(OFFSET(DatesD,,INDEX(ColD1,MATCH($C54,Param,0))))&gt;0,OFFSET(DatesD,,INDEX(ColD1,MATCH($C54,Param,0)))))</f>
        <v>#REF!</v>
      </c>
      <c r="O54" s="42" t="e">
        <f t="shared" ca="1" si="36"/>
        <v>#REF!</v>
      </c>
      <c r="P54" s="36"/>
      <c r="Q54" s="35"/>
      <c r="R54" s="35"/>
      <c r="S54" s="35"/>
      <c r="T54" s="35"/>
      <c r="U54" s="37"/>
      <c r="V54" s="36"/>
      <c r="W54" s="35"/>
      <c r="X54" s="35"/>
      <c r="Y54" s="35"/>
      <c r="Z54" s="35"/>
      <c r="AA54" s="37"/>
      <c r="AB54" s="36">
        <v>0</v>
      </c>
      <c r="AC54" s="35"/>
      <c r="AD54" s="35">
        <f ca="1">IF(AB54=0,0,SUMPRODUCT((MONTH(DatesUF)=$A54)*(OFFSET(DatesUF,,INDEX(ColD1,MATCH(U54,Param,0)))))/SUMPRODUCT((MONTH(DatesUF)=$A54)*(OFFSET(DatesUF,,INDEX(ColD1,MATCH(U54,Param,0)))&lt;&gt;0)))</f>
        <v>0</v>
      </c>
      <c r="AE54" s="35"/>
      <c r="AF54" s="35"/>
      <c r="AG54" s="37"/>
      <c r="AH54" s="36" t="e">
        <f ca="1">SUMPRODUCT((MONTH(DatesSH)=$A54)*(OFFSET(DatesSH,,INDEX(ColSH,MATCH($C54,Param,0)))&lt;&gt;0))</f>
        <v>#REF!</v>
      </c>
      <c r="AI54" s="35" t="e">
        <f ca="1">SUMPRODUCT((MONTH(DatesSH)=$A54)*(OFFSET(DatesSH,,INDEX(ColSH,MATCH($C54,Param,0)))))</f>
        <v>#REF!</v>
      </c>
      <c r="AJ54" s="35" t="e">
        <f ca="1">IF(AH54=0,0,AI54/AH54)</f>
        <v>#REF!</v>
      </c>
      <c r="AK54" s="35" t="e">
        <f t="array" aca="1" ref="AK54" ca="1">MIN(IF((MONTH(DatesSH)=$A54)*(OFFSET(DatesSH,,INDEX(ColSH,MATCH($C54,Param,0))))&gt;0,OFFSET(DatesSH,,INDEX(ColSH,MATCH($C54,Param,0)))))</f>
        <v>#REF!</v>
      </c>
      <c r="AL54" s="35" t="e">
        <f t="array" aca="1" ref="AL54" ca="1">MAX(IF((MONTH(DatesSH)=$A54)*(OFFSET(DatesSH,,INDEX(ColSH,MATCH($C54,Param,0))))&gt;0,OFFSET(DatesSH,,INDEX(ColSH,MATCH($C54,Param,0)))))</f>
        <v>#REF!</v>
      </c>
      <c r="AM54" s="37" t="e">
        <f ca="1">SUMPRODUCT((MONTH(DatesSH)=$A54)*(OFFSET(DatesSH,,INDEX(ColSH,MATCH($C54,Param,0)))&gt;=INDEX(SeuilSH,MATCH($C54,Param,0))))</f>
        <v>#REF!</v>
      </c>
      <c r="AN54" s="208" t="e">
        <f t="shared" ca="1" si="7"/>
        <v>#REF!</v>
      </c>
    </row>
    <row r="55" spans="1:41" ht="25.5" hidden="1" customHeight="1" outlineLevel="1" x14ac:dyDescent="0.25">
      <c r="A55" s="18">
        <f t="shared" si="39"/>
        <v>3</v>
      </c>
      <c r="B55" s="276"/>
      <c r="C55" s="105" t="s">
        <v>48</v>
      </c>
      <c r="D55" s="41">
        <f t="shared" ca="1" si="31"/>
        <v>31</v>
      </c>
      <c r="E55" s="34">
        <f t="shared" ca="1" si="32"/>
        <v>31</v>
      </c>
      <c r="F55" s="34">
        <f t="shared" ca="1" si="33"/>
        <v>1</v>
      </c>
      <c r="G55" s="34">
        <f t="array" aca="1" ref="G55" ca="1">MIN(IF((MONTH(DatesS)=$A55)*(OFFSET(DatesS,,INDEX(ColS,MATCH($C55,Param,0))))&gt;0,OFFSET(DatesS,,INDEX(ColS,MATCH($C55,Param,0)))))</f>
        <v>1</v>
      </c>
      <c r="H55" s="34">
        <f t="array" aca="1" ref="H55" ca="1">MAX(IF((MONTH(DatesS)=$A55)*(OFFSET(DatesS,,INDEX(ColS,MATCH($C55,Param,0))))&gt;0,OFFSET(DatesS,,INDEX(ColS,MATCH($C55,Param,0)))))</f>
        <v>1</v>
      </c>
      <c r="I55" s="42">
        <f t="shared" ca="1" si="34"/>
        <v>0</v>
      </c>
      <c r="J55" s="41" t="e">
        <f t="shared" ca="1" si="37"/>
        <v>#REF!</v>
      </c>
      <c r="K55" s="34" t="e">
        <f t="shared" ca="1" si="38"/>
        <v>#REF!</v>
      </c>
      <c r="L55" s="34" t="e">
        <f t="shared" ca="1" si="35"/>
        <v>#REF!</v>
      </c>
      <c r="M55" s="34" t="e">
        <f t="array" aca="1" ref="M55" ca="1">MIN(IF((MONTH(DatesD)=$A55)*(OFFSET(DatesD,,INDEX(ColD1,MATCH($C55,Param,0))))&gt;0,OFFSET(DatesD,,INDEX(ColD1,MATCH($C55,Param,0)))))</f>
        <v>#REF!</v>
      </c>
      <c r="N55" s="34" t="e">
        <f t="array" aca="1" ref="N55" ca="1">MAX(IF((MONTH(DatesD)=$A55)*(OFFSET(DatesD,,INDEX(ColD1,MATCH($C55,Param,0))))&gt;0,OFFSET(DatesD,,INDEX(ColD1,MATCH($C55,Param,0)))))</f>
        <v>#REF!</v>
      </c>
      <c r="O55" s="42" t="e">
        <f t="shared" ca="1" si="36"/>
        <v>#REF!</v>
      </c>
      <c r="P55" s="36"/>
      <c r="Q55" s="35"/>
      <c r="R55" s="35"/>
      <c r="S55" s="35"/>
      <c r="T55" s="35"/>
      <c r="U55" s="37"/>
      <c r="V55" s="107"/>
      <c r="W55" s="108"/>
      <c r="X55" s="108"/>
      <c r="Y55" s="108"/>
      <c r="Z55" s="108"/>
      <c r="AA55" s="109"/>
      <c r="AB55" s="107"/>
      <c r="AC55" s="108"/>
      <c r="AD55" s="108"/>
      <c r="AE55" s="108"/>
      <c r="AF55" s="108"/>
      <c r="AG55" s="109"/>
      <c r="AH55" s="107"/>
      <c r="AI55" s="108"/>
      <c r="AJ55" s="108"/>
      <c r="AK55" s="108"/>
      <c r="AL55" s="108"/>
      <c r="AM55" s="109"/>
      <c r="AN55" s="208" t="e">
        <f t="shared" ca="1" si="7"/>
        <v>#REF!</v>
      </c>
    </row>
    <row r="56" spans="1:41" ht="25.5" hidden="1" customHeight="1" outlineLevel="1" x14ac:dyDescent="0.25">
      <c r="A56" s="18">
        <f t="shared" si="39"/>
        <v>3</v>
      </c>
      <c r="B56" s="276"/>
      <c r="C56" s="105" t="s">
        <v>12</v>
      </c>
      <c r="D56" s="41">
        <f t="shared" ca="1" si="31"/>
        <v>31</v>
      </c>
      <c r="E56" s="34">
        <f t="shared" ca="1" si="32"/>
        <v>2807.2999999999997</v>
      </c>
      <c r="F56" s="34">
        <f t="shared" ca="1" si="33"/>
        <v>90.558064516129022</v>
      </c>
      <c r="G56" s="34">
        <f t="array" aca="1" ref="G56" ca="1">MIN(IF((MONTH(DatesS)=$A56)*(OFFSET(DatesS,,INDEX(ColS,MATCH($C56,Param,0))))&gt;0,OFFSET(DatesS,,INDEX(ColS,MATCH($C56,Param,0)))))</f>
        <v>87.7</v>
      </c>
      <c r="H56" s="34">
        <f t="array" aca="1" ref="H56" ca="1">MAX(IF((MONTH(DatesS)=$A56)*(OFFSET(DatesS,,INDEX(ColS,MATCH($C56,Param,0))))&gt;0,OFFSET(DatesS,,INDEX(ColS,MATCH($C56,Param,0)))))</f>
        <v>93.2</v>
      </c>
      <c r="I56" s="42">
        <f t="shared" ca="1" si="34"/>
        <v>0</v>
      </c>
      <c r="J56" s="41" t="e">
        <f t="shared" ca="1" si="37"/>
        <v>#REF!</v>
      </c>
      <c r="K56" s="34" t="e">
        <f t="shared" ca="1" si="38"/>
        <v>#REF!</v>
      </c>
      <c r="L56" s="34" t="e">
        <f t="shared" ca="1" si="35"/>
        <v>#REF!</v>
      </c>
      <c r="M56" s="34" t="e">
        <f t="array" aca="1" ref="M56" ca="1">MIN(IF((MONTH(DatesD)=$A56)*(OFFSET(DatesD,,INDEX(ColD1,MATCH($C56,Param,0))))&gt;0,OFFSET(DatesD,,INDEX(ColD1,MATCH($C56,Param,0)))))</f>
        <v>#REF!</v>
      </c>
      <c r="N56" s="34" t="e">
        <f t="array" aca="1" ref="N56" ca="1">MAX(IF((MONTH(DatesD)=$A56)*(OFFSET(DatesD,,INDEX(ColD1,MATCH($C56,Param,0))))&gt;0,OFFSET(DatesD,,INDEX(ColD1,MATCH($C56,Param,0)))))</f>
        <v>#REF!</v>
      </c>
      <c r="O56" s="42" t="e">
        <f t="shared" ca="1" si="36"/>
        <v>#REF!</v>
      </c>
      <c r="P56" s="36"/>
      <c r="Q56" s="35"/>
      <c r="R56" s="35"/>
      <c r="S56" s="35"/>
      <c r="T56" s="35"/>
      <c r="U56" s="37"/>
      <c r="V56" s="36"/>
      <c r="W56" s="35"/>
      <c r="X56" s="35"/>
      <c r="Y56" s="35"/>
      <c r="Z56" s="35"/>
      <c r="AA56" s="37"/>
      <c r="AB56" s="36"/>
      <c r="AC56" s="35"/>
      <c r="AD56" s="35"/>
      <c r="AE56" s="35"/>
      <c r="AF56" s="35"/>
      <c r="AG56" s="37"/>
      <c r="AH56" s="41" t="e">
        <f ca="1">SUMPRODUCT((MONTH(DatesSH)=$A56)*(OFFSET(DatesSH,,INDEX(ColSH,MATCH($C56,Param,0)))&lt;&gt;0))</f>
        <v>#REF!</v>
      </c>
      <c r="AI56" s="34" t="e">
        <f ca="1">SUMPRODUCT((MONTH(DatesSH)=$A56)*(OFFSET(DatesSH,,INDEX(ColSH,MATCH($C56,Param,0)))))</f>
        <v>#REF!</v>
      </c>
      <c r="AJ56" s="34" t="e">
        <f ca="1">IF(AH56=0,0,AI56/AH56)</f>
        <v>#REF!</v>
      </c>
      <c r="AK56" s="34" t="e">
        <f t="array" aca="1" ref="AK56" ca="1">MIN(IF((MONTH(DatesSH)=$A56)*(OFFSET(DatesSH,,INDEX(ColSH,MATCH($C56,Param,0))))&gt;0,OFFSET(DatesSH,,INDEX(ColSH,MATCH($C56,Param,0)))))</f>
        <v>#REF!</v>
      </c>
      <c r="AL56" s="34" t="e">
        <f t="array" aca="1" ref="AL56" ca="1">MAX(IF((MONTH(DatesSH)=$A56)*(OFFSET(DatesSH,,INDEX(ColSH,MATCH($C56,Param,0))))&gt;0,OFFSET(DatesSH,,INDEX(ColSH,MATCH($C56,Param,0)))))</f>
        <v>#REF!</v>
      </c>
      <c r="AM56" s="42" t="e">
        <f ca="1">SUMPRODUCT((MONTH(DatesSH)=$A56)*(OFFSET(DatesSH,,INDEX(ColSH,MATCH($C56,Param,0)))&gt;=INDEX(SeuilSH,MATCH($C56,Param,0))))</f>
        <v>#REF!</v>
      </c>
      <c r="AN56" s="208" t="e">
        <f t="shared" ca="1" si="7"/>
        <v>#REF!</v>
      </c>
    </row>
    <row r="57" spans="1:41" ht="25.5" hidden="1" customHeight="1" outlineLevel="1" x14ac:dyDescent="0.25">
      <c r="A57" s="18">
        <f t="shared" si="39"/>
        <v>3</v>
      </c>
      <c r="B57" s="276"/>
      <c r="C57" s="105" t="s">
        <v>37</v>
      </c>
      <c r="D57" s="41" t="e">
        <f t="shared" ca="1" si="31"/>
        <v>#N/A</v>
      </c>
      <c r="E57" s="34" t="e">
        <f t="shared" ca="1" si="32"/>
        <v>#N/A</v>
      </c>
      <c r="F57" s="34" t="e">
        <f t="shared" ca="1" si="33"/>
        <v>#N/A</v>
      </c>
      <c r="G57" s="34" t="e">
        <f t="array" aca="1" ref="G57" ca="1">MIN(IF((MONTH(DatesS)=$A57)*(OFFSET(DatesS,,INDEX(ColS,MATCH($C57,Param,0))))&gt;0,OFFSET(DatesS,,INDEX(ColS,MATCH($C57,Param,0)))))</f>
        <v>#N/A</v>
      </c>
      <c r="H57" s="34" t="e">
        <f t="array" aca="1" ref="H57" ca="1">MAX(IF((MONTH(DatesS)=$A57)*(OFFSET(DatesS,,INDEX(ColS,MATCH($C57,Param,0))))&gt;0,OFFSET(DatesS,,INDEX(ColS,MATCH($C57,Param,0)))))</f>
        <v>#N/A</v>
      </c>
      <c r="I57" s="42" t="e">
        <f t="shared" ca="1" si="34"/>
        <v>#N/A</v>
      </c>
      <c r="J57" s="41" t="e">
        <f t="shared" ca="1" si="37"/>
        <v>#REF!</v>
      </c>
      <c r="K57" s="34" t="e">
        <f t="shared" ca="1" si="38"/>
        <v>#REF!</v>
      </c>
      <c r="L57" s="34" t="e">
        <f t="shared" ca="1" si="35"/>
        <v>#REF!</v>
      </c>
      <c r="M57" s="34" t="e">
        <f t="array" aca="1" ref="M57" ca="1">MIN(IF((MONTH(DatesD)=$A57)*(OFFSET(DatesD,,INDEX(ColD1,MATCH($C57,Param,0))))&gt;0,OFFSET(DatesD,,INDEX(ColD1,MATCH($C57,Param,0)))))</f>
        <v>#REF!</v>
      </c>
      <c r="N57" s="34" t="e">
        <f t="array" aca="1" ref="N57" ca="1">MAX(IF((MONTH(DatesD)=$A57)*(OFFSET(DatesD,,INDEX(ColD1,MATCH($C57,Param,0))))&gt;0,OFFSET(DatesD,,INDEX(ColD1,MATCH($C57,Param,0)))))</f>
        <v>#REF!</v>
      </c>
      <c r="O57" s="42" t="e">
        <f t="shared" ca="1" si="36"/>
        <v>#REF!</v>
      </c>
      <c r="P57" s="36"/>
      <c r="Q57" s="35"/>
      <c r="R57" s="35"/>
      <c r="S57" s="35"/>
      <c r="T57" s="35"/>
      <c r="U57" s="37"/>
      <c r="V57" s="107"/>
      <c r="W57" s="108"/>
      <c r="X57" s="108"/>
      <c r="Y57" s="108"/>
      <c r="Z57" s="108"/>
      <c r="AA57" s="109"/>
      <c r="AB57" s="36"/>
      <c r="AC57" s="35"/>
      <c r="AD57" s="35"/>
      <c r="AE57" s="35"/>
      <c r="AF57" s="35"/>
      <c r="AG57" s="37"/>
      <c r="AH57" s="107"/>
      <c r="AI57" s="108"/>
      <c r="AJ57" s="108"/>
      <c r="AK57" s="108"/>
      <c r="AL57" s="108"/>
      <c r="AM57" s="109"/>
      <c r="AN57" s="208" t="e">
        <f t="shared" ca="1" si="7"/>
        <v>#N/A</v>
      </c>
    </row>
    <row r="58" spans="1:41" ht="25.5" hidden="1" customHeight="1" outlineLevel="1" x14ac:dyDescent="0.25">
      <c r="A58" s="18">
        <f t="shared" si="39"/>
        <v>3</v>
      </c>
      <c r="B58" s="276"/>
      <c r="C58" s="105" t="s">
        <v>44</v>
      </c>
      <c r="D58" s="41">
        <f t="shared" ca="1" si="31"/>
        <v>31</v>
      </c>
      <c r="E58" s="34">
        <f t="shared" ca="1" si="32"/>
        <v>737.80000000000007</v>
      </c>
      <c r="F58" s="34">
        <f t="shared" ca="1" si="33"/>
        <v>23.8</v>
      </c>
      <c r="G58" s="34">
        <f t="array" aca="1" ref="G58" ca="1">MIN(IF((MONTH(DatesS)=$A58)*(OFFSET(DatesS,,INDEX(ColS,MATCH($C58,Param,0))))&gt;0,OFFSET(DatesS,,INDEX(ColS,MATCH($C58,Param,0)))))</f>
        <v>7.2</v>
      </c>
      <c r="H58" s="34">
        <f t="array" aca="1" ref="H58" ca="1">MAX(IF((MONTH(DatesS)=$A58)*(OFFSET(DatesS,,INDEX(ColS,MATCH($C58,Param,0))))&gt;0,OFFSET(DatesS,,INDEX(ColS,MATCH($C58,Param,0)))))</f>
        <v>41.6</v>
      </c>
      <c r="I58" s="42">
        <f t="shared" ca="1" si="34"/>
        <v>0</v>
      </c>
      <c r="J58" s="41" t="e">
        <f t="shared" ca="1" si="37"/>
        <v>#REF!</v>
      </c>
      <c r="K58" s="34" t="e">
        <f t="shared" ca="1" si="38"/>
        <v>#REF!</v>
      </c>
      <c r="L58" s="34" t="e">
        <f t="shared" ca="1" si="35"/>
        <v>#REF!</v>
      </c>
      <c r="M58" s="34" t="e">
        <f t="array" aca="1" ref="M58" ca="1">MIN(IF((MONTH(DatesD)=$A58)*(OFFSET(DatesD,,INDEX(ColD1,MATCH($C58,Param,0))))&gt;0,OFFSET(DatesD,,INDEX(ColD1,MATCH($C58,Param,0)))))</f>
        <v>#REF!</v>
      </c>
      <c r="N58" s="34" t="e">
        <f t="array" aca="1" ref="N58" ca="1">MAX(IF((MONTH(DatesD)=$A58)*(OFFSET(DatesD,,INDEX(ColD1,MATCH($C58,Param,0))))&gt;0,OFFSET(DatesD,,INDEX(ColD1,MATCH($C58,Param,0)))))</f>
        <v>#REF!</v>
      </c>
      <c r="O58" s="42" t="e">
        <f t="shared" ca="1" si="36"/>
        <v>#REF!</v>
      </c>
      <c r="P58" s="70"/>
      <c r="Q58" s="71"/>
      <c r="R58" s="71"/>
      <c r="S58" s="71"/>
      <c r="T58" s="71"/>
      <c r="U58" s="69"/>
      <c r="V58" s="107"/>
      <c r="W58" s="108"/>
      <c r="X58" s="108"/>
      <c r="Y58" s="108"/>
      <c r="Z58" s="108"/>
      <c r="AA58" s="109"/>
      <c r="AB58" s="36"/>
      <c r="AC58" s="35"/>
      <c r="AD58" s="35"/>
      <c r="AE58" s="35"/>
      <c r="AF58" s="35"/>
      <c r="AG58" s="37"/>
      <c r="AH58" s="107"/>
      <c r="AI58" s="108"/>
      <c r="AJ58" s="108"/>
      <c r="AK58" s="108"/>
      <c r="AL58" s="108"/>
      <c r="AM58" s="109"/>
      <c r="AN58" s="208" t="e">
        <f t="shared" ca="1" si="7"/>
        <v>#REF!</v>
      </c>
    </row>
    <row r="59" spans="1:41" ht="25.5" hidden="1" customHeight="1" outlineLevel="1" x14ac:dyDescent="0.25">
      <c r="A59" s="18">
        <f t="shared" si="39"/>
        <v>3</v>
      </c>
      <c r="B59" s="276"/>
      <c r="C59" s="105" t="s">
        <v>45</v>
      </c>
      <c r="D59" s="41">
        <f t="shared" ca="1" si="31"/>
        <v>31</v>
      </c>
      <c r="E59" s="34">
        <f t="shared" ca="1" si="32"/>
        <v>331.84999999999997</v>
      </c>
      <c r="F59" s="34">
        <f t="shared" ca="1" si="33"/>
        <v>10.704838709677418</v>
      </c>
      <c r="G59" s="34">
        <f t="array" aca="1" ref="G59" ca="1">MIN(IF((MONTH(DatesS)=$A59)*(OFFSET(DatesS,,INDEX(ColS,MATCH($C59,Param,0))))&gt;0,OFFSET(DatesS,,INDEX(ColS,MATCH($C59,Param,0)))))</f>
        <v>1.4</v>
      </c>
      <c r="H59" s="34">
        <f t="array" aca="1" ref="H59" ca="1">MAX(IF((MONTH(DatesS)=$A59)*(OFFSET(DatesS,,INDEX(ColS,MATCH($C59,Param,0))))&gt;0,OFFSET(DatesS,,INDEX(ColS,MATCH($C59,Param,0)))))</f>
        <v>24</v>
      </c>
      <c r="I59" s="42">
        <f t="shared" ca="1" si="34"/>
        <v>0</v>
      </c>
      <c r="J59" s="107"/>
      <c r="K59" s="108"/>
      <c r="L59" s="108"/>
      <c r="M59" s="108"/>
      <c r="N59" s="108"/>
      <c r="O59" s="109"/>
      <c r="P59" s="107"/>
      <c r="Q59" s="108"/>
      <c r="R59" s="108"/>
      <c r="S59" s="108"/>
      <c r="T59" s="108"/>
      <c r="U59" s="109"/>
      <c r="V59" s="107"/>
      <c r="W59" s="108"/>
      <c r="X59" s="108"/>
      <c r="Y59" s="108"/>
      <c r="Z59" s="108"/>
      <c r="AA59" s="109"/>
      <c r="AB59" s="107"/>
      <c r="AC59" s="108"/>
      <c r="AD59" s="108"/>
      <c r="AE59" s="108"/>
      <c r="AF59" s="108"/>
      <c r="AG59" s="109"/>
      <c r="AH59" s="107"/>
      <c r="AI59" s="108"/>
      <c r="AJ59" s="108"/>
      <c r="AK59" s="108"/>
      <c r="AL59" s="108"/>
      <c r="AM59" s="109"/>
      <c r="AN59" s="208">
        <f t="shared" ca="1" si="7"/>
        <v>31</v>
      </c>
    </row>
    <row r="60" spans="1:41" ht="25.5" hidden="1" customHeight="1" outlineLevel="1" x14ac:dyDescent="0.25">
      <c r="A60" s="18">
        <f t="shared" si="39"/>
        <v>3</v>
      </c>
      <c r="B60" s="276"/>
      <c r="C60" s="105" t="s">
        <v>46</v>
      </c>
      <c r="D60" s="41">
        <f t="shared" ca="1" si="31"/>
        <v>31</v>
      </c>
      <c r="E60" s="34">
        <f t="shared" ca="1" si="32"/>
        <v>8.3669999999999991</v>
      </c>
      <c r="F60" s="34">
        <f t="shared" ca="1" si="33"/>
        <v>0.2699032258064516</v>
      </c>
      <c r="G60" s="34">
        <f t="array" aca="1" ref="G60" ca="1">MIN(IF((MONTH(DatesS)=$A60)*(OFFSET(DatesS,,INDEX(ColS,MATCH($C60,Param,0))))&gt;0,OFFSET(DatesS,,INDEX(ColS,MATCH($C60,Param,0)))))</f>
        <v>0.1</v>
      </c>
      <c r="H60" s="34">
        <f t="array" aca="1" ref="H60" ca="1">MAX(IF((MONTH(DatesS)=$A60)*(OFFSET(DatesS,,INDEX(ColS,MATCH($C60,Param,0))))&gt;0,OFFSET(DatesS,,INDEX(ColS,MATCH($C60,Param,0)))))</f>
        <v>1.1890000000000001</v>
      </c>
      <c r="I60" s="42">
        <f t="shared" ca="1" si="34"/>
        <v>0</v>
      </c>
      <c r="J60" s="107"/>
      <c r="K60" s="108"/>
      <c r="L60" s="108"/>
      <c r="M60" s="108"/>
      <c r="N60" s="108"/>
      <c r="O60" s="109"/>
      <c r="P60" s="107"/>
      <c r="Q60" s="108"/>
      <c r="R60" s="108"/>
      <c r="S60" s="108"/>
      <c r="T60" s="108"/>
      <c r="U60" s="109"/>
      <c r="V60" s="107"/>
      <c r="W60" s="108"/>
      <c r="X60" s="108"/>
      <c r="Y60" s="108"/>
      <c r="Z60" s="108"/>
      <c r="AA60" s="109"/>
      <c r="AB60" s="107"/>
      <c r="AC60" s="108"/>
      <c r="AD60" s="108"/>
      <c r="AE60" s="108"/>
      <c r="AF60" s="108"/>
      <c r="AG60" s="109"/>
      <c r="AH60" s="107"/>
      <c r="AI60" s="108"/>
      <c r="AJ60" s="108"/>
      <c r="AK60" s="108"/>
      <c r="AL60" s="108"/>
      <c r="AM60" s="109"/>
      <c r="AN60" s="208">
        <f t="shared" ca="1" si="7"/>
        <v>31</v>
      </c>
      <c r="AO60" s="19"/>
    </row>
    <row r="61" spans="1:41" ht="25.5" hidden="1" customHeight="1" outlineLevel="1" x14ac:dyDescent="0.25">
      <c r="A61" s="18">
        <f t="shared" si="39"/>
        <v>3</v>
      </c>
      <c r="B61" s="276"/>
      <c r="C61" s="105" t="s">
        <v>47</v>
      </c>
      <c r="D61" s="41">
        <f t="shared" ca="1" si="31"/>
        <v>31</v>
      </c>
      <c r="E61" s="34">
        <f t="shared" ca="1" si="32"/>
        <v>22.488999999999994</v>
      </c>
      <c r="F61" s="34">
        <f t="shared" ca="1" si="33"/>
        <v>0.72545161290322557</v>
      </c>
      <c r="G61" s="34">
        <f t="array" aca="1" ref="G61" ca="1">MIN(IF((MONTH(DatesS)=$A61)*(OFFSET(DatesS,,INDEX(ColS,MATCH($C61,Param,0))))&gt;0,OFFSET(DatesS,,INDEX(ColS,MATCH($C61,Param,0)))))</f>
        <v>0.2</v>
      </c>
      <c r="H61" s="34">
        <f t="array" aca="1" ref="H61" ca="1">MAX(IF((MONTH(DatesS)=$A61)*(OFFSET(DatesS,,INDEX(ColS,MATCH($C61,Param,0))))&gt;0,OFFSET(DatesS,,INDEX(ColS,MATCH($C61,Param,0)))))</f>
        <v>2.7629999999999999</v>
      </c>
      <c r="I61" s="42">
        <f t="shared" ca="1" si="34"/>
        <v>0</v>
      </c>
      <c r="J61" s="107"/>
      <c r="K61" s="108"/>
      <c r="L61" s="108"/>
      <c r="M61" s="108"/>
      <c r="N61" s="108"/>
      <c r="O61" s="109"/>
      <c r="P61" s="107"/>
      <c r="Q61" s="108"/>
      <c r="R61" s="108"/>
      <c r="S61" s="108"/>
      <c r="T61" s="108"/>
      <c r="U61" s="109"/>
      <c r="V61" s="107"/>
      <c r="W61" s="108"/>
      <c r="X61" s="108"/>
      <c r="Y61" s="108"/>
      <c r="Z61" s="108"/>
      <c r="AA61" s="109"/>
      <c r="AB61" s="107"/>
      <c r="AC61" s="108"/>
      <c r="AD61" s="108"/>
      <c r="AE61" s="108"/>
      <c r="AF61" s="108"/>
      <c r="AG61" s="109"/>
      <c r="AH61" s="107"/>
      <c r="AI61" s="108"/>
      <c r="AJ61" s="108"/>
      <c r="AK61" s="108"/>
      <c r="AL61" s="108"/>
      <c r="AM61" s="109"/>
      <c r="AN61" s="208">
        <f t="shared" ca="1" si="7"/>
        <v>31</v>
      </c>
    </row>
    <row r="62" spans="1:41" ht="25.5" hidden="1" customHeight="1" outlineLevel="1" x14ac:dyDescent="0.25">
      <c r="A62" s="18">
        <v>1</v>
      </c>
      <c r="B62" s="276"/>
      <c r="C62" s="105" t="s">
        <v>71</v>
      </c>
      <c r="D62" s="41">
        <f t="shared" ca="1" si="31"/>
        <v>30</v>
      </c>
      <c r="E62" s="34">
        <f t="shared" ca="1" si="32"/>
        <v>1734.8700000000001</v>
      </c>
      <c r="F62" s="34">
        <f t="shared" ca="1" si="33"/>
        <v>57.829000000000001</v>
      </c>
      <c r="G62" s="34">
        <f t="array" aca="1" ref="G62" ca="1">MIN(IF((MONTH(DatesS)=$A62)*(OFFSET(DatesS,,INDEX(ColS,MATCH($C62,Param,0))))&gt;0,OFFSET(DatesS,,INDEX(ColS,MATCH($C62,Param,0)))))</f>
        <v>0.12</v>
      </c>
      <c r="H62" s="34">
        <f t="array" aca="1" ref="H62" ca="1">MAX(IF((MONTH(DatesS)=$A62)*(OFFSET(DatesS,,INDEX(ColS,MATCH($C62,Param,0))))&gt;0,OFFSET(DatesS,,INDEX(ColS,MATCH($C62,Param,0)))))</f>
        <v>620</v>
      </c>
      <c r="I62" s="42">
        <f t="shared" ca="1" si="34"/>
        <v>4</v>
      </c>
      <c r="J62" s="107"/>
      <c r="K62" s="108"/>
      <c r="L62" s="108"/>
      <c r="M62" s="108"/>
      <c r="N62" s="108"/>
      <c r="O62" s="109"/>
      <c r="P62" s="107"/>
      <c r="Q62" s="108"/>
      <c r="R62" s="108"/>
      <c r="S62" s="108"/>
      <c r="T62" s="108"/>
      <c r="U62" s="109"/>
      <c r="V62" s="36"/>
      <c r="W62" s="35"/>
      <c r="X62" s="35"/>
      <c r="Y62" s="35"/>
      <c r="Z62" s="35"/>
      <c r="AA62" s="37"/>
      <c r="AB62" s="36"/>
      <c r="AC62" s="35"/>
      <c r="AD62" s="35"/>
      <c r="AE62" s="35"/>
      <c r="AF62" s="35"/>
      <c r="AG62" s="37"/>
      <c r="AH62" s="107"/>
      <c r="AI62" s="108"/>
      <c r="AJ62" s="108"/>
      <c r="AK62" s="108"/>
      <c r="AL62" s="108"/>
      <c r="AM62" s="109"/>
      <c r="AN62" s="208">
        <f t="shared" ca="1" si="7"/>
        <v>30</v>
      </c>
    </row>
    <row r="63" spans="1:41" ht="25.5" hidden="1" customHeight="1" outlineLevel="1" x14ac:dyDescent="0.25">
      <c r="A63" s="18">
        <f>A61</f>
        <v>3</v>
      </c>
      <c r="B63" s="276"/>
      <c r="C63" s="105" t="s">
        <v>28</v>
      </c>
      <c r="D63" s="41">
        <f t="shared" ca="1" si="31"/>
        <v>31</v>
      </c>
      <c r="E63" s="34">
        <f t="shared" ca="1" si="32"/>
        <v>21.450000000000003</v>
      </c>
      <c r="F63" s="34">
        <f t="shared" ca="1" si="33"/>
        <v>0.69193548387096782</v>
      </c>
      <c r="G63" s="34">
        <f t="array" aca="1" ref="G63" ca="1">MIN(IF((MONTH(DatesS)=$A63)*(OFFSET(DatesS,,INDEX(ColS,MATCH($C63,Param,0))))&gt;0,OFFSET(DatesS,,INDEX(ColS,MATCH($C63,Param,0)))))</f>
        <v>0.26</v>
      </c>
      <c r="H63" s="34">
        <f t="array" aca="1" ref="H63" ca="1">MAX(IF((MONTH(DatesS)=$A63)*(OFFSET(DatesS,,INDEX(ColS,MATCH($C63,Param,0))))&gt;0,OFFSET(DatesS,,INDEX(ColS,MATCH($C63,Param,0)))))</f>
        <v>1.7</v>
      </c>
      <c r="I63" s="42">
        <f t="shared" ca="1" si="34"/>
        <v>0</v>
      </c>
      <c r="J63" s="41" t="e">
        <f t="shared" ref="J63:J71" ca="1" si="40">SUMPRODUCT((MONTH(DatesD)=$A63)*(OFFSET(DatesD,,INDEX(ColD1,MATCH($C63,Param,0)))&lt;&gt;0))</f>
        <v>#REF!</v>
      </c>
      <c r="K63" s="34" t="e">
        <f t="shared" ref="K63:K71" ca="1" si="41">SUMPRODUCT((MONTH(DatesD)=$A63)*(OFFSET(DatesD,,INDEX(ColD1,MATCH($C63,Param,0)))))</f>
        <v>#REF!</v>
      </c>
      <c r="L63" s="34" t="e">
        <f t="shared" ref="L63:L71" ca="1" si="42">IF(J63=0,0,K63/J63)</f>
        <v>#REF!</v>
      </c>
      <c r="M63" s="34" t="e">
        <f t="array" aca="1" ref="M63" ca="1">MIN(IF((MONTH(DatesD)=$A63)*(OFFSET(DatesD,,INDEX(ColD1,MATCH($C63,Param,0))))&gt;0,OFFSET(DatesD,,INDEX(ColD1,MATCH($C63,Param,0)))))</f>
        <v>#REF!</v>
      </c>
      <c r="N63" s="34" t="e">
        <f t="array" aca="1" ref="N63" ca="1">MAX(IF((MONTH(DatesD)=$A63)*(OFFSET(DatesD,,INDEX(ColD1,MATCH($C63,Param,0))))&gt;0,OFFSET(DatesD,,INDEX(ColD1,MATCH($C63,Param,0)))))</f>
        <v>#REF!</v>
      </c>
      <c r="O63" s="42" t="e">
        <f t="shared" ref="O63:O71" ca="1" si="43">SUMPRODUCT((MONTH(DatesD)=$A63)*(OFFSET(DatesD,,INDEX(ColD1,MATCH($C63,Param,0)))&gt;=INDEX(SeuilD1,MATCH($C63,Param,0))))</f>
        <v>#REF!</v>
      </c>
      <c r="P63" s="36"/>
      <c r="Q63" s="35"/>
      <c r="R63" s="35"/>
      <c r="S63" s="35"/>
      <c r="T63" s="35"/>
      <c r="U63" s="37"/>
      <c r="V63" s="107"/>
      <c r="W63" s="108"/>
      <c r="X63" s="108"/>
      <c r="Y63" s="108"/>
      <c r="Z63" s="108"/>
      <c r="AA63" s="109"/>
      <c r="AB63" s="107"/>
      <c r="AC63" s="108"/>
      <c r="AD63" s="108">
        <f t="shared" ref="AD63:AD71" ca="1" si="44">IF(AB63=0,0,SUMPRODUCT((MONTH(DatesUF)=$A63)*(OFFSET(DatesUF,,INDEX(ColD1,MATCH(U63,Param,0)))))/SUMPRODUCT((MONTH(DatesUF)=$A63)*(OFFSET(DatesUF,,INDEX(ColD1,MATCH(U63,Param,0)))&lt;&gt;0)))</f>
        <v>0</v>
      </c>
      <c r="AE63" s="108"/>
      <c r="AF63" s="108"/>
      <c r="AG63" s="109"/>
      <c r="AH63" s="107"/>
      <c r="AI63" s="108"/>
      <c r="AJ63" s="108"/>
      <c r="AK63" s="108"/>
      <c r="AL63" s="108"/>
      <c r="AM63" s="109"/>
      <c r="AN63" s="208" t="e">
        <f t="shared" ca="1" si="7"/>
        <v>#REF!</v>
      </c>
    </row>
    <row r="64" spans="1:41" ht="25.5" hidden="1" customHeight="1" outlineLevel="1" x14ac:dyDescent="0.25">
      <c r="A64" s="18">
        <f t="shared" ref="A64:A72" si="45">A63</f>
        <v>3</v>
      </c>
      <c r="B64" s="276"/>
      <c r="C64" s="105" t="s">
        <v>64</v>
      </c>
      <c r="D64" s="41">
        <f t="shared" ca="1" si="31"/>
        <v>31</v>
      </c>
      <c r="E64" s="34" t="e">
        <f t="shared" ca="1" si="32"/>
        <v>#VALUE!</v>
      </c>
      <c r="F64" s="34" t="e">
        <f t="shared" ca="1" si="33"/>
        <v>#VALUE!</v>
      </c>
      <c r="G64" s="34" t="e">
        <f t="array" aca="1" ref="G64" ca="1">MIN(IF((MONTH(DatesS)=$A64)*(OFFSET(DatesS,,INDEX(ColS,MATCH($C64,Param,0))))&gt;0,OFFSET(DatesS,,INDEX(ColS,MATCH($C64,Param,0)))))</f>
        <v>#VALUE!</v>
      </c>
      <c r="H64" s="34" t="e">
        <f t="array" aca="1" ref="H64" ca="1">MAX(IF((MONTH(DatesS)=$A64)*(OFFSET(DatesS,,INDEX(ColS,MATCH($C64,Param,0))))&gt;0,OFFSET(DatesS,,INDEX(ColS,MATCH($C64,Param,0)))))</f>
        <v>#VALUE!</v>
      </c>
      <c r="I64" s="42">
        <f t="shared" ca="1" si="34"/>
        <v>31</v>
      </c>
      <c r="J64" s="41" t="e">
        <f t="shared" ca="1" si="40"/>
        <v>#REF!</v>
      </c>
      <c r="K64" s="34" t="e">
        <f t="shared" ca="1" si="41"/>
        <v>#REF!</v>
      </c>
      <c r="L64" s="34" t="e">
        <f t="shared" ca="1" si="42"/>
        <v>#REF!</v>
      </c>
      <c r="M64" s="34" t="e">
        <f t="array" aca="1" ref="M64" ca="1">MIN(IF((MONTH(DatesD)=$A64)*(OFFSET(DatesD,,INDEX(ColD1,MATCH($C64,Param,0))))&gt;0,OFFSET(DatesD,,INDEX(ColD1,MATCH($C64,Param,0)))))</f>
        <v>#REF!</v>
      </c>
      <c r="N64" s="34" t="e">
        <f t="array" aca="1" ref="N64" ca="1">MAX(IF((MONTH(DatesD)=$A64)*(OFFSET(DatesD,,INDEX(ColD1,MATCH($C64,Param,0))))&gt;0,OFFSET(DatesD,,INDEX(ColD1,MATCH($C64,Param,0)))))</f>
        <v>#REF!</v>
      </c>
      <c r="O64" s="42" t="e">
        <f t="shared" ca="1" si="43"/>
        <v>#REF!</v>
      </c>
      <c r="P64" s="36"/>
      <c r="Q64" s="35"/>
      <c r="R64" s="35"/>
      <c r="S64" s="35"/>
      <c r="T64" s="35"/>
      <c r="U64" s="37"/>
      <c r="V64" s="107"/>
      <c r="W64" s="108"/>
      <c r="X64" s="108"/>
      <c r="Y64" s="108"/>
      <c r="Z64" s="108"/>
      <c r="AA64" s="109"/>
      <c r="AB64" s="107"/>
      <c r="AC64" s="108"/>
      <c r="AD64" s="108">
        <f t="shared" ca="1" si="44"/>
        <v>0</v>
      </c>
      <c r="AE64" s="108"/>
      <c r="AF64" s="108"/>
      <c r="AG64" s="109"/>
      <c r="AH64" s="107"/>
      <c r="AI64" s="108"/>
      <c r="AJ64" s="108"/>
      <c r="AK64" s="108"/>
      <c r="AL64" s="108"/>
      <c r="AM64" s="109"/>
      <c r="AN64" s="208" t="e">
        <f t="shared" ca="1" si="7"/>
        <v>#REF!</v>
      </c>
    </row>
    <row r="65" spans="1:40" ht="25.5" hidden="1" customHeight="1" outlineLevel="1" x14ac:dyDescent="0.25">
      <c r="A65" s="18">
        <f t="shared" si="45"/>
        <v>3</v>
      </c>
      <c r="B65" s="276"/>
      <c r="C65" s="105" t="s">
        <v>65</v>
      </c>
      <c r="D65" s="41">
        <f t="shared" ca="1" si="31"/>
        <v>31</v>
      </c>
      <c r="E65" s="34" t="e">
        <f t="shared" ca="1" si="32"/>
        <v>#VALUE!</v>
      </c>
      <c r="F65" s="34" t="e">
        <f t="shared" ca="1" si="33"/>
        <v>#VALUE!</v>
      </c>
      <c r="G65" s="34" t="e">
        <f t="array" aca="1" ref="G65" ca="1">MIN(IF((MONTH(DatesS)=$A65)*(OFFSET(DatesS,,INDEX(ColS,MATCH($C65,Param,0))))&gt;0,OFFSET(DatesS,,INDEX(ColS,MATCH($C65,Param,0)))))</f>
        <v>#VALUE!</v>
      </c>
      <c r="H65" s="34" t="e">
        <f t="array" aca="1" ref="H65" ca="1">MAX(IF((MONTH(DatesS)=$A65)*(OFFSET(DatesS,,INDEX(ColS,MATCH($C65,Param,0))))&gt;0,OFFSET(DatesS,,INDEX(ColS,MATCH($C65,Param,0)))))</f>
        <v>#VALUE!</v>
      </c>
      <c r="I65" s="42">
        <f t="shared" ca="1" si="34"/>
        <v>31</v>
      </c>
      <c r="J65" s="41" t="e">
        <f t="shared" ca="1" si="40"/>
        <v>#REF!</v>
      </c>
      <c r="K65" s="34" t="e">
        <f t="shared" ca="1" si="41"/>
        <v>#REF!</v>
      </c>
      <c r="L65" s="34" t="e">
        <f t="shared" ca="1" si="42"/>
        <v>#REF!</v>
      </c>
      <c r="M65" s="34" t="e">
        <f t="array" aca="1" ref="M65" ca="1">MIN(IF((MONTH(DatesD)=$A65)*(OFFSET(DatesD,,INDEX(ColD1,MATCH($C65,Param,0))))&gt;0,OFFSET(DatesD,,INDEX(ColD1,MATCH($C65,Param,0)))))</f>
        <v>#REF!</v>
      </c>
      <c r="N65" s="34" t="e">
        <f t="array" aca="1" ref="N65" ca="1">MAX(IF((MONTH(DatesD)=$A65)*(OFFSET(DatesD,,INDEX(ColD1,MATCH($C65,Param,0))))&gt;0,OFFSET(DatesD,,INDEX(ColD1,MATCH($C65,Param,0)))))</f>
        <v>#REF!</v>
      </c>
      <c r="O65" s="42" t="e">
        <f t="shared" ca="1" si="43"/>
        <v>#REF!</v>
      </c>
      <c r="P65" s="36"/>
      <c r="Q65" s="35"/>
      <c r="R65" s="35"/>
      <c r="S65" s="35"/>
      <c r="T65" s="35"/>
      <c r="U65" s="37"/>
      <c r="V65" s="107"/>
      <c r="W65" s="108"/>
      <c r="X65" s="108"/>
      <c r="Y65" s="108"/>
      <c r="Z65" s="108"/>
      <c r="AA65" s="109"/>
      <c r="AB65" s="107"/>
      <c r="AC65" s="108"/>
      <c r="AD65" s="108">
        <f t="shared" ca="1" si="44"/>
        <v>0</v>
      </c>
      <c r="AE65" s="108"/>
      <c r="AF65" s="108"/>
      <c r="AG65" s="109"/>
      <c r="AH65" s="107"/>
      <c r="AI65" s="108"/>
      <c r="AJ65" s="108"/>
      <c r="AK65" s="108"/>
      <c r="AL65" s="108"/>
      <c r="AM65" s="109"/>
      <c r="AN65" s="208" t="e">
        <f t="shared" ca="1" si="7"/>
        <v>#REF!</v>
      </c>
    </row>
    <row r="66" spans="1:40" ht="25.5" hidden="1" customHeight="1" outlineLevel="1" x14ac:dyDescent="0.25">
      <c r="A66" s="18">
        <f t="shared" si="45"/>
        <v>3</v>
      </c>
      <c r="B66" s="276"/>
      <c r="C66" s="105" t="s">
        <v>26</v>
      </c>
      <c r="D66" s="41">
        <f t="shared" ca="1" si="31"/>
        <v>31</v>
      </c>
      <c r="E66" s="34">
        <f t="shared" ca="1" si="32"/>
        <v>1.9615665977000003</v>
      </c>
      <c r="F66" s="34">
        <f t="shared" ca="1" si="33"/>
        <v>6.3276341861290331E-2</v>
      </c>
      <c r="G66" s="34">
        <f t="array" aca="1" ref="G66" ca="1">MIN(IF((MONTH(DatesS)=$A66)*(OFFSET(DatesS,,INDEX(ColS,MATCH($C66,Param,0))))&gt;0,OFFSET(DatesS,,INDEX(ColS,MATCH($C66,Param,0)))))</f>
        <v>2.6058599000000002E-2</v>
      </c>
      <c r="H66" s="34">
        <f t="array" aca="1" ref="H66" ca="1">MAX(IF((MONTH(DatesS)=$A66)*(OFFSET(DatesS,,INDEX(ColS,MATCH($C66,Param,0))))&gt;0,OFFSET(DatesS,,INDEX(ColS,MATCH($C66,Param,0)))))</f>
        <v>0.113035291</v>
      </c>
      <c r="I66" s="42">
        <f t="shared" ca="1" si="34"/>
        <v>0</v>
      </c>
      <c r="J66" s="41" t="e">
        <f t="shared" ca="1" si="40"/>
        <v>#REF!</v>
      </c>
      <c r="K66" s="34" t="e">
        <f t="shared" ca="1" si="41"/>
        <v>#REF!</v>
      </c>
      <c r="L66" s="34" t="e">
        <f t="shared" ca="1" si="42"/>
        <v>#REF!</v>
      </c>
      <c r="M66" s="34" t="e">
        <f t="array" aca="1" ref="M66" ca="1">MIN(IF((MONTH(DatesD)=$A66)*(OFFSET(DatesD,,INDEX(ColD1,MATCH($C66,Param,0))))&gt;0,OFFSET(DatesD,,INDEX(ColD1,MATCH($C66,Param,0)))))</f>
        <v>#REF!</v>
      </c>
      <c r="N66" s="34" t="e">
        <f t="array" aca="1" ref="N66" ca="1">MAX(IF((MONTH(DatesD)=$A66)*(OFFSET(DatesD,,INDEX(ColD1,MATCH($C66,Param,0))))&gt;0,OFFSET(DatesD,,INDEX(ColD1,MATCH($C66,Param,0)))))</f>
        <v>#REF!</v>
      </c>
      <c r="O66" s="42" t="e">
        <f t="shared" ca="1" si="43"/>
        <v>#REF!</v>
      </c>
      <c r="P66" s="36"/>
      <c r="Q66" s="35"/>
      <c r="R66" s="35"/>
      <c r="S66" s="35"/>
      <c r="T66" s="35"/>
      <c r="U66" s="37"/>
      <c r="V66" s="107"/>
      <c r="W66" s="108"/>
      <c r="X66" s="108"/>
      <c r="Y66" s="108"/>
      <c r="Z66" s="108"/>
      <c r="AA66" s="109"/>
      <c r="AB66" s="107"/>
      <c r="AC66" s="108"/>
      <c r="AD66" s="108">
        <f t="shared" ca="1" si="44"/>
        <v>0</v>
      </c>
      <c r="AE66" s="108"/>
      <c r="AF66" s="108"/>
      <c r="AG66" s="109"/>
      <c r="AH66" s="107"/>
      <c r="AI66" s="108"/>
      <c r="AJ66" s="108"/>
      <c r="AK66" s="108"/>
      <c r="AL66" s="108"/>
      <c r="AM66" s="109"/>
      <c r="AN66" s="208" t="e">
        <f t="shared" ca="1" si="7"/>
        <v>#REF!</v>
      </c>
    </row>
    <row r="67" spans="1:40" ht="25.5" hidden="1" customHeight="1" outlineLevel="1" x14ac:dyDescent="0.25">
      <c r="A67" s="18">
        <f t="shared" si="45"/>
        <v>3</v>
      </c>
      <c r="B67" s="276"/>
      <c r="C67" s="105" t="s">
        <v>22</v>
      </c>
      <c r="D67" s="41">
        <f t="shared" ca="1" si="31"/>
        <v>31</v>
      </c>
      <c r="E67" s="34">
        <f t="shared" ca="1" si="32"/>
        <v>54.319601097000003</v>
      </c>
      <c r="F67" s="34">
        <f t="shared" ca="1" si="33"/>
        <v>1.7522451966774195</v>
      </c>
      <c r="G67" s="34">
        <f t="array" aca="1" ref="G67" ca="1">MIN(IF((MONTH(DatesS)=$A67)*(OFFSET(DatesS,,INDEX(ColS,MATCH($C67,Param,0))))&gt;0,OFFSET(DatesS,,INDEX(ColS,MATCH($C67,Param,0)))))</f>
        <v>0.54285264</v>
      </c>
      <c r="H67" s="34">
        <f t="array" aca="1" ref="H67" ca="1">MAX(IF((MONTH(DatesS)=$A67)*(OFFSET(DatesS,,INDEX(ColS,MATCH($C67,Param,0))))&gt;0,OFFSET(DatesS,,INDEX(ColS,MATCH($C67,Param,0)))))</f>
        <v>4.53</v>
      </c>
      <c r="I67" s="42">
        <f t="shared" ca="1" si="34"/>
        <v>0</v>
      </c>
      <c r="J67" s="41" t="e">
        <f t="shared" ca="1" si="40"/>
        <v>#REF!</v>
      </c>
      <c r="K67" s="34" t="e">
        <f t="shared" ca="1" si="41"/>
        <v>#REF!</v>
      </c>
      <c r="L67" s="34" t="e">
        <f t="shared" ca="1" si="42"/>
        <v>#REF!</v>
      </c>
      <c r="M67" s="34" t="e">
        <f t="array" aca="1" ref="M67" ca="1">MIN(IF((MONTH(DatesD)=$A67)*(OFFSET(DatesD,,INDEX(ColD1,MATCH($C67,Param,0))))&gt;0,OFFSET(DatesD,,INDEX(ColD1,MATCH($C67,Param,0)))))</f>
        <v>#REF!</v>
      </c>
      <c r="N67" s="34" t="e">
        <f t="array" aca="1" ref="N67" ca="1">MAX(IF((MONTH(DatesD)=$A67)*(OFFSET(DatesD,,INDEX(ColD1,MATCH($C67,Param,0))))&gt;0,OFFSET(DatesD,,INDEX(ColD1,MATCH($C67,Param,0)))))</f>
        <v>#REF!</v>
      </c>
      <c r="O67" s="42" t="e">
        <f t="shared" ca="1" si="43"/>
        <v>#REF!</v>
      </c>
      <c r="P67" s="36"/>
      <c r="Q67" s="35"/>
      <c r="R67" s="35"/>
      <c r="S67" s="35"/>
      <c r="T67" s="35"/>
      <c r="U67" s="37"/>
      <c r="V67" s="107"/>
      <c r="W67" s="108"/>
      <c r="X67" s="108"/>
      <c r="Y67" s="108"/>
      <c r="Z67" s="108"/>
      <c r="AA67" s="109"/>
      <c r="AB67" s="107"/>
      <c r="AC67" s="108"/>
      <c r="AD67" s="108">
        <f t="shared" ca="1" si="44"/>
        <v>0</v>
      </c>
      <c r="AE67" s="108"/>
      <c r="AF67" s="108"/>
      <c r="AG67" s="109"/>
      <c r="AH67" s="107"/>
      <c r="AI67" s="108"/>
      <c r="AJ67" s="108"/>
      <c r="AK67" s="108"/>
      <c r="AL67" s="108"/>
      <c r="AM67" s="109"/>
      <c r="AN67" s="208" t="e">
        <f t="shared" ca="1" si="7"/>
        <v>#REF!</v>
      </c>
    </row>
    <row r="68" spans="1:40" ht="25.5" hidden="1" customHeight="1" outlineLevel="1" x14ac:dyDescent="0.25">
      <c r="A68" s="18">
        <f t="shared" si="45"/>
        <v>3</v>
      </c>
      <c r="B68" s="276"/>
      <c r="C68" s="105" t="s">
        <v>25</v>
      </c>
      <c r="D68" s="41">
        <f t="shared" ca="1" si="31"/>
        <v>31</v>
      </c>
      <c r="E68" s="34">
        <f t="shared" ca="1" si="32"/>
        <v>3.9974792596999991</v>
      </c>
      <c r="F68" s="34">
        <f t="shared" ca="1" si="33"/>
        <v>0.1289509438612903</v>
      </c>
      <c r="G68" s="34">
        <f t="array" aca="1" ref="G68" ca="1">MIN(IF((MONTH(DatesS)=$A68)*(OFFSET(DatesS,,INDEX(ColS,MATCH($C68,Param,0))))&gt;0,OFFSET(DatesS,,INDEX(ColS,MATCH($C68,Param,0)))))</f>
        <v>0.05</v>
      </c>
      <c r="H68" s="34">
        <f t="array" aca="1" ref="H68" ca="1">MAX(IF((MONTH(DatesS)=$A68)*(OFFSET(DatesS,,INDEX(ColS,MATCH($C68,Param,0))))&gt;0,OFFSET(DatesS,,INDEX(ColS,MATCH($C68,Param,0)))))</f>
        <v>0.36</v>
      </c>
      <c r="I68" s="42">
        <f t="shared" ca="1" si="34"/>
        <v>0</v>
      </c>
      <c r="J68" s="41" t="e">
        <f t="shared" ca="1" si="40"/>
        <v>#REF!</v>
      </c>
      <c r="K68" s="34" t="e">
        <f t="shared" ca="1" si="41"/>
        <v>#REF!</v>
      </c>
      <c r="L68" s="34" t="e">
        <f t="shared" ca="1" si="42"/>
        <v>#REF!</v>
      </c>
      <c r="M68" s="34" t="e">
        <f t="array" aca="1" ref="M68" ca="1">MIN(IF((MONTH(DatesD)=$A68)*(OFFSET(DatesD,,INDEX(ColD1,MATCH($C68,Param,0))))&gt;0,OFFSET(DatesD,,INDEX(ColD1,MATCH($C68,Param,0)))))</f>
        <v>#REF!</v>
      </c>
      <c r="N68" s="34" t="e">
        <f t="array" aca="1" ref="N68" ca="1">MAX(IF((MONTH(DatesD)=$A68)*(OFFSET(DatesD,,INDEX(ColD1,MATCH($C68,Param,0))))&gt;0,OFFSET(DatesD,,INDEX(ColD1,MATCH($C68,Param,0)))))</f>
        <v>#REF!</v>
      </c>
      <c r="O68" s="42" t="e">
        <f t="shared" ca="1" si="43"/>
        <v>#REF!</v>
      </c>
      <c r="P68" s="36"/>
      <c r="Q68" s="35"/>
      <c r="R68" s="35"/>
      <c r="S68" s="35"/>
      <c r="T68" s="35"/>
      <c r="U68" s="37"/>
      <c r="V68" s="107"/>
      <c r="W68" s="108"/>
      <c r="X68" s="108"/>
      <c r="Y68" s="108"/>
      <c r="Z68" s="108"/>
      <c r="AA68" s="109"/>
      <c r="AB68" s="107"/>
      <c r="AC68" s="108"/>
      <c r="AD68" s="108">
        <f t="shared" ca="1" si="44"/>
        <v>0</v>
      </c>
      <c r="AE68" s="108"/>
      <c r="AF68" s="108"/>
      <c r="AG68" s="109"/>
      <c r="AH68" s="107"/>
      <c r="AI68" s="108"/>
      <c r="AJ68" s="108"/>
      <c r="AK68" s="108"/>
      <c r="AL68" s="108"/>
      <c r="AM68" s="109"/>
      <c r="AN68" s="208" t="e">
        <f t="shared" ca="1" si="7"/>
        <v>#REF!</v>
      </c>
    </row>
    <row r="69" spans="1:40" ht="25.5" hidden="1" customHeight="1" outlineLevel="1" x14ac:dyDescent="0.25">
      <c r="A69" s="18">
        <f t="shared" si="45"/>
        <v>3</v>
      </c>
      <c r="B69" s="276"/>
      <c r="C69" s="105" t="s">
        <v>23</v>
      </c>
      <c r="D69" s="41">
        <f t="shared" ca="1" si="31"/>
        <v>17</v>
      </c>
      <c r="E69" s="34" t="e">
        <f t="shared" ca="1" si="32"/>
        <v>#VALUE!</v>
      </c>
      <c r="F69" s="34" t="e">
        <f t="shared" ca="1" si="33"/>
        <v>#VALUE!</v>
      </c>
      <c r="G69" s="34" t="e">
        <f t="array" aca="1" ref="G69" ca="1">MIN(IF((MONTH(DatesS)=$A69)*(OFFSET(DatesS,,INDEX(ColS,MATCH($C69,Param,0))))&gt;0,OFFSET(DatesS,,INDEX(ColS,MATCH($C69,Param,0)))))</f>
        <v>#VALUE!</v>
      </c>
      <c r="H69" s="34" t="e">
        <f t="array" aca="1" ref="H69" ca="1">MAX(IF((MONTH(DatesS)=$A69)*(OFFSET(DatesS,,INDEX(ColS,MATCH($C69,Param,0))))&gt;0,OFFSET(DatesS,,INDEX(ColS,MATCH($C69,Param,0)))))</f>
        <v>#VALUE!</v>
      </c>
      <c r="I69" s="42">
        <f t="shared" ca="1" si="34"/>
        <v>17</v>
      </c>
      <c r="J69" s="41" t="e">
        <f t="shared" ca="1" si="40"/>
        <v>#REF!</v>
      </c>
      <c r="K69" s="34" t="e">
        <f t="shared" ca="1" si="41"/>
        <v>#REF!</v>
      </c>
      <c r="L69" s="34" t="e">
        <f t="shared" ca="1" si="42"/>
        <v>#REF!</v>
      </c>
      <c r="M69" s="34" t="e">
        <f t="array" aca="1" ref="M69" ca="1">MIN(IF((MONTH(DatesD)=$A69)*(OFFSET(DatesD,,INDEX(ColD1,MATCH($C69,Param,0))))&gt;0,OFFSET(DatesD,,INDEX(ColD1,MATCH($C69,Param,0)))))</f>
        <v>#REF!</v>
      </c>
      <c r="N69" s="34" t="e">
        <f t="array" aca="1" ref="N69" ca="1">MAX(IF((MONTH(DatesD)=$A69)*(OFFSET(DatesD,,INDEX(ColD1,MATCH($C69,Param,0))))&gt;0,OFFSET(DatesD,,INDEX(ColD1,MATCH($C69,Param,0)))))</f>
        <v>#REF!</v>
      </c>
      <c r="O69" s="42" t="e">
        <f t="shared" ca="1" si="43"/>
        <v>#REF!</v>
      </c>
      <c r="P69" s="36"/>
      <c r="Q69" s="35"/>
      <c r="R69" s="35"/>
      <c r="S69" s="35"/>
      <c r="T69" s="35"/>
      <c r="U69" s="37"/>
      <c r="V69" s="107"/>
      <c r="W69" s="108"/>
      <c r="X69" s="108"/>
      <c r="Y69" s="108"/>
      <c r="Z69" s="108"/>
      <c r="AA69" s="109"/>
      <c r="AB69" s="107"/>
      <c r="AC69" s="108"/>
      <c r="AD69" s="108">
        <f t="shared" ca="1" si="44"/>
        <v>0</v>
      </c>
      <c r="AE69" s="108"/>
      <c r="AF69" s="108"/>
      <c r="AG69" s="109"/>
      <c r="AH69" s="107"/>
      <c r="AI69" s="108"/>
      <c r="AJ69" s="108"/>
      <c r="AK69" s="108"/>
      <c r="AL69" s="108"/>
      <c r="AM69" s="109"/>
      <c r="AN69" s="208" t="e">
        <f t="shared" ca="1" si="7"/>
        <v>#REF!</v>
      </c>
    </row>
    <row r="70" spans="1:40" ht="25.5" hidden="1" customHeight="1" outlineLevel="1" x14ac:dyDescent="0.25">
      <c r="A70" s="18">
        <f t="shared" si="45"/>
        <v>3</v>
      </c>
      <c r="B70" s="276"/>
      <c r="C70" s="105" t="s">
        <v>27</v>
      </c>
      <c r="D70" s="41">
        <f t="shared" ca="1" si="31"/>
        <v>31</v>
      </c>
      <c r="E70" s="34" t="e">
        <f t="shared" ca="1" si="32"/>
        <v>#VALUE!</v>
      </c>
      <c r="F70" s="34" t="e">
        <f t="shared" ca="1" si="33"/>
        <v>#VALUE!</v>
      </c>
      <c r="G70" s="34" t="e">
        <f t="array" aca="1" ref="G70" ca="1">MIN(IF((MONTH(DatesS)=$A70)*(OFFSET(DatesS,,INDEX(ColS,MATCH($C70,Param,0))))&gt;0,OFFSET(DatesS,,INDEX(ColS,MATCH($C70,Param,0)))))</f>
        <v>#VALUE!</v>
      </c>
      <c r="H70" s="34" t="e">
        <f t="array" aca="1" ref="H70" ca="1">MAX(IF((MONTH(DatesS)=$A70)*(OFFSET(DatesS,,INDEX(ColS,MATCH($C70,Param,0))))&gt;0,OFFSET(DatesS,,INDEX(ColS,MATCH($C70,Param,0)))))</f>
        <v>#VALUE!</v>
      </c>
      <c r="I70" s="42">
        <f t="shared" ca="1" si="34"/>
        <v>31</v>
      </c>
      <c r="J70" s="41" t="e">
        <f t="shared" ca="1" si="40"/>
        <v>#REF!</v>
      </c>
      <c r="K70" s="34" t="e">
        <f t="shared" ca="1" si="41"/>
        <v>#REF!</v>
      </c>
      <c r="L70" s="34" t="e">
        <f t="shared" ca="1" si="42"/>
        <v>#REF!</v>
      </c>
      <c r="M70" s="34" t="e">
        <f t="array" aca="1" ref="M70" ca="1">MIN(IF((MONTH(DatesD)=$A70)*(OFFSET(DatesD,,INDEX(ColD1,MATCH($C70,Param,0))))&gt;0,OFFSET(DatesD,,INDEX(ColD1,MATCH($C70,Param,0)))))</f>
        <v>#REF!</v>
      </c>
      <c r="N70" s="34" t="e">
        <f t="array" aca="1" ref="N70" ca="1">MAX(IF((MONTH(DatesD)=$A70)*(OFFSET(DatesD,,INDEX(ColD1,MATCH($C70,Param,0))))&gt;0,OFFSET(DatesD,,INDEX(ColD1,MATCH($C70,Param,0)))))</f>
        <v>#REF!</v>
      </c>
      <c r="O70" s="42" t="e">
        <f t="shared" ca="1" si="43"/>
        <v>#REF!</v>
      </c>
      <c r="P70" s="36"/>
      <c r="Q70" s="35"/>
      <c r="R70" s="35"/>
      <c r="S70" s="35"/>
      <c r="T70" s="35"/>
      <c r="U70" s="37"/>
      <c r="V70" s="107"/>
      <c r="W70" s="108"/>
      <c r="X70" s="108"/>
      <c r="Y70" s="108"/>
      <c r="Z70" s="108"/>
      <c r="AA70" s="109"/>
      <c r="AB70" s="107"/>
      <c r="AC70" s="108"/>
      <c r="AD70" s="108">
        <f t="shared" ca="1" si="44"/>
        <v>0</v>
      </c>
      <c r="AE70" s="108"/>
      <c r="AF70" s="108"/>
      <c r="AG70" s="109"/>
      <c r="AH70" s="107"/>
      <c r="AI70" s="108"/>
      <c r="AJ70" s="108"/>
      <c r="AK70" s="108"/>
      <c r="AL70" s="108"/>
      <c r="AM70" s="109"/>
      <c r="AN70" s="208" t="e">
        <f t="shared" ca="1" si="7"/>
        <v>#REF!</v>
      </c>
    </row>
    <row r="71" spans="1:40" ht="25.5" hidden="1" customHeight="1" outlineLevel="1" thickBot="1" x14ac:dyDescent="0.3">
      <c r="A71" s="18">
        <f t="shared" si="45"/>
        <v>3</v>
      </c>
      <c r="B71" s="276"/>
      <c r="C71" s="106" t="s">
        <v>24</v>
      </c>
      <c r="D71" s="87">
        <f t="shared" ca="1" si="31"/>
        <v>31</v>
      </c>
      <c r="E71" s="88">
        <f t="shared" ca="1" si="32"/>
        <v>22.137898319999994</v>
      </c>
      <c r="F71" s="88">
        <f t="shared" ca="1" si="33"/>
        <v>0.71412575225806429</v>
      </c>
      <c r="G71" s="88">
        <f t="array" aca="1" ref="G71" ca="1">MIN(IF((MONTH(DatesS)=$A71)*(OFFSET(DatesS,,INDEX(ColS,MATCH($C71,Param,0))))&gt;0,OFFSET(DatesS,,INDEX(ColS,MATCH($C71,Param,0)))))</f>
        <v>0.40107724099999997</v>
      </c>
      <c r="H71" s="88">
        <f t="array" aca="1" ref="H71" ca="1">MAX(IF((MONTH(DatesS)=$A71)*(OFFSET(DatesS,,INDEX(ColS,MATCH($C71,Param,0))))&gt;0,OFFSET(DatesS,,INDEX(ColS,MATCH($C71,Param,0)))))</f>
        <v>1.48775327</v>
      </c>
      <c r="I71" s="89">
        <f t="shared" ca="1" si="34"/>
        <v>0</v>
      </c>
      <c r="J71" s="87" t="e">
        <f t="shared" ca="1" si="40"/>
        <v>#REF!</v>
      </c>
      <c r="K71" s="88" t="e">
        <f t="shared" ca="1" si="41"/>
        <v>#REF!</v>
      </c>
      <c r="L71" s="88" t="e">
        <f t="shared" ca="1" si="42"/>
        <v>#REF!</v>
      </c>
      <c r="M71" s="88" t="e">
        <f t="array" aca="1" ref="M71" ca="1">MIN(IF((MONTH(DatesD)=$A71)*(OFFSET(DatesD,,INDEX(ColD1,MATCH($C71,Param,0))))&gt;0,OFFSET(DatesD,,INDEX(ColD1,MATCH($C71,Param,0)))))</f>
        <v>#REF!</v>
      </c>
      <c r="N71" s="88" t="e">
        <f t="array" aca="1" ref="N71" ca="1">MAX(IF((MONTH(DatesD)=$A71)*(OFFSET(DatesD,,INDEX(ColD1,MATCH($C71,Param,0))))&gt;0,OFFSET(DatesD,,INDEX(ColD1,MATCH($C71,Param,0)))))</f>
        <v>#REF!</v>
      </c>
      <c r="O71" s="89" t="e">
        <f t="shared" ca="1" si="43"/>
        <v>#REF!</v>
      </c>
      <c r="P71" s="90"/>
      <c r="Q71" s="91"/>
      <c r="R71" s="91"/>
      <c r="S71" s="91"/>
      <c r="T71" s="91"/>
      <c r="U71" s="92"/>
      <c r="V71" s="110"/>
      <c r="W71" s="111"/>
      <c r="X71" s="111"/>
      <c r="Y71" s="111"/>
      <c r="Z71" s="111"/>
      <c r="AA71" s="112"/>
      <c r="AB71" s="110"/>
      <c r="AC71" s="111"/>
      <c r="AD71" s="111">
        <f t="shared" ca="1" si="44"/>
        <v>0</v>
      </c>
      <c r="AE71" s="111"/>
      <c r="AF71" s="111"/>
      <c r="AG71" s="112"/>
      <c r="AH71" s="107"/>
      <c r="AI71" s="108"/>
      <c r="AJ71" s="108"/>
      <c r="AK71" s="108"/>
      <c r="AL71" s="108"/>
      <c r="AM71" s="109"/>
      <c r="AN71" s="208" t="e">
        <f t="shared" ca="1" si="7"/>
        <v>#REF!</v>
      </c>
    </row>
    <row r="72" spans="1:40" ht="25.5" hidden="1" customHeight="1" outlineLevel="1" thickBot="1" x14ac:dyDescent="0.3">
      <c r="A72" s="18">
        <f t="shared" si="45"/>
        <v>3</v>
      </c>
      <c r="B72" s="277"/>
      <c r="C72" s="113" t="s">
        <v>50</v>
      </c>
      <c r="D72" s="93" t="e">
        <f ca="1">SUM(D52:D71)</f>
        <v>#N/A</v>
      </c>
      <c r="E72" s="94" t="e">
        <f t="shared" ref="E72:AM72" ca="1" si="46">SUM(E52:E71)</f>
        <v>#N/A</v>
      </c>
      <c r="F72" s="94" t="e">
        <f t="shared" ca="1" si="46"/>
        <v>#N/A</v>
      </c>
      <c r="G72" s="94" t="e">
        <f t="shared" ca="1" si="46"/>
        <v>#N/A</v>
      </c>
      <c r="H72" s="94" t="e">
        <f t="shared" ca="1" si="46"/>
        <v>#N/A</v>
      </c>
      <c r="I72" s="95" t="e">
        <f t="shared" ca="1" si="46"/>
        <v>#N/A</v>
      </c>
      <c r="J72" s="93" t="e">
        <f t="shared" ca="1" si="46"/>
        <v>#REF!</v>
      </c>
      <c r="K72" s="94" t="e">
        <f t="shared" ca="1" si="46"/>
        <v>#REF!</v>
      </c>
      <c r="L72" s="94" t="e">
        <f t="shared" ca="1" si="46"/>
        <v>#REF!</v>
      </c>
      <c r="M72" s="94" t="e">
        <f t="shared" ca="1" si="46"/>
        <v>#REF!</v>
      </c>
      <c r="N72" s="94" t="e">
        <f t="shared" ca="1" si="46"/>
        <v>#REF!</v>
      </c>
      <c r="O72" s="95" t="e">
        <f t="shared" ca="1" si="46"/>
        <v>#REF!</v>
      </c>
      <c r="P72" s="93" t="e">
        <f t="shared" ca="1" si="46"/>
        <v>#REF!</v>
      </c>
      <c r="Q72" s="94" t="e">
        <f t="shared" ca="1" si="46"/>
        <v>#REF!</v>
      </c>
      <c r="R72" s="94" t="e">
        <f t="shared" ca="1" si="46"/>
        <v>#REF!</v>
      </c>
      <c r="S72" s="94" t="e">
        <f t="shared" ca="1" si="46"/>
        <v>#REF!</v>
      </c>
      <c r="T72" s="94" t="e">
        <f t="shared" ca="1" si="46"/>
        <v>#REF!</v>
      </c>
      <c r="U72" s="95" t="e">
        <f t="shared" ca="1" si="46"/>
        <v>#REF!</v>
      </c>
      <c r="V72" s="93" t="e">
        <f t="shared" ca="1" si="46"/>
        <v>#REF!</v>
      </c>
      <c r="W72" s="94" t="e">
        <f t="shared" ca="1" si="46"/>
        <v>#REF!</v>
      </c>
      <c r="X72" s="94" t="e">
        <f t="shared" ca="1" si="46"/>
        <v>#REF!</v>
      </c>
      <c r="Y72" s="94" t="e">
        <f t="shared" ca="1" si="46"/>
        <v>#REF!</v>
      </c>
      <c r="Z72" s="94" t="e">
        <f t="shared" ca="1" si="46"/>
        <v>#REF!</v>
      </c>
      <c r="AA72" s="95" t="e">
        <f t="shared" ca="1" si="46"/>
        <v>#REF!</v>
      </c>
      <c r="AB72" s="93" t="e">
        <f t="shared" ca="1" si="46"/>
        <v>#REF!</v>
      </c>
      <c r="AC72" s="94" t="e">
        <f t="shared" ca="1" si="46"/>
        <v>#REF!</v>
      </c>
      <c r="AD72" s="94" t="e">
        <f t="shared" ca="1" si="46"/>
        <v>#REF!</v>
      </c>
      <c r="AE72" s="94" t="e">
        <f t="shared" ca="1" si="46"/>
        <v>#REF!</v>
      </c>
      <c r="AF72" s="94" t="e">
        <f t="shared" ca="1" si="46"/>
        <v>#REF!</v>
      </c>
      <c r="AG72" s="95" t="e">
        <f t="shared" ca="1" si="46"/>
        <v>#REF!</v>
      </c>
      <c r="AH72" s="93" t="e">
        <f t="shared" ca="1" si="46"/>
        <v>#REF!</v>
      </c>
      <c r="AI72" s="94" t="e">
        <f t="shared" ca="1" si="46"/>
        <v>#REF!</v>
      </c>
      <c r="AJ72" s="94" t="e">
        <f t="shared" ca="1" si="46"/>
        <v>#REF!</v>
      </c>
      <c r="AK72" s="94" t="e">
        <f t="shared" ca="1" si="46"/>
        <v>#REF!</v>
      </c>
      <c r="AL72" s="94" t="e">
        <f t="shared" ca="1" si="46"/>
        <v>#REF!</v>
      </c>
      <c r="AM72" s="95" t="e">
        <f t="shared" ca="1" si="46"/>
        <v>#REF!</v>
      </c>
      <c r="AN72" s="208" t="e">
        <f t="shared" ca="1" si="7"/>
        <v>#N/A</v>
      </c>
    </row>
    <row r="73" spans="1:40" ht="25.5" customHeight="1" collapsed="1" thickBot="1" x14ac:dyDescent="0.3">
      <c r="B73" s="272">
        <f>DATE($C$4,A52,1)</f>
        <v>42430</v>
      </c>
      <c r="C73" s="273"/>
      <c r="D73" s="273"/>
      <c r="E73" s="273"/>
      <c r="F73" s="273"/>
      <c r="G73" s="273"/>
      <c r="H73" s="273"/>
      <c r="I73" s="273"/>
      <c r="J73" s="273"/>
      <c r="K73" s="273"/>
      <c r="L73" s="273"/>
      <c r="M73" s="273"/>
      <c r="N73" s="273"/>
      <c r="O73" s="273"/>
      <c r="P73" s="273"/>
      <c r="Q73" s="273"/>
      <c r="R73" s="273"/>
      <c r="S73" s="273"/>
      <c r="T73" s="273"/>
      <c r="U73" s="273"/>
      <c r="V73" s="273"/>
      <c r="W73" s="273"/>
      <c r="X73" s="273"/>
      <c r="Y73" s="273"/>
      <c r="Z73" s="273"/>
      <c r="AA73" s="273"/>
      <c r="AB73" s="273"/>
      <c r="AC73" s="273"/>
      <c r="AD73" s="273"/>
      <c r="AE73" s="273"/>
      <c r="AF73" s="273"/>
      <c r="AG73" s="273"/>
      <c r="AH73" s="273"/>
      <c r="AI73" s="273"/>
      <c r="AJ73" s="273"/>
      <c r="AK73" s="273"/>
      <c r="AL73" s="273"/>
      <c r="AM73" s="274"/>
      <c r="AN73" s="208">
        <f t="shared" ref="AN73:AN136" si="47">SUM(D73+J73+P73+V73+AB73+AH73)</f>
        <v>0</v>
      </c>
    </row>
    <row r="74" spans="1:40" ht="25.5" hidden="1" customHeight="1" outlineLevel="1" x14ac:dyDescent="0.25">
      <c r="A74" s="18">
        <v>4</v>
      </c>
      <c r="B74" s="275">
        <f>DATE($C$4,A74,1)</f>
        <v>42461</v>
      </c>
      <c r="C74" s="102" t="s">
        <v>11</v>
      </c>
      <c r="D74" s="38">
        <f t="shared" ref="D74:D93" ca="1" si="48">SUMPRODUCT((MONTH(DatesS)=$A74)*(OFFSET(DatesS,,INDEX(ColS,MATCH($C74,Param,0)))&lt;&gt;0))</f>
        <v>30</v>
      </c>
      <c r="E74" s="39">
        <f t="shared" ref="E74:E93" ca="1" si="49">SUMPRODUCT((MONTH(DatesS)=$A74)*(OFFSET(DatesS,,INDEX(ColS,MATCH($C74,Param,0)))))</f>
        <v>55865</v>
      </c>
      <c r="F74" s="39">
        <f t="shared" ref="F74:F93" ca="1" si="50">IF(D74=0,0,E74/D74)</f>
        <v>1862.1666666666667</v>
      </c>
      <c r="G74" s="39">
        <f t="array" aca="1" ref="G74" ca="1">MIN(IF((MONTH(DatesS)=$A74)*(OFFSET(DatesS,,INDEX(ColS,MATCH($C74,Param,0))))&gt;0,OFFSET(DatesS,,INDEX(ColS,MATCH($C74,Param,0)))))</f>
        <v>1052</v>
      </c>
      <c r="H74" s="39">
        <f t="array" aca="1" ref="H74" ca="1">MAX(IF((MONTH(DatesS)=$A74)*(OFFSET(DatesS,,INDEX(ColS,MATCH($C74,Param,0))))&gt;0,OFFSET(DatesS,,INDEX(ColS,MATCH($C74,Param,0)))))</f>
        <v>2478</v>
      </c>
      <c r="I74" s="40">
        <f t="shared" ref="I74:I93" ca="1" si="51">SUMPRODUCT((MONTH(DatesS)=$A74)*(OFFSET(DatesS,,INDEX(ColS,MATCH($C74,Param,0)))&gt;=INDEX(SeuilS,MATCH($C74,Param,0))))</f>
        <v>0</v>
      </c>
      <c r="J74" s="38" t="e">
        <f ca="1">SUMPRODUCT((MONTH(DatesD)=$A74)*(OFFSET(DatesD,,INDEX(ColD1,MATCH($C74,Param,0)))&lt;&gt;0))</f>
        <v>#REF!</v>
      </c>
      <c r="K74" s="39" t="e">
        <f ca="1">SUMPRODUCT((MONTH(DatesD)=$A74)*(OFFSET(DatesD,,INDEX(ColD1,MATCH($C74,Param,0)))))</f>
        <v>#REF!</v>
      </c>
      <c r="L74" s="39" t="e">
        <f t="shared" ref="L74:L80" ca="1" si="52">IF(J74=0,0,K74/J74)</f>
        <v>#REF!</v>
      </c>
      <c r="M74" s="39" t="e">
        <f t="array" aca="1" ref="M74" ca="1">MIN(IF((MONTH(DatesD)=$A74)*(OFFSET(DatesD,,INDEX(ColD1,MATCH($C74,Param,0))))&gt;0,OFFSET(DatesD,,INDEX(ColD1,MATCH($C74,Param,0)))))</f>
        <v>#REF!</v>
      </c>
      <c r="N74" s="39" t="e">
        <f t="array" aca="1" ref="N74" ca="1">MAX(IF((MONTH(DatesD)=$A74)*(OFFSET(DatesD,,INDEX(ColD1,MATCH($C74,Param,0))))&gt;0,OFFSET(DatesD,,INDEX(ColD1,MATCH($C74,Param,0)))))</f>
        <v>#REF!</v>
      </c>
      <c r="O74" s="40" t="e">
        <f t="shared" ref="O74:O80" ca="1" si="53">SUMPRODUCT((MONTH(DatesD)=$A74)*(OFFSET(DatesD,,INDEX(ColD1,MATCH($C74,Param,0)))&gt;=INDEX(SeuilD1,MATCH($C74,Param,0))))</f>
        <v>#REF!</v>
      </c>
      <c r="P74" s="38" t="e">
        <f ca="1">SUMPRODUCT((MONTH(DatesD)=$A74)*(OFFSET(DatesD,,INDEX(ColD2,MATCH($C74,Param,0)))&lt;&gt;0))</f>
        <v>#REF!</v>
      </c>
      <c r="Q74" s="39" t="e">
        <f ca="1">SUMPRODUCT((MONTH(DatesD)=$A74)*(OFFSET(DatesD,,INDEX(ColD2,MATCH($C74,Param,0)))))</f>
        <v>#REF!</v>
      </c>
      <c r="R74" s="39" t="e">
        <f ca="1">IF(P74=0,0,Q74/P74)</f>
        <v>#REF!</v>
      </c>
      <c r="S74" s="39" t="e">
        <f t="array" aca="1" ref="S74" ca="1">MIN(IF((MONTH(DatesD)=$A74)*(OFFSET(DatesD,,INDEX(ColD2,MATCH($C74,Param,0))))&gt;0,OFFSET(DatesD,,INDEX(ColD2,MATCH($C74,Param,0)))))</f>
        <v>#REF!</v>
      </c>
      <c r="T74" s="39" t="e">
        <f t="array" aca="1" ref="T74" ca="1">MAX(IF((MONTH(DatesD)=$A74)*(OFFSET(DatesD,,INDEX(ColD2,MATCH($C74,Param,0))))&gt;0,OFFSET(DatesD,,INDEX(ColD2,MATCH($C74,Param,0)))))</f>
        <v>#REF!</v>
      </c>
      <c r="U74" s="40" t="e">
        <f ca="1">SUMPRODUCT((MONTH(DatesD)=$A74)*(OFFSET(DatesD,,INDEX(ColD2,MATCH($C74,Param,0)))&gt;=INDEX(SeuilD2,MATCH($C74,Param,0))))</f>
        <v>#REF!</v>
      </c>
      <c r="V74" s="38" t="e">
        <f ca="1">SUMPRODUCT((MONTH(DatesUF)=$A74)*(OFFSET(DatesUF,,INDEX(ColUF1,MATCH($C74,Param,0)))&lt;&gt;0))</f>
        <v>#REF!</v>
      </c>
      <c r="W74" s="39" t="e">
        <f ca="1">SUMPRODUCT((MONTH(DatesUF)=$A74)*(OFFSET(DatesUF,,INDEX(ColUF1,MATCH($C74,Param,0)))))</f>
        <v>#REF!</v>
      </c>
      <c r="X74" s="39" t="e">
        <f ca="1">IF(V74=0,0,W74/V74)</f>
        <v>#REF!</v>
      </c>
      <c r="Y74" s="39" t="e">
        <f t="array" aca="1" ref="Y74" ca="1">MIN(IF((MONTH(DatesUF)=$A74)*(OFFSET(DatesUF,,INDEX(ColUF1,MATCH($C74,Param,0))))&gt;0,OFFSET(DatesUF,,INDEX(ColUF1,MATCH($C74,Param,0)))))</f>
        <v>#REF!</v>
      </c>
      <c r="Z74" s="39" t="e">
        <f t="array" aca="1" ref="Z74" ca="1">MAX(IF((MONTH(DatesUF)=$A74)*(OFFSET(DatesUF,,INDEX(ColUF1,MATCH($C74,Param,0))))&gt;0,OFFSET(DatesUF,,INDEX(ColUF1,MATCH($C74,Param,0)))))</f>
        <v>#REF!</v>
      </c>
      <c r="AA74" s="40" t="e">
        <f ca="1">SUMPRODUCT((MONTH(DatesUF)=$A74)*(OFFSET(DatesUF,,INDEX(ColUF1,MATCH($C74,Param,0)))&gt;=INDEX(SeuilUF1,MATCH($C74,Param,0))))</f>
        <v>#REF!</v>
      </c>
      <c r="AB74" s="38" t="e">
        <f ca="1">SUMPRODUCT((MONTH(DatesUF)=$A74)*(OFFSET(DatesUF,,INDEX(ColUF2,MATCH($C74,Param,0)))&lt;&gt;0))</f>
        <v>#REF!</v>
      </c>
      <c r="AC74" s="39" t="e">
        <f ca="1">SUMPRODUCT((MONTH(DatesUF)=$A74)*(OFFSET(DatesUF,,INDEX(ColUF2,MATCH($C74,Param,0)))))</f>
        <v>#REF!</v>
      </c>
      <c r="AD74" s="39" t="e">
        <f ca="1">IF(AB74=0,0,AC74/AB74)</f>
        <v>#REF!</v>
      </c>
      <c r="AE74" s="39" t="e">
        <f t="array" aca="1" ref="AE74" ca="1">MIN(IF((MONTH(DatesUF)=$A74)*(OFFSET(DatesUF,,INDEX(ColUF2,MATCH($C74,Param,0))))&gt;0,OFFSET(DatesUF,,INDEX(ColUF2,MATCH($C74,Param,0)))))</f>
        <v>#REF!</v>
      </c>
      <c r="AF74" s="39" t="e">
        <f t="array" aca="1" ref="AF74" ca="1">MAX(IF((MONTH(DatesUF)=$A74)*(OFFSET(DatesUF,,INDEX(ColUF2,MATCH($C74,Param,0))))&gt;0,OFFSET(DatesUF,,INDEX(ColUF2,MATCH($C74,Param,0)))))</f>
        <v>#REF!</v>
      </c>
      <c r="AG74" s="40" t="e">
        <f ca="1">SUMPRODUCT((MONTH(DatesUF)=$A74)*(OFFSET(DatesUF,,INDEX(ColUF2,MATCH($C74,Param,0)))&gt;=INDEX(SeuilUF2,MATCH($C74,Param,0))))</f>
        <v>#REF!</v>
      </c>
      <c r="AH74" s="38" t="e">
        <f ca="1">SUMPRODUCT((MONTH(DatesSH)=$A74)*(OFFSET(DatesSH,,INDEX(ColSH,MATCH($C74,Param,0)))&lt;&gt;0))</f>
        <v>#REF!</v>
      </c>
      <c r="AI74" s="39" t="e">
        <f ca="1">SUMPRODUCT((MONTH(DatesSH)=$A74)*(OFFSET(DatesSH,,INDEX(ColSH,MATCH($C74,Param,0)))))</f>
        <v>#REF!</v>
      </c>
      <c r="AJ74" s="39"/>
      <c r="AK74" s="39" t="e">
        <f t="array" aca="1" ref="AK74" ca="1">MIN(IF((MONTH(DatesSH)=$A74)*(OFFSET(DatesSH,,INDEX(ColSH,MATCH($C74,Param,0))))&gt;0,OFFSET(DatesSH,,INDEX(ColSH,MATCH($C74,Param,0)))))</f>
        <v>#REF!</v>
      </c>
      <c r="AL74" s="39" t="e">
        <f t="array" aca="1" ref="AL74" ca="1">MAX(IF((MONTH(DatesSH)=$A74)*(OFFSET(DatesSH,,INDEX(ColSH,MATCH($C74,Param,0))))&gt;0,OFFSET(DatesSH,,INDEX(ColSH,MATCH($C74,Param,0)))))</f>
        <v>#REF!</v>
      </c>
      <c r="AM74" s="40" t="e">
        <f ca="1">SUMPRODUCT((MONTH(DatesSH)=$A74)*(OFFSET(DatesSH,,INDEX(ColSH,MATCH($C74,Param,0)))&gt;=INDEX(SeuilSH,MATCH($C74,Param,0))))</f>
        <v>#REF!</v>
      </c>
      <c r="AN74" s="208" t="e">
        <f t="shared" ca="1" si="47"/>
        <v>#REF!</v>
      </c>
    </row>
    <row r="75" spans="1:40" ht="25.5" hidden="1" customHeight="1" outlineLevel="1" x14ac:dyDescent="0.25">
      <c r="A75" s="18">
        <f>A74</f>
        <v>4</v>
      </c>
      <c r="B75" s="276"/>
      <c r="C75" s="103" t="s">
        <v>10</v>
      </c>
      <c r="D75" s="41">
        <f t="shared" ca="1" si="48"/>
        <v>30</v>
      </c>
      <c r="E75" s="34">
        <f t="shared" ca="1" si="49"/>
        <v>232.46</v>
      </c>
      <c r="F75" s="34">
        <f t="shared" ca="1" si="50"/>
        <v>7.7486666666666668</v>
      </c>
      <c r="G75" s="34">
        <f t="array" aca="1" ref="G75" ca="1">MIN(IF((MONTH(DatesS)=$A75)*(OFFSET(DatesS,,INDEX(ColS,MATCH($C75,Param,0))))&gt;0,OFFSET(DatesS,,INDEX(ColS,MATCH($C75,Param,0)))))</f>
        <v>7.33</v>
      </c>
      <c r="H75" s="34">
        <f t="array" aca="1" ref="H75" ca="1">MAX(IF((MONTH(DatesS)=$A75)*(OFFSET(DatesS,,INDEX(ColS,MATCH($C75,Param,0))))&gt;0,OFFSET(DatesS,,INDEX(ColS,MATCH($C75,Param,0)))))</f>
        <v>8.65</v>
      </c>
      <c r="I75" s="42">
        <f t="shared" ca="1" si="51"/>
        <v>0</v>
      </c>
      <c r="J75" s="41" t="e">
        <f t="shared" ref="J75:J80" ca="1" si="54">SUMPRODUCT((MONTH(DatesD)=$A75)*(OFFSET(DatesD,,INDEX(ColD1,MATCH($C75,Param,0)))&lt;&gt;0))</f>
        <v>#REF!</v>
      </c>
      <c r="K75" s="34" t="e">
        <f t="shared" ref="K75:K80" ca="1" si="55">SUMPRODUCT((MONTH(DatesD)=$A75)*(OFFSET(DatesD,,INDEX(ColD1,MATCH($C75,Param,0)))))</f>
        <v>#REF!</v>
      </c>
      <c r="L75" s="34" t="e">
        <f t="shared" ca="1" si="52"/>
        <v>#REF!</v>
      </c>
      <c r="M75" s="34" t="e">
        <f t="array" aca="1" ref="M75" ca="1">MIN(IF((MONTH(DatesD)=$A75)*(OFFSET(DatesD,,INDEX(ColD1,MATCH($C75,Param,0))))&gt;0,OFFSET(DatesD,,INDEX(ColD1,MATCH($C75,Param,0)))))</f>
        <v>#REF!</v>
      </c>
      <c r="N75" s="34" t="e">
        <f t="array" aca="1" ref="N75" ca="1">MAX(IF((MONTH(DatesD)=$A75)*(OFFSET(DatesD,,INDEX(ColD1,MATCH($C75,Param,0))))&gt;0,OFFSET(DatesD,,INDEX(ColD1,MATCH($C75,Param,0)))))</f>
        <v>#REF!</v>
      </c>
      <c r="O75" s="42" t="e">
        <f t="shared" ca="1" si="53"/>
        <v>#REF!</v>
      </c>
      <c r="P75" s="41"/>
      <c r="Q75" s="34"/>
      <c r="R75" s="34"/>
      <c r="S75" s="34"/>
      <c r="T75" s="34"/>
      <c r="U75" s="42"/>
      <c r="V75" s="107"/>
      <c r="W75" s="108"/>
      <c r="X75" s="108"/>
      <c r="Y75" s="108"/>
      <c r="Z75" s="108"/>
      <c r="AA75" s="109"/>
      <c r="AB75" s="107"/>
      <c r="AC75" s="108"/>
      <c r="AD75" s="108"/>
      <c r="AE75" s="108"/>
      <c r="AF75" s="108"/>
      <c r="AG75" s="109"/>
      <c r="AH75" s="107"/>
      <c r="AI75" s="108"/>
      <c r="AJ75" s="108"/>
      <c r="AK75" s="108"/>
      <c r="AL75" s="108"/>
      <c r="AM75" s="109"/>
      <c r="AN75" s="208" t="e">
        <f t="shared" ca="1" si="47"/>
        <v>#REF!</v>
      </c>
    </row>
    <row r="76" spans="1:40" ht="25.5" hidden="1" customHeight="1" outlineLevel="1" x14ac:dyDescent="0.25">
      <c r="A76" s="18">
        <f t="shared" ref="A76:A83" si="56">A75</f>
        <v>4</v>
      </c>
      <c r="B76" s="276"/>
      <c r="C76" s="104" t="s">
        <v>36</v>
      </c>
      <c r="D76" s="41">
        <f t="shared" ca="1" si="48"/>
        <v>30</v>
      </c>
      <c r="E76" s="34">
        <f t="shared" ca="1" si="49"/>
        <v>41</v>
      </c>
      <c r="F76" s="34">
        <f t="shared" ca="1" si="50"/>
        <v>1.3666666666666667</v>
      </c>
      <c r="G76" s="34">
        <f t="array" aca="1" ref="G76" ca="1">MIN(IF((MONTH(DatesS)=$A76)*(OFFSET(DatesS,,INDEX(ColS,MATCH($C76,Param,0))))&gt;0,OFFSET(DatesS,,INDEX(ColS,MATCH($C76,Param,0)))))</f>
        <v>1</v>
      </c>
      <c r="H76" s="34">
        <f t="array" aca="1" ref="H76" ca="1">MAX(IF((MONTH(DatesS)=$A76)*(OFFSET(DatesS,,INDEX(ColS,MATCH($C76,Param,0))))&gt;0,OFFSET(DatesS,,INDEX(ColS,MATCH($C76,Param,0)))))</f>
        <v>2</v>
      </c>
      <c r="I76" s="42">
        <f t="shared" ca="1" si="51"/>
        <v>0</v>
      </c>
      <c r="J76" s="41" t="e">
        <f t="shared" ca="1" si="54"/>
        <v>#REF!</v>
      </c>
      <c r="K76" s="34" t="e">
        <f t="shared" ca="1" si="55"/>
        <v>#REF!</v>
      </c>
      <c r="L76" s="34" t="e">
        <f t="shared" ca="1" si="52"/>
        <v>#REF!</v>
      </c>
      <c r="M76" s="34" t="e">
        <f t="array" aca="1" ref="M76" ca="1">MIN(IF((MONTH(DatesD)=$A76)*(OFFSET(DatesD,,INDEX(ColD1,MATCH($C76,Param,0))))&gt;0,OFFSET(DatesD,,INDEX(ColD1,MATCH($C76,Param,0)))))</f>
        <v>#REF!</v>
      </c>
      <c r="N76" s="34" t="e">
        <f t="array" aca="1" ref="N76" ca="1">MAX(IF((MONTH(DatesD)=$A76)*(OFFSET(DatesD,,INDEX(ColD1,MATCH($C76,Param,0))))&gt;0,OFFSET(DatesD,,INDEX(ColD1,MATCH($C76,Param,0)))))</f>
        <v>#REF!</v>
      </c>
      <c r="O76" s="42" t="e">
        <f t="shared" ca="1" si="53"/>
        <v>#REF!</v>
      </c>
      <c r="P76" s="36"/>
      <c r="Q76" s="35"/>
      <c r="R76" s="35"/>
      <c r="S76" s="35"/>
      <c r="T76" s="35"/>
      <c r="U76" s="37"/>
      <c r="V76" s="36"/>
      <c r="W76" s="35"/>
      <c r="X76" s="35"/>
      <c r="Y76" s="35"/>
      <c r="Z76" s="35"/>
      <c r="AA76" s="37"/>
      <c r="AB76" s="36">
        <v>0</v>
      </c>
      <c r="AC76" s="35"/>
      <c r="AD76" s="35">
        <f ca="1">IF(AB76=0,0,SUMPRODUCT((MONTH(DatesUF)=$A76)*(OFFSET(DatesUF,,INDEX(ColD1,MATCH(U76,Param,0)))))/SUMPRODUCT((MONTH(DatesUF)=$A76)*(OFFSET(DatesUF,,INDEX(ColD1,MATCH(U76,Param,0)))&lt;&gt;0)))</f>
        <v>0</v>
      </c>
      <c r="AE76" s="35"/>
      <c r="AF76" s="35"/>
      <c r="AG76" s="37"/>
      <c r="AH76" s="36" t="e">
        <f ca="1">SUMPRODUCT((MONTH(DatesSH)=$A76)*(OFFSET(DatesSH,,INDEX(ColSH,MATCH($C76,Param,0)))&lt;&gt;0))</f>
        <v>#REF!</v>
      </c>
      <c r="AI76" s="35" t="e">
        <f ca="1">SUMPRODUCT((MONTH(DatesSH)=$A76)*(OFFSET(DatesSH,,INDEX(ColSH,MATCH($C76,Param,0)))))</f>
        <v>#REF!</v>
      </c>
      <c r="AJ76" s="35" t="e">
        <f ca="1">IF(AH76=0,0,AI76/AH76)</f>
        <v>#REF!</v>
      </c>
      <c r="AK76" s="35" t="e">
        <f t="array" aca="1" ref="AK76" ca="1">MIN(IF((MONTH(DatesSH)=$A76)*(OFFSET(DatesSH,,INDEX(ColSH,MATCH($C76,Param,0))))&gt;0,OFFSET(DatesSH,,INDEX(ColSH,MATCH($C76,Param,0)))))</f>
        <v>#REF!</v>
      </c>
      <c r="AL76" s="35" t="e">
        <f t="array" aca="1" ref="AL76" ca="1">MAX(IF((MONTH(DatesSH)=$A76)*(OFFSET(DatesSH,,INDEX(ColSH,MATCH($C76,Param,0))))&gt;0,OFFSET(DatesSH,,INDEX(ColSH,MATCH($C76,Param,0)))))</f>
        <v>#REF!</v>
      </c>
      <c r="AM76" s="37" t="e">
        <f ca="1">SUMPRODUCT((MONTH(DatesSH)=$A76)*(OFFSET(DatesSH,,INDEX(ColSH,MATCH($C76,Param,0)))&gt;=INDEX(SeuilSH,MATCH($C76,Param,0))))</f>
        <v>#REF!</v>
      </c>
      <c r="AN76" s="208" t="e">
        <f t="shared" ca="1" si="47"/>
        <v>#REF!</v>
      </c>
    </row>
    <row r="77" spans="1:40" ht="25.5" hidden="1" customHeight="1" outlineLevel="1" x14ac:dyDescent="0.25">
      <c r="A77" s="18">
        <f t="shared" si="56"/>
        <v>4</v>
      </c>
      <c r="B77" s="276"/>
      <c r="C77" s="105" t="s">
        <v>48</v>
      </c>
      <c r="D77" s="41">
        <f t="shared" ca="1" si="48"/>
        <v>30</v>
      </c>
      <c r="E77" s="34">
        <f t="shared" ca="1" si="49"/>
        <v>33</v>
      </c>
      <c r="F77" s="34">
        <f t="shared" ca="1" si="50"/>
        <v>1.1000000000000001</v>
      </c>
      <c r="G77" s="34">
        <f t="array" aca="1" ref="G77" ca="1">MIN(IF((MONTH(DatesS)=$A77)*(OFFSET(DatesS,,INDEX(ColS,MATCH($C77,Param,0))))&gt;0,OFFSET(DatesS,,INDEX(ColS,MATCH($C77,Param,0)))))</f>
        <v>1</v>
      </c>
      <c r="H77" s="34">
        <f t="array" aca="1" ref="H77" ca="1">MAX(IF((MONTH(DatesS)=$A77)*(OFFSET(DatesS,,INDEX(ColS,MATCH($C77,Param,0))))&gt;0,OFFSET(DatesS,,INDEX(ColS,MATCH($C77,Param,0)))))</f>
        <v>2</v>
      </c>
      <c r="I77" s="42">
        <f t="shared" ca="1" si="51"/>
        <v>0</v>
      </c>
      <c r="J77" s="41" t="e">
        <f t="shared" ca="1" si="54"/>
        <v>#REF!</v>
      </c>
      <c r="K77" s="34" t="e">
        <f t="shared" ca="1" si="55"/>
        <v>#REF!</v>
      </c>
      <c r="L77" s="34" t="e">
        <f t="shared" ca="1" si="52"/>
        <v>#REF!</v>
      </c>
      <c r="M77" s="34" t="e">
        <f t="array" aca="1" ref="M77" ca="1">MIN(IF((MONTH(DatesD)=$A77)*(OFFSET(DatesD,,INDEX(ColD1,MATCH($C77,Param,0))))&gt;0,OFFSET(DatesD,,INDEX(ColD1,MATCH($C77,Param,0)))))</f>
        <v>#REF!</v>
      </c>
      <c r="N77" s="34" t="e">
        <f t="array" aca="1" ref="N77" ca="1">MAX(IF((MONTH(DatesD)=$A77)*(OFFSET(DatesD,,INDEX(ColD1,MATCH($C77,Param,0))))&gt;0,OFFSET(DatesD,,INDEX(ColD1,MATCH($C77,Param,0)))))</f>
        <v>#REF!</v>
      </c>
      <c r="O77" s="42" t="e">
        <f t="shared" ca="1" si="53"/>
        <v>#REF!</v>
      </c>
      <c r="P77" s="36"/>
      <c r="Q77" s="35"/>
      <c r="R77" s="35"/>
      <c r="S77" s="35"/>
      <c r="T77" s="35"/>
      <c r="U77" s="37"/>
      <c r="V77" s="107"/>
      <c r="W77" s="108"/>
      <c r="X77" s="108"/>
      <c r="Y77" s="108"/>
      <c r="Z77" s="108"/>
      <c r="AA77" s="109"/>
      <c r="AB77" s="107"/>
      <c r="AC77" s="108"/>
      <c r="AD77" s="108"/>
      <c r="AE77" s="108"/>
      <c r="AF77" s="108"/>
      <c r="AG77" s="109"/>
      <c r="AH77" s="107"/>
      <c r="AI77" s="108"/>
      <c r="AJ77" s="108"/>
      <c r="AK77" s="108"/>
      <c r="AL77" s="108"/>
      <c r="AM77" s="109"/>
      <c r="AN77" s="208" t="e">
        <f t="shared" ca="1" si="47"/>
        <v>#REF!</v>
      </c>
    </row>
    <row r="78" spans="1:40" ht="25.5" hidden="1" customHeight="1" outlineLevel="1" x14ac:dyDescent="0.25">
      <c r="A78" s="18">
        <f t="shared" si="56"/>
        <v>4</v>
      </c>
      <c r="B78" s="276"/>
      <c r="C78" s="105" t="s">
        <v>12</v>
      </c>
      <c r="D78" s="41">
        <f t="shared" ca="1" si="48"/>
        <v>30</v>
      </c>
      <c r="E78" s="34">
        <f t="shared" ca="1" si="49"/>
        <v>2729.2999999999997</v>
      </c>
      <c r="F78" s="34">
        <f t="shared" ca="1" si="50"/>
        <v>90.976666666666659</v>
      </c>
      <c r="G78" s="34">
        <f t="array" aca="1" ref="G78" ca="1">MIN(IF((MONTH(DatesS)=$A78)*(OFFSET(DatesS,,INDEX(ColS,MATCH($C78,Param,0))))&gt;0,OFFSET(DatesS,,INDEX(ColS,MATCH($C78,Param,0)))))</f>
        <v>87.3</v>
      </c>
      <c r="H78" s="34">
        <f t="array" aca="1" ref="H78" ca="1">MAX(IF((MONTH(DatesS)=$A78)*(OFFSET(DatesS,,INDEX(ColS,MATCH($C78,Param,0))))&gt;0,OFFSET(DatesS,,INDEX(ColS,MATCH($C78,Param,0)))))</f>
        <v>93.9</v>
      </c>
      <c r="I78" s="42">
        <f t="shared" ca="1" si="51"/>
        <v>0</v>
      </c>
      <c r="J78" s="41" t="e">
        <f t="shared" ca="1" si="54"/>
        <v>#REF!</v>
      </c>
      <c r="K78" s="34" t="e">
        <f t="shared" ca="1" si="55"/>
        <v>#REF!</v>
      </c>
      <c r="L78" s="34" t="e">
        <f t="shared" ca="1" si="52"/>
        <v>#REF!</v>
      </c>
      <c r="M78" s="34" t="e">
        <f t="array" aca="1" ref="M78" ca="1">MIN(IF((MONTH(DatesD)=$A78)*(OFFSET(DatesD,,INDEX(ColD1,MATCH($C78,Param,0))))&gt;0,OFFSET(DatesD,,INDEX(ColD1,MATCH($C78,Param,0)))))</f>
        <v>#REF!</v>
      </c>
      <c r="N78" s="34" t="e">
        <f t="array" aca="1" ref="N78" ca="1">MAX(IF((MONTH(DatesD)=$A78)*(OFFSET(DatesD,,INDEX(ColD1,MATCH($C78,Param,0))))&gt;0,OFFSET(DatesD,,INDEX(ColD1,MATCH($C78,Param,0)))))</f>
        <v>#REF!</v>
      </c>
      <c r="O78" s="42" t="e">
        <f t="shared" ca="1" si="53"/>
        <v>#REF!</v>
      </c>
      <c r="P78" s="36"/>
      <c r="Q78" s="35"/>
      <c r="R78" s="35"/>
      <c r="S78" s="35"/>
      <c r="T78" s="35"/>
      <c r="U78" s="37"/>
      <c r="V78" s="36"/>
      <c r="W78" s="35"/>
      <c r="X78" s="35"/>
      <c r="Y78" s="35"/>
      <c r="Z78" s="35"/>
      <c r="AA78" s="37"/>
      <c r="AB78" s="36"/>
      <c r="AC78" s="35"/>
      <c r="AD78" s="35"/>
      <c r="AE78" s="35"/>
      <c r="AF78" s="35"/>
      <c r="AG78" s="37"/>
      <c r="AH78" s="41" t="e">
        <f ca="1">SUMPRODUCT((MONTH(DatesSH)=$A78)*(OFFSET(DatesSH,,INDEX(ColSH,MATCH($C78,Param,0)))&lt;&gt;0))</f>
        <v>#REF!</v>
      </c>
      <c r="AI78" s="34" t="e">
        <f ca="1">SUMPRODUCT((MONTH(DatesSH)=$A78)*(OFFSET(DatesSH,,INDEX(ColSH,MATCH($C78,Param,0)))))</f>
        <v>#REF!</v>
      </c>
      <c r="AJ78" s="34" t="e">
        <f ca="1">IF(AH78=0,0,AI78/AH78)</f>
        <v>#REF!</v>
      </c>
      <c r="AK78" s="34" t="e">
        <f t="array" aca="1" ref="AK78" ca="1">MIN(IF((MONTH(DatesSH)=$A78)*(OFFSET(DatesSH,,INDEX(ColSH,MATCH($C78,Param,0))))&gt;0,OFFSET(DatesSH,,INDEX(ColSH,MATCH($C78,Param,0)))))</f>
        <v>#REF!</v>
      </c>
      <c r="AL78" s="34" t="e">
        <f t="array" aca="1" ref="AL78" ca="1">MAX(IF((MONTH(DatesSH)=$A78)*(OFFSET(DatesSH,,INDEX(ColSH,MATCH($C78,Param,0))))&gt;0,OFFSET(DatesSH,,INDEX(ColSH,MATCH($C78,Param,0)))))</f>
        <v>#REF!</v>
      </c>
      <c r="AM78" s="42" t="e">
        <f ca="1">SUMPRODUCT((MONTH(DatesSH)=$A78)*(OFFSET(DatesSH,,INDEX(ColSH,MATCH($C78,Param,0)))&gt;=INDEX(SeuilSH,MATCH($C78,Param,0))))</f>
        <v>#REF!</v>
      </c>
      <c r="AN78" s="208" t="e">
        <f t="shared" ca="1" si="47"/>
        <v>#REF!</v>
      </c>
    </row>
    <row r="79" spans="1:40" ht="25.5" hidden="1" customHeight="1" outlineLevel="1" x14ac:dyDescent="0.25">
      <c r="A79" s="18">
        <f t="shared" si="56"/>
        <v>4</v>
      </c>
      <c r="B79" s="276"/>
      <c r="C79" s="105" t="s">
        <v>37</v>
      </c>
      <c r="D79" s="41" t="e">
        <f t="shared" ca="1" si="48"/>
        <v>#N/A</v>
      </c>
      <c r="E79" s="34" t="e">
        <f t="shared" ca="1" si="49"/>
        <v>#N/A</v>
      </c>
      <c r="F79" s="34" t="e">
        <f t="shared" ca="1" si="50"/>
        <v>#N/A</v>
      </c>
      <c r="G79" s="34" t="e">
        <f t="array" aca="1" ref="G79" ca="1">MIN(IF((MONTH(DatesS)=$A79)*(OFFSET(DatesS,,INDEX(ColS,MATCH($C79,Param,0))))&gt;0,OFFSET(DatesS,,INDEX(ColS,MATCH($C79,Param,0)))))</f>
        <v>#N/A</v>
      </c>
      <c r="H79" s="34" t="e">
        <f t="array" aca="1" ref="H79" ca="1">MAX(IF((MONTH(DatesS)=$A79)*(OFFSET(DatesS,,INDEX(ColS,MATCH($C79,Param,0))))&gt;0,OFFSET(DatesS,,INDEX(ColS,MATCH($C79,Param,0)))))</f>
        <v>#N/A</v>
      </c>
      <c r="I79" s="42" t="e">
        <f t="shared" ca="1" si="51"/>
        <v>#N/A</v>
      </c>
      <c r="J79" s="41" t="e">
        <f t="shared" ca="1" si="54"/>
        <v>#REF!</v>
      </c>
      <c r="K79" s="34" t="e">
        <f t="shared" ca="1" si="55"/>
        <v>#REF!</v>
      </c>
      <c r="L79" s="34" t="e">
        <f t="shared" ca="1" si="52"/>
        <v>#REF!</v>
      </c>
      <c r="M79" s="34" t="e">
        <f t="array" aca="1" ref="M79" ca="1">MIN(IF((MONTH(DatesD)=$A79)*(OFFSET(DatesD,,INDEX(ColD1,MATCH($C79,Param,0))))&gt;0,OFFSET(DatesD,,INDEX(ColD1,MATCH($C79,Param,0)))))</f>
        <v>#REF!</v>
      </c>
      <c r="N79" s="34" t="e">
        <f t="array" aca="1" ref="N79" ca="1">MAX(IF((MONTH(DatesD)=$A79)*(OFFSET(DatesD,,INDEX(ColD1,MATCH($C79,Param,0))))&gt;0,OFFSET(DatesD,,INDEX(ColD1,MATCH($C79,Param,0)))))</f>
        <v>#REF!</v>
      </c>
      <c r="O79" s="42" t="e">
        <f t="shared" ca="1" si="53"/>
        <v>#REF!</v>
      </c>
      <c r="P79" s="36"/>
      <c r="Q79" s="35"/>
      <c r="R79" s="35"/>
      <c r="S79" s="35"/>
      <c r="T79" s="35"/>
      <c r="U79" s="37"/>
      <c r="V79" s="107"/>
      <c r="W79" s="108"/>
      <c r="X79" s="108"/>
      <c r="Y79" s="108"/>
      <c r="Z79" s="108"/>
      <c r="AA79" s="109"/>
      <c r="AB79" s="36"/>
      <c r="AC79" s="35"/>
      <c r="AD79" s="35"/>
      <c r="AE79" s="35"/>
      <c r="AF79" s="35"/>
      <c r="AG79" s="37"/>
      <c r="AH79" s="107"/>
      <c r="AI79" s="108"/>
      <c r="AJ79" s="108"/>
      <c r="AK79" s="108"/>
      <c r="AL79" s="108"/>
      <c r="AM79" s="109"/>
      <c r="AN79" s="208" t="e">
        <f t="shared" ca="1" si="47"/>
        <v>#N/A</v>
      </c>
    </row>
    <row r="80" spans="1:40" ht="25.5" hidden="1" customHeight="1" outlineLevel="1" x14ac:dyDescent="0.25">
      <c r="A80" s="18">
        <f t="shared" si="56"/>
        <v>4</v>
      </c>
      <c r="B80" s="276"/>
      <c r="C80" s="105" t="s">
        <v>44</v>
      </c>
      <c r="D80" s="41">
        <f t="shared" ca="1" si="48"/>
        <v>30</v>
      </c>
      <c r="E80" s="34">
        <f t="shared" ca="1" si="49"/>
        <v>867.7</v>
      </c>
      <c r="F80" s="34">
        <f t="shared" ca="1" si="50"/>
        <v>28.923333333333336</v>
      </c>
      <c r="G80" s="34">
        <f t="array" aca="1" ref="G80" ca="1">MIN(IF((MONTH(DatesS)=$A80)*(OFFSET(DatesS,,INDEX(ColS,MATCH($C80,Param,0))))&gt;0,OFFSET(DatesS,,INDEX(ColS,MATCH($C80,Param,0)))))</f>
        <v>8.8000000000000007</v>
      </c>
      <c r="H80" s="34">
        <f t="array" aca="1" ref="H80" ca="1">MAX(IF((MONTH(DatesS)=$A80)*(OFFSET(DatesS,,INDEX(ColS,MATCH($C80,Param,0))))&gt;0,OFFSET(DatesS,,INDEX(ColS,MATCH($C80,Param,0)))))</f>
        <v>47</v>
      </c>
      <c r="I80" s="42">
        <f t="shared" ca="1" si="51"/>
        <v>0</v>
      </c>
      <c r="J80" s="41" t="e">
        <f t="shared" ca="1" si="54"/>
        <v>#REF!</v>
      </c>
      <c r="K80" s="34" t="e">
        <f t="shared" ca="1" si="55"/>
        <v>#REF!</v>
      </c>
      <c r="L80" s="34" t="e">
        <f t="shared" ca="1" si="52"/>
        <v>#REF!</v>
      </c>
      <c r="M80" s="34" t="e">
        <f t="array" aca="1" ref="M80" ca="1">MIN(IF((MONTH(DatesD)=$A80)*(OFFSET(DatesD,,INDEX(ColD1,MATCH($C80,Param,0))))&gt;0,OFFSET(DatesD,,INDEX(ColD1,MATCH($C80,Param,0)))))</f>
        <v>#REF!</v>
      </c>
      <c r="N80" s="34" t="e">
        <f t="array" aca="1" ref="N80" ca="1">MAX(IF((MONTH(DatesD)=$A80)*(OFFSET(DatesD,,INDEX(ColD1,MATCH($C80,Param,0))))&gt;0,OFFSET(DatesD,,INDEX(ColD1,MATCH($C80,Param,0)))))</f>
        <v>#REF!</v>
      </c>
      <c r="O80" s="42" t="e">
        <f t="shared" ca="1" si="53"/>
        <v>#REF!</v>
      </c>
      <c r="P80" s="70"/>
      <c r="Q80" s="71"/>
      <c r="R80" s="71"/>
      <c r="S80" s="71"/>
      <c r="T80" s="71"/>
      <c r="U80" s="69"/>
      <c r="V80" s="107"/>
      <c r="W80" s="108"/>
      <c r="X80" s="108"/>
      <c r="Y80" s="108"/>
      <c r="Z80" s="108"/>
      <c r="AA80" s="109"/>
      <c r="AB80" s="36"/>
      <c r="AC80" s="35"/>
      <c r="AD80" s="35"/>
      <c r="AE80" s="35"/>
      <c r="AF80" s="35"/>
      <c r="AG80" s="37"/>
      <c r="AH80" s="107"/>
      <c r="AI80" s="108"/>
      <c r="AJ80" s="108"/>
      <c r="AK80" s="108"/>
      <c r="AL80" s="108"/>
      <c r="AM80" s="109"/>
      <c r="AN80" s="208" t="e">
        <f t="shared" ca="1" si="47"/>
        <v>#REF!</v>
      </c>
    </row>
    <row r="81" spans="1:41" ht="25.5" hidden="1" customHeight="1" outlineLevel="1" x14ac:dyDescent="0.25">
      <c r="A81" s="18">
        <f t="shared" si="56"/>
        <v>4</v>
      </c>
      <c r="B81" s="276"/>
      <c r="C81" s="105" t="s">
        <v>45</v>
      </c>
      <c r="D81" s="41">
        <f t="shared" ca="1" si="48"/>
        <v>30</v>
      </c>
      <c r="E81" s="34">
        <f t="shared" ca="1" si="49"/>
        <v>436.89000000000004</v>
      </c>
      <c r="F81" s="34">
        <f t="shared" ca="1" si="50"/>
        <v>14.563000000000001</v>
      </c>
      <c r="G81" s="34">
        <f t="array" aca="1" ref="G81" ca="1">MIN(IF((MONTH(DatesS)=$A81)*(OFFSET(DatesS,,INDEX(ColS,MATCH($C81,Param,0))))&gt;0,OFFSET(DatesS,,INDEX(ColS,MATCH($C81,Param,0)))))</f>
        <v>1.99</v>
      </c>
      <c r="H81" s="34">
        <f t="array" aca="1" ref="H81" ca="1">MAX(IF((MONTH(DatesS)=$A81)*(OFFSET(DatesS,,INDEX(ColS,MATCH($C81,Param,0))))&gt;0,OFFSET(DatesS,,INDEX(ColS,MATCH($C81,Param,0)))))</f>
        <v>30.48</v>
      </c>
      <c r="I81" s="42">
        <f t="shared" ca="1" si="51"/>
        <v>0</v>
      </c>
      <c r="J81" s="107"/>
      <c r="K81" s="108"/>
      <c r="L81" s="108"/>
      <c r="M81" s="108"/>
      <c r="N81" s="108"/>
      <c r="O81" s="109"/>
      <c r="P81" s="107"/>
      <c r="Q81" s="108"/>
      <c r="R81" s="108"/>
      <c r="S81" s="108"/>
      <c r="T81" s="108"/>
      <c r="U81" s="109"/>
      <c r="V81" s="107"/>
      <c r="W81" s="108"/>
      <c r="X81" s="108"/>
      <c r="Y81" s="108"/>
      <c r="Z81" s="108"/>
      <c r="AA81" s="109"/>
      <c r="AB81" s="107"/>
      <c r="AC81" s="108"/>
      <c r="AD81" s="108"/>
      <c r="AE81" s="108"/>
      <c r="AF81" s="108"/>
      <c r="AG81" s="109"/>
      <c r="AH81" s="107"/>
      <c r="AI81" s="108"/>
      <c r="AJ81" s="108"/>
      <c r="AK81" s="108"/>
      <c r="AL81" s="108"/>
      <c r="AM81" s="109"/>
      <c r="AN81" s="208">
        <f t="shared" ca="1" si="47"/>
        <v>30</v>
      </c>
    </row>
    <row r="82" spans="1:41" ht="25.5" hidden="1" customHeight="1" outlineLevel="1" x14ac:dyDescent="0.25">
      <c r="A82" s="18">
        <f t="shared" si="56"/>
        <v>4</v>
      </c>
      <c r="B82" s="276"/>
      <c r="C82" s="105" t="s">
        <v>46</v>
      </c>
      <c r="D82" s="41">
        <f t="shared" ca="1" si="48"/>
        <v>30</v>
      </c>
      <c r="E82" s="34">
        <f t="shared" ca="1" si="49"/>
        <v>6.7899999999999991</v>
      </c>
      <c r="F82" s="34">
        <f t="shared" ca="1" si="50"/>
        <v>0.2263333333333333</v>
      </c>
      <c r="G82" s="34">
        <f t="array" aca="1" ref="G82" ca="1">MIN(IF((MONTH(DatesS)=$A82)*(OFFSET(DatesS,,INDEX(ColS,MATCH($C82,Param,0))))&gt;0,OFFSET(DatesS,,INDEX(ColS,MATCH($C82,Param,0)))))</f>
        <v>0.1</v>
      </c>
      <c r="H82" s="34">
        <f t="array" aca="1" ref="H82" ca="1">MAX(IF((MONTH(DatesS)=$A82)*(OFFSET(DatesS,,INDEX(ColS,MATCH($C82,Param,0))))&gt;0,OFFSET(DatesS,,INDEX(ColS,MATCH($C82,Param,0)))))</f>
        <v>0.66400000000000003</v>
      </c>
      <c r="I82" s="42">
        <f t="shared" ca="1" si="51"/>
        <v>0</v>
      </c>
      <c r="J82" s="107"/>
      <c r="K82" s="108"/>
      <c r="L82" s="108"/>
      <c r="M82" s="108"/>
      <c r="N82" s="108"/>
      <c r="O82" s="109"/>
      <c r="P82" s="107"/>
      <c r="Q82" s="108"/>
      <c r="R82" s="108"/>
      <c r="S82" s="108"/>
      <c r="T82" s="108"/>
      <c r="U82" s="109"/>
      <c r="V82" s="107"/>
      <c r="W82" s="108"/>
      <c r="X82" s="108"/>
      <c r="Y82" s="108"/>
      <c r="Z82" s="108"/>
      <c r="AA82" s="109"/>
      <c r="AB82" s="107"/>
      <c r="AC82" s="108"/>
      <c r="AD82" s="108"/>
      <c r="AE82" s="108"/>
      <c r="AF82" s="108"/>
      <c r="AG82" s="109"/>
      <c r="AH82" s="107"/>
      <c r="AI82" s="108"/>
      <c r="AJ82" s="108"/>
      <c r="AK82" s="108"/>
      <c r="AL82" s="108"/>
      <c r="AM82" s="109"/>
      <c r="AN82" s="208">
        <f t="shared" ca="1" si="47"/>
        <v>30</v>
      </c>
      <c r="AO82" s="19"/>
    </row>
    <row r="83" spans="1:41" ht="25.5" hidden="1" customHeight="1" outlineLevel="1" x14ac:dyDescent="0.25">
      <c r="A83" s="18">
        <f t="shared" si="56"/>
        <v>4</v>
      </c>
      <c r="B83" s="276"/>
      <c r="C83" s="105" t="s">
        <v>47</v>
      </c>
      <c r="D83" s="41">
        <f t="shared" ca="1" si="48"/>
        <v>30</v>
      </c>
      <c r="E83" s="34">
        <f t="shared" ca="1" si="49"/>
        <v>14.718999999999994</v>
      </c>
      <c r="F83" s="34">
        <f t="shared" ca="1" si="50"/>
        <v>0.49063333333333314</v>
      </c>
      <c r="G83" s="34">
        <f t="array" aca="1" ref="G83" ca="1">MIN(IF((MONTH(DatesS)=$A83)*(OFFSET(DatesS,,INDEX(ColS,MATCH($C83,Param,0))))&gt;0,OFFSET(DatesS,,INDEX(ColS,MATCH($C83,Param,0)))))</f>
        <v>0.108</v>
      </c>
      <c r="H83" s="34">
        <f t="array" aca="1" ref="H83" ca="1">MAX(IF((MONTH(DatesS)=$A83)*(OFFSET(DatesS,,INDEX(ColS,MATCH($C83,Param,0))))&gt;0,OFFSET(DatesS,,INDEX(ColS,MATCH($C83,Param,0)))))</f>
        <v>2.8610000000000002</v>
      </c>
      <c r="I83" s="42">
        <f t="shared" ca="1" si="51"/>
        <v>0</v>
      </c>
      <c r="J83" s="107"/>
      <c r="K83" s="108"/>
      <c r="L83" s="108"/>
      <c r="M83" s="108"/>
      <c r="N83" s="108"/>
      <c r="O83" s="109"/>
      <c r="P83" s="107"/>
      <c r="Q83" s="108"/>
      <c r="R83" s="108"/>
      <c r="S83" s="108"/>
      <c r="T83" s="108"/>
      <c r="U83" s="109"/>
      <c r="V83" s="107"/>
      <c r="W83" s="108"/>
      <c r="X83" s="108"/>
      <c r="Y83" s="108"/>
      <c r="Z83" s="108"/>
      <c r="AA83" s="109"/>
      <c r="AB83" s="107"/>
      <c r="AC83" s="108"/>
      <c r="AD83" s="108"/>
      <c r="AE83" s="108"/>
      <c r="AF83" s="108"/>
      <c r="AG83" s="109"/>
      <c r="AH83" s="107"/>
      <c r="AI83" s="108"/>
      <c r="AJ83" s="108"/>
      <c r="AK83" s="108"/>
      <c r="AL83" s="108"/>
      <c r="AM83" s="109"/>
      <c r="AN83" s="208">
        <f t="shared" ca="1" si="47"/>
        <v>30</v>
      </c>
    </row>
    <row r="84" spans="1:41" ht="25.5" hidden="1" customHeight="1" outlineLevel="1" x14ac:dyDescent="0.25">
      <c r="A84" s="18">
        <v>1</v>
      </c>
      <c r="B84" s="276"/>
      <c r="C84" s="105" t="s">
        <v>71</v>
      </c>
      <c r="D84" s="41">
        <f t="shared" ca="1" si="48"/>
        <v>30</v>
      </c>
      <c r="E84" s="34">
        <f t="shared" ca="1" si="49"/>
        <v>1734.8700000000001</v>
      </c>
      <c r="F84" s="34">
        <f t="shared" ca="1" si="50"/>
        <v>57.829000000000001</v>
      </c>
      <c r="G84" s="34">
        <f t="array" aca="1" ref="G84" ca="1">MIN(IF((MONTH(DatesS)=$A84)*(OFFSET(DatesS,,INDEX(ColS,MATCH($C84,Param,0))))&gt;0,OFFSET(DatesS,,INDEX(ColS,MATCH($C84,Param,0)))))</f>
        <v>0.12</v>
      </c>
      <c r="H84" s="34">
        <f t="array" aca="1" ref="H84" ca="1">MAX(IF((MONTH(DatesS)=$A84)*(OFFSET(DatesS,,INDEX(ColS,MATCH($C84,Param,0))))&gt;0,OFFSET(DatesS,,INDEX(ColS,MATCH($C84,Param,0)))))</f>
        <v>620</v>
      </c>
      <c r="I84" s="42">
        <f t="shared" ca="1" si="51"/>
        <v>4</v>
      </c>
      <c r="J84" s="107"/>
      <c r="K84" s="108"/>
      <c r="L84" s="108"/>
      <c r="M84" s="108"/>
      <c r="N84" s="108"/>
      <c r="O84" s="109"/>
      <c r="P84" s="107"/>
      <c r="Q84" s="108"/>
      <c r="R84" s="108"/>
      <c r="S84" s="108"/>
      <c r="T84" s="108"/>
      <c r="U84" s="109"/>
      <c r="V84" s="36"/>
      <c r="W84" s="35"/>
      <c r="X84" s="35"/>
      <c r="Y84" s="35"/>
      <c r="Z84" s="35"/>
      <c r="AA84" s="37"/>
      <c r="AB84" s="36"/>
      <c r="AC84" s="35"/>
      <c r="AD84" s="35"/>
      <c r="AE84" s="35"/>
      <c r="AF84" s="35"/>
      <c r="AG84" s="37"/>
      <c r="AH84" s="107"/>
      <c r="AI84" s="108"/>
      <c r="AJ84" s="108"/>
      <c r="AK84" s="108"/>
      <c r="AL84" s="108"/>
      <c r="AM84" s="109"/>
      <c r="AN84" s="208">
        <f t="shared" ca="1" si="47"/>
        <v>30</v>
      </c>
    </row>
    <row r="85" spans="1:41" ht="25.5" hidden="1" customHeight="1" outlineLevel="1" x14ac:dyDescent="0.25">
      <c r="A85" s="18">
        <f>A83</f>
        <v>4</v>
      </c>
      <c r="B85" s="276"/>
      <c r="C85" s="105" t="s">
        <v>28</v>
      </c>
      <c r="D85" s="41">
        <f t="shared" ca="1" si="48"/>
        <v>30</v>
      </c>
      <c r="E85" s="34">
        <f t="shared" ca="1" si="49"/>
        <v>18.739999999999998</v>
      </c>
      <c r="F85" s="34">
        <f t="shared" ca="1" si="50"/>
        <v>0.62466666666666659</v>
      </c>
      <c r="G85" s="34">
        <f t="array" aca="1" ref="G85" ca="1">MIN(IF((MONTH(DatesS)=$A85)*(OFFSET(DatesS,,INDEX(ColS,MATCH($C85,Param,0))))&gt;0,OFFSET(DatesS,,INDEX(ColS,MATCH($C85,Param,0)))))</f>
        <v>0.42</v>
      </c>
      <c r="H85" s="34">
        <f t="array" aca="1" ref="H85" ca="1">MAX(IF((MONTH(DatesS)=$A85)*(OFFSET(DatesS,,INDEX(ColS,MATCH($C85,Param,0))))&gt;0,OFFSET(DatesS,,INDEX(ColS,MATCH($C85,Param,0)))))</f>
        <v>0.9</v>
      </c>
      <c r="I85" s="42">
        <f t="shared" ca="1" si="51"/>
        <v>0</v>
      </c>
      <c r="J85" s="41" t="e">
        <f t="shared" ref="J85:J93" ca="1" si="57">SUMPRODUCT((MONTH(DatesD)=$A85)*(OFFSET(DatesD,,INDEX(ColD1,MATCH($C85,Param,0)))&lt;&gt;0))</f>
        <v>#REF!</v>
      </c>
      <c r="K85" s="34" t="e">
        <f t="shared" ref="K85:K93" ca="1" si="58">SUMPRODUCT((MONTH(DatesD)=$A85)*(OFFSET(DatesD,,INDEX(ColD1,MATCH($C85,Param,0)))))</f>
        <v>#REF!</v>
      </c>
      <c r="L85" s="34" t="e">
        <f t="shared" ref="L85:L93" ca="1" si="59">IF(J85=0,0,K85/J85)</f>
        <v>#REF!</v>
      </c>
      <c r="M85" s="34" t="e">
        <f t="array" aca="1" ref="M85" ca="1">MIN(IF((MONTH(DatesD)=$A85)*(OFFSET(DatesD,,INDEX(ColD1,MATCH($C85,Param,0))))&gt;0,OFFSET(DatesD,,INDEX(ColD1,MATCH($C85,Param,0)))))</f>
        <v>#REF!</v>
      </c>
      <c r="N85" s="34" t="e">
        <f t="array" aca="1" ref="N85" ca="1">MAX(IF((MONTH(DatesD)=$A85)*(OFFSET(DatesD,,INDEX(ColD1,MATCH($C85,Param,0))))&gt;0,OFFSET(DatesD,,INDEX(ColD1,MATCH($C85,Param,0)))))</f>
        <v>#REF!</v>
      </c>
      <c r="O85" s="42" t="e">
        <f t="shared" ref="O85:O93" ca="1" si="60">SUMPRODUCT((MONTH(DatesD)=$A85)*(OFFSET(DatesD,,INDEX(ColD1,MATCH($C85,Param,0)))&gt;=INDEX(SeuilD1,MATCH($C85,Param,0))))</f>
        <v>#REF!</v>
      </c>
      <c r="P85" s="36"/>
      <c r="Q85" s="35"/>
      <c r="R85" s="35"/>
      <c r="S85" s="35"/>
      <c r="T85" s="35"/>
      <c r="U85" s="37"/>
      <c r="V85" s="107"/>
      <c r="W85" s="108"/>
      <c r="X85" s="108"/>
      <c r="Y85" s="108"/>
      <c r="Z85" s="108"/>
      <c r="AA85" s="109"/>
      <c r="AB85" s="107"/>
      <c r="AC85" s="108"/>
      <c r="AD85" s="108">
        <f t="shared" ref="AD85:AD93" ca="1" si="61">IF(AB85=0,0,SUMPRODUCT((MONTH(DatesUF)=$A85)*(OFFSET(DatesUF,,INDEX(ColD1,MATCH(U85,Param,0)))))/SUMPRODUCT((MONTH(DatesUF)=$A85)*(OFFSET(DatesUF,,INDEX(ColD1,MATCH(U85,Param,0)))&lt;&gt;0)))</f>
        <v>0</v>
      </c>
      <c r="AE85" s="108"/>
      <c r="AF85" s="108"/>
      <c r="AG85" s="109"/>
      <c r="AH85" s="107"/>
      <c r="AI85" s="108"/>
      <c r="AJ85" s="108"/>
      <c r="AK85" s="108"/>
      <c r="AL85" s="108"/>
      <c r="AM85" s="109"/>
      <c r="AN85" s="208" t="e">
        <f t="shared" ca="1" si="47"/>
        <v>#REF!</v>
      </c>
    </row>
    <row r="86" spans="1:41" ht="25.5" hidden="1" customHeight="1" outlineLevel="1" x14ac:dyDescent="0.25">
      <c r="A86" s="18">
        <f t="shared" ref="A86:A94" si="62">A85</f>
        <v>4</v>
      </c>
      <c r="B86" s="276"/>
      <c r="C86" s="105" t="s">
        <v>64</v>
      </c>
      <c r="D86" s="41">
        <f t="shared" ca="1" si="48"/>
        <v>30</v>
      </c>
      <c r="E86" s="34" t="e">
        <f t="shared" ca="1" si="49"/>
        <v>#VALUE!</v>
      </c>
      <c r="F86" s="34" t="e">
        <f t="shared" ca="1" si="50"/>
        <v>#VALUE!</v>
      </c>
      <c r="G86" s="34" t="e">
        <f t="array" aca="1" ref="G86" ca="1">MIN(IF((MONTH(DatesS)=$A86)*(OFFSET(DatesS,,INDEX(ColS,MATCH($C86,Param,0))))&gt;0,OFFSET(DatesS,,INDEX(ColS,MATCH($C86,Param,0)))))</f>
        <v>#VALUE!</v>
      </c>
      <c r="H86" s="34" t="e">
        <f t="array" aca="1" ref="H86" ca="1">MAX(IF((MONTH(DatesS)=$A86)*(OFFSET(DatesS,,INDEX(ColS,MATCH($C86,Param,0))))&gt;0,OFFSET(DatesS,,INDEX(ColS,MATCH($C86,Param,0)))))</f>
        <v>#VALUE!</v>
      </c>
      <c r="I86" s="42">
        <f t="shared" ca="1" si="51"/>
        <v>30</v>
      </c>
      <c r="J86" s="41" t="e">
        <f t="shared" ca="1" si="57"/>
        <v>#REF!</v>
      </c>
      <c r="K86" s="34" t="e">
        <f t="shared" ca="1" si="58"/>
        <v>#REF!</v>
      </c>
      <c r="L86" s="34" t="e">
        <f t="shared" ca="1" si="59"/>
        <v>#REF!</v>
      </c>
      <c r="M86" s="34" t="e">
        <f t="array" aca="1" ref="M86" ca="1">MIN(IF((MONTH(DatesD)=$A86)*(OFFSET(DatesD,,INDEX(ColD1,MATCH($C86,Param,0))))&gt;0,OFFSET(DatesD,,INDEX(ColD1,MATCH($C86,Param,0)))))</f>
        <v>#REF!</v>
      </c>
      <c r="N86" s="34" t="e">
        <f t="array" aca="1" ref="N86" ca="1">MAX(IF((MONTH(DatesD)=$A86)*(OFFSET(DatesD,,INDEX(ColD1,MATCH($C86,Param,0))))&gt;0,OFFSET(DatesD,,INDEX(ColD1,MATCH($C86,Param,0)))))</f>
        <v>#REF!</v>
      </c>
      <c r="O86" s="42" t="e">
        <f t="shared" ca="1" si="60"/>
        <v>#REF!</v>
      </c>
      <c r="P86" s="36"/>
      <c r="Q86" s="35"/>
      <c r="R86" s="35"/>
      <c r="S86" s="35"/>
      <c r="T86" s="35"/>
      <c r="U86" s="37"/>
      <c r="V86" s="107"/>
      <c r="W86" s="108"/>
      <c r="X86" s="108"/>
      <c r="Y86" s="108"/>
      <c r="Z86" s="108"/>
      <c r="AA86" s="109"/>
      <c r="AB86" s="107"/>
      <c r="AC86" s="108"/>
      <c r="AD86" s="108">
        <f t="shared" ca="1" si="61"/>
        <v>0</v>
      </c>
      <c r="AE86" s="108"/>
      <c r="AF86" s="108"/>
      <c r="AG86" s="109"/>
      <c r="AH86" s="107"/>
      <c r="AI86" s="108"/>
      <c r="AJ86" s="108"/>
      <c r="AK86" s="108"/>
      <c r="AL86" s="108"/>
      <c r="AM86" s="109"/>
      <c r="AN86" s="208" t="e">
        <f t="shared" ca="1" si="47"/>
        <v>#REF!</v>
      </c>
    </row>
    <row r="87" spans="1:41" ht="25.5" hidden="1" customHeight="1" outlineLevel="1" x14ac:dyDescent="0.25">
      <c r="A87" s="18">
        <f t="shared" si="62"/>
        <v>4</v>
      </c>
      <c r="B87" s="276"/>
      <c r="C87" s="105" t="s">
        <v>65</v>
      </c>
      <c r="D87" s="41">
        <f t="shared" ca="1" si="48"/>
        <v>30</v>
      </c>
      <c r="E87" s="34" t="e">
        <f t="shared" ca="1" si="49"/>
        <v>#VALUE!</v>
      </c>
      <c r="F87" s="34" t="e">
        <f t="shared" ca="1" si="50"/>
        <v>#VALUE!</v>
      </c>
      <c r="G87" s="34" t="e">
        <f t="array" aca="1" ref="G87" ca="1">MIN(IF((MONTH(DatesS)=$A87)*(OFFSET(DatesS,,INDEX(ColS,MATCH($C87,Param,0))))&gt;0,OFFSET(DatesS,,INDEX(ColS,MATCH($C87,Param,0)))))</f>
        <v>#VALUE!</v>
      </c>
      <c r="H87" s="34" t="e">
        <f t="array" aca="1" ref="H87" ca="1">MAX(IF((MONTH(DatesS)=$A87)*(OFFSET(DatesS,,INDEX(ColS,MATCH($C87,Param,0))))&gt;0,OFFSET(DatesS,,INDEX(ColS,MATCH($C87,Param,0)))))</f>
        <v>#VALUE!</v>
      </c>
      <c r="I87" s="42">
        <f t="shared" ca="1" si="51"/>
        <v>30</v>
      </c>
      <c r="J87" s="41" t="e">
        <f t="shared" ca="1" si="57"/>
        <v>#REF!</v>
      </c>
      <c r="K87" s="34" t="e">
        <f t="shared" ca="1" si="58"/>
        <v>#REF!</v>
      </c>
      <c r="L87" s="34" t="e">
        <f t="shared" ca="1" si="59"/>
        <v>#REF!</v>
      </c>
      <c r="M87" s="34" t="e">
        <f t="array" aca="1" ref="M87" ca="1">MIN(IF((MONTH(DatesD)=$A87)*(OFFSET(DatesD,,INDEX(ColD1,MATCH($C87,Param,0))))&gt;0,OFFSET(DatesD,,INDEX(ColD1,MATCH($C87,Param,0)))))</f>
        <v>#REF!</v>
      </c>
      <c r="N87" s="34" t="e">
        <f t="array" aca="1" ref="N87" ca="1">MAX(IF((MONTH(DatesD)=$A87)*(OFFSET(DatesD,,INDEX(ColD1,MATCH($C87,Param,0))))&gt;0,OFFSET(DatesD,,INDEX(ColD1,MATCH($C87,Param,0)))))</f>
        <v>#REF!</v>
      </c>
      <c r="O87" s="42" t="e">
        <f t="shared" ca="1" si="60"/>
        <v>#REF!</v>
      </c>
      <c r="P87" s="36"/>
      <c r="Q87" s="35"/>
      <c r="R87" s="35"/>
      <c r="S87" s="35"/>
      <c r="T87" s="35"/>
      <c r="U87" s="37"/>
      <c r="V87" s="107"/>
      <c r="W87" s="108"/>
      <c r="X87" s="108"/>
      <c r="Y87" s="108"/>
      <c r="Z87" s="108"/>
      <c r="AA87" s="109"/>
      <c r="AB87" s="107"/>
      <c r="AC87" s="108"/>
      <c r="AD87" s="108">
        <f t="shared" ca="1" si="61"/>
        <v>0</v>
      </c>
      <c r="AE87" s="108"/>
      <c r="AF87" s="108"/>
      <c r="AG87" s="109"/>
      <c r="AH87" s="107"/>
      <c r="AI87" s="108"/>
      <c r="AJ87" s="108"/>
      <c r="AK87" s="108"/>
      <c r="AL87" s="108"/>
      <c r="AM87" s="109"/>
      <c r="AN87" s="208" t="e">
        <f t="shared" ca="1" si="47"/>
        <v>#REF!</v>
      </c>
    </row>
    <row r="88" spans="1:41" ht="25.5" hidden="1" customHeight="1" outlineLevel="1" x14ac:dyDescent="0.25">
      <c r="A88" s="18">
        <f t="shared" si="62"/>
        <v>4</v>
      </c>
      <c r="B88" s="276"/>
      <c r="C88" s="105" t="s">
        <v>26</v>
      </c>
      <c r="D88" s="41">
        <f t="shared" ca="1" si="48"/>
        <v>30</v>
      </c>
      <c r="E88" s="34">
        <f t="shared" ca="1" si="49"/>
        <v>1.0970000000000004</v>
      </c>
      <c r="F88" s="34">
        <f t="shared" ca="1" si="50"/>
        <v>3.6566666666666678E-2</v>
      </c>
      <c r="G88" s="34">
        <f t="array" aca="1" ref="G88" ca="1">MIN(IF((MONTH(DatesS)=$A88)*(OFFSET(DatesS,,INDEX(ColS,MATCH($C88,Param,0))))&gt;0,OFFSET(DatesS,,INDEX(ColS,MATCH($C88,Param,0)))))</f>
        <v>1.9E-2</v>
      </c>
      <c r="H88" s="34">
        <f t="array" aca="1" ref="H88" ca="1">MAX(IF((MONTH(DatesS)=$A88)*(OFFSET(DatesS,,INDEX(ColS,MATCH($C88,Param,0))))&gt;0,OFFSET(DatesS,,INDEX(ColS,MATCH($C88,Param,0)))))</f>
        <v>6.6000000000000003E-2</v>
      </c>
      <c r="I88" s="42">
        <f t="shared" ca="1" si="51"/>
        <v>0</v>
      </c>
      <c r="J88" s="41" t="e">
        <f t="shared" ca="1" si="57"/>
        <v>#REF!</v>
      </c>
      <c r="K88" s="34" t="e">
        <f t="shared" ca="1" si="58"/>
        <v>#REF!</v>
      </c>
      <c r="L88" s="34" t="e">
        <f t="shared" ca="1" si="59"/>
        <v>#REF!</v>
      </c>
      <c r="M88" s="34" t="e">
        <f t="array" aca="1" ref="M88" ca="1">MIN(IF((MONTH(DatesD)=$A88)*(OFFSET(DatesD,,INDEX(ColD1,MATCH($C88,Param,0))))&gt;0,OFFSET(DatesD,,INDEX(ColD1,MATCH($C88,Param,0)))))</f>
        <v>#REF!</v>
      </c>
      <c r="N88" s="34" t="e">
        <f t="array" aca="1" ref="N88" ca="1">MAX(IF((MONTH(DatesD)=$A88)*(OFFSET(DatesD,,INDEX(ColD1,MATCH($C88,Param,0))))&gt;0,OFFSET(DatesD,,INDEX(ColD1,MATCH($C88,Param,0)))))</f>
        <v>#REF!</v>
      </c>
      <c r="O88" s="42" t="e">
        <f t="shared" ca="1" si="60"/>
        <v>#REF!</v>
      </c>
      <c r="P88" s="36"/>
      <c r="Q88" s="35"/>
      <c r="R88" s="35"/>
      <c r="S88" s="35"/>
      <c r="T88" s="35"/>
      <c r="U88" s="37"/>
      <c r="V88" s="107"/>
      <c r="W88" s="108"/>
      <c r="X88" s="108"/>
      <c r="Y88" s="108"/>
      <c r="Z88" s="108"/>
      <c r="AA88" s="109"/>
      <c r="AB88" s="107"/>
      <c r="AC88" s="108"/>
      <c r="AD88" s="108">
        <f t="shared" ca="1" si="61"/>
        <v>0</v>
      </c>
      <c r="AE88" s="108"/>
      <c r="AF88" s="108"/>
      <c r="AG88" s="109"/>
      <c r="AH88" s="107"/>
      <c r="AI88" s="108"/>
      <c r="AJ88" s="108"/>
      <c r="AK88" s="108"/>
      <c r="AL88" s="108"/>
      <c r="AM88" s="109"/>
      <c r="AN88" s="208" t="e">
        <f t="shared" ca="1" si="47"/>
        <v>#REF!</v>
      </c>
    </row>
    <row r="89" spans="1:41" ht="25.5" hidden="1" customHeight="1" outlineLevel="1" x14ac:dyDescent="0.25">
      <c r="A89" s="18">
        <f t="shared" si="62"/>
        <v>4</v>
      </c>
      <c r="B89" s="276"/>
      <c r="C89" s="105" t="s">
        <v>22</v>
      </c>
      <c r="D89" s="41">
        <f t="shared" ca="1" si="48"/>
        <v>30</v>
      </c>
      <c r="E89" s="34">
        <f t="shared" ca="1" si="49"/>
        <v>68.090000000000018</v>
      </c>
      <c r="F89" s="34">
        <f t="shared" ca="1" si="50"/>
        <v>2.2696666666666672</v>
      </c>
      <c r="G89" s="34">
        <f t="array" aca="1" ref="G89" ca="1">MIN(IF((MONTH(DatesS)=$A89)*(OFFSET(DatesS,,INDEX(ColS,MATCH($C89,Param,0))))&gt;0,OFFSET(DatesS,,INDEX(ColS,MATCH($C89,Param,0)))))</f>
        <v>0.56000000000000005</v>
      </c>
      <c r="H89" s="34">
        <f t="array" aca="1" ref="H89" ca="1">MAX(IF((MONTH(DatesS)=$A89)*(OFFSET(DatesS,,INDEX(ColS,MATCH($C89,Param,0))))&gt;0,OFFSET(DatesS,,INDEX(ColS,MATCH($C89,Param,0)))))</f>
        <v>4.9000000000000004</v>
      </c>
      <c r="I89" s="42">
        <f t="shared" ca="1" si="51"/>
        <v>0</v>
      </c>
      <c r="J89" s="41" t="e">
        <f t="shared" ca="1" si="57"/>
        <v>#REF!</v>
      </c>
      <c r="K89" s="34" t="e">
        <f t="shared" ca="1" si="58"/>
        <v>#REF!</v>
      </c>
      <c r="L89" s="34" t="e">
        <f t="shared" ca="1" si="59"/>
        <v>#REF!</v>
      </c>
      <c r="M89" s="34" t="e">
        <f t="array" aca="1" ref="M89" ca="1">MIN(IF((MONTH(DatesD)=$A89)*(OFFSET(DatesD,,INDEX(ColD1,MATCH($C89,Param,0))))&gt;0,OFFSET(DatesD,,INDEX(ColD1,MATCH($C89,Param,0)))))</f>
        <v>#REF!</v>
      </c>
      <c r="N89" s="34" t="e">
        <f t="array" aca="1" ref="N89" ca="1">MAX(IF((MONTH(DatesD)=$A89)*(OFFSET(DatesD,,INDEX(ColD1,MATCH($C89,Param,0))))&gt;0,OFFSET(DatesD,,INDEX(ColD1,MATCH($C89,Param,0)))))</f>
        <v>#REF!</v>
      </c>
      <c r="O89" s="42" t="e">
        <f t="shared" ca="1" si="60"/>
        <v>#REF!</v>
      </c>
      <c r="P89" s="36"/>
      <c r="Q89" s="35"/>
      <c r="R89" s="35"/>
      <c r="S89" s="35"/>
      <c r="T89" s="35"/>
      <c r="U89" s="37"/>
      <c r="V89" s="107"/>
      <c r="W89" s="108"/>
      <c r="X89" s="108"/>
      <c r="Y89" s="108"/>
      <c r="Z89" s="108"/>
      <c r="AA89" s="109"/>
      <c r="AB89" s="107"/>
      <c r="AC89" s="108"/>
      <c r="AD89" s="108">
        <f t="shared" ca="1" si="61"/>
        <v>0</v>
      </c>
      <c r="AE89" s="108"/>
      <c r="AF89" s="108"/>
      <c r="AG89" s="109"/>
      <c r="AH89" s="107"/>
      <c r="AI89" s="108"/>
      <c r="AJ89" s="108"/>
      <c r="AK89" s="108"/>
      <c r="AL89" s="108"/>
      <c r="AM89" s="109"/>
      <c r="AN89" s="208" t="e">
        <f t="shared" ca="1" si="47"/>
        <v>#REF!</v>
      </c>
    </row>
    <row r="90" spans="1:41" ht="25.5" hidden="1" customHeight="1" outlineLevel="1" x14ac:dyDescent="0.25">
      <c r="A90" s="18">
        <f t="shared" si="62"/>
        <v>4</v>
      </c>
      <c r="B90" s="276"/>
      <c r="C90" s="105" t="s">
        <v>25</v>
      </c>
      <c r="D90" s="41">
        <f t="shared" ca="1" si="48"/>
        <v>30</v>
      </c>
      <c r="E90" s="34">
        <f t="shared" ca="1" si="49"/>
        <v>6.1500000000000012</v>
      </c>
      <c r="F90" s="34">
        <f t="shared" ca="1" si="50"/>
        <v>0.20500000000000004</v>
      </c>
      <c r="G90" s="34">
        <f t="array" aca="1" ref="G90" ca="1">MIN(IF((MONTH(DatesS)=$A90)*(OFFSET(DatesS,,INDEX(ColS,MATCH($C90,Param,0))))&gt;0,OFFSET(DatesS,,INDEX(ColS,MATCH($C90,Param,0)))))</f>
        <v>0.05</v>
      </c>
      <c r="H90" s="34">
        <f t="array" aca="1" ref="H90" ca="1">MAX(IF((MONTH(DatesS)=$A90)*(OFFSET(DatesS,,INDEX(ColS,MATCH($C90,Param,0))))&gt;0,OFFSET(DatesS,,INDEX(ColS,MATCH($C90,Param,0)))))</f>
        <v>0.4</v>
      </c>
      <c r="I90" s="42">
        <f t="shared" ca="1" si="51"/>
        <v>0</v>
      </c>
      <c r="J90" s="41" t="e">
        <f t="shared" ca="1" si="57"/>
        <v>#REF!</v>
      </c>
      <c r="K90" s="34" t="e">
        <f t="shared" ca="1" si="58"/>
        <v>#REF!</v>
      </c>
      <c r="L90" s="34" t="e">
        <f t="shared" ca="1" si="59"/>
        <v>#REF!</v>
      </c>
      <c r="M90" s="34" t="e">
        <f t="array" aca="1" ref="M90" ca="1">MIN(IF((MONTH(DatesD)=$A90)*(OFFSET(DatesD,,INDEX(ColD1,MATCH($C90,Param,0))))&gt;0,OFFSET(DatesD,,INDEX(ColD1,MATCH($C90,Param,0)))))</f>
        <v>#REF!</v>
      </c>
      <c r="N90" s="34" t="e">
        <f t="array" aca="1" ref="N90" ca="1">MAX(IF((MONTH(DatesD)=$A90)*(OFFSET(DatesD,,INDEX(ColD1,MATCH($C90,Param,0))))&gt;0,OFFSET(DatesD,,INDEX(ColD1,MATCH($C90,Param,0)))))</f>
        <v>#REF!</v>
      </c>
      <c r="O90" s="42" t="e">
        <f t="shared" ca="1" si="60"/>
        <v>#REF!</v>
      </c>
      <c r="P90" s="36"/>
      <c r="Q90" s="35"/>
      <c r="R90" s="35"/>
      <c r="S90" s="35"/>
      <c r="T90" s="35"/>
      <c r="U90" s="37"/>
      <c r="V90" s="107"/>
      <c r="W90" s="108"/>
      <c r="X90" s="108"/>
      <c r="Y90" s="108"/>
      <c r="Z90" s="108"/>
      <c r="AA90" s="109"/>
      <c r="AB90" s="107"/>
      <c r="AC90" s="108"/>
      <c r="AD90" s="108">
        <f t="shared" ca="1" si="61"/>
        <v>0</v>
      </c>
      <c r="AE90" s="108"/>
      <c r="AF90" s="108"/>
      <c r="AG90" s="109"/>
      <c r="AH90" s="107"/>
      <c r="AI90" s="108"/>
      <c r="AJ90" s="108"/>
      <c r="AK90" s="108"/>
      <c r="AL90" s="108"/>
      <c r="AM90" s="109"/>
      <c r="AN90" s="208" t="e">
        <f t="shared" ca="1" si="47"/>
        <v>#REF!</v>
      </c>
    </row>
    <row r="91" spans="1:41" ht="25.5" hidden="1" customHeight="1" outlineLevel="1" x14ac:dyDescent="0.25">
      <c r="A91" s="18">
        <f t="shared" si="62"/>
        <v>4</v>
      </c>
      <c r="B91" s="276"/>
      <c r="C91" s="105" t="s">
        <v>23</v>
      </c>
      <c r="D91" s="41">
        <f t="shared" ca="1" si="48"/>
        <v>0</v>
      </c>
      <c r="E91" s="34" t="e">
        <f t="shared" ca="1" si="49"/>
        <v>#VALUE!</v>
      </c>
      <c r="F91" s="34">
        <f t="shared" ca="1" si="50"/>
        <v>0</v>
      </c>
      <c r="G91" s="34" t="e">
        <f t="array" aca="1" ref="G91" ca="1">MIN(IF((MONTH(DatesS)=$A91)*(OFFSET(DatesS,,INDEX(ColS,MATCH($C91,Param,0))))&gt;0,OFFSET(DatesS,,INDEX(ColS,MATCH($C91,Param,0)))))</f>
        <v>#VALUE!</v>
      </c>
      <c r="H91" s="34" t="e">
        <f t="array" aca="1" ref="H91" ca="1">MAX(IF((MONTH(DatesS)=$A91)*(OFFSET(DatesS,,INDEX(ColS,MATCH($C91,Param,0))))&gt;0,OFFSET(DatesS,,INDEX(ColS,MATCH($C91,Param,0)))))</f>
        <v>#VALUE!</v>
      </c>
      <c r="I91" s="42">
        <f t="shared" ca="1" si="51"/>
        <v>0</v>
      </c>
      <c r="J91" s="41" t="e">
        <f t="shared" ca="1" si="57"/>
        <v>#REF!</v>
      </c>
      <c r="K91" s="34" t="e">
        <f t="shared" ca="1" si="58"/>
        <v>#REF!</v>
      </c>
      <c r="L91" s="34" t="e">
        <f t="shared" ca="1" si="59"/>
        <v>#REF!</v>
      </c>
      <c r="M91" s="34" t="e">
        <f t="array" aca="1" ref="M91" ca="1">MIN(IF((MONTH(DatesD)=$A91)*(OFFSET(DatesD,,INDEX(ColD1,MATCH($C91,Param,0))))&gt;0,OFFSET(DatesD,,INDEX(ColD1,MATCH($C91,Param,0)))))</f>
        <v>#REF!</v>
      </c>
      <c r="N91" s="34" t="e">
        <f t="array" aca="1" ref="N91" ca="1">MAX(IF((MONTH(DatesD)=$A91)*(OFFSET(DatesD,,INDEX(ColD1,MATCH($C91,Param,0))))&gt;0,OFFSET(DatesD,,INDEX(ColD1,MATCH($C91,Param,0)))))</f>
        <v>#REF!</v>
      </c>
      <c r="O91" s="42" t="e">
        <f t="shared" ca="1" si="60"/>
        <v>#REF!</v>
      </c>
      <c r="P91" s="36"/>
      <c r="Q91" s="35"/>
      <c r="R91" s="35"/>
      <c r="S91" s="35"/>
      <c r="T91" s="35"/>
      <c r="U91" s="37"/>
      <c r="V91" s="107"/>
      <c r="W91" s="108"/>
      <c r="X91" s="108"/>
      <c r="Y91" s="108"/>
      <c r="Z91" s="108"/>
      <c r="AA91" s="109"/>
      <c r="AB91" s="107"/>
      <c r="AC91" s="108"/>
      <c r="AD91" s="108">
        <f t="shared" ca="1" si="61"/>
        <v>0</v>
      </c>
      <c r="AE91" s="108"/>
      <c r="AF91" s="108"/>
      <c r="AG91" s="109"/>
      <c r="AH91" s="107"/>
      <c r="AI91" s="108"/>
      <c r="AJ91" s="108"/>
      <c r="AK91" s="108"/>
      <c r="AL91" s="108"/>
      <c r="AM91" s="109"/>
      <c r="AN91" s="208" t="e">
        <f t="shared" ca="1" si="47"/>
        <v>#REF!</v>
      </c>
    </row>
    <row r="92" spans="1:41" ht="25.5" hidden="1" customHeight="1" outlineLevel="1" x14ac:dyDescent="0.25">
      <c r="A92" s="18">
        <f t="shared" si="62"/>
        <v>4</v>
      </c>
      <c r="B92" s="276"/>
      <c r="C92" s="105" t="s">
        <v>27</v>
      </c>
      <c r="D92" s="41">
        <f t="shared" ca="1" si="48"/>
        <v>29</v>
      </c>
      <c r="E92" s="34" t="e">
        <f t="shared" ca="1" si="49"/>
        <v>#VALUE!</v>
      </c>
      <c r="F92" s="34" t="e">
        <f t="shared" ca="1" si="50"/>
        <v>#VALUE!</v>
      </c>
      <c r="G92" s="34" t="e">
        <f t="array" aca="1" ref="G92" ca="1">MIN(IF((MONTH(DatesS)=$A92)*(OFFSET(DatesS,,INDEX(ColS,MATCH($C92,Param,0))))&gt;0,OFFSET(DatesS,,INDEX(ColS,MATCH($C92,Param,0)))))</f>
        <v>#VALUE!</v>
      </c>
      <c r="H92" s="34" t="e">
        <f t="array" aca="1" ref="H92" ca="1">MAX(IF((MONTH(DatesS)=$A92)*(OFFSET(DatesS,,INDEX(ColS,MATCH($C92,Param,0))))&gt;0,OFFSET(DatesS,,INDEX(ColS,MATCH($C92,Param,0)))))</f>
        <v>#VALUE!</v>
      </c>
      <c r="I92" s="42">
        <f t="shared" ca="1" si="51"/>
        <v>29</v>
      </c>
      <c r="J92" s="41" t="e">
        <f t="shared" ca="1" si="57"/>
        <v>#REF!</v>
      </c>
      <c r="K92" s="34" t="e">
        <f t="shared" ca="1" si="58"/>
        <v>#REF!</v>
      </c>
      <c r="L92" s="34" t="e">
        <f t="shared" ca="1" si="59"/>
        <v>#REF!</v>
      </c>
      <c r="M92" s="34" t="e">
        <f t="array" aca="1" ref="M92" ca="1">MIN(IF((MONTH(DatesD)=$A92)*(OFFSET(DatesD,,INDEX(ColD1,MATCH($C92,Param,0))))&gt;0,OFFSET(DatesD,,INDEX(ColD1,MATCH($C92,Param,0)))))</f>
        <v>#REF!</v>
      </c>
      <c r="N92" s="34" t="e">
        <f t="array" aca="1" ref="N92" ca="1">MAX(IF((MONTH(DatesD)=$A92)*(OFFSET(DatesD,,INDEX(ColD1,MATCH($C92,Param,0))))&gt;0,OFFSET(DatesD,,INDEX(ColD1,MATCH($C92,Param,0)))))</f>
        <v>#REF!</v>
      </c>
      <c r="O92" s="42" t="e">
        <f t="shared" ca="1" si="60"/>
        <v>#REF!</v>
      </c>
      <c r="P92" s="36"/>
      <c r="Q92" s="35"/>
      <c r="R92" s="35"/>
      <c r="S92" s="35"/>
      <c r="T92" s="35"/>
      <c r="U92" s="37"/>
      <c r="V92" s="107"/>
      <c r="W92" s="108"/>
      <c r="X92" s="108"/>
      <c r="Y92" s="108"/>
      <c r="Z92" s="108"/>
      <c r="AA92" s="109"/>
      <c r="AB92" s="107"/>
      <c r="AC92" s="108"/>
      <c r="AD92" s="108">
        <f t="shared" ca="1" si="61"/>
        <v>0</v>
      </c>
      <c r="AE92" s="108"/>
      <c r="AF92" s="108"/>
      <c r="AG92" s="109"/>
      <c r="AH92" s="107"/>
      <c r="AI92" s="108"/>
      <c r="AJ92" s="108"/>
      <c r="AK92" s="108"/>
      <c r="AL92" s="108"/>
      <c r="AM92" s="109"/>
      <c r="AN92" s="208" t="e">
        <f t="shared" ca="1" si="47"/>
        <v>#REF!</v>
      </c>
    </row>
    <row r="93" spans="1:41" ht="25.5" hidden="1" customHeight="1" outlineLevel="1" thickBot="1" x14ac:dyDescent="0.3">
      <c r="A93" s="18">
        <f t="shared" si="62"/>
        <v>4</v>
      </c>
      <c r="B93" s="276"/>
      <c r="C93" s="106" t="s">
        <v>24</v>
      </c>
      <c r="D93" s="87">
        <f t="shared" ca="1" si="48"/>
        <v>30</v>
      </c>
      <c r="E93" s="88">
        <f t="shared" ca="1" si="49"/>
        <v>25.460000000000004</v>
      </c>
      <c r="F93" s="88">
        <f t="shared" ca="1" si="50"/>
        <v>0.84866666666666679</v>
      </c>
      <c r="G93" s="88">
        <f t="array" aca="1" ref="G93" ca="1">MIN(IF((MONTH(DatesS)=$A93)*(OFFSET(DatesS,,INDEX(ColS,MATCH($C93,Param,0))))&gt;0,OFFSET(DatesS,,INDEX(ColS,MATCH($C93,Param,0)))))</f>
        <v>0.51</v>
      </c>
      <c r="H93" s="88">
        <f t="array" aca="1" ref="H93" ca="1">MAX(IF((MONTH(DatesS)=$A93)*(OFFSET(DatesS,,INDEX(ColS,MATCH($C93,Param,0))))&gt;0,OFFSET(DatesS,,INDEX(ColS,MATCH($C93,Param,0)))))</f>
        <v>1.6</v>
      </c>
      <c r="I93" s="89">
        <f t="shared" ca="1" si="51"/>
        <v>0</v>
      </c>
      <c r="J93" s="87" t="e">
        <f t="shared" ca="1" si="57"/>
        <v>#REF!</v>
      </c>
      <c r="K93" s="88" t="e">
        <f t="shared" ca="1" si="58"/>
        <v>#REF!</v>
      </c>
      <c r="L93" s="88" t="e">
        <f t="shared" ca="1" si="59"/>
        <v>#REF!</v>
      </c>
      <c r="M93" s="88" t="e">
        <f t="array" aca="1" ref="M93" ca="1">MIN(IF((MONTH(DatesD)=$A93)*(OFFSET(DatesD,,INDEX(ColD1,MATCH($C93,Param,0))))&gt;0,OFFSET(DatesD,,INDEX(ColD1,MATCH($C93,Param,0)))))</f>
        <v>#REF!</v>
      </c>
      <c r="N93" s="88" t="e">
        <f t="array" aca="1" ref="N93" ca="1">MAX(IF((MONTH(DatesD)=$A93)*(OFFSET(DatesD,,INDEX(ColD1,MATCH($C93,Param,0))))&gt;0,OFFSET(DatesD,,INDEX(ColD1,MATCH($C93,Param,0)))))</f>
        <v>#REF!</v>
      </c>
      <c r="O93" s="89" t="e">
        <f t="shared" ca="1" si="60"/>
        <v>#REF!</v>
      </c>
      <c r="P93" s="90"/>
      <c r="Q93" s="91"/>
      <c r="R93" s="91"/>
      <c r="S93" s="91"/>
      <c r="T93" s="91"/>
      <c r="U93" s="92"/>
      <c r="V93" s="110"/>
      <c r="W93" s="111"/>
      <c r="X93" s="111"/>
      <c r="Y93" s="111"/>
      <c r="Z93" s="111"/>
      <c r="AA93" s="112"/>
      <c r="AB93" s="110"/>
      <c r="AC93" s="111"/>
      <c r="AD93" s="111">
        <f t="shared" ca="1" si="61"/>
        <v>0</v>
      </c>
      <c r="AE93" s="111"/>
      <c r="AF93" s="111"/>
      <c r="AG93" s="112"/>
      <c r="AH93" s="107"/>
      <c r="AI93" s="108"/>
      <c r="AJ93" s="108"/>
      <c r="AK93" s="108"/>
      <c r="AL93" s="108"/>
      <c r="AM93" s="109"/>
      <c r="AN93" s="208" t="e">
        <f t="shared" ca="1" si="47"/>
        <v>#REF!</v>
      </c>
    </row>
    <row r="94" spans="1:41" ht="25.5" hidden="1" customHeight="1" outlineLevel="1" thickBot="1" x14ac:dyDescent="0.3">
      <c r="A94" s="18">
        <f t="shared" si="62"/>
        <v>4</v>
      </c>
      <c r="B94" s="277"/>
      <c r="C94" s="113" t="s">
        <v>50</v>
      </c>
      <c r="D94" s="93" t="e">
        <f ca="1">SUM(D74:D93)</f>
        <v>#N/A</v>
      </c>
      <c r="E94" s="94" t="e">
        <f t="shared" ref="E94:AM94" ca="1" si="63">SUM(E74:E93)</f>
        <v>#N/A</v>
      </c>
      <c r="F94" s="94" t="e">
        <f t="shared" ca="1" si="63"/>
        <v>#N/A</v>
      </c>
      <c r="G94" s="94" t="e">
        <f t="shared" ca="1" si="63"/>
        <v>#N/A</v>
      </c>
      <c r="H94" s="94" t="e">
        <f t="shared" ca="1" si="63"/>
        <v>#N/A</v>
      </c>
      <c r="I94" s="95" t="e">
        <f t="shared" ca="1" si="63"/>
        <v>#N/A</v>
      </c>
      <c r="J94" s="93" t="e">
        <f t="shared" ca="1" si="63"/>
        <v>#REF!</v>
      </c>
      <c r="K94" s="94" t="e">
        <f t="shared" ca="1" si="63"/>
        <v>#REF!</v>
      </c>
      <c r="L94" s="94" t="e">
        <f t="shared" ca="1" si="63"/>
        <v>#REF!</v>
      </c>
      <c r="M94" s="94" t="e">
        <f t="shared" ca="1" si="63"/>
        <v>#REF!</v>
      </c>
      <c r="N94" s="94" t="e">
        <f t="shared" ca="1" si="63"/>
        <v>#REF!</v>
      </c>
      <c r="O94" s="95" t="e">
        <f t="shared" ca="1" si="63"/>
        <v>#REF!</v>
      </c>
      <c r="P94" s="93" t="e">
        <f t="shared" ca="1" si="63"/>
        <v>#REF!</v>
      </c>
      <c r="Q94" s="94" t="e">
        <f t="shared" ca="1" si="63"/>
        <v>#REF!</v>
      </c>
      <c r="R94" s="94" t="e">
        <f t="shared" ca="1" si="63"/>
        <v>#REF!</v>
      </c>
      <c r="S94" s="94" t="e">
        <f t="shared" ca="1" si="63"/>
        <v>#REF!</v>
      </c>
      <c r="T94" s="94" t="e">
        <f t="shared" ca="1" si="63"/>
        <v>#REF!</v>
      </c>
      <c r="U94" s="95" t="e">
        <f t="shared" ca="1" si="63"/>
        <v>#REF!</v>
      </c>
      <c r="V94" s="93" t="e">
        <f t="shared" ca="1" si="63"/>
        <v>#REF!</v>
      </c>
      <c r="W94" s="94" t="e">
        <f t="shared" ca="1" si="63"/>
        <v>#REF!</v>
      </c>
      <c r="X94" s="94" t="e">
        <f t="shared" ca="1" si="63"/>
        <v>#REF!</v>
      </c>
      <c r="Y94" s="94" t="e">
        <f t="shared" ca="1" si="63"/>
        <v>#REF!</v>
      </c>
      <c r="Z94" s="94" t="e">
        <f t="shared" ca="1" si="63"/>
        <v>#REF!</v>
      </c>
      <c r="AA94" s="95" t="e">
        <f t="shared" ca="1" si="63"/>
        <v>#REF!</v>
      </c>
      <c r="AB94" s="93" t="e">
        <f t="shared" ca="1" si="63"/>
        <v>#REF!</v>
      </c>
      <c r="AC94" s="94" t="e">
        <f t="shared" ca="1" si="63"/>
        <v>#REF!</v>
      </c>
      <c r="AD94" s="94" t="e">
        <f t="shared" ca="1" si="63"/>
        <v>#REF!</v>
      </c>
      <c r="AE94" s="94" t="e">
        <f t="shared" ca="1" si="63"/>
        <v>#REF!</v>
      </c>
      <c r="AF94" s="94" t="e">
        <f t="shared" ca="1" si="63"/>
        <v>#REF!</v>
      </c>
      <c r="AG94" s="95" t="e">
        <f t="shared" ca="1" si="63"/>
        <v>#REF!</v>
      </c>
      <c r="AH94" s="93" t="e">
        <f t="shared" ca="1" si="63"/>
        <v>#REF!</v>
      </c>
      <c r="AI94" s="94" t="e">
        <f t="shared" ca="1" si="63"/>
        <v>#REF!</v>
      </c>
      <c r="AJ94" s="94" t="e">
        <f t="shared" ca="1" si="63"/>
        <v>#REF!</v>
      </c>
      <c r="AK94" s="94" t="e">
        <f t="shared" ca="1" si="63"/>
        <v>#REF!</v>
      </c>
      <c r="AL94" s="94" t="e">
        <f t="shared" ca="1" si="63"/>
        <v>#REF!</v>
      </c>
      <c r="AM94" s="95" t="e">
        <f t="shared" ca="1" si="63"/>
        <v>#REF!</v>
      </c>
      <c r="AN94" s="208" t="e">
        <f t="shared" ca="1" si="47"/>
        <v>#N/A</v>
      </c>
    </row>
    <row r="95" spans="1:41" ht="25.5" customHeight="1" collapsed="1" thickBot="1" x14ac:dyDescent="0.3">
      <c r="B95" s="272">
        <f>DATE($C$4,A74,1)</f>
        <v>42461</v>
      </c>
      <c r="C95" s="273"/>
      <c r="D95" s="273"/>
      <c r="E95" s="273"/>
      <c r="F95" s="273"/>
      <c r="G95" s="273"/>
      <c r="H95" s="273"/>
      <c r="I95" s="273"/>
      <c r="J95" s="273"/>
      <c r="K95" s="273"/>
      <c r="L95" s="273"/>
      <c r="M95" s="273"/>
      <c r="N95" s="273"/>
      <c r="O95" s="273"/>
      <c r="P95" s="273"/>
      <c r="Q95" s="273"/>
      <c r="R95" s="273"/>
      <c r="S95" s="273"/>
      <c r="T95" s="273"/>
      <c r="U95" s="273"/>
      <c r="V95" s="273"/>
      <c r="W95" s="273"/>
      <c r="X95" s="273"/>
      <c r="Y95" s="273"/>
      <c r="Z95" s="273"/>
      <c r="AA95" s="273"/>
      <c r="AB95" s="273"/>
      <c r="AC95" s="273"/>
      <c r="AD95" s="273"/>
      <c r="AE95" s="273"/>
      <c r="AF95" s="273"/>
      <c r="AG95" s="273"/>
      <c r="AH95" s="273"/>
      <c r="AI95" s="273"/>
      <c r="AJ95" s="273"/>
      <c r="AK95" s="273"/>
      <c r="AL95" s="273"/>
      <c r="AM95" s="274"/>
      <c r="AN95" s="208">
        <f t="shared" si="47"/>
        <v>0</v>
      </c>
    </row>
    <row r="96" spans="1:41" ht="25.5" hidden="1" customHeight="1" outlineLevel="1" x14ac:dyDescent="0.25">
      <c r="A96" s="18">
        <v>5</v>
      </c>
      <c r="B96" s="275">
        <f>DATE($C$4,A96,1)</f>
        <v>42491</v>
      </c>
      <c r="C96" s="102" t="s">
        <v>11</v>
      </c>
      <c r="D96" s="38">
        <f t="shared" ref="D96:D115" ca="1" si="64">SUMPRODUCT((MONTH(DatesS)=$A96)*(OFFSET(DatesS,,INDEX(ColS,MATCH($C96,Param,0)))&lt;&gt;0))</f>
        <v>31</v>
      </c>
      <c r="E96" s="39">
        <f t="shared" ref="E96:E115" ca="1" si="65">SUMPRODUCT((MONTH(DatesS)=$A96)*(OFFSET(DatesS,,INDEX(ColS,MATCH($C96,Param,0)))))</f>
        <v>56960</v>
      </c>
      <c r="F96" s="39">
        <f t="shared" ref="F96:F115" ca="1" si="66">IF(D96=0,0,E96/D96)</f>
        <v>1837.4193548387098</v>
      </c>
      <c r="G96" s="39">
        <f t="array" aca="1" ref="G96" ca="1">MIN(IF((MONTH(DatesS)=$A96)*(OFFSET(DatesS,,INDEX(ColS,MATCH($C96,Param,0))))&gt;0,OFFSET(DatesS,,INDEX(ColS,MATCH($C96,Param,0)))))</f>
        <v>982</v>
      </c>
      <c r="H96" s="39">
        <f t="array" aca="1" ref="H96" ca="1">MAX(IF((MONTH(DatesS)=$A96)*(OFFSET(DatesS,,INDEX(ColS,MATCH($C96,Param,0))))&gt;0,OFFSET(DatesS,,INDEX(ColS,MATCH($C96,Param,0)))))</f>
        <v>2561</v>
      </c>
      <c r="I96" s="40">
        <f t="shared" ref="I96:I115" ca="1" si="67">SUMPRODUCT((MONTH(DatesS)=$A96)*(OFFSET(DatesS,,INDEX(ColS,MATCH($C96,Param,0)))&gt;=INDEX(SeuilS,MATCH($C96,Param,0))))</f>
        <v>0</v>
      </c>
      <c r="J96" s="38" t="e">
        <f ca="1">SUMPRODUCT((MONTH(DatesD)=$A96)*(OFFSET(DatesD,,INDEX(ColD1,MATCH($C96,Param,0)))&lt;&gt;0))</f>
        <v>#REF!</v>
      </c>
      <c r="K96" s="39" t="e">
        <f ca="1">SUMPRODUCT((MONTH(DatesD)=$A96)*(OFFSET(DatesD,,INDEX(ColD1,MATCH($C96,Param,0)))))</f>
        <v>#REF!</v>
      </c>
      <c r="L96" s="39" t="e">
        <f t="shared" ref="L96:L102" ca="1" si="68">IF(J96=0,0,K96/J96)</f>
        <v>#REF!</v>
      </c>
      <c r="M96" s="39" t="e">
        <f t="array" aca="1" ref="M96" ca="1">MIN(IF((MONTH(DatesD)=$A96)*(OFFSET(DatesD,,INDEX(ColD1,MATCH($C96,Param,0))))&gt;0,OFFSET(DatesD,,INDEX(ColD1,MATCH($C96,Param,0)))))</f>
        <v>#REF!</v>
      </c>
      <c r="N96" s="39" t="e">
        <f t="array" aca="1" ref="N96" ca="1">MAX(IF((MONTH(DatesD)=$A96)*(OFFSET(DatesD,,INDEX(ColD1,MATCH($C96,Param,0))))&gt;0,OFFSET(DatesD,,INDEX(ColD1,MATCH($C96,Param,0)))))</f>
        <v>#REF!</v>
      </c>
      <c r="O96" s="40" t="e">
        <f t="shared" ref="O96:O102" ca="1" si="69">SUMPRODUCT((MONTH(DatesD)=$A96)*(OFFSET(DatesD,,INDEX(ColD1,MATCH($C96,Param,0)))&gt;=INDEX(SeuilD1,MATCH($C96,Param,0))))</f>
        <v>#REF!</v>
      </c>
      <c r="P96" s="38" t="e">
        <f ca="1">SUMPRODUCT((MONTH(DatesD)=$A96)*(OFFSET(DatesD,,INDEX(ColD2,MATCH($C96,Param,0)))&lt;&gt;0))</f>
        <v>#REF!</v>
      </c>
      <c r="Q96" s="39" t="e">
        <f ca="1">SUMPRODUCT((MONTH(DatesD)=$A96)*(OFFSET(DatesD,,INDEX(ColD2,MATCH($C96,Param,0)))))</f>
        <v>#REF!</v>
      </c>
      <c r="R96" s="39" t="e">
        <f ca="1">IF(P96=0,0,Q96/P96)</f>
        <v>#REF!</v>
      </c>
      <c r="S96" s="39" t="e">
        <f t="array" aca="1" ref="S96" ca="1">MIN(IF((MONTH(DatesD)=$A96)*(OFFSET(DatesD,,INDEX(ColD2,MATCH($C96,Param,0))))&gt;0,OFFSET(DatesD,,INDEX(ColD2,MATCH($C96,Param,0)))))</f>
        <v>#REF!</v>
      </c>
      <c r="T96" s="39" t="e">
        <f t="array" aca="1" ref="T96" ca="1">MAX(IF((MONTH(DatesD)=$A96)*(OFFSET(DatesD,,INDEX(ColD2,MATCH($C96,Param,0))))&gt;0,OFFSET(DatesD,,INDEX(ColD2,MATCH($C96,Param,0)))))</f>
        <v>#REF!</v>
      </c>
      <c r="U96" s="40" t="e">
        <f ca="1">SUMPRODUCT((MONTH(DatesD)=$A96)*(OFFSET(DatesD,,INDEX(ColD2,MATCH($C96,Param,0)))&gt;=INDEX(SeuilD2,MATCH($C96,Param,0))))</f>
        <v>#REF!</v>
      </c>
      <c r="V96" s="38" t="e">
        <f ca="1">SUMPRODUCT((MONTH(DatesUF)=$A96)*(OFFSET(DatesUF,,INDEX(ColUF1,MATCH($C96,Param,0)))&lt;&gt;0))</f>
        <v>#REF!</v>
      </c>
      <c r="W96" s="39" t="e">
        <f ca="1">SUMPRODUCT((MONTH(DatesUF)=$A96)*(OFFSET(DatesUF,,INDEX(ColUF1,MATCH($C96,Param,0)))))</f>
        <v>#REF!</v>
      </c>
      <c r="X96" s="39" t="e">
        <f ca="1">IF(V96=0,0,W96/V96)</f>
        <v>#REF!</v>
      </c>
      <c r="Y96" s="39" t="e">
        <f t="array" aca="1" ref="Y96" ca="1">MIN(IF((MONTH(DatesUF)=$A96)*(OFFSET(DatesUF,,INDEX(ColUF1,MATCH($C96,Param,0))))&gt;0,OFFSET(DatesUF,,INDEX(ColUF1,MATCH($C96,Param,0)))))</f>
        <v>#REF!</v>
      </c>
      <c r="Z96" s="39" t="e">
        <f t="array" aca="1" ref="Z96" ca="1">MAX(IF((MONTH(DatesUF)=$A96)*(OFFSET(DatesUF,,INDEX(ColUF1,MATCH($C96,Param,0))))&gt;0,OFFSET(DatesUF,,INDEX(ColUF1,MATCH($C96,Param,0)))))</f>
        <v>#REF!</v>
      </c>
      <c r="AA96" s="40" t="e">
        <f ca="1">SUMPRODUCT((MONTH(DatesUF)=$A96)*(OFFSET(DatesUF,,INDEX(ColUF1,MATCH($C96,Param,0)))&gt;=INDEX(SeuilUF1,MATCH($C96,Param,0))))</f>
        <v>#REF!</v>
      </c>
      <c r="AB96" s="38" t="e">
        <f ca="1">SUMPRODUCT((MONTH(DatesUF)=$A96)*(OFFSET(DatesUF,,INDEX(ColUF2,MATCH($C96,Param,0)))&lt;&gt;0))</f>
        <v>#REF!</v>
      </c>
      <c r="AC96" s="39" t="e">
        <f ca="1">SUMPRODUCT((MONTH(DatesUF)=$A96)*(OFFSET(DatesUF,,INDEX(ColUF2,MATCH($C96,Param,0)))))</f>
        <v>#REF!</v>
      </c>
      <c r="AD96" s="39" t="e">
        <f ca="1">IF(AB96=0,0,AC96/AB96)</f>
        <v>#REF!</v>
      </c>
      <c r="AE96" s="39" t="e">
        <f t="array" aca="1" ref="AE96" ca="1">MIN(IF((MONTH(DatesUF)=$A96)*(OFFSET(DatesUF,,INDEX(ColUF2,MATCH($C96,Param,0))))&gt;0,OFFSET(DatesUF,,INDEX(ColUF2,MATCH($C96,Param,0)))))</f>
        <v>#REF!</v>
      </c>
      <c r="AF96" s="39" t="e">
        <f t="array" aca="1" ref="AF96" ca="1">MAX(IF((MONTH(DatesUF)=$A96)*(OFFSET(DatesUF,,INDEX(ColUF2,MATCH($C96,Param,0))))&gt;0,OFFSET(DatesUF,,INDEX(ColUF2,MATCH($C96,Param,0)))))</f>
        <v>#REF!</v>
      </c>
      <c r="AG96" s="40" t="e">
        <f ca="1">SUMPRODUCT((MONTH(DatesUF)=$A96)*(OFFSET(DatesUF,,INDEX(ColUF2,MATCH($C96,Param,0)))&gt;=INDEX(SeuilUF2,MATCH($C96,Param,0))))</f>
        <v>#REF!</v>
      </c>
      <c r="AH96" s="38" t="e">
        <f ca="1">SUMPRODUCT((MONTH(DatesSH)=$A96)*(OFFSET(DatesSH,,INDEX(ColSH,MATCH($C96,Param,0)))&lt;&gt;0))</f>
        <v>#REF!</v>
      </c>
      <c r="AI96" s="39" t="e">
        <f ca="1">SUMPRODUCT((MONTH(DatesSH)=$A96)*(OFFSET(DatesSH,,INDEX(ColSH,MATCH($C96,Param,0)))))</f>
        <v>#REF!</v>
      </c>
      <c r="AJ96" s="39"/>
      <c r="AK96" s="39" t="e">
        <f t="array" aca="1" ref="AK96" ca="1">MIN(IF((MONTH(DatesSH)=$A96)*(OFFSET(DatesSH,,INDEX(ColSH,MATCH($C96,Param,0))))&gt;0,OFFSET(DatesSH,,INDEX(ColSH,MATCH($C96,Param,0)))))</f>
        <v>#REF!</v>
      </c>
      <c r="AL96" s="39" t="e">
        <f t="array" aca="1" ref="AL96" ca="1">MAX(IF((MONTH(DatesSH)=$A96)*(OFFSET(DatesSH,,INDEX(ColSH,MATCH($C96,Param,0))))&gt;0,OFFSET(DatesSH,,INDEX(ColSH,MATCH($C96,Param,0)))))</f>
        <v>#REF!</v>
      </c>
      <c r="AM96" s="40" t="e">
        <f ca="1">SUMPRODUCT((MONTH(DatesSH)=$A96)*(OFFSET(DatesSH,,INDEX(ColSH,MATCH($C96,Param,0)))&gt;=INDEX(SeuilSH,MATCH($C96,Param,0))))</f>
        <v>#REF!</v>
      </c>
      <c r="AN96" s="208" t="e">
        <f t="shared" ca="1" si="47"/>
        <v>#REF!</v>
      </c>
    </row>
    <row r="97" spans="1:41" ht="25.5" hidden="1" customHeight="1" outlineLevel="1" x14ac:dyDescent="0.25">
      <c r="A97" s="18">
        <f>A96</f>
        <v>5</v>
      </c>
      <c r="B97" s="276"/>
      <c r="C97" s="103" t="s">
        <v>10</v>
      </c>
      <c r="D97" s="41">
        <f t="shared" ca="1" si="64"/>
        <v>31</v>
      </c>
      <c r="E97" s="34">
        <f t="shared" ca="1" si="65"/>
        <v>249</v>
      </c>
      <c r="F97" s="34">
        <f t="shared" ca="1" si="66"/>
        <v>8.0322580645161299</v>
      </c>
      <c r="G97" s="34">
        <f t="array" aca="1" ref="G97" ca="1">MIN(IF((MONTH(DatesS)=$A97)*(OFFSET(DatesS,,INDEX(ColS,MATCH($C97,Param,0))))&gt;0,OFFSET(DatesS,,INDEX(ColS,MATCH($C97,Param,0)))))</f>
        <v>7.4</v>
      </c>
      <c r="H97" s="34">
        <f t="array" aca="1" ref="H97" ca="1">MAX(IF((MONTH(DatesS)=$A97)*(OFFSET(DatesS,,INDEX(ColS,MATCH($C97,Param,0))))&gt;0,OFFSET(DatesS,,INDEX(ColS,MATCH($C97,Param,0)))))</f>
        <v>8.4499999999999993</v>
      </c>
      <c r="I97" s="42">
        <f t="shared" ca="1" si="67"/>
        <v>0</v>
      </c>
      <c r="J97" s="41" t="e">
        <f t="shared" ref="J97:J102" ca="1" si="70">SUMPRODUCT((MONTH(DatesD)=$A97)*(OFFSET(DatesD,,INDEX(ColD1,MATCH($C97,Param,0)))&lt;&gt;0))</f>
        <v>#REF!</v>
      </c>
      <c r="K97" s="34" t="e">
        <f t="shared" ref="K97:K102" ca="1" si="71">SUMPRODUCT((MONTH(DatesD)=$A97)*(OFFSET(DatesD,,INDEX(ColD1,MATCH($C97,Param,0)))))</f>
        <v>#REF!</v>
      </c>
      <c r="L97" s="34" t="e">
        <f t="shared" ca="1" si="68"/>
        <v>#REF!</v>
      </c>
      <c r="M97" s="34" t="e">
        <f t="array" aca="1" ref="M97" ca="1">MIN(IF((MONTH(DatesD)=$A97)*(OFFSET(DatesD,,INDEX(ColD1,MATCH($C97,Param,0))))&gt;0,OFFSET(DatesD,,INDEX(ColD1,MATCH($C97,Param,0)))))</f>
        <v>#REF!</v>
      </c>
      <c r="N97" s="34" t="e">
        <f t="array" aca="1" ref="N97" ca="1">MAX(IF((MONTH(DatesD)=$A97)*(OFFSET(DatesD,,INDEX(ColD1,MATCH($C97,Param,0))))&gt;0,OFFSET(DatesD,,INDEX(ColD1,MATCH($C97,Param,0)))))</f>
        <v>#REF!</v>
      </c>
      <c r="O97" s="42" t="e">
        <f t="shared" ca="1" si="69"/>
        <v>#REF!</v>
      </c>
      <c r="P97" s="41"/>
      <c r="Q97" s="34"/>
      <c r="R97" s="34"/>
      <c r="S97" s="34"/>
      <c r="T97" s="34"/>
      <c r="U97" s="42"/>
      <c r="V97" s="107"/>
      <c r="W97" s="108"/>
      <c r="X97" s="108"/>
      <c r="Y97" s="108"/>
      <c r="Z97" s="108"/>
      <c r="AA97" s="109"/>
      <c r="AB97" s="107"/>
      <c r="AC97" s="108"/>
      <c r="AD97" s="108"/>
      <c r="AE97" s="108"/>
      <c r="AF97" s="108"/>
      <c r="AG97" s="109"/>
      <c r="AH97" s="107"/>
      <c r="AI97" s="108"/>
      <c r="AJ97" s="108"/>
      <c r="AK97" s="108"/>
      <c r="AL97" s="108"/>
      <c r="AM97" s="109"/>
      <c r="AN97" s="208" t="e">
        <f t="shared" ca="1" si="47"/>
        <v>#REF!</v>
      </c>
    </row>
    <row r="98" spans="1:41" ht="25.5" hidden="1" customHeight="1" outlineLevel="1" x14ac:dyDescent="0.25">
      <c r="A98" s="18">
        <f t="shared" ref="A98:A105" si="72">A97</f>
        <v>5</v>
      </c>
      <c r="B98" s="276"/>
      <c r="C98" s="104" t="s">
        <v>36</v>
      </c>
      <c r="D98" s="41">
        <f t="shared" ca="1" si="64"/>
        <v>31</v>
      </c>
      <c r="E98" s="34">
        <f t="shared" ca="1" si="65"/>
        <v>32</v>
      </c>
      <c r="F98" s="34">
        <f t="shared" ca="1" si="66"/>
        <v>1.032258064516129</v>
      </c>
      <c r="G98" s="34">
        <f t="array" aca="1" ref="G98" ca="1">MIN(IF((MONTH(DatesS)=$A98)*(OFFSET(DatesS,,INDEX(ColS,MATCH($C98,Param,0))))&gt;0,OFFSET(DatesS,,INDEX(ColS,MATCH($C98,Param,0)))))</f>
        <v>1</v>
      </c>
      <c r="H98" s="34">
        <f t="array" aca="1" ref="H98" ca="1">MAX(IF((MONTH(DatesS)=$A98)*(OFFSET(DatesS,,INDEX(ColS,MATCH($C98,Param,0))))&gt;0,OFFSET(DatesS,,INDEX(ColS,MATCH($C98,Param,0)))))</f>
        <v>2</v>
      </c>
      <c r="I98" s="42">
        <f t="shared" ca="1" si="67"/>
        <v>0</v>
      </c>
      <c r="J98" s="41" t="e">
        <f t="shared" ca="1" si="70"/>
        <v>#REF!</v>
      </c>
      <c r="K98" s="34" t="e">
        <f t="shared" ca="1" si="71"/>
        <v>#REF!</v>
      </c>
      <c r="L98" s="34" t="e">
        <f t="shared" ca="1" si="68"/>
        <v>#REF!</v>
      </c>
      <c r="M98" s="34" t="e">
        <f t="array" aca="1" ref="M98" ca="1">MIN(IF((MONTH(DatesD)=$A98)*(OFFSET(DatesD,,INDEX(ColD1,MATCH($C98,Param,0))))&gt;0,OFFSET(DatesD,,INDEX(ColD1,MATCH($C98,Param,0)))))</f>
        <v>#REF!</v>
      </c>
      <c r="N98" s="34" t="e">
        <f t="array" aca="1" ref="N98" ca="1">MAX(IF((MONTH(DatesD)=$A98)*(OFFSET(DatesD,,INDEX(ColD1,MATCH($C98,Param,0))))&gt;0,OFFSET(DatesD,,INDEX(ColD1,MATCH($C98,Param,0)))))</f>
        <v>#REF!</v>
      </c>
      <c r="O98" s="42" t="e">
        <f t="shared" ca="1" si="69"/>
        <v>#REF!</v>
      </c>
      <c r="P98" s="36"/>
      <c r="Q98" s="35"/>
      <c r="R98" s="35"/>
      <c r="S98" s="35"/>
      <c r="T98" s="35"/>
      <c r="U98" s="37"/>
      <c r="V98" s="36"/>
      <c r="W98" s="35"/>
      <c r="X98" s="35"/>
      <c r="Y98" s="35"/>
      <c r="Z98" s="35"/>
      <c r="AA98" s="37"/>
      <c r="AB98" s="36">
        <v>0</v>
      </c>
      <c r="AC98" s="35"/>
      <c r="AD98" s="35">
        <f ca="1">IF(AB98=0,0,SUMPRODUCT((MONTH(DatesUF)=$A98)*(OFFSET(DatesUF,,INDEX(ColD1,MATCH(U98,Param,0)))))/SUMPRODUCT((MONTH(DatesUF)=$A98)*(OFFSET(DatesUF,,INDEX(ColD1,MATCH(U98,Param,0)))&lt;&gt;0)))</f>
        <v>0</v>
      </c>
      <c r="AE98" s="35"/>
      <c r="AF98" s="35"/>
      <c r="AG98" s="37"/>
      <c r="AH98" s="36" t="e">
        <f ca="1">SUMPRODUCT((MONTH(DatesSH)=$A98)*(OFFSET(DatesSH,,INDEX(ColSH,MATCH($C98,Param,0)))&lt;&gt;0))</f>
        <v>#REF!</v>
      </c>
      <c r="AI98" s="35" t="e">
        <f ca="1">SUMPRODUCT((MONTH(DatesSH)=$A98)*(OFFSET(DatesSH,,INDEX(ColSH,MATCH($C98,Param,0)))))</f>
        <v>#REF!</v>
      </c>
      <c r="AJ98" s="35" t="e">
        <f ca="1">IF(AH98=0,0,AI98/AH98)</f>
        <v>#REF!</v>
      </c>
      <c r="AK98" s="35" t="e">
        <f t="array" aca="1" ref="AK98" ca="1">MIN(IF((MONTH(DatesSH)=$A98)*(OFFSET(DatesSH,,INDEX(ColSH,MATCH($C98,Param,0))))&gt;0,OFFSET(DatesSH,,INDEX(ColSH,MATCH($C98,Param,0)))))</f>
        <v>#REF!</v>
      </c>
      <c r="AL98" s="35" t="e">
        <f t="array" aca="1" ref="AL98" ca="1">MAX(IF((MONTH(DatesSH)=$A98)*(OFFSET(DatesSH,,INDEX(ColSH,MATCH($C98,Param,0))))&gt;0,OFFSET(DatesSH,,INDEX(ColSH,MATCH($C98,Param,0)))))</f>
        <v>#REF!</v>
      </c>
      <c r="AM98" s="37" t="e">
        <f ca="1">SUMPRODUCT((MONTH(DatesSH)=$A98)*(OFFSET(DatesSH,,INDEX(ColSH,MATCH($C98,Param,0)))&gt;=INDEX(SeuilSH,MATCH($C98,Param,0))))</f>
        <v>#REF!</v>
      </c>
      <c r="AN98" s="208" t="e">
        <f t="shared" ca="1" si="47"/>
        <v>#REF!</v>
      </c>
    </row>
    <row r="99" spans="1:41" ht="25.5" hidden="1" customHeight="1" outlineLevel="1" x14ac:dyDescent="0.25">
      <c r="A99" s="18">
        <f t="shared" si="72"/>
        <v>5</v>
      </c>
      <c r="B99" s="276"/>
      <c r="C99" s="105" t="s">
        <v>48</v>
      </c>
      <c r="D99" s="41">
        <f t="shared" ca="1" si="64"/>
        <v>31</v>
      </c>
      <c r="E99" s="34">
        <f t="shared" ca="1" si="65"/>
        <v>31</v>
      </c>
      <c r="F99" s="34">
        <f t="shared" ca="1" si="66"/>
        <v>1</v>
      </c>
      <c r="G99" s="34">
        <f t="array" aca="1" ref="G99" ca="1">MIN(IF((MONTH(DatesS)=$A99)*(OFFSET(DatesS,,INDEX(ColS,MATCH($C99,Param,0))))&gt;0,OFFSET(DatesS,,INDEX(ColS,MATCH($C99,Param,0)))))</f>
        <v>1</v>
      </c>
      <c r="H99" s="34">
        <f t="array" aca="1" ref="H99" ca="1">MAX(IF((MONTH(DatesS)=$A99)*(OFFSET(DatesS,,INDEX(ColS,MATCH($C99,Param,0))))&gt;0,OFFSET(DatesS,,INDEX(ColS,MATCH($C99,Param,0)))))</f>
        <v>1</v>
      </c>
      <c r="I99" s="42">
        <f t="shared" ca="1" si="67"/>
        <v>0</v>
      </c>
      <c r="J99" s="41" t="e">
        <f t="shared" ca="1" si="70"/>
        <v>#REF!</v>
      </c>
      <c r="K99" s="34" t="e">
        <f t="shared" ca="1" si="71"/>
        <v>#REF!</v>
      </c>
      <c r="L99" s="34" t="e">
        <f t="shared" ca="1" si="68"/>
        <v>#REF!</v>
      </c>
      <c r="M99" s="34" t="e">
        <f t="array" aca="1" ref="M99" ca="1">MIN(IF((MONTH(DatesD)=$A99)*(OFFSET(DatesD,,INDEX(ColD1,MATCH($C99,Param,0))))&gt;0,OFFSET(DatesD,,INDEX(ColD1,MATCH($C99,Param,0)))))</f>
        <v>#REF!</v>
      </c>
      <c r="N99" s="34" t="e">
        <f t="array" aca="1" ref="N99" ca="1">MAX(IF((MONTH(DatesD)=$A99)*(OFFSET(DatesD,,INDEX(ColD1,MATCH($C99,Param,0))))&gt;0,OFFSET(DatesD,,INDEX(ColD1,MATCH($C99,Param,0)))))</f>
        <v>#REF!</v>
      </c>
      <c r="O99" s="42" t="e">
        <f t="shared" ca="1" si="69"/>
        <v>#REF!</v>
      </c>
      <c r="P99" s="36"/>
      <c r="Q99" s="35"/>
      <c r="R99" s="35"/>
      <c r="S99" s="35"/>
      <c r="T99" s="35"/>
      <c r="U99" s="37"/>
      <c r="V99" s="107"/>
      <c r="W99" s="108"/>
      <c r="X99" s="108"/>
      <c r="Y99" s="108"/>
      <c r="Z99" s="108"/>
      <c r="AA99" s="109"/>
      <c r="AB99" s="107"/>
      <c r="AC99" s="108"/>
      <c r="AD99" s="108"/>
      <c r="AE99" s="108"/>
      <c r="AF99" s="108"/>
      <c r="AG99" s="109"/>
      <c r="AH99" s="107"/>
      <c r="AI99" s="108"/>
      <c r="AJ99" s="108"/>
      <c r="AK99" s="108"/>
      <c r="AL99" s="108"/>
      <c r="AM99" s="109"/>
      <c r="AN99" s="208" t="e">
        <f t="shared" ca="1" si="47"/>
        <v>#REF!</v>
      </c>
    </row>
    <row r="100" spans="1:41" ht="25.5" hidden="1" customHeight="1" outlineLevel="1" x14ac:dyDescent="0.25">
      <c r="A100" s="18">
        <f t="shared" si="72"/>
        <v>5</v>
      </c>
      <c r="B100" s="276"/>
      <c r="C100" s="105" t="s">
        <v>12</v>
      </c>
      <c r="D100" s="41">
        <f t="shared" ca="1" si="64"/>
        <v>31</v>
      </c>
      <c r="E100" s="34">
        <f t="shared" ca="1" si="65"/>
        <v>2810.5</v>
      </c>
      <c r="F100" s="34">
        <f t="shared" ca="1" si="66"/>
        <v>90.661290322580641</v>
      </c>
      <c r="G100" s="34">
        <f t="array" aca="1" ref="G100" ca="1">MIN(IF((MONTH(DatesS)=$A100)*(OFFSET(DatesS,,INDEX(ColS,MATCH($C100,Param,0))))&gt;0,OFFSET(DatesS,,INDEX(ColS,MATCH($C100,Param,0)))))</f>
        <v>88</v>
      </c>
      <c r="H100" s="34">
        <f t="array" aca="1" ref="H100" ca="1">MAX(IF((MONTH(DatesS)=$A100)*(OFFSET(DatesS,,INDEX(ColS,MATCH($C100,Param,0))))&gt;0,OFFSET(DatesS,,INDEX(ColS,MATCH($C100,Param,0)))))</f>
        <v>94.4</v>
      </c>
      <c r="I100" s="42">
        <f t="shared" ca="1" si="67"/>
        <v>0</v>
      </c>
      <c r="J100" s="41" t="e">
        <f t="shared" ca="1" si="70"/>
        <v>#REF!</v>
      </c>
      <c r="K100" s="34" t="e">
        <f t="shared" ca="1" si="71"/>
        <v>#REF!</v>
      </c>
      <c r="L100" s="34" t="e">
        <f t="shared" ca="1" si="68"/>
        <v>#REF!</v>
      </c>
      <c r="M100" s="34" t="e">
        <f t="array" aca="1" ref="M100" ca="1">MIN(IF((MONTH(DatesD)=$A100)*(OFFSET(DatesD,,INDEX(ColD1,MATCH($C100,Param,0))))&gt;0,OFFSET(DatesD,,INDEX(ColD1,MATCH($C100,Param,0)))))</f>
        <v>#REF!</v>
      </c>
      <c r="N100" s="34" t="e">
        <f t="array" aca="1" ref="N100" ca="1">MAX(IF((MONTH(DatesD)=$A100)*(OFFSET(DatesD,,INDEX(ColD1,MATCH($C100,Param,0))))&gt;0,OFFSET(DatesD,,INDEX(ColD1,MATCH($C100,Param,0)))))</f>
        <v>#REF!</v>
      </c>
      <c r="O100" s="42" t="e">
        <f t="shared" ca="1" si="69"/>
        <v>#REF!</v>
      </c>
      <c r="P100" s="36"/>
      <c r="Q100" s="35"/>
      <c r="R100" s="35"/>
      <c r="S100" s="35"/>
      <c r="T100" s="35"/>
      <c r="U100" s="37"/>
      <c r="V100" s="36"/>
      <c r="W100" s="35"/>
      <c r="X100" s="35"/>
      <c r="Y100" s="35"/>
      <c r="Z100" s="35"/>
      <c r="AA100" s="37"/>
      <c r="AB100" s="36"/>
      <c r="AC100" s="35"/>
      <c r="AD100" s="35"/>
      <c r="AE100" s="35"/>
      <c r="AF100" s="35"/>
      <c r="AG100" s="37"/>
      <c r="AH100" s="41" t="e">
        <f ca="1">SUMPRODUCT((MONTH(DatesSH)=$A100)*(OFFSET(DatesSH,,INDEX(ColSH,MATCH($C100,Param,0)))&lt;&gt;0))</f>
        <v>#REF!</v>
      </c>
      <c r="AI100" s="34" t="e">
        <f ca="1">SUMPRODUCT((MONTH(DatesSH)=$A100)*(OFFSET(DatesSH,,INDEX(ColSH,MATCH($C100,Param,0)))))</f>
        <v>#REF!</v>
      </c>
      <c r="AJ100" s="34" t="e">
        <f ca="1">IF(AH100=0,0,AI100/AH100)</f>
        <v>#REF!</v>
      </c>
      <c r="AK100" s="34" t="e">
        <f t="array" aca="1" ref="AK100" ca="1">MIN(IF((MONTH(DatesSH)=$A100)*(OFFSET(DatesSH,,INDEX(ColSH,MATCH($C100,Param,0))))&gt;0,OFFSET(DatesSH,,INDEX(ColSH,MATCH($C100,Param,0)))))</f>
        <v>#REF!</v>
      </c>
      <c r="AL100" s="34" t="e">
        <f t="array" aca="1" ref="AL100" ca="1">MAX(IF((MONTH(DatesSH)=$A100)*(OFFSET(DatesSH,,INDEX(ColSH,MATCH($C100,Param,0))))&gt;0,OFFSET(DatesSH,,INDEX(ColSH,MATCH($C100,Param,0)))))</f>
        <v>#REF!</v>
      </c>
      <c r="AM100" s="42" t="e">
        <f ca="1">SUMPRODUCT((MONTH(DatesSH)=$A100)*(OFFSET(DatesSH,,INDEX(ColSH,MATCH($C100,Param,0)))&gt;=INDEX(SeuilSH,MATCH($C100,Param,0))))</f>
        <v>#REF!</v>
      </c>
      <c r="AN100" s="208" t="e">
        <f t="shared" ca="1" si="47"/>
        <v>#REF!</v>
      </c>
    </row>
    <row r="101" spans="1:41" ht="25.5" hidden="1" customHeight="1" outlineLevel="1" x14ac:dyDescent="0.25">
      <c r="A101" s="18">
        <f t="shared" si="72"/>
        <v>5</v>
      </c>
      <c r="B101" s="276"/>
      <c r="C101" s="105" t="s">
        <v>37</v>
      </c>
      <c r="D101" s="41" t="e">
        <f t="shared" ca="1" si="64"/>
        <v>#N/A</v>
      </c>
      <c r="E101" s="34" t="e">
        <f t="shared" ca="1" si="65"/>
        <v>#N/A</v>
      </c>
      <c r="F101" s="34" t="e">
        <f t="shared" ca="1" si="66"/>
        <v>#N/A</v>
      </c>
      <c r="G101" s="34" t="e">
        <f t="array" aca="1" ref="G101" ca="1">MIN(IF((MONTH(DatesS)=$A101)*(OFFSET(DatesS,,INDEX(ColS,MATCH($C101,Param,0))))&gt;0,OFFSET(DatesS,,INDEX(ColS,MATCH($C101,Param,0)))))</f>
        <v>#N/A</v>
      </c>
      <c r="H101" s="34" t="e">
        <f t="array" aca="1" ref="H101" ca="1">MAX(IF((MONTH(DatesS)=$A101)*(OFFSET(DatesS,,INDEX(ColS,MATCH($C101,Param,0))))&gt;0,OFFSET(DatesS,,INDEX(ColS,MATCH($C101,Param,0)))))</f>
        <v>#N/A</v>
      </c>
      <c r="I101" s="42" t="e">
        <f t="shared" ca="1" si="67"/>
        <v>#N/A</v>
      </c>
      <c r="J101" s="41" t="e">
        <f t="shared" ca="1" si="70"/>
        <v>#REF!</v>
      </c>
      <c r="K101" s="34" t="e">
        <f t="shared" ca="1" si="71"/>
        <v>#REF!</v>
      </c>
      <c r="L101" s="34" t="e">
        <f t="shared" ca="1" si="68"/>
        <v>#REF!</v>
      </c>
      <c r="M101" s="34" t="e">
        <f t="array" aca="1" ref="M101" ca="1">MIN(IF((MONTH(DatesD)=$A101)*(OFFSET(DatesD,,INDEX(ColD1,MATCH($C101,Param,0))))&gt;0,OFFSET(DatesD,,INDEX(ColD1,MATCH($C101,Param,0)))))</f>
        <v>#REF!</v>
      </c>
      <c r="N101" s="34" t="e">
        <f t="array" aca="1" ref="N101" ca="1">MAX(IF((MONTH(DatesD)=$A101)*(OFFSET(DatesD,,INDEX(ColD1,MATCH($C101,Param,0))))&gt;0,OFFSET(DatesD,,INDEX(ColD1,MATCH($C101,Param,0)))))</f>
        <v>#REF!</v>
      </c>
      <c r="O101" s="42" t="e">
        <f t="shared" ca="1" si="69"/>
        <v>#REF!</v>
      </c>
      <c r="P101" s="36"/>
      <c r="Q101" s="35"/>
      <c r="R101" s="35"/>
      <c r="S101" s="35"/>
      <c r="T101" s="35"/>
      <c r="U101" s="37"/>
      <c r="V101" s="107"/>
      <c r="W101" s="108"/>
      <c r="X101" s="108"/>
      <c r="Y101" s="108"/>
      <c r="Z101" s="108"/>
      <c r="AA101" s="109"/>
      <c r="AB101" s="36"/>
      <c r="AC101" s="35"/>
      <c r="AD101" s="35"/>
      <c r="AE101" s="35"/>
      <c r="AF101" s="35"/>
      <c r="AG101" s="37"/>
      <c r="AH101" s="107"/>
      <c r="AI101" s="108"/>
      <c r="AJ101" s="108"/>
      <c r="AK101" s="108"/>
      <c r="AL101" s="108"/>
      <c r="AM101" s="109"/>
      <c r="AN101" s="208" t="e">
        <f t="shared" ca="1" si="47"/>
        <v>#N/A</v>
      </c>
    </row>
    <row r="102" spans="1:41" ht="25.5" hidden="1" customHeight="1" outlineLevel="1" x14ac:dyDescent="0.25">
      <c r="A102" s="18">
        <f t="shared" si="72"/>
        <v>5</v>
      </c>
      <c r="B102" s="276"/>
      <c r="C102" s="105" t="s">
        <v>44</v>
      </c>
      <c r="D102" s="41">
        <f t="shared" ca="1" si="64"/>
        <v>31</v>
      </c>
      <c r="E102" s="34">
        <f t="shared" ca="1" si="65"/>
        <v>782.69999999999993</v>
      </c>
      <c r="F102" s="34">
        <f t="shared" ca="1" si="66"/>
        <v>25.248387096774191</v>
      </c>
      <c r="G102" s="34">
        <f t="array" aca="1" ref="G102" ca="1">MIN(IF((MONTH(DatesS)=$A102)*(OFFSET(DatesS,,INDEX(ColS,MATCH($C102,Param,0))))&gt;0,OFFSET(DatesS,,INDEX(ColS,MATCH($C102,Param,0)))))</f>
        <v>9.1999999999999993</v>
      </c>
      <c r="H102" s="34">
        <f t="array" aca="1" ref="H102" ca="1">MAX(IF((MONTH(DatesS)=$A102)*(OFFSET(DatesS,,INDEX(ColS,MATCH($C102,Param,0))))&gt;0,OFFSET(DatesS,,INDEX(ColS,MATCH($C102,Param,0)))))</f>
        <v>38.4</v>
      </c>
      <c r="I102" s="42">
        <f t="shared" ca="1" si="67"/>
        <v>0</v>
      </c>
      <c r="J102" s="41" t="e">
        <f t="shared" ca="1" si="70"/>
        <v>#REF!</v>
      </c>
      <c r="K102" s="34" t="e">
        <f t="shared" ca="1" si="71"/>
        <v>#REF!</v>
      </c>
      <c r="L102" s="34" t="e">
        <f t="shared" ca="1" si="68"/>
        <v>#REF!</v>
      </c>
      <c r="M102" s="34" t="e">
        <f t="array" aca="1" ref="M102" ca="1">MIN(IF((MONTH(DatesD)=$A102)*(OFFSET(DatesD,,INDEX(ColD1,MATCH($C102,Param,0))))&gt;0,OFFSET(DatesD,,INDEX(ColD1,MATCH($C102,Param,0)))))</f>
        <v>#REF!</v>
      </c>
      <c r="N102" s="34" t="e">
        <f t="array" aca="1" ref="N102" ca="1">MAX(IF((MONTH(DatesD)=$A102)*(OFFSET(DatesD,,INDEX(ColD1,MATCH($C102,Param,0))))&gt;0,OFFSET(DatesD,,INDEX(ColD1,MATCH($C102,Param,0)))))</f>
        <v>#REF!</v>
      </c>
      <c r="O102" s="42" t="e">
        <f t="shared" ca="1" si="69"/>
        <v>#REF!</v>
      </c>
      <c r="P102" s="70"/>
      <c r="Q102" s="71"/>
      <c r="R102" s="71"/>
      <c r="S102" s="71"/>
      <c r="T102" s="71"/>
      <c r="U102" s="69"/>
      <c r="V102" s="107"/>
      <c r="W102" s="108"/>
      <c r="X102" s="108"/>
      <c r="Y102" s="108"/>
      <c r="Z102" s="108"/>
      <c r="AA102" s="109"/>
      <c r="AB102" s="36"/>
      <c r="AC102" s="35"/>
      <c r="AD102" s="35"/>
      <c r="AE102" s="35"/>
      <c r="AF102" s="35"/>
      <c r="AG102" s="37"/>
      <c r="AH102" s="107"/>
      <c r="AI102" s="108"/>
      <c r="AJ102" s="108"/>
      <c r="AK102" s="108"/>
      <c r="AL102" s="108"/>
      <c r="AM102" s="109"/>
      <c r="AN102" s="208" t="e">
        <f t="shared" ca="1" si="47"/>
        <v>#REF!</v>
      </c>
    </row>
    <row r="103" spans="1:41" ht="25.5" hidden="1" customHeight="1" outlineLevel="1" x14ac:dyDescent="0.25">
      <c r="A103" s="18">
        <f t="shared" si="72"/>
        <v>5</v>
      </c>
      <c r="B103" s="276"/>
      <c r="C103" s="105" t="s">
        <v>45</v>
      </c>
      <c r="D103" s="41">
        <f t="shared" ca="1" si="64"/>
        <v>31</v>
      </c>
      <c r="E103" s="34">
        <f t="shared" ca="1" si="65"/>
        <v>332.94</v>
      </c>
      <c r="F103" s="34">
        <f t="shared" ca="1" si="66"/>
        <v>10.74</v>
      </c>
      <c r="G103" s="34">
        <f t="array" aca="1" ref="G103" ca="1">MIN(IF((MONTH(DatesS)=$A103)*(OFFSET(DatesS,,INDEX(ColS,MATCH($C103,Param,0))))&gt;0,OFFSET(DatesS,,INDEX(ColS,MATCH($C103,Param,0)))))</f>
        <v>2.39</v>
      </c>
      <c r="H103" s="34">
        <f t="array" aca="1" ref="H103" ca="1">MAX(IF((MONTH(DatesS)=$A103)*(OFFSET(DatesS,,INDEX(ColS,MATCH($C103,Param,0))))&gt;0,OFFSET(DatesS,,INDEX(ColS,MATCH($C103,Param,0)))))</f>
        <v>22.24</v>
      </c>
      <c r="I103" s="42">
        <f t="shared" ca="1" si="67"/>
        <v>0</v>
      </c>
      <c r="J103" s="107"/>
      <c r="K103" s="108"/>
      <c r="L103" s="108"/>
      <c r="M103" s="108"/>
      <c r="N103" s="108"/>
      <c r="O103" s="109"/>
      <c r="P103" s="107"/>
      <c r="Q103" s="108"/>
      <c r="R103" s="108"/>
      <c r="S103" s="108"/>
      <c r="T103" s="108"/>
      <c r="U103" s="109"/>
      <c r="V103" s="107"/>
      <c r="W103" s="108"/>
      <c r="X103" s="108"/>
      <c r="Y103" s="108"/>
      <c r="Z103" s="108"/>
      <c r="AA103" s="109"/>
      <c r="AB103" s="107"/>
      <c r="AC103" s="108"/>
      <c r="AD103" s="108"/>
      <c r="AE103" s="108"/>
      <c r="AF103" s="108"/>
      <c r="AG103" s="109"/>
      <c r="AH103" s="107"/>
      <c r="AI103" s="108"/>
      <c r="AJ103" s="108"/>
      <c r="AK103" s="108"/>
      <c r="AL103" s="108"/>
      <c r="AM103" s="109"/>
      <c r="AN103" s="208">
        <f t="shared" ca="1" si="47"/>
        <v>31</v>
      </c>
    </row>
    <row r="104" spans="1:41" ht="25.5" hidden="1" customHeight="1" outlineLevel="1" x14ac:dyDescent="0.25">
      <c r="A104" s="18">
        <f t="shared" si="72"/>
        <v>5</v>
      </c>
      <c r="B104" s="276"/>
      <c r="C104" s="105" t="s">
        <v>46</v>
      </c>
      <c r="D104" s="41">
        <f t="shared" ca="1" si="64"/>
        <v>31</v>
      </c>
      <c r="E104" s="34">
        <f t="shared" ca="1" si="65"/>
        <v>4.7730000000000006</v>
      </c>
      <c r="F104" s="34">
        <f t="shared" ca="1" si="66"/>
        <v>0.15396774193548388</v>
      </c>
      <c r="G104" s="34">
        <f t="array" aca="1" ref="G104" ca="1">MIN(IF((MONTH(DatesS)=$A104)*(OFFSET(DatesS,,INDEX(ColS,MATCH($C104,Param,0))))&gt;0,OFFSET(DatesS,,INDEX(ColS,MATCH($C104,Param,0)))))</f>
        <v>0.1</v>
      </c>
      <c r="H104" s="34">
        <f t="array" aca="1" ref="H104" ca="1">MAX(IF((MONTH(DatesS)=$A104)*(OFFSET(DatesS,,INDEX(ColS,MATCH($C104,Param,0))))&gt;0,OFFSET(DatesS,,INDEX(ColS,MATCH($C104,Param,0)))))</f>
        <v>0.42</v>
      </c>
      <c r="I104" s="42">
        <f t="shared" ca="1" si="67"/>
        <v>0</v>
      </c>
      <c r="J104" s="107"/>
      <c r="K104" s="108"/>
      <c r="L104" s="108"/>
      <c r="M104" s="108"/>
      <c r="N104" s="108"/>
      <c r="O104" s="109"/>
      <c r="P104" s="107"/>
      <c r="Q104" s="108"/>
      <c r="R104" s="108"/>
      <c r="S104" s="108"/>
      <c r="T104" s="108"/>
      <c r="U104" s="109"/>
      <c r="V104" s="107"/>
      <c r="W104" s="108"/>
      <c r="X104" s="108"/>
      <c r="Y104" s="108"/>
      <c r="Z104" s="108"/>
      <c r="AA104" s="109"/>
      <c r="AB104" s="107"/>
      <c r="AC104" s="108"/>
      <c r="AD104" s="108"/>
      <c r="AE104" s="108"/>
      <c r="AF104" s="108"/>
      <c r="AG104" s="109"/>
      <c r="AH104" s="107"/>
      <c r="AI104" s="108"/>
      <c r="AJ104" s="108"/>
      <c r="AK104" s="108"/>
      <c r="AL104" s="108"/>
      <c r="AM104" s="109"/>
      <c r="AN104" s="208">
        <f t="shared" ca="1" si="47"/>
        <v>31</v>
      </c>
      <c r="AO104" s="19"/>
    </row>
    <row r="105" spans="1:41" ht="25.5" hidden="1" customHeight="1" outlineLevel="1" x14ac:dyDescent="0.25">
      <c r="A105" s="18">
        <f t="shared" si="72"/>
        <v>5</v>
      </c>
      <c r="B105" s="276"/>
      <c r="C105" s="105" t="s">
        <v>47</v>
      </c>
      <c r="D105" s="41">
        <f t="shared" ca="1" si="64"/>
        <v>31</v>
      </c>
      <c r="E105" s="34">
        <f t="shared" ca="1" si="65"/>
        <v>13.983999999999998</v>
      </c>
      <c r="F105" s="34">
        <f t="shared" ca="1" si="66"/>
        <v>0.45109677419354832</v>
      </c>
      <c r="G105" s="34">
        <f t="array" aca="1" ref="G105" ca="1">MIN(IF((MONTH(DatesS)=$A105)*(OFFSET(DatesS,,INDEX(ColS,MATCH($C105,Param,0))))&gt;0,OFFSET(DatesS,,INDEX(ColS,MATCH($C105,Param,0)))))</f>
        <v>0.106</v>
      </c>
      <c r="H105" s="34">
        <f t="array" aca="1" ref="H105" ca="1">MAX(IF((MONTH(DatesS)=$A105)*(OFFSET(DatesS,,INDEX(ColS,MATCH($C105,Param,0))))&gt;0,OFFSET(DatesS,,INDEX(ColS,MATCH($C105,Param,0)))))</f>
        <v>2.1070000000000002</v>
      </c>
      <c r="I105" s="42">
        <f t="shared" ca="1" si="67"/>
        <v>0</v>
      </c>
      <c r="J105" s="107"/>
      <c r="K105" s="108"/>
      <c r="L105" s="108"/>
      <c r="M105" s="108"/>
      <c r="N105" s="108"/>
      <c r="O105" s="109"/>
      <c r="P105" s="107"/>
      <c r="Q105" s="108"/>
      <c r="R105" s="108"/>
      <c r="S105" s="108"/>
      <c r="T105" s="108"/>
      <c r="U105" s="109"/>
      <c r="V105" s="107"/>
      <c r="W105" s="108"/>
      <c r="X105" s="108"/>
      <c r="Y105" s="108"/>
      <c r="Z105" s="108"/>
      <c r="AA105" s="109"/>
      <c r="AB105" s="107"/>
      <c r="AC105" s="108"/>
      <c r="AD105" s="108"/>
      <c r="AE105" s="108"/>
      <c r="AF105" s="108"/>
      <c r="AG105" s="109"/>
      <c r="AH105" s="107"/>
      <c r="AI105" s="108"/>
      <c r="AJ105" s="108"/>
      <c r="AK105" s="108"/>
      <c r="AL105" s="108"/>
      <c r="AM105" s="109"/>
      <c r="AN105" s="208">
        <f t="shared" ca="1" si="47"/>
        <v>31</v>
      </c>
    </row>
    <row r="106" spans="1:41" ht="25.5" hidden="1" customHeight="1" outlineLevel="1" x14ac:dyDescent="0.25">
      <c r="A106" s="18">
        <v>1</v>
      </c>
      <c r="B106" s="276"/>
      <c r="C106" s="105" t="s">
        <v>71</v>
      </c>
      <c r="D106" s="41">
        <f t="shared" ca="1" si="64"/>
        <v>30</v>
      </c>
      <c r="E106" s="34">
        <f t="shared" ca="1" si="65"/>
        <v>1734.8700000000001</v>
      </c>
      <c r="F106" s="34">
        <f t="shared" ca="1" si="66"/>
        <v>57.829000000000001</v>
      </c>
      <c r="G106" s="34">
        <f t="array" aca="1" ref="G106" ca="1">MIN(IF((MONTH(DatesS)=$A106)*(OFFSET(DatesS,,INDEX(ColS,MATCH($C106,Param,0))))&gt;0,OFFSET(DatesS,,INDEX(ColS,MATCH($C106,Param,0)))))</f>
        <v>0.12</v>
      </c>
      <c r="H106" s="34">
        <f t="array" aca="1" ref="H106" ca="1">MAX(IF((MONTH(DatesS)=$A106)*(OFFSET(DatesS,,INDEX(ColS,MATCH($C106,Param,0))))&gt;0,OFFSET(DatesS,,INDEX(ColS,MATCH($C106,Param,0)))))</f>
        <v>620</v>
      </c>
      <c r="I106" s="42">
        <f t="shared" ca="1" si="67"/>
        <v>4</v>
      </c>
      <c r="J106" s="107"/>
      <c r="K106" s="108"/>
      <c r="L106" s="108"/>
      <c r="M106" s="108"/>
      <c r="N106" s="108"/>
      <c r="O106" s="109"/>
      <c r="P106" s="107"/>
      <c r="Q106" s="108"/>
      <c r="R106" s="108"/>
      <c r="S106" s="108"/>
      <c r="T106" s="108"/>
      <c r="U106" s="109"/>
      <c r="V106" s="36"/>
      <c r="W106" s="35"/>
      <c r="X106" s="35"/>
      <c r="Y106" s="35"/>
      <c r="Z106" s="35"/>
      <c r="AA106" s="37"/>
      <c r="AB106" s="36"/>
      <c r="AC106" s="35"/>
      <c r="AD106" s="35"/>
      <c r="AE106" s="35"/>
      <c r="AF106" s="35"/>
      <c r="AG106" s="37"/>
      <c r="AH106" s="107"/>
      <c r="AI106" s="108"/>
      <c r="AJ106" s="108"/>
      <c r="AK106" s="108"/>
      <c r="AL106" s="108"/>
      <c r="AM106" s="109"/>
      <c r="AN106" s="208">
        <f t="shared" ca="1" si="47"/>
        <v>30</v>
      </c>
    </row>
    <row r="107" spans="1:41" ht="25.5" hidden="1" customHeight="1" outlineLevel="1" x14ac:dyDescent="0.25">
      <c r="A107" s="18">
        <f>A105</f>
        <v>5</v>
      </c>
      <c r="B107" s="276"/>
      <c r="C107" s="105" t="s">
        <v>28</v>
      </c>
      <c r="D107" s="41">
        <f t="shared" ca="1" si="64"/>
        <v>31</v>
      </c>
      <c r="E107" s="34">
        <f t="shared" ca="1" si="65"/>
        <v>17.619999999999997</v>
      </c>
      <c r="F107" s="34">
        <f t="shared" ca="1" si="66"/>
        <v>0.56838709677419341</v>
      </c>
      <c r="G107" s="34">
        <f t="array" aca="1" ref="G107" ca="1">MIN(IF((MONTH(DatesS)=$A107)*(OFFSET(DatesS,,INDEX(ColS,MATCH($C107,Param,0))))&gt;0,OFFSET(DatesS,,INDEX(ColS,MATCH($C107,Param,0)))))</f>
        <v>0.02</v>
      </c>
      <c r="H107" s="34">
        <f t="array" aca="1" ref="H107" ca="1">MAX(IF((MONTH(DatesS)=$A107)*(OFFSET(DatesS,,INDEX(ColS,MATCH($C107,Param,0))))&gt;0,OFFSET(DatesS,,INDEX(ColS,MATCH($C107,Param,0)))))</f>
        <v>1.2</v>
      </c>
      <c r="I107" s="42">
        <f t="shared" ca="1" si="67"/>
        <v>0</v>
      </c>
      <c r="J107" s="41" t="e">
        <f t="shared" ref="J107:J115" ca="1" si="73">SUMPRODUCT((MONTH(DatesD)=$A107)*(OFFSET(DatesD,,INDEX(ColD1,MATCH($C107,Param,0)))&lt;&gt;0))</f>
        <v>#REF!</v>
      </c>
      <c r="K107" s="34" t="e">
        <f t="shared" ref="K107:K115" ca="1" si="74">SUMPRODUCT((MONTH(DatesD)=$A107)*(OFFSET(DatesD,,INDEX(ColD1,MATCH($C107,Param,0)))))</f>
        <v>#REF!</v>
      </c>
      <c r="L107" s="34" t="e">
        <f t="shared" ref="L107:L115" ca="1" si="75">IF(J107=0,0,K107/J107)</f>
        <v>#REF!</v>
      </c>
      <c r="M107" s="34" t="e">
        <f t="array" aca="1" ref="M107" ca="1">MIN(IF((MONTH(DatesD)=$A107)*(OFFSET(DatesD,,INDEX(ColD1,MATCH($C107,Param,0))))&gt;0,OFFSET(DatesD,,INDEX(ColD1,MATCH($C107,Param,0)))))</f>
        <v>#REF!</v>
      </c>
      <c r="N107" s="34" t="e">
        <f t="array" aca="1" ref="N107" ca="1">MAX(IF((MONTH(DatesD)=$A107)*(OFFSET(DatesD,,INDEX(ColD1,MATCH($C107,Param,0))))&gt;0,OFFSET(DatesD,,INDEX(ColD1,MATCH($C107,Param,0)))))</f>
        <v>#REF!</v>
      </c>
      <c r="O107" s="42" t="e">
        <f t="shared" ref="O107:O115" ca="1" si="76">SUMPRODUCT((MONTH(DatesD)=$A107)*(OFFSET(DatesD,,INDEX(ColD1,MATCH($C107,Param,0)))&gt;=INDEX(SeuilD1,MATCH($C107,Param,0))))</f>
        <v>#REF!</v>
      </c>
      <c r="P107" s="36"/>
      <c r="Q107" s="35"/>
      <c r="R107" s="35"/>
      <c r="S107" s="35"/>
      <c r="T107" s="35"/>
      <c r="U107" s="37"/>
      <c r="V107" s="107"/>
      <c r="W107" s="108"/>
      <c r="X107" s="108"/>
      <c r="Y107" s="108"/>
      <c r="Z107" s="108"/>
      <c r="AA107" s="109"/>
      <c r="AB107" s="107"/>
      <c r="AC107" s="108"/>
      <c r="AD107" s="108">
        <f t="shared" ref="AD107:AD115" ca="1" si="77">IF(AB107=0,0,SUMPRODUCT((MONTH(DatesUF)=$A107)*(OFFSET(DatesUF,,INDEX(ColD1,MATCH(U107,Param,0)))))/SUMPRODUCT((MONTH(DatesUF)=$A107)*(OFFSET(DatesUF,,INDEX(ColD1,MATCH(U107,Param,0)))&lt;&gt;0)))</f>
        <v>0</v>
      </c>
      <c r="AE107" s="108"/>
      <c r="AF107" s="108"/>
      <c r="AG107" s="109"/>
      <c r="AH107" s="107"/>
      <c r="AI107" s="108"/>
      <c r="AJ107" s="108"/>
      <c r="AK107" s="108"/>
      <c r="AL107" s="108"/>
      <c r="AM107" s="109"/>
      <c r="AN107" s="208" t="e">
        <f t="shared" ca="1" si="47"/>
        <v>#REF!</v>
      </c>
    </row>
    <row r="108" spans="1:41" ht="25.5" hidden="1" customHeight="1" outlineLevel="1" x14ac:dyDescent="0.25">
      <c r="A108" s="18">
        <f t="shared" ref="A108:A116" si="78">A107</f>
        <v>5</v>
      </c>
      <c r="B108" s="276"/>
      <c r="C108" s="105" t="s">
        <v>64</v>
      </c>
      <c r="D108" s="41">
        <f t="shared" ca="1" si="64"/>
        <v>31</v>
      </c>
      <c r="E108" s="34" t="e">
        <f t="shared" ca="1" si="65"/>
        <v>#VALUE!</v>
      </c>
      <c r="F108" s="34" t="e">
        <f t="shared" ca="1" si="66"/>
        <v>#VALUE!</v>
      </c>
      <c r="G108" s="34" t="e">
        <f t="array" aca="1" ref="G108" ca="1">MIN(IF((MONTH(DatesS)=$A108)*(OFFSET(DatesS,,INDEX(ColS,MATCH($C108,Param,0))))&gt;0,OFFSET(DatesS,,INDEX(ColS,MATCH($C108,Param,0)))))</f>
        <v>#VALUE!</v>
      </c>
      <c r="H108" s="34" t="e">
        <f t="array" aca="1" ref="H108" ca="1">MAX(IF((MONTH(DatesS)=$A108)*(OFFSET(DatesS,,INDEX(ColS,MATCH($C108,Param,0))))&gt;0,OFFSET(DatesS,,INDEX(ColS,MATCH($C108,Param,0)))))</f>
        <v>#VALUE!</v>
      </c>
      <c r="I108" s="42">
        <f t="shared" ca="1" si="67"/>
        <v>31</v>
      </c>
      <c r="J108" s="41" t="e">
        <f t="shared" ca="1" si="73"/>
        <v>#REF!</v>
      </c>
      <c r="K108" s="34" t="e">
        <f t="shared" ca="1" si="74"/>
        <v>#REF!</v>
      </c>
      <c r="L108" s="34" t="e">
        <f t="shared" ca="1" si="75"/>
        <v>#REF!</v>
      </c>
      <c r="M108" s="34" t="e">
        <f t="array" aca="1" ref="M108" ca="1">MIN(IF((MONTH(DatesD)=$A108)*(OFFSET(DatesD,,INDEX(ColD1,MATCH($C108,Param,0))))&gt;0,OFFSET(DatesD,,INDEX(ColD1,MATCH($C108,Param,0)))))</f>
        <v>#REF!</v>
      </c>
      <c r="N108" s="34" t="e">
        <f t="array" aca="1" ref="N108" ca="1">MAX(IF((MONTH(DatesD)=$A108)*(OFFSET(DatesD,,INDEX(ColD1,MATCH($C108,Param,0))))&gt;0,OFFSET(DatesD,,INDEX(ColD1,MATCH($C108,Param,0)))))</f>
        <v>#REF!</v>
      </c>
      <c r="O108" s="42" t="e">
        <f t="shared" ca="1" si="76"/>
        <v>#REF!</v>
      </c>
      <c r="P108" s="36"/>
      <c r="Q108" s="35"/>
      <c r="R108" s="35"/>
      <c r="S108" s="35"/>
      <c r="T108" s="35"/>
      <c r="U108" s="37"/>
      <c r="V108" s="107"/>
      <c r="W108" s="108"/>
      <c r="X108" s="108"/>
      <c r="Y108" s="108"/>
      <c r="Z108" s="108"/>
      <c r="AA108" s="109"/>
      <c r="AB108" s="107"/>
      <c r="AC108" s="108"/>
      <c r="AD108" s="108">
        <f t="shared" ca="1" si="77"/>
        <v>0</v>
      </c>
      <c r="AE108" s="108"/>
      <c r="AF108" s="108"/>
      <c r="AG108" s="109"/>
      <c r="AH108" s="107"/>
      <c r="AI108" s="108"/>
      <c r="AJ108" s="108"/>
      <c r="AK108" s="108"/>
      <c r="AL108" s="108"/>
      <c r="AM108" s="109"/>
      <c r="AN108" s="208" t="e">
        <f t="shared" ca="1" si="47"/>
        <v>#REF!</v>
      </c>
    </row>
    <row r="109" spans="1:41" ht="25.5" hidden="1" customHeight="1" outlineLevel="1" x14ac:dyDescent="0.25">
      <c r="A109" s="18">
        <f t="shared" si="78"/>
        <v>5</v>
      </c>
      <c r="B109" s="276"/>
      <c r="C109" s="105" t="s">
        <v>65</v>
      </c>
      <c r="D109" s="41">
        <f t="shared" ca="1" si="64"/>
        <v>31</v>
      </c>
      <c r="E109" s="34" t="e">
        <f t="shared" ca="1" si="65"/>
        <v>#VALUE!</v>
      </c>
      <c r="F109" s="34" t="e">
        <f t="shared" ca="1" si="66"/>
        <v>#VALUE!</v>
      </c>
      <c r="G109" s="34" t="e">
        <f t="array" aca="1" ref="G109" ca="1">MIN(IF((MONTH(DatesS)=$A109)*(OFFSET(DatesS,,INDEX(ColS,MATCH($C109,Param,0))))&gt;0,OFFSET(DatesS,,INDEX(ColS,MATCH($C109,Param,0)))))</f>
        <v>#VALUE!</v>
      </c>
      <c r="H109" s="34" t="e">
        <f t="array" aca="1" ref="H109" ca="1">MAX(IF((MONTH(DatesS)=$A109)*(OFFSET(DatesS,,INDEX(ColS,MATCH($C109,Param,0))))&gt;0,OFFSET(DatesS,,INDEX(ColS,MATCH($C109,Param,0)))))</f>
        <v>#VALUE!</v>
      </c>
      <c r="I109" s="42">
        <f t="shared" ca="1" si="67"/>
        <v>31</v>
      </c>
      <c r="J109" s="41" t="e">
        <f t="shared" ca="1" si="73"/>
        <v>#REF!</v>
      </c>
      <c r="K109" s="34" t="e">
        <f t="shared" ca="1" si="74"/>
        <v>#REF!</v>
      </c>
      <c r="L109" s="34" t="e">
        <f t="shared" ca="1" si="75"/>
        <v>#REF!</v>
      </c>
      <c r="M109" s="34" t="e">
        <f t="array" aca="1" ref="M109" ca="1">MIN(IF((MONTH(DatesD)=$A109)*(OFFSET(DatesD,,INDEX(ColD1,MATCH($C109,Param,0))))&gt;0,OFFSET(DatesD,,INDEX(ColD1,MATCH($C109,Param,0)))))</f>
        <v>#REF!</v>
      </c>
      <c r="N109" s="34" t="e">
        <f t="array" aca="1" ref="N109" ca="1">MAX(IF((MONTH(DatesD)=$A109)*(OFFSET(DatesD,,INDEX(ColD1,MATCH($C109,Param,0))))&gt;0,OFFSET(DatesD,,INDEX(ColD1,MATCH($C109,Param,0)))))</f>
        <v>#REF!</v>
      </c>
      <c r="O109" s="42" t="e">
        <f t="shared" ca="1" si="76"/>
        <v>#REF!</v>
      </c>
      <c r="P109" s="36"/>
      <c r="Q109" s="35"/>
      <c r="R109" s="35"/>
      <c r="S109" s="35"/>
      <c r="T109" s="35"/>
      <c r="U109" s="37"/>
      <c r="V109" s="107"/>
      <c r="W109" s="108"/>
      <c r="X109" s="108"/>
      <c r="Y109" s="108"/>
      <c r="Z109" s="108"/>
      <c r="AA109" s="109"/>
      <c r="AB109" s="107"/>
      <c r="AC109" s="108"/>
      <c r="AD109" s="108">
        <f t="shared" ca="1" si="77"/>
        <v>0</v>
      </c>
      <c r="AE109" s="108"/>
      <c r="AF109" s="108"/>
      <c r="AG109" s="109"/>
      <c r="AH109" s="107"/>
      <c r="AI109" s="108"/>
      <c r="AJ109" s="108"/>
      <c r="AK109" s="108"/>
      <c r="AL109" s="108"/>
      <c r="AM109" s="109"/>
      <c r="AN109" s="208" t="e">
        <f t="shared" ca="1" si="47"/>
        <v>#REF!</v>
      </c>
    </row>
    <row r="110" spans="1:41" ht="25.5" hidden="1" customHeight="1" outlineLevel="1" x14ac:dyDescent="0.25">
      <c r="A110" s="18">
        <f t="shared" si="78"/>
        <v>5</v>
      </c>
      <c r="B110" s="276"/>
      <c r="C110" s="105" t="s">
        <v>26</v>
      </c>
      <c r="D110" s="41">
        <f t="shared" ca="1" si="64"/>
        <v>31</v>
      </c>
      <c r="E110" s="34">
        <f t="shared" ca="1" si="65"/>
        <v>1.6239999999999997</v>
      </c>
      <c r="F110" s="34">
        <f t="shared" ca="1" si="66"/>
        <v>5.2387096774193537E-2</v>
      </c>
      <c r="G110" s="34">
        <f t="array" aca="1" ref="G110" ca="1">MIN(IF((MONTH(DatesS)=$A110)*(OFFSET(DatesS,,INDEX(ColS,MATCH($C110,Param,0))))&gt;0,OFFSET(DatesS,,INDEX(ColS,MATCH($C110,Param,0)))))</f>
        <v>1.4E-2</v>
      </c>
      <c r="H110" s="34">
        <f t="array" aca="1" ref="H110" ca="1">MAX(IF((MONTH(DatesS)=$A110)*(OFFSET(DatesS,,INDEX(ColS,MATCH($C110,Param,0))))&gt;0,OFFSET(DatesS,,INDEX(ColS,MATCH($C110,Param,0)))))</f>
        <v>0.51</v>
      </c>
      <c r="I110" s="42">
        <f t="shared" ca="1" si="67"/>
        <v>1</v>
      </c>
      <c r="J110" s="41" t="e">
        <f t="shared" ca="1" si="73"/>
        <v>#REF!</v>
      </c>
      <c r="K110" s="34" t="e">
        <f t="shared" ca="1" si="74"/>
        <v>#REF!</v>
      </c>
      <c r="L110" s="34" t="e">
        <f t="shared" ca="1" si="75"/>
        <v>#REF!</v>
      </c>
      <c r="M110" s="34" t="e">
        <f t="array" aca="1" ref="M110" ca="1">MIN(IF((MONTH(DatesD)=$A110)*(OFFSET(DatesD,,INDEX(ColD1,MATCH($C110,Param,0))))&gt;0,OFFSET(DatesD,,INDEX(ColD1,MATCH($C110,Param,0)))))</f>
        <v>#REF!</v>
      </c>
      <c r="N110" s="34" t="e">
        <f t="array" aca="1" ref="N110" ca="1">MAX(IF((MONTH(DatesD)=$A110)*(OFFSET(DatesD,,INDEX(ColD1,MATCH($C110,Param,0))))&gt;0,OFFSET(DatesD,,INDEX(ColD1,MATCH($C110,Param,0)))))</f>
        <v>#REF!</v>
      </c>
      <c r="O110" s="42" t="e">
        <f t="shared" ca="1" si="76"/>
        <v>#REF!</v>
      </c>
      <c r="P110" s="36"/>
      <c r="Q110" s="35"/>
      <c r="R110" s="35"/>
      <c r="S110" s="35"/>
      <c r="T110" s="35"/>
      <c r="U110" s="37"/>
      <c r="V110" s="107"/>
      <c r="W110" s="108"/>
      <c r="X110" s="108"/>
      <c r="Y110" s="108"/>
      <c r="Z110" s="108"/>
      <c r="AA110" s="109"/>
      <c r="AB110" s="107"/>
      <c r="AC110" s="108"/>
      <c r="AD110" s="108">
        <f t="shared" ca="1" si="77"/>
        <v>0</v>
      </c>
      <c r="AE110" s="108"/>
      <c r="AF110" s="108"/>
      <c r="AG110" s="109"/>
      <c r="AH110" s="107"/>
      <c r="AI110" s="108"/>
      <c r="AJ110" s="108"/>
      <c r="AK110" s="108"/>
      <c r="AL110" s="108"/>
      <c r="AM110" s="109"/>
      <c r="AN110" s="208" t="e">
        <f t="shared" ca="1" si="47"/>
        <v>#REF!</v>
      </c>
    </row>
    <row r="111" spans="1:41" ht="25.5" hidden="1" customHeight="1" outlineLevel="1" x14ac:dyDescent="0.25">
      <c r="A111" s="18">
        <f t="shared" si="78"/>
        <v>5</v>
      </c>
      <c r="B111" s="276"/>
      <c r="C111" s="105" t="s">
        <v>22</v>
      </c>
      <c r="D111" s="41">
        <f t="shared" ca="1" si="64"/>
        <v>31</v>
      </c>
      <c r="E111" s="34">
        <f t="shared" ca="1" si="65"/>
        <v>65.579999999999984</v>
      </c>
      <c r="F111" s="34">
        <f t="shared" ca="1" si="66"/>
        <v>2.1154838709677413</v>
      </c>
      <c r="G111" s="34">
        <f t="array" aca="1" ref="G111" ca="1">MIN(IF((MONTH(DatesS)=$A111)*(OFFSET(DatesS,,INDEX(ColS,MATCH($C111,Param,0))))&gt;0,OFFSET(DatesS,,INDEX(ColS,MATCH($C111,Param,0)))))</f>
        <v>0.04</v>
      </c>
      <c r="H111" s="34">
        <f t="array" aca="1" ref="H111" ca="1">MAX(IF((MONTH(DatesS)=$A111)*(OFFSET(DatesS,,INDEX(ColS,MATCH($C111,Param,0))))&gt;0,OFFSET(DatesS,,INDEX(ColS,MATCH($C111,Param,0)))))</f>
        <v>4.5999999999999996</v>
      </c>
      <c r="I111" s="42">
        <f t="shared" ca="1" si="67"/>
        <v>0</v>
      </c>
      <c r="J111" s="41" t="e">
        <f t="shared" ca="1" si="73"/>
        <v>#REF!</v>
      </c>
      <c r="K111" s="34" t="e">
        <f t="shared" ca="1" si="74"/>
        <v>#REF!</v>
      </c>
      <c r="L111" s="34" t="e">
        <f t="shared" ca="1" si="75"/>
        <v>#REF!</v>
      </c>
      <c r="M111" s="34" t="e">
        <f t="array" aca="1" ref="M111" ca="1">MIN(IF((MONTH(DatesD)=$A111)*(OFFSET(DatesD,,INDEX(ColD1,MATCH($C111,Param,0))))&gt;0,OFFSET(DatesD,,INDEX(ColD1,MATCH($C111,Param,0)))))</f>
        <v>#REF!</v>
      </c>
      <c r="N111" s="34" t="e">
        <f t="array" aca="1" ref="N111" ca="1">MAX(IF((MONTH(DatesD)=$A111)*(OFFSET(DatesD,,INDEX(ColD1,MATCH($C111,Param,0))))&gt;0,OFFSET(DatesD,,INDEX(ColD1,MATCH($C111,Param,0)))))</f>
        <v>#REF!</v>
      </c>
      <c r="O111" s="42" t="e">
        <f t="shared" ca="1" si="76"/>
        <v>#REF!</v>
      </c>
      <c r="P111" s="36"/>
      <c r="Q111" s="35"/>
      <c r="R111" s="35"/>
      <c r="S111" s="35"/>
      <c r="T111" s="35"/>
      <c r="U111" s="37"/>
      <c r="V111" s="107"/>
      <c r="W111" s="108"/>
      <c r="X111" s="108"/>
      <c r="Y111" s="108"/>
      <c r="Z111" s="108"/>
      <c r="AA111" s="109"/>
      <c r="AB111" s="107"/>
      <c r="AC111" s="108"/>
      <c r="AD111" s="108">
        <f t="shared" ca="1" si="77"/>
        <v>0</v>
      </c>
      <c r="AE111" s="108"/>
      <c r="AF111" s="108"/>
      <c r="AG111" s="109"/>
      <c r="AH111" s="107"/>
      <c r="AI111" s="108"/>
      <c r="AJ111" s="108"/>
      <c r="AK111" s="108"/>
      <c r="AL111" s="108"/>
      <c r="AM111" s="109"/>
      <c r="AN111" s="208" t="e">
        <f t="shared" ca="1" si="47"/>
        <v>#REF!</v>
      </c>
    </row>
    <row r="112" spans="1:41" ht="25.5" hidden="1" customHeight="1" outlineLevel="1" x14ac:dyDescent="0.25">
      <c r="A112" s="18">
        <f t="shared" si="78"/>
        <v>5</v>
      </c>
      <c r="B112" s="276"/>
      <c r="C112" s="105" t="s">
        <v>25</v>
      </c>
      <c r="D112" s="41">
        <f t="shared" ca="1" si="64"/>
        <v>31</v>
      </c>
      <c r="E112" s="34">
        <f t="shared" ca="1" si="65"/>
        <v>4.6500000000000004</v>
      </c>
      <c r="F112" s="34">
        <f t="shared" ca="1" si="66"/>
        <v>0.15000000000000002</v>
      </c>
      <c r="G112" s="34">
        <f t="array" aca="1" ref="G112" ca="1">MIN(IF((MONTH(DatesS)=$A112)*(OFFSET(DatesS,,INDEX(ColS,MATCH($C112,Param,0))))&gt;0,OFFSET(DatesS,,INDEX(ColS,MATCH($C112,Param,0)))))</f>
        <v>0.01</v>
      </c>
      <c r="H112" s="34">
        <f t="array" aca="1" ref="H112" ca="1">MAX(IF((MONTH(DatesS)=$A112)*(OFFSET(DatesS,,INDEX(ColS,MATCH($C112,Param,0))))&gt;0,OFFSET(DatesS,,INDEX(ColS,MATCH($C112,Param,0)))))</f>
        <v>0.37</v>
      </c>
      <c r="I112" s="42">
        <f t="shared" ca="1" si="67"/>
        <v>0</v>
      </c>
      <c r="J112" s="41" t="e">
        <f t="shared" ca="1" si="73"/>
        <v>#REF!</v>
      </c>
      <c r="K112" s="34" t="e">
        <f t="shared" ca="1" si="74"/>
        <v>#REF!</v>
      </c>
      <c r="L112" s="34" t="e">
        <f t="shared" ca="1" si="75"/>
        <v>#REF!</v>
      </c>
      <c r="M112" s="34" t="e">
        <f t="array" aca="1" ref="M112" ca="1">MIN(IF((MONTH(DatesD)=$A112)*(OFFSET(DatesD,,INDEX(ColD1,MATCH($C112,Param,0))))&gt;0,OFFSET(DatesD,,INDEX(ColD1,MATCH($C112,Param,0)))))</f>
        <v>#REF!</v>
      </c>
      <c r="N112" s="34" t="e">
        <f t="array" aca="1" ref="N112" ca="1">MAX(IF((MONTH(DatesD)=$A112)*(OFFSET(DatesD,,INDEX(ColD1,MATCH($C112,Param,0))))&gt;0,OFFSET(DatesD,,INDEX(ColD1,MATCH($C112,Param,0)))))</f>
        <v>#REF!</v>
      </c>
      <c r="O112" s="42" t="e">
        <f t="shared" ca="1" si="76"/>
        <v>#REF!</v>
      </c>
      <c r="P112" s="36"/>
      <c r="Q112" s="35"/>
      <c r="R112" s="35"/>
      <c r="S112" s="35"/>
      <c r="T112" s="35"/>
      <c r="U112" s="37"/>
      <c r="V112" s="107"/>
      <c r="W112" s="108"/>
      <c r="X112" s="108"/>
      <c r="Y112" s="108"/>
      <c r="Z112" s="108"/>
      <c r="AA112" s="109"/>
      <c r="AB112" s="107"/>
      <c r="AC112" s="108"/>
      <c r="AD112" s="108">
        <f t="shared" ca="1" si="77"/>
        <v>0</v>
      </c>
      <c r="AE112" s="108"/>
      <c r="AF112" s="108"/>
      <c r="AG112" s="109"/>
      <c r="AH112" s="107"/>
      <c r="AI112" s="108"/>
      <c r="AJ112" s="108"/>
      <c r="AK112" s="108"/>
      <c r="AL112" s="108"/>
      <c r="AM112" s="109"/>
      <c r="AN112" s="208" t="e">
        <f t="shared" ca="1" si="47"/>
        <v>#REF!</v>
      </c>
    </row>
    <row r="113" spans="1:41" ht="25.5" hidden="1" customHeight="1" outlineLevel="1" x14ac:dyDescent="0.25">
      <c r="A113" s="18">
        <f t="shared" si="78"/>
        <v>5</v>
      </c>
      <c r="B113" s="276"/>
      <c r="C113" s="105" t="s">
        <v>23</v>
      </c>
      <c r="D113" s="41">
        <f t="shared" ca="1" si="64"/>
        <v>4</v>
      </c>
      <c r="E113" s="34" t="e">
        <f t="shared" ca="1" si="65"/>
        <v>#VALUE!</v>
      </c>
      <c r="F113" s="34" t="e">
        <f t="shared" ca="1" si="66"/>
        <v>#VALUE!</v>
      </c>
      <c r="G113" s="34" t="e">
        <f t="array" aca="1" ref="G113" ca="1">MIN(IF((MONTH(DatesS)=$A113)*(OFFSET(DatesS,,INDEX(ColS,MATCH($C113,Param,0))))&gt;0,OFFSET(DatesS,,INDEX(ColS,MATCH($C113,Param,0)))))</f>
        <v>#VALUE!</v>
      </c>
      <c r="H113" s="34" t="e">
        <f t="array" aca="1" ref="H113" ca="1">MAX(IF((MONTH(DatesS)=$A113)*(OFFSET(DatesS,,INDEX(ColS,MATCH($C113,Param,0))))&gt;0,OFFSET(DatesS,,INDEX(ColS,MATCH($C113,Param,0)))))</f>
        <v>#VALUE!</v>
      </c>
      <c r="I113" s="42">
        <f t="shared" ca="1" si="67"/>
        <v>4</v>
      </c>
      <c r="J113" s="41" t="e">
        <f t="shared" ca="1" si="73"/>
        <v>#REF!</v>
      </c>
      <c r="K113" s="34" t="e">
        <f t="shared" ca="1" si="74"/>
        <v>#REF!</v>
      </c>
      <c r="L113" s="34" t="e">
        <f t="shared" ca="1" si="75"/>
        <v>#REF!</v>
      </c>
      <c r="M113" s="34" t="e">
        <f t="array" aca="1" ref="M113" ca="1">MIN(IF((MONTH(DatesD)=$A113)*(OFFSET(DatesD,,INDEX(ColD1,MATCH($C113,Param,0))))&gt;0,OFFSET(DatesD,,INDEX(ColD1,MATCH($C113,Param,0)))))</f>
        <v>#REF!</v>
      </c>
      <c r="N113" s="34" t="e">
        <f t="array" aca="1" ref="N113" ca="1">MAX(IF((MONTH(DatesD)=$A113)*(OFFSET(DatesD,,INDEX(ColD1,MATCH($C113,Param,0))))&gt;0,OFFSET(DatesD,,INDEX(ColD1,MATCH($C113,Param,0)))))</f>
        <v>#REF!</v>
      </c>
      <c r="O113" s="42" t="e">
        <f t="shared" ca="1" si="76"/>
        <v>#REF!</v>
      </c>
      <c r="P113" s="36"/>
      <c r="Q113" s="35"/>
      <c r="R113" s="35"/>
      <c r="S113" s="35"/>
      <c r="T113" s="35"/>
      <c r="U113" s="37"/>
      <c r="V113" s="107"/>
      <c r="W113" s="108"/>
      <c r="X113" s="108"/>
      <c r="Y113" s="108"/>
      <c r="Z113" s="108"/>
      <c r="AA113" s="109"/>
      <c r="AB113" s="107"/>
      <c r="AC113" s="108"/>
      <c r="AD113" s="108">
        <f t="shared" ca="1" si="77"/>
        <v>0</v>
      </c>
      <c r="AE113" s="108"/>
      <c r="AF113" s="108"/>
      <c r="AG113" s="109"/>
      <c r="AH113" s="107"/>
      <c r="AI113" s="108"/>
      <c r="AJ113" s="108"/>
      <c r="AK113" s="108"/>
      <c r="AL113" s="108"/>
      <c r="AM113" s="109"/>
      <c r="AN113" s="208" t="e">
        <f t="shared" ca="1" si="47"/>
        <v>#REF!</v>
      </c>
    </row>
    <row r="114" spans="1:41" ht="25.5" hidden="1" customHeight="1" outlineLevel="1" x14ac:dyDescent="0.25">
      <c r="A114" s="18">
        <f t="shared" si="78"/>
        <v>5</v>
      </c>
      <c r="B114" s="276"/>
      <c r="C114" s="105" t="s">
        <v>27</v>
      </c>
      <c r="D114" s="41">
        <f t="shared" ca="1" si="64"/>
        <v>31</v>
      </c>
      <c r="E114" s="34" t="e">
        <f t="shared" ca="1" si="65"/>
        <v>#VALUE!</v>
      </c>
      <c r="F114" s="34" t="e">
        <f t="shared" ca="1" si="66"/>
        <v>#VALUE!</v>
      </c>
      <c r="G114" s="34" t="e">
        <f t="array" aca="1" ref="G114" ca="1">MIN(IF((MONTH(DatesS)=$A114)*(OFFSET(DatesS,,INDEX(ColS,MATCH($C114,Param,0))))&gt;0,OFFSET(DatesS,,INDEX(ColS,MATCH($C114,Param,0)))))</f>
        <v>#VALUE!</v>
      </c>
      <c r="H114" s="34" t="e">
        <f t="array" aca="1" ref="H114" ca="1">MAX(IF((MONTH(DatesS)=$A114)*(OFFSET(DatesS,,INDEX(ColS,MATCH($C114,Param,0))))&gt;0,OFFSET(DatesS,,INDEX(ColS,MATCH($C114,Param,0)))))</f>
        <v>#VALUE!</v>
      </c>
      <c r="I114" s="42">
        <f t="shared" ca="1" si="67"/>
        <v>31</v>
      </c>
      <c r="J114" s="41" t="e">
        <f t="shared" ca="1" si="73"/>
        <v>#REF!</v>
      </c>
      <c r="K114" s="34" t="e">
        <f t="shared" ca="1" si="74"/>
        <v>#REF!</v>
      </c>
      <c r="L114" s="34" t="e">
        <f t="shared" ca="1" si="75"/>
        <v>#REF!</v>
      </c>
      <c r="M114" s="34" t="e">
        <f t="array" aca="1" ref="M114" ca="1">MIN(IF((MONTH(DatesD)=$A114)*(OFFSET(DatesD,,INDEX(ColD1,MATCH($C114,Param,0))))&gt;0,OFFSET(DatesD,,INDEX(ColD1,MATCH($C114,Param,0)))))</f>
        <v>#REF!</v>
      </c>
      <c r="N114" s="34" t="e">
        <f t="array" aca="1" ref="N114" ca="1">MAX(IF((MONTH(DatesD)=$A114)*(OFFSET(DatesD,,INDEX(ColD1,MATCH($C114,Param,0))))&gt;0,OFFSET(DatesD,,INDEX(ColD1,MATCH($C114,Param,0)))))</f>
        <v>#REF!</v>
      </c>
      <c r="O114" s="42" t="e">
        <f t="shared" ca="1" si="76"/>
        <v>#REF!</v>
      </c>
      <c r="P114" s="36"/>
      <c r="Q114" s="35"/>
      <c r="R114" s="35"/>
      <c r="S114" s="35"/>
      <c r="T114" s="35"/>
      <c r="U114" s="37"/>
      <c r="V114" s="107"/>
      <c r="W114" s="108"/>
      <c r="X114" s="108"/>
      <c r="Y114" s="108"/>
      <c r="Z114" s="108"/>
      <c r="AA114" s="109"/>
      <c r="AB114" s="107"/>
      <c r="AC114" s="108"/>
      <c r="AD114" s="108">
        <f t="shared" ca="1" si="77"/>
        <v>0</v>
      </c>
      <c r="AE114" s="108"/>
      <c r="AF114" s="108"/>
      <c r="AG114" s="109"/>
      <c r="AH114" s="107"/>
      <c r="AI114" s="108"/>
      <c r="AJ114" s="108"/>
      <c r="AK114" s="108"/>
      <c r="AL114" s="108"/>
      <c r="AM114" s="109"/>
      <c r="AN114" s="208" t="e">
        <f t="shared" ca="1" si="47"/>
        <v>#REF!</v>
      </c>
    </row>
    <row r="115" spans="1:41" ht="25.5" hidden="1" customHeight="1" outlineLevel="1" thickBot="1" x14ac:dyDescent="0.3">
      <c r="A115" s="18">
        <f t="shared" si="78"/>
        <v>5</v>
      </c>
      <c r="B115" s="276"/>
      <c r="C115" s="106" t="s">
        <v>24</v>
      </c>
      <c r="D115" s="87">
        <f t="shared" ca="1" si="64"/>
        <v>31</v>
      </c>
      <c r="E115" s="88">
        <f t="shared" ca="1" si="65"/>
        <v>23.930000000000003</v>
      </c>
      <c r="F115" s="88">
        <f t="shared" ca="1" si="66"/>
        <v>0.77193548387096789</v>
      </c>
      <c r="G115" s="88">
        <f t="array" aca="1" ref="G115" ca="1">MIN(IF((MONTH(DatesS)=$A115)*(OFFSET(DatesS,,INDEX(ColS,MATCH($C115,Param,0))))&gt;0,OFFSET(DatesS,,INDEX(ColS,MATCH($C115,Param,0)))))</f>
        <v>0.1</v>
      </c>
      <c r="H115" s="88">
        <f t="array" aca="1" ref="H115" ca="1">MAX(IF((MONTH(DatesS)=$A115)*(OFFSET(DatesS,,INDEX(ColS,MATCH($C115,Param,0))))&gt;0,OFFSET(DatesS,,INDEX(ColS,MATCH($C115,Param,0)))))</f>
        <v>2.6</v>
      </c>
      <c r="I115" s="89">
        <f t="shared" ca="1" si="67"/>
        <v>1</v>
      </c>
      <c r="J115" s="87" t="e">
        <f t="shared" ca="1" si="73"/>
        <v>#REF!</v>
      </c>
      <c r="K115" s="88" t="e">
        <f t="shared" ca="1" si="74"/>
        <v>#REF!</v>
      </c>
      <c r="L115" s="88" t="e">
        <f t="shared" ca="1" si="75"/>
        <v>#REF!</v>
      </c>
      <c r="M115" s="88" t="e">
        <f t="array" aca="1" ref="M115" ca="1">MIN(IF((MONTH(DatesD)=$A115)*(OFFSET(DatesD,,INDEX(ColD1,MATCH($C115,Param,0))))&gt;0,OFFSET(DatesD,,INDEX(ColD1,MATCH($C115,Param,0)))))</f>
        <v>#REF!</v>
      </c>
      <c r="N115" s="88" t="e">
        <f t="array" aca="1" ref="N115" ca="1">MAX(IF((MONTH(DatesD)=$A115)*(OFFSET(DatesD,,INDEX(ColD1,MATCH($C115,Param,0))))&gt;0,OFFSET(DatesD,,INDEX(ColD1,MATCH($C115,Param,0)))))</f>
        <v>#REF!</v>
      </c>
      <c r="O115" s="89" t="e">
        <f t="shared" ca="1" si="76"/>
        <v>#REF!</v>
      </c>
      <c r="P115" s="90"/>
      <c r="Q115" s="91"/>
      <c r="R115" s="91"/>
      <c r="S115" s="91"/>
      <c r="T115" s="91"/>
      <c r="U115" s="92"/>
      <c r="V115" s="110"/>
      <c r="W115" s="111"/>
      <c r="X115" s="111"/>
      <c r="Y115" s="111"/>
      <c r="Z115" s="111"/>
      <c r="AA115" s="112"/>
      <c r="AB115" s="110"/>
      <c r="AC115" s="111"/>
      <c r="AD115" s="111">
        <f t="shared" ca="1" si="77"/>
        <v>0</v>
      </c>
      <c r="AE115" s="111"/>
      <c r="AF115" s="111"/>
      <c r="AG115" s="112"/>
      <c r="AH115" s="107"/>
      <c r="AI115" s="108"/>
      <c r="AJ115" s="108"/>
      <c r="AK115" s="108"/>
      <c r="AL115" s="108"/>
      <c r="AM115" s="109"/>
      <c r="AN115" s="208" t="e">
        <f t="shared" ca="1" si="47"/>
        <v>#REF!</v>
      </c>
    </row>
    <row r="116" spans="1:41" ht="25.5" hidden="1" customHeight="1" outlineLevel="1" thickBot="1" x14ac:dyDescent="0.3">
      <c r="A116" s="18">
        <f t="shared" si="78"/>
        <v>5</v>
      </c>
      <c r="B116" s="277"/>
      <c r="C116" s="113" t="s">
        <v>50</v>
      </c>
      <c r="D116" s="93" t="e">
        <f ca="1">SUM(D96:D115)</f>
        <v>#N/A</v>
      </c>
      <c r="E116" s="94" t="e">
        <f t="shared" ref="E116:AM116" ca="1" si="79">SUM(E96:E115)</f>
        <v>#N/A</v>
      </c>
      <c r="F116" s="94" t="e">
        <f t="shared" ca="1" si="79"/>
        <v>#N/A</v>
      </c>
      <c r="G116" s="94" t="e">
        <f t="shared" ca="1" si="79"/>
        <v>#N/A</v>
      </c>
      <c r="H116" s="94" t="e">
        <f t="shared" ca="1" si="79"/>
        <v>#N/A</v>
      </c>
      <c r="I116" s="95" t="e">
        <f t="shared" ca="1" si="79"/>
        <v>#N/A</v>
      </c>
      <c r="J116" s="93" t="e">
        <f t="shared" ca="1" si="79"/>
        <v>#REF!</v>
      </c>
      <c r="K116" s="94" t="e">
        <f t="shared" ca="1" si="79"/>
        <v>#REF!</v>
      </c>
      <c r="L116" s="94" t="e">
        <f t="shared" ca="1" si="79"/>
        <v>#REF!</v>
      </c>
      <c r="M116" s="94" t="e">
        <f t="shared" ca="1" si="79"/>
        <v>#REF!</v>
      </c>
      <c r="N116" s="94" t="e">
        <f t="shared" ca="1" si="79"/>
        <v>#REF!</v>
      </c>
      <c r="O116" s="95" t="e">
        <f t="shared" ca="1" si="79"/>
        <v>#REF!</v>
      </c>
      <c r="P116" s="93" t="e">
        <f t="shared" ca="1" si="79"/>
        <v>#REF!</v>
      </c>
      <c r="Q116" s="94" t="e">
        <f t="shared" ca="1" si="79"/>
        <v>#REF!</v>
      </c>
      <c r="R116" s="94" t="e">
        <f t="shared" ca="1" si="79"/>
        <v>#REF!</v>
      </c>
      <c r="S116" s="94" t="e">
        <f t="shared" ca="1" si="79"/>
        <v>#REF!</v>
      </c>
      <c r="T116" s="94" t="e">
        <f t="shared" ca="1" si="79"/>
        <v>#REF!</v>
      </c>
      <c r="U116" s="95" t="e">
        <f t="shared" ca="1" si="79"/>
        <v>#REF!</v>
      </c>
      <c r="V116" s="93" t="e">
        <f t="shared" ca="1" si="79"/>
        <v>#REF!</v>
      </c>
      <c r="W116" s="94" t="e">
        <f t="shared" ca="1" si="79"/>
        <v>#REF!</v>
      </c>
      <c r="X116" s="94" t="e">
        <f t="shared" ca="1" si="79"/>
        <v>#REF!</v>
      </c>
      <c r="Y116" s="94" t="e">
        <f t="shared" ca="1" si="79"/>
        <v>#REF!</v>
      </c>
      <c r="Z116" s="94" t="e">
        <f t="shared" ca="1" si="79"/>
        <v>#REF!</v>
      </c>
      <c r="AA116" s="95" t="e">
        <f t="shared" ca="1" si="79"/>
        <v>#REF!</v>
      </c>
      <c r="AB116" s="93" t="e">
        <f t="shared" ca="1" si="79"/>
        <v>#REF!</v>
      </c>
      <c r="AC116" s="94" t="e">
        <f t="shared" ca="1" si="79"/>
        <v>#REF!</v>
      </c>
      <c r="AD116" s="94" t="e">
        <f t="shared" ca="1" si="79"/>
        <v>#REF!</v>
      </c>
      <c r="AE116" s="94" t="e">
        <f t="shared" ca="1" si="79"/>
        <v>#REF!</v>
      </c>
      <c r="AF116" s="94" t="e">
        <f t="shared" ca="1" si="79"/>
        <v>#REF!</v>
      </c>
      <c r="AG116" s="95" t="e">
        <f t="shared" ca="1" si="79"/>
        <v>#REF!</v>
      </c>
      <c r="AH116" s="93" t="e">
        <f t="shared" ca="1" si="79"/>
        <v>#REF!</v>
      </c>
      <c r="AI116" s="94" t="e">
        <f t="shared" ca="1" si="79"/>
        <v>#REF!</v>
      </c>
      <c r="AJ116" s="94" t="e">
        <f t="shared" ca="1" si="79"/>
        <v>#REF!</v>
      </c>
      <c r="AK116" s="94" t="e">
        <f t="shared" ca="1" si="79"/>
        <v>#REF!</v>
      </c>
      <c r="AL116" s="94" t="e">
        <f t="shared" ca="1" si="79"/>
        <v>#REF!</v>
      </c>
      <c r="AM116" s="95" t="e">
        <f t="shared" ca="1" si="79"/>
        <v>#REF!</v>
      </c>
      <c r="AN116" s="208" t="e">
        <f t="shared" ca="1" si="47"/>
        <v>#N/A</v>
      </c>
    </row>
    <row r="117" spans="1:41" ht="25.5" customHeight="1" collapsed="1" thickBot="1" x14ac:dyDescent="0.3">
      <c r="B117" s="272">
        <f>DATE($C$4,A96,1)</f>
        <v>42491</v>
      </c>
      <c r="C117" s="273"/>
      <c r="D117" s="273"/>
      <c r="E117" s="273"/>
      <c r="F117" s="273"/>
      <c r="G117" s="273"/>
      <c r="H117" s="273"/>
      <c r="I117" s="273"/>
      <c r="J117" s="273"/>
      <c r="K117" s="273"/>
      <c r="L117" s="273"/>
      <c r="M117" s="273"/>
      <c r="N117" s="273"/>
      <c r="O117" s="273"/>
      <c r="P117" s="273"/>
      <c r="Q117" s="273"/>
      <c r="R117" s="273"/>
      <c r="S117" s="273"/>
      <c r="T117" s="273"/>
      <c r="U117" s="273"/>
      <c r="V117" s="273"/>
      <c r="W117" s="273"/>
      <c r="X117" s="273"/>
      <c r="Y117" s="273"/>
      <c r="Z117" s="273"/>
      <c r="AA117" s="273"/>
      <c r="AB117" s="273"/>
      <c r="AC117" s="273"/>
      <c r="AD117" s="273"/>
      <c r="AE117" s="273"/>
      <c r="AF117" s="273"/>
      <c r="AG117" s="273"/>
      <c r="AH117" s="273"/>
      <c r="AI117" s="273"/>
      <c r="AJ117" s="273"/>
      <c r="AK117" s="273"/>
      <c r="AL117" s="273"/>
      <c r="AM117" s="274"/>
      <c r="AN117" s="208">
        <f t="shared" si="47"/>
        <v>0</v>
      </c>
    </row>
    <row r="118" spans="1:41" ht="25.5" hidden="1" customHeight="1" outlineLevel="1" x14ac:dyDescent="0.25">
      <c r="A118" s="18">
        <v>6</v>
      </c>
      <c r="B118" s="275">
        <f>DATE($C$4,A118,1)</f>
        <v>42522</v>
      </c>
      <c r="C118" s="102" t="s">
        <v>11</v>
      </c>
      <c r="D118" s="38">
        <f t="shared" ref="D118:D137" ca="1" si="80">SUMPRODUCT((MONTH(DatesS)=$A118)*(OFFSET(DatesS,,INDEX(ColS,MATCH($C118,Param,0)))&lt;&gt;0))</f>
        <v>30</v>
      </c>
      <c r="E118" s="39">
        <f t="shared" ref="E118:E137" ca="1" si="81">SUMPRODUCT((MONTH(DatesS)=$A118)*(OFFSET(DatesS,,INDEX(ColS,MATCH($C118,Param,0)))))</f>
        <v>96295</v>
      </c>
      <c r="F118" s="39">
        <f t="shared" ref="F118:F137" ca="1" si="82">IF(D118=0,0,E118/D118)</f>
        <v>3209.8333333333335</v>
      </c>
      <c r="G118" s="39">
        <f t="array" aca="1" ref="G118" ca="1">MIN(IF((MONTH(DatesS)=$A118)*(OFFSET(DatesS,,INDEX(ColS,MATCH($C118,Param,0))))&gt;0,OFFSET(DatesS,,INDEX(ColS,MATCH($C118,Param,0)))))</f>
        <v>1860</v>
      </c>
      <c r="H118" s="39">
        <f t="array" aca="1" ref="H118" ca="1">MAX(IF((MONTH(DatesS)=$A118)*(OFFSET(DatesS,,INDEX(ColS,MATCH($C118,Param,0))))&gt;0,OFFSET(DatesS,,INDEX(ColS,MATCH($C118,Param,0)))))</f>
        <v>5519</v>
      </c>
      <c r="I118" s="40">
        <f t="shared" ref="I118:I137" ca="1" si="83">SUMPRODUCT((MONTH(DatesS)=$A118)*(OFFSET(DatesS,,INDEX(ColS,MATCH($C118,Param,0)))&gt;=INDEX(SeuilS,MATCH($C118,Param,0))))</f>
        <v>5</v>
      </c>
      <c r="J118" s="38" t="e">
        <f ca="1">SUMPRODUCT((MONTH(DatesD)=$A118)*(OFFSET(DatesD,,INDEX(ColD1,MATCH($C118,Param,0)))&lt;&gt;0))</f>
        <v>#REF!</v>
      </c>
      <c r="K118" s="39" t="e">
        <f ca="1">SUMPRODUCT((MONTH(DatesD)=$A118)*(OFFSET(DatesD,,INDEX(ColD1,MATCH($C118,Param,0)))))</f>
        <v>#REF!</v>
      </c>
      <c r="L118" s="39" t="e">
        <f t="shared" ref="L118:L124" ca="1" si="84">IF(J118=0,0,K118/J118)</f>
        <v>#REF!</v>
      </c>
      <c r="M118" s="39" t="e">
        <f t="array" aca="1" ref="M118" ca="1">MIN(IF((MONTH(DatesD)=$A118)*(OFFSET(DatesD,,INDEX(ColD1,MATCH($C118,Param,0))))&gt;0,OFFSET(DatesD,,INDEX(ColD1,MATCH($C118,Param,0)))))</f>
        <v>#REF!</v>
      </c>
      <c r="N118" s="39" t="e">
        <f t="array" aca="1" ref="N118" ca="1">MAX(IF((MONTH(DatesD)=$A118)*(OFFSET(DatesD,,INDEX(ColD1,MATCH($C118,Param,0))))&gt;0,OFFSET(DatesD,,INDEX(ColD1,MATCH($C118,Param,0)))))</f>
        <v>#REF!</v>
      </c>
      <c r="O118" s="40" t="e">
        <f t="shared" ref="O118:O124" ca="1" si="85">SUMPRODUCT((MONTH(DatesD)=$A118)*(OFFSET(DatesD,,INDEX(ColD1,MATCH($C118,Param,0)))&gt;=INDEX(SeuilD1,MATCH($C118,Param,0))))</f>
        <v>#REF!</v>
      </c>
      <c r="P118" s="38" t="e">
        <f ca="1">SUMPRODUCT((MONTH(DatesD)=$A118)*(OFFSET(DatesD,,INDEX(ColD2,MATCH($C118,Param,0)))&lt;&gt;0))</f>
        <v>#REF!</v>
      </c>
      <c r="Q118" s="39" t="e">
        <f ca="1">SUMPRODUCT((MONTH(DatesD)=$A118)*(OFFSET(DatesD,,INDEX(ColD2,MATCH($C118,Param,0)))))</f>
        <v>#REF!</v>
      </c>
      <c r="R118" s="39" t="e">
        <f ca="1">IF(P118=0,0,Q118/P118)</f>
        <v>#REF!</v>
      </c>
      <c r="S118" s="39" t="e">
        <f t="array" aca="1" ref="S118" ca="1">MIN(IF((MONTH(DatesD)=$A118)*(OFFSET(DatesD,,INDEX(ColD2,MATCH($C118,Param,0))))&gt;0,OFFSET(DatesD,,INDEX(ColD2,MATCH($C118,Param,0)))))</f>
        <v>#REF!</v>
      </c>
      <c r="T118" s="39" t="e">
        <f t="array" aca="1" ref="T118" ca="1">MAX(IF((MONTH(DatesD)=$A118)*(OFFSET(DatesD,,INDEX(ColD2,MATCH($C118,Param,0))))&gt;0,OFFSET(DatesD,,INDEX(ColD2,MATCH($C118,Param,0)))))</f>
        <v>#REF!</v>
      </c>
      <c r="U118" s="40" t="e">
        <f ca="1">SUMPRODUCT((MONTH(DatesD)=$A118)*(OFFSET(DatesD,,INDEX(ColD2,MATCH($C118,Param,0)))&gt;=INDEX(SeuilD2,MATCH($C118,Param,0))))</f>
        <v>#REF!</v>
      </c>
      <c r="V118" s="38" t="e">
        <f ca="1">SUMPRODUCT((MONTH(DatesUF)=$A118)*(OFFSET(DatesUF,,INDEX(ColUF1,MATCH($C118,Param,0)))&lt;&gt;0))</f>
        <v>#REF!</v>
      </c>
      <c r="W118" s="39" t="e">
        <f ca="1">SUMPRODUCT((MONTH(DatesUF)=$A118)*(OFFSET(DatesUF,,INDEX(ColUF1,MATCH($C118,Param,0)))))</f>
        <v>#REF!</v>
      </c>
      <c r="X118" s="39" t="e">
        <f ca="1">IF(V118=0,0,W118/V118)</f>
        <v>#REF!</v>
      </c>
      <c r="Y118" s="39" t="e">
        <f t="array" aca="1" ref="Y118" ca="1">MIN(IF((MONTH(DatesUF)=$A118)*(OFFSET(DatesUF,,INDEX(ColUF1,MATCH($C118,Param,0))))&gt;0,OFFSET(DatesUF,,INDEX(ColUF1,MATCH($C118,Param,0)))))</f>
        <v>#REF!</v>
      </c>
      <c r="Z118" s="39" t="e">
        <f t="array" aca="1" ref="Z118" ca="1">MAX(IF((MONTH(DatesUF)=$A118)*(OFFSET(DatesUF,,INDEX(ColUF1,MATCH($C118,Param,0))))&gt;0,OFFSET(DatesUF,,INDEX(ColUF1,MATCH($C118,Param,0)))))</f>
        <v>#REF!</v>
      </c>
      <c r="AA118" s="40" t="e">
        <f ca="1">SUMPRODUCT((MONTH(DatesUF)=$A118)*(OFFSET(DatesUF,,INDEX(ColUF1,MATCH($C118,Param,0)))&gt;=INDEX(SeuilUF1,MATCH($C118,Param,0))))</f>
        <v>#REF!</v>
      </c>
      <c r="AB118" s="38" t="e">
        <f ca="1">SUMPRODUCT((MONTH(DatesUF)=$A118)*(OFFSET(DatesUF,,INDEX(ColUF2,MATCH($C118,Param,0)))&lt;&gt;0))</f>
        <v>#REF!</v>
      </c>
      <c r="AC118" s="39" t="e">
        <f ca="1">SUMPRODUCT((MONTH(DatesUF)=$A118)*(OFFSET(DatesUF,,INDEX(ColUF2,MATCH($C118,Param,0)))))</f>
        <v>#REF!</v>
      </c>
      <c r="AD118" s="39" t="e">
        <f ca="1">IF(AB118=0,0,AC118/AB118)</f>
        <v>#REF!</v>
      </c>
      <c r="AE118" s="39" t="e">
        <f t="array" aca="1" ref="AE118" ca="1">MIN(IF((MONTH(DatesUF)=$A118)*(OFFSET(DatesUF,,INDEX(ColUF2,MATCH($C118,Param,0))))&gt;0,OFFSET(DatesUF,,INDEX(ColUF2,MATCH($C118,Param,0)))))</f>
        <v>#REF!</v>
      </c>
      <c r="AF118" s="39" t="e">
        <f t="array" aca="1" ref="AF118" ca="1">MAX(IF((MONTH(DatesUF)=$A118)*(OFFSET(DatesUF,,INDEX(ColUF2,MATCH($C118,Param,0))))&gt;0,OFFSET(DatesUF,,INDEX(ColUF2,MATCH($C118,Param,0)))))</f>
        <v>#REF!</v>
      </c>
      <c r="AG118" s="40" t="e">
        <f ca="1">SUMPRODUCT((MONTH(DatesUF)=$A118)*(OFFSET(DatesUF,,INDEX(ColUF2,MATCH($C118,Param,0)))&gt;=INDEX(SeuilUF2,MATCH($C118,Param,0))))</f>
        <v>#REF!</v>
      </c>
      <c r="AH118" s="38" t="e">
        <f ca="1">SUMPRODUCT((MONTH(DatesSH)=$A118)*(OFFSET(DatesSH,,INDEX(ColSH,MATCH($C118,Param,0)))&lt;&gt;0))</f>
        <v>#REF!</v>
      </c>
      <c r="AI118" s="39" t="e">
        <f ca="1">SUMPRODUCT((MONTH(DatesSH)=$A118)*(OFFSET(DatesSH,,INDEX(ColSH,MATCH($C118,Param,0)))))</f>
        <v>#REF!</v>
      </c>
      <c r="AJ118" s="39"/>
      <c r="AK118" s="39" t="e">
        <f t="array" aca="1" ref="AK118" ca="1">MIN(IF((MONTH(DatesSH)=$A118)*(OFFSET(DatesSH,,INDEX(ColSH,MATCH($C118,Param,0))))&gt;0,OFFSET(DatesSH,,INDEX(ColSH,MATCH($C118,Param,0)))))</f>
        <v>#REF!</v>
      </c>
      <c r="AL118" s="39" t="e">
        <f t="array" aca="1" ref="AL118" ca="1">MAX(IF((MONTH(DatesSH)=$A118)*(OFFSET(DatesSH,,INDEX(ColSH,MATCH($C118,Param,0))))&gt;0,OFFSET(DatesSH,,INDEX(ColSH,MATCH($C118,Param,0)))))</f>
        <v>#REF!</v>
      </c>
      <c r="AM118" s="40" t="e">
        <f ca="1">SUMPRODUCT((MONTH(DatesSH)=$A118)*(OFFSET(DatesSH,,INDEX(ColSH,MATCH($C118,Param,0)))&gt;=INDEX(SeuilSH,MATCH($C118,Param,0))))</f>
        <v>#REF!</v>
      </c>
      <c r="AN118" s="208" t="e">
        <f t="shared" ca="1" si="47"/>
        <v>#REF!</v>
      </c>
    </row>
    <row r="119" spans="1:41" ht="25.5" hidden="1" customHeight="1" outlineLevel="1" x14ac:dyDescent="0.25">
      <c r="A119" s="18">
        <f>A118</f>
        <v>6</v>
      </c>
      <c r="B119" s="276"/>
      <c r="C119" s="103" t="s">
        <v>10</v>
      </c>
      <c r="D119" s="41">
        <f t="shared" ca="1" si="80"/>
        <v>30</v>
      </c>
      <c r="E119" s="34">
        <f t="shared" ca="1" si="81"/>
        <v>236.32999999999998</v>
      </c>
      <c r="F119" s="34">
        <f t="shared" ca="1" si="82"/>
        <v>7.8776666666666664</v>
      </c>
      <c r="G119" s="34">
        <f t="array" aca="1" ref="G119" ca="1">MIN(IF((MONTH(DatesS)=$A119)*(OFFSET(DatesS,,INDEX(ColS,MATCH($C119,Param,0))))&gt;0,OFFSET(DatesS,,INDEX(ColS,MATCH($C119,Param,0)))))</f>
        <v>7.6</v>
      </c>
      <c r="H119" s="34">
        <f t="array" aca="1" ref="H119" ca="1">MAX(IF((MONTH(DatesS)=$A119)*(OFFSET(DatesS,,INDEX(ColS,MATCH($C119,Param,0))))&gt;0,OFFSET(DatesS,,INDEX(ColS,MATCH($C119,Param,0)))))</f>
        <v>8.16</v>
      </c>
      <c r="I119" s="42">
        <f t="shared" ca="1" si="83"/>
        <v>0</v>
      </c>
      <c r="J119" s="41" t="e">
        <f t="shared" ref="J119:J124" ca="1" si="86">SUMPRODUCT((MONTH(DatesD)=$A119)*(OFFSET(DatesD,,INDEX(ColD1,MATCH($C119,Param,0)))&lt;&gt;0))</f>
        <v>#REF!</v>
      </c>
      <c r="K119" s="34" t="e">
        <f t="shared" ref="K119:K124" ca="1" si="87">SUMPRODUCT((MONTH(DatesD)=$A119)*(OFFSET(DatesD,,INDEX(ColD1,MATCH($C119,Param,0)))))</f>
        <v>#REF!</v>
      </c>
      <c r="L119" s="34" t="e">
        <f t="shared" ca="1" si="84"/>
        <v>#REF!</v>
      </c>
      <c r="M119" s="34" t="e">
        <f t="array" aca="1" ref="M119" ca="1">MIN(IF((MONTH(DatesD)=$A119)*(OFFSET(DatesD,,INDEX(ColD1,MATCH($C119,Param,0))))&gt;0,OFFSET(DatesD,,INDEX(ColD1,MATCH($C119,Param,0)))))</f>
        <v>#REF!</v>
      </c>
      <c r="N119" s="34" t="e">
        <f t="array" aca="1" ref="N119" ca="1">MAX(IF((MONTH(DatesD)=$A119)*(OFFSET(DatesD,,INDEX(ColD1,MATCH($C119,Param,0))))&gt;0,OFFSET(DatesD,,INDEX(ColD1,MATCH($C119,Param,0)))))</f>
        <v>#REF!</v>
      </c>
      <c r="O119" s="42" t="e">
        <f t="shared" ca="1" si="85"/>
        <v>#REF!</v>
      </c>
      <c r="P119" s="41"/>
      <c r="Q119" s="34"/>
      <c r="R119" s="34"/>
      <c r="S119" s="34"/>
      <c r="T119" s="34"/>
      <c r="U119" s="42"/>
      <c r="V119" s="107"/>
      <c r="W119" s="108"/>
      <c r="X119" s="108"/>
      <c r="Y119" s="108"/>
      <c r="Z119" s="108"/>
      <c r="AA119" s="109"/>
      <c r="AB119" s="107"/>
      <c r="AC119" s="108"/>
      <c r="AD119" s="108"/>
      <c r="AE119" s="108"/>
      <c r="AF119" s="108"/>
      <c r="AG119" s="109"/>
      <c r="AH119" s="107"/>
      <c r="AI119" s="108"/>
      <c r="AJ119" s="108"/>
      <c r="AK119" s="108"/>
      <c r="AL119" s="108"/>
      <c r="AM119" s="109"/>
      <c r="AN119" s="208" t="e">
        <f t="shared" ca="1" si="47"/>
        <v>#REF!</v>
      </c>
    </row>
    <row r="120" spans="1:41" ht="25.5" hidden="1" customHeight="1" outlineLevel="1" x14ac:dyDescent="0.25">
      <c r="A120" s="18">
        <f t="shared" ref="A120:A127" si="88">A119</f>
        <v>6</v>
      </c>
      <c r="B120" s="276"/>
      <c r="C120" s="104" t="s">
        <v>36</v>
      </c>
      <c r="D120" s="41">
        <f t="shared" ca="1" si="80"/>
        <v>30</v>
      </c>
      <c r="E120" s="34">
        <f t="shared" ca="1" si="81"/>
        <v>31</v>
      </c>
      <c r="F120" s="34">
        <f t="shared" ca="1" si="82"/>
        <v>1.0333333333333334</v>
      </c>
      <c r="G120" s="34">
        <f t="array" aca="1" ref="G120" ca="1">MIN(IF((MONTH(DatesS)=$A120)*(OFFSET(DatesS,,INDEX(ColS,MATCH($C120,Param,0))))&gt;0,OFFSET(DatesS,,INDEX(ColS,MATCH($C120,Param,0)))))</f>
        <v>1</v>
      </c>
      <c r="H120" s="34">
        <f t="array" aca="1" ref="H120" ca="1">MAX(IF((MONTH(DatesS)=$A120)*(OFFSET(DatesS,,INDEX(ColS,MATCH($C120,Param,0))))&gt;0,OFFSET(DatesS,,INDEX(ColS,MATCH($C120,Param,0)))))</f>
        <v>2</v>
      </c>
      <c r="I120" s="42">
        <f t="shared" ca="1" si="83"/>
        <v>0</v>
      </c>
      <c r="J120" s="41" t="e">
        <f t="shared" ca="1" si="86"/>
        <v>#REF!</v>
      </c>
      <c r="K120" s="34" t="e">
        <f t="shared" ca="1" si="87"/>
        <v>#REF!</v>
      </c>
      <c r="L120" s="34" t="e">
        <f t="shared" ca="1" si="84"/>
        <v>#REF!</v>
      </c>
      <c r="M120" s="34" t="e">
        <f t="array" aca="1" ref="M120" ca="1">MIN(IF((MONTH(DatesD)=$A120)*(OFFSET(DatesD,,INDEX(ColD1,MATCH($C120,Param,0))))&gt;0,OFFSET(DatesD,,INDEX(ColD1,MATCH($C120,Param,0)))))</f>
        <v>#REF!</v>
      </c>
      <c r="N120" s="34" t="e">
        <f t="array" aca="1" ref="N120" ca="1">MAX(IF((MONTH(DatesD)=$A120)*(OFFSET(DatesD,,INDEX(ColD1,MATCH($C120,Param,0))))&gt;0,OFFSET(DatesD,,INDEX(ColD1,MATCH($C120,Param,0)))))</f>
        <v>#REF!</v>
      </c>
      <c r="O120" s="42" t="e">
        <f t="shared" ca="1" si="85"/>
        <v>#REF!</v>
      </c>
      <c r="P120" s="36"/>
      <c r="Q120" s="35"/>
      <c r="R120" s="35"/>
      <c r="S120" s="35"/>
      <c r="T120" s="35"/>
      <c r="U120" s="37"/>
      <c r="V120" s="36"/>
      <c r="W120" s="35"/>
      <c r="X120" s="35"/>
      <c r="Y120" s="35"/>
      <c r="Z120" s="35"/>
      <c r="AA120" s="37"/>
      <c r="AB120" s="36">
        <v>0</v>
      </c>
      <c r="AC120" s="35"/>
      <c r="AD120" s="35">
        <f ca="1">IF(AB120=0,0,SUMPRODUCT((MONTH(DatesUF)=$A120)*(OFFSET(DatesUF,,INDEX(ColD1,MATCH(U120,Param,0)))))/SUMPRODUCT((MONTH(DatesUF)=$A120)*(OFFSET(DatesUF,,INDEX(ColD1,MATCH(U120,Param,0)))&lt;&gt;0)))</f>
        <v>0</v>
      </c>
      <c r="AE120" s="35"/>
      <c r="AF120" s="35"/>
      <c r="AG120" s="37"/>
      <c r="AH120" s="36" t="e">
        <f ca="1">SUMPRODUCT((MONTH(DatesSH)=$A120)*(OFFSET(DatesSH,,INDEX(ColSH,MATCH($C120,Param,0)))&lt;&gt;0))</f>
        <v>#REF!</v>
      </c>
      <c r="AI120" s="35" t="e">
        <f ca="1">SUMPRODUCT((MONTH(DatesSH)=$A120)*(OFFSET(DatesSH,,INDEX(ColSH,MATCH($C120,Param,0)))))</f>
        <v>#REF!</v>
      </c>
      <c r="AJ120" s="35" t="e">
        <f ca="1">IF(AH120=0,0,AI120/AH120)</f>
        <v>#REF!</v>
      </c>
      <c r="AK120" s="35" t="e">
        <f t="array" aca="1" ref="AK120" ca="1">MIN(IF((MONTH(DatesSH)=$A120)*(OFFSET(DatesSH,,INDEX(ColSH,MATCH($C120,Param,0))))&gt;0,OFFSET(DatesSH,,INDEX(ColSH,MATCH($C120,Param,0)))))</f>
        <v>#REF!</v>
      </c>
      <c r="AL120" s="35" t="e">
        <f t="array" aca="1" ref="AL120" ca="1">MAX(IF((MONTH(DatesSH)=$A120)*(OFFSET(DatesSH,,INDEX(ColSH,MATCH($C120,Param,0))))&gt;0,OFFSET(DatesSH,,INDEX(ColSH,MATCH($C120,Param,0)))))</f>
        <v>#REF!</v>
      </c>
      <c r="AM120" s="37" t="e">
        <f ca="1">SUMPRODUCT((MONTH(DatesSH)=$A120)*(OFFSET(DatesSH,,INDEX(ColSH,MATCH($C120,Param,0)))&gt;=INDEX(SeuilSH,MATCH($C120,Param,0))))</f>
        <v>#REF!</v>
      </c>
      <c r="AN120" s="208" t="e">
        <f t="shared" ca="1" si="47"/>
        <v>#REF!</v>
      </c>
    </row>
    <row r="121" spans="1:41" ht="25.5" hidden="1" customHeight="1" outlineLevel="1" x14ac:dyDescent="0.25">
      <c r="A121" s="18">
        <f t="shared" si="88"/>
        <v>6</v>
      </c>
      <c r="B121" s="276"/>
      <c r="C121" s="105" t="s">
        <v>48</v>
      </c>
      <c r="D121" s="41">
        <f t="shared" ca="1" si="80"/>
        <v>30</v>
      </c>
      <c r="E121" s="34">
        <f t="shared" ca="1" si="81"/>
        <v>30</v>
      </c>
      <c r="F121" s="34">
        <f t="shared" ca="1" si="82"/>
        <v>1</v>
      </c>
      <c r="G121" s="34">
        <f t="array" aca="1" ref="G121" ca="1">MIN(IF((MONTH(DatesS)=$A121)*(OFFSET(DatesS,,INDEX(ColS,MATCH($C121,Param,0))))&gt;0,OFFSET(DatesS,,INDEX(ColS,MATCH($C121,Param,0)))))</f>
        <v>1</v>
      </c>
      <c r="H121" s="34">
        <f t="array" aca="1" ref="H121" ca="1">MAX(IF((MONTH(DatesS)=$A121)*(OFFSET(DatesS,,INDEX(ColS,MATCH($C121,Param,0))))&gt;0,OFFSET(DatesS,,INDEX(ColS,MATCH($C121,Param,0)))))</f>
        <v>1</v>
      </c>
      <c r="I121" s="42">
        <f t="shared" ca="1" si="83"/>
        <v>0</v>
      </c>
      <c r="J121" s="41" t="e">
        <f t="shared" ca="1" si="86"/>
        <v>#REF!</v>
      </c>
      <c r="K121" s="34" t="e">
        <f t="shared" ca="1" si="87"/>
        <v>#REF!</v>
      </c>
      <c r="L121" s="34" t="e">
        <f t="shared" ca="1" si="84"/>
        <v>#REF!</v>
      </c>
      <c r="M121" s="34" t="e">
        <f t="array" aca="1" ref="M121" ca="1">MIN(IF((MONTH(DatesD)=$A121)*(OFFSET(DatesD,,INDEX(ColD1,MATCH($C121,Param,0))))&gt;0,OFFSET(DatesD,,INDEX(ColD1,MATCH($C121,Param,0)))))</f>
        <v>#REF!</v>
      </c>
      <c r="N121" s="34" t="e">
        <f t="array" aca="1" ref="N121" ca="1">MAX(IF((MONTH(DatesD)=$A121)*(OFFSET(DatesD,,INDEX(ColD1,MATCH($C121,Param,0))))&gt;0,OFFSET(DatesD,,INDEX(ColD1,MATCH($C121,Param,0)))))</f>
        <v>#REF!</v>
      </c>
      <c r="O121" s="42" t="e">
        <f t="shared" ca="1" si="85"/>
        <v>#REF!</v>
      </c>
      <c r="P121" s="36"/>
      <c r="Q121" s="35"/>
      <c r="R121" s="35"/>
      <c r="S121" s="35"/>
      <c r="T121" s="35"/>
      <c r="U121" s="37"/>
      <c r="V121" s="107"/>
      <c r="W121" s="108"/>
      <c r="X121" s="108"/>
      <c r="Y121" s="108"/>
      <c r="Z121" s="108"/>
      <c r="AA121" s="109"/>
      <c r="AB121" s="107"/>
      <c r="AC121" s="108"/>
      <c r="AD121" s="108"/>
      <c r="AE121" s="108"/>
      <c r="AF121" s="108"/>
      <c r="AG121" s="109"/>
      <c r="AH121" s="107"/>
      <c r="AI121" s="108"/>
      <c r="AJ121" s="108"/>
      <c r="AK121" s="108"/>
      <c r="AL121" s="108"/>
      <c r="AM121" s="109"/>
      <c r="AN121" s="208" t="e">
        <f t="shared" ca="1" si="47"/>
        <v>#REF!</v>
      </c>
    </row>
    <row r="122" spans="1:41" ht="25.5" hidden="1" customHeight="1" outlineLevel="1" x14ac:dyDescent="0.25">
      <c r="A122" s="18">
        <f t="shared" si="88"/>
        <v>6</v>
      </c>
      <c r="B122" s="276"/>
      <c r="C122" s="105" t="s">
        <v>12</v>
      </c>
      <c r="D122" s="41">
        <f t="shared" ca="1" si="80"/>
        <v>30</v>
      </c>
      <c r="E122" s="34">
        <f t="shared" ca="1" si="81"/>
        <v>2734.2</v>
      </c>
      <c r="F122" s="34">
        <f t="shared" ca="1" si="82"/>
        <v>91.14</v>
      </c>
      <c r="G122" s="34">
        <f t="array" aca="1" ref="G122" ca="1">MIN(IF((MONTH(DatesS)=$A122)*(OFFSET(DatesS,,INDEX(ColS,MATCH($C122,Param,0))))&gt;0,OFFSET(DatesS,,INDEX(ColS,MATCH($C122,Param,0)))))</f>
        <v>88.9</v>
      </c>
      <c r="H122" s="34">
        <f t="array" aca="1" ref="H122" ca="1">MAX(IF((MONTH(DatesS)=$A122)*(OFFSET(DatesS,,INDEX(ColS,MATCH($C122,Param,0))))&gt;0,OFFSET(DatesS,,INDEX(ColS,MATCH($C122,Param,0)))))</f>
        <v>93.6</v>
      </c>
      <c r="I122" s="42">
        <f t="shared" ca="1" si="83"/>
        <v>0</v>
      </c>
      <c r="J122" s="41" t="e">
        <f t="shared" ca="1" si="86"/>
        <v>#REF!</v>
      </c>
      <c r="K122" s="34" t="e">
        <f t="shared" ca="1" si="87"/>
        <v>#REF!</v>
      </c>
      <c r="L122" s="34" t="e">
        <f t="shared" ca="1" si="84"/>
        <v>#REF!</v>
      </c>
      <c r="M122" s="34" t="e">
        <f t="array" aca="1" ref="M122" ca="1">MIN(IF((MONTH(DatesD)=$A122)*(OFFSET(DatesD,,INDEX(ColD1,MATCH($C122,Param,0))))&gt;0,OFFSET(DatesD,,INDEX(ColD1,MATCH($C122,Param,0)))))</f>
        <v>#REF!</v>
      </c>
      <c r="N122" s="34" t="e">
        <f t="array" aca="1" ref="N122" ca="1">MAX(IF((MONTH(DatesD)=$A122)*(OFFSET(DatesD,,INDEX(ColD1,MATCH($C122,Param,0))))&gt;0,OFFSET(DatesD,,INDEX(ColD1,MATCH($C122,Param,0)))))</f>
        <v>#REF!</v>
      </c>
      <c r="O122" s="42" t="e">
        <f t="shared" ca="1" si="85"/>
        <v>#REF!</v>
      </c>
      <c r="P122" s="36"/>
      <c r="Q122" s="35"/>
      <c r="R122" s="35"/>
      <c r="S122" s="35"/>
      <c r="T122" s="35"/>
      <c r="U122" s="37"/>
      <c r="V122" s="36"/>
      <c r="W122" s="35"/>
      <c r="X122" s="35"/>
      <c r="Y122" s="35"/>
      <c r="Z122" s="35"/>
      <c r="AA122" s="37"/>
      <c r="AB122" s="36"/>
      <c r="AC122" s="35"/>
      <c r="AD122" s="35"/>
      <c r="AE122" s="35"/>
      <c r="AF122" s="35"/>
      <c r="AG122" s="37"/>
      <c r="AH122" s="41" t="e">
        <f ca="1">SUMPRODUCT((MONTH(DatesSH)=$A122)*(OFFSET(DatesSH,,INDEX(ColSH,MATCH($C122,Param,0)))&lt;&gt;0))</f>
        <v>#REF!</v>
      </c>
      <c r="AI122" s="34" t="e">
        <f ca="1">SUMPRODUCT((MONTH(DatesSH)=$A122)*(OFFSET(DatesSH,,INDEX(ColSH,MATCH($C122,Param,0)))))</f>
        <v>#REF!</v>
      </c>
      <c r="AJ122" s="34" t="e">
        <f ca="1">IF(AH122=0,0,AI122/AH122)</f>
        <v>#REF!</v>
      </c>
      <c r="AK122" s="34" t="e">
        <f t="array" aca="1" ref="AK122" ca="1">MIN(IF((MONTH(DatesSH)=$A122)*(OFFSET(DatesSH,,INDEX(ColSH,MATCH($C122,Param,0))))&gt;0,OFFSET(DatesSH,,INDEX(ColSH,MATCH($C122,Param,0)))))</f>
        <v>#REF!</v>
      </c>
      <c r="AL122" s="34" t="e">
        <f t="array" aca="1" ref="AL122" ca="1">MAX(IF((MONTH(DatesSH)=$A122)*(OFFSET(DatesSH,,INDEX(ColSH,MATCH($C122,Param,0))))&gt;0,OFFSET(DatesSH,,INDEX(ColSH,MATCH($C122,Param,0)))))</f>
        <v>#REF!</v>
      </c>
      <c r="AM122" s="42" t="e">
        <f ca="1">SUMPRODUCT((MONTH(DatesSH)=$A122)*(OFFSET(DatesSH,,INDEX(ColSH,MATCH($C122,Param,0)))&gt;=INDEX(SeuilSH,MATCH($C122,Param,0))))</f>
        <v>#REF!</v>
      </c>
      <c r="AN122" s="208" t="e">
        <f t="shared" ca="1" si="47"/>
        <v>#REF!</v>
      </c>
    </row>
    <row r="123" spans="1:41" ht="25.5" hidden="1" customHeight="1" outlineLevel="1" x14ac:dyDescent="0.25">
      <c r="A123" s="18">
        <f t="shared" si="88"/>
        <v>6</v>
      </c>
      <c r="B123" s="276"/>
      <c r="C123" s="105" t="s">
        <v>37</v>
      </c>
      <c r="D123" s="41" t="e">
        <f t="shared" ca="1" si="80"/>
        <v>#N/A</v>
      </c>
      <c r="E123" s="34" t="e">
        <f t="shared" ca="1" si="81"/>
        <v>#N/A</v>
      </c>
      <c r="F123" s="34" t="e">
        <f t="shared" ca="1" si="82"/>
        <v>#N/A</v>
      </c>
      <c r="G123" s="34" t="e">
        <f t="array" aca="1" ref="G123" ca="1">MIN(IF((MONTH(DatesS)=$A123)*(OFFSET(DatesS,,INDEX(ColS,MATCH($C123,Param,0))))&gt;0,OFFSET(DatesS,,INDEX(ColS,MATCH($C123,Param,0)))))</f>
        <v>#N/A</v>
      </c>
      <c r="H123" s="34" t="e">
        <f t="array" aca="1" ref="H123" ca="1">MAX(IF((MONTH(DatesS)=$A123)*(OFFSET(DatesS,,INDEX(ColS,MATCH($C123,Param,0))))&gt;0,OFFSET(DatesS,,INDEX(ColS,MATCH($C123,Param,0)))))</f>
        <v>#N/A</v>
      </c>
      <c r="I123" s="42" t="e">
        <f t="shared" ca="1" si="83"/>
        <v>#N/A</v>
      </c>
      <c r="J123" s="41" t="e">
        <f t="shared" ca="1" si="86"/>
        <v>#REF!</v>
      </c>
      <c r="K123" s="34" t="e">
        <f t="shared" ca="1" si="87"/>
        <v>#REF!</v>
      </c>
      <c r="L123" s="34" t="e">
        <f t="shared" ca="1" si="84"/>
        <v>#REF!</v>
      </c>
      <c r="M123" s="34" t="e">
        <f t="array" aca="1" ref="M123" ca="1">MIN(IF((MONTH(DatesD)=$A123)*(OFFSET(DatesD,,INDEX(ColD1,MATCH($C123,Param,0))))&gt;0,OFFSET(DatesD,,INDEX(ColD1,MATCH($C123,Param,0)))))</f>
        <v>#REF!</v>
      </c>
      <c r="N123" s="34" t="e">
        <f t="array" aca="1" ref="N123" ca="1">MAX(IF((MONTH(DatesD)=$A123)*(OFFSET(DatesD,,INDEX(ColD1,MATCH($C123,Param,0))))&gt;0,OFFSET(DatesD,,INDEX(ColD1,MATCH($C123,Param,0)))))</f>
        <v>#REF!</v>
      </c>
      <c r="O123" s="42" t="e">
        <f t="shared" ca="1" si="85"/>
        <v>#REF!</v>
      </c>
      <c r="P123" s="36"/>
      <c r="Q123" s="35"/>
      <c r="R123" s="35"/>
      <c r="S123" s="35"/>
      <c r="T123" s="35"/>
      <c r="U123" s="37"/>
      <c r="V123" s="107"/>
      <c r="W123" s="108"/>
      <c r="X123" s="108"/>
      <c r="Y123" s="108"/>
      <c r="Z123" s="108"/>
      <c r="AA123" s="109"/>
      <c r="AB123" s="36"/>
      <c r="AC123" s="35"/>
      <c r="AD123" s="35"/>
      <c r="AE123" s="35"/>
      <c r="AF123" s="35"/>
      <c r="AG123" s="37"/>
      <c r="AH123" s="107"/>
      <c r="AI123" s="108"/>
      <c r="AJ123" s="108"/>
      <c r="AK123" s="108"/>
      <c r="AL123" s="108"/>
      <c r="AM123" s="109"/>
      <c r="AN123" s="208" t="e">
        <f t="shared" ca="1" si="47"/>
        <v>#N/A</v>
      </c>
    </row>
    <row r="124" spans="1:41" ht="25.5" hidden="1" customHeight="1" outlineLevel="1" x14ac:dyDescent="0.25">
      <c r="A124" s="18">
        <f t="shared" si="88"/>
        <v>6</v>
      </c>
      <c r="B124" s="276"/>
      <c r="C124" s="105" t="s">
        <v>44</v>
      </c>
      <c r="D124" s="41">
        <f t="shared" ca="1" si="80"/>
        <v>30</v>
      </c>
      <c r="E124" s="34">
        <f t="shared" ca="1" si="81"/>
        <v>574.4</v>
      </c>
      <c r="F124" s="34">
        <f t="shared" ca="1" si="82"/>
        <v>19.146666666666665</v>
      </c>
      <c r="G124" s="34">
        <f t="array" aca="1" ref="G124" ca="1">MIN(IF((MONTH(DatesS)=$A124)*(OFFSET(DatesS,,INDEX(ColS,MATCH($C124,Param,0))))&gt;0,OFFSET(DatesS,,INDEX(ColS,MATCH($C124,Param,0)))))</f>
        <v>7.6</v>
      </c>
      <c r="H124" s="34">
        <f t="array" aca="1" ref="H124" ca="1">MAX(IF((MONTH(DatesS)=$A124)*(OFFSET(DatesS,,INDEX(ColS,MATCH($C124,Param,0))))&gt;0,OFFSET(DatesS,,INDEX(ColS,MATCH($C124,Param,0)))))</f>
        <v>32.4</v>
      </c>
      <c r="I124" s="42">
        <f t="shared" ca="1" si="83"/>
        <v>0</v>
      </c>
      <c r="J124" s="41" t="e">
        <f t="shared" ca="1" si="86"/>
        <v>#REF!</v>
      </c>
      <c r="K124" s="34" t="e">
        <f t="shared" ca="1" si="87"/>
        <v>#REF!</v>
      </c>
      <c r="L124" s="34" t="e">
        <f t="shared" ca="1" si="84"/>
        <v>#REF!</v>
      </c>
      <c r="M124" s="34" t="e">
        <f t="array" aca="1" ref="M124" ca="1">MIN(IF((MONTH(DatesD)=$A124)*(OFFSET(DatesD,,INDEX(ColD1,MATCH($C124,Param,0))))&gt;0,OFFSET(DatesD,,INDEX(ColD1,MATCH($C124,Param,0)))))</f>
        <v>#REF!</v>
      </c>
      <c r="N124" s="34" t="e">
        <f t="array" aca="1" ref="N124" ca="1">MAX(IF((MONTH(DatesD)=$A124)*(OFFSET(DatesD,,INDEX(ColD1,MATCH($C124,Param,0))))&gt;0,OFFSET(DatesD,,INDEX(ColD1,MATCH($C124,Param,0)))))</f>
        <v>#REF!</v>
      </c>
      <c r="O124" s="42" t="e">
        <f t="shared" ca="1" si="85"/>
        <v>#REF!</v>
      </c>
      <c r="P124" s="70"/>
      <c r="Q124" s="71"/>
      <c r="R124" s="71"/>
      <c r="S124" s="71"/>
      <c r="T124" s="71"/>
      <c r="U124" s="69"/>
      <c r="V124" s="107"/>
      <c r="W124" s="108"/>
      <c r="X124" s="108"/>
      <c r="Y124" s="108"/>
      <c r="Z124" s="108"/>
      <c r="AA124" s="109"/>
      <c r="AB124" s="36"/>
      <c r="AC124" s="35"/>
      <c r="AD124" s="35"/>
      <c r="AE124" s="35"/>
      <c r="AF124" s="35"/>
      <c r="AG124" s="37"/>
      <c r="AH124" s="107"/>
      <c r="AI124" s="108"/>
      <c r="AJ124" s="108"/>
      <c r="AK124" s="108"/>
      <c r="AL124" s="108"/>
      <c r="AM124" s="109"/>
      <c r="AN124" s="208" t="e">
        <f t="shared" ca="1" si="47"/>
        <v>#REF!</v>
      </c>
    </row>
    <row r="125" spans="1:41" ht="25.5" hidden="1" customHeight="1" outlineLevel="1" x14ac:dyDescent="0.25">
      <c r="A125" s="18">
        <f t="shared" si="88"/>
        <v>6</v>
      </c>
      <c r="B125" s="276"/>
      <c r="C125" s="105" t="s">
        <v>45</v>
      </c>
      <c r="D125" s="41">
        <f t="shared" ca="1" si="80"/>
        <v>30</v>
      </c>
      <c r="E125" s="34">
        <f t="shared" ca="1" si="81"/>
        <v>253.39</v>
      </c>
      <c r="F125" s="34">
        <f t="shared" ca="1" si="82"/>
        <v>8.4463333333333335</v>
      </c>
      <c r="G125" s="34">
        <f t="array" aca="1" ref="G125" ca="1">MIN(IF((MONTH(DatesS)=$A125)*(OFFSET(DatesS,,INDEX(ColS,MATCH($C125,Param,0))))&gt;0,OFFSET(DatesS,,INDEX(ColS,MATCH($C125,Param,0)))))</f>
        <v>1.1399999999999999</v>
      </c>
      <c r="H125" s="34">
        <f t="array" aca="1" ref="H125" ca="1">MAX(IF((MONTH(DatesS)=$A125)*(OFFSET(DatesS,,INDEX(ColS,MATCH($C125,Param,0))))&gt;0,OFFSET(DatesS,,INDEX(ColS,MATCH($C125,Param,0)))))</f>
        <v>18.329999999999998</v>
      </c>
      <c r="I125" s="42">
        <f t="shared" ca="1" si="83"/>
        <v>0</v>
      </c>
      <c r="J125" s="107"/>
      <c r="K125" s="108"/>
      <c r="L125" s="108"/>
      <c r="M125" s="108"/>
      <c r="N125" s="108"/>
      <c r="O125" s="109"/>
      <c r="P125" s="107"/>
      <c r="Q125" s="108"/>
      <c r="R125" s="108"/>
      <c r="S125" s="108"/>
      <c r="T125" s="108"/>
      <c r="U125" s="109"/>
      <c r="V125" s="107"/>
      <c r="W125" s="108"/>
      <c r="X125" s="108"/>
      <c r="Y125" s="108"/>
      <c r="Z125" s="108"/>
      <c r="AA125" s="109"/>
      <c r="AB125" s="107"/>
      <c r="AC125" s="108"/>
      <c r="AD125" s="108"/>
      <c r="AE125" s="108"/>
      <c r="AF125" s="108"/>
      <c r="AG125" s="109"/>
      <c r="AH125" s="107"/>
      <c r="AI125" s="108"/>
      <c r="AJ125" s="108"/>
      <c r="AK125" s="108"/>
      <c r="AL125" s="108"/>
      <c r="AM125" s="109"/>
      <c r="AN125" s="208">
        <f t="shared" ca="1" si="47"/>
        <v>30</v>
      </c>
    </row>
    <row r="126" spans="1:41" ht="25.5" hidden="1" customHeight="1" outlineLevel="1" x14ac:dyDescent="0.25">
      <c r="A126" s="18">
        <f t="shared" si="88"/>
        <v>6</v>
      </c>
      <c r="B126" s="276"/>
      <c r="C126" s="105" t="s">
        <v>46</v>
      </c>
      <c r="D126" s="41">
        <f t="shared" ca="1" si="80"/>
        <v>30</v>
      </c>
      <c r="E126" s="34">
        <f t="shared" ca="1" si="81"/>
        <v>6.1230000000000011</v>
      </c>
      <c r="F126" s="34">
        <f t="shared" ca="1" si="82"/>
        <v>0.20410000000000003</v>
      </c>
      <c r="G126" s="34">
        <f t="array" aca="1" ref="G126" ca="1">MIN(IF((MONTH(DatesS)=$A126)*(OFFSET(DatesS,,INDEX(ColS,MATCH($C126,Param,0))))&gt;0,OFFSET(DatesS,,INDEX(ColS,MATCH($C126,Param,0)))))</f>
        <v>0.1</v>
      </c>
      <c r="H126" s="34">
        <f t="array" aca="1" ref="H126" ca="1">MAX(IF((MONTH(DatesS)=$A126)*(OFFSET(DatesS,,INDEX(ColS,MATCH($C126,Param,0))))&gt;0,OFFSET(DatesS,,INDEX(ColS,MATCH($C126,Param,0)))))</f>
        <v>0.68799999999999994</v>
      </c>
      <c r="I126" s="42">
        <f t="shared" ca="1" si="83"/>
        <v>0</v>
      </c>
      <c r="J126" s="107"/>
      <c r="K126" s="108"/>
      <c r="L126" s="108"/>
      <c r="M126" s="108"/>
      <c r="N126" s="108"/>
      <c r="O126" s="109"/>
      <c r="P126" s="107"/>
      <c r="Q126" s="108"/>
      <c r="R126" s="108"/>
      <c r="S126" s="108"/>
      <c r="T126" s="108"/>
      <c r="U126" s="109"/>
      <c r="V126" s="107"/>
      <c r="W126" s="108"/>
      <c r="X126" s="108"/>
      <c r="Y126" s="108"/>
      <c r="Z126" s="108"/>
      <c r="AA126" s="109"/>
      <c r="AB126" s="107"/>
      <c r="AC126" s="108"/>
      <c r="AD126" s="108"/>
      <c r="AE126" s="108"/>
      <c r="AF126" s="108"/>
      <c r="AG126" s="109"/>
      <c r="AH126" s="107"/>
      <c r="AI126" s="108"/>
      <c r="AJ126" s="108"/>
      <c r="AK126" s="108"/>
      <c r="AL126" s="108"/>
      <c r="AM126" s="109"/>
      <c r="AN126" s="208">
        <f t="shared" ca="1" si="47"/>
        <v>30</v>
      </c>
      <c r="AO126" s="19"/>
    </row>
    <row r="127" spans="1:41" ht="25.5" hidden="1" customHeight="1" outlineLevel="1" x14ac:dyDescent="0.25">
      <c r="A127" s="18">
        <f t="shared" si="88"/>
        <v>6</v>
      </c>
      <c r="B127" s="276"/>
      <c r="C127" s="105" t="s">
        <v>47</v>
      </c>
      <c r="D127" s="41">
        <f t="shared" ca="1" si="80"/>
        <v>30</v>
      </c>
      <c r="E127" s="34">
        <f t="shared" ca="1" si="81"/>
        <v>22.416999999999998</v>
      </c>
      <c r="F127" s="34">
        <f t="shared" ca="1" si="82"/>
        <v>0.7472333333333333</v>
      </c>
      <c r="G127" s="34">
        <f t="array" aca="1" ref="G127" ca="1">MIN(IF((MONTH(DatesS)=$A127)*(OFFSET(DatesS,,INDEX(ColS,MATCH($C127,Param,0))))&gt;0,OFFSET(DatesS,,INDEX(ColS,MATCH($C127,Param,0)))))</f>
        <v>0.2</v>
      </c>
      <c r="H127" s="34">
        <f t="array" aca="1" ref="H127" ca="1">MAX(IF((MONTH(DatesS)=$A127)*(OFFSET(DatesS,,INDEX(ColS,MATCH($C127,Param,0))))&gt;0,OFFSET(DatesS,,INDEX(ColS,MATCH($C127,Param,0)))))</f>
        <v>3.6429999999999998</v>
      </c>
      <c r="I127" s="42">
        <f t="shared" ca="1" si="83"/>
        <v>0</v>
      </c>
      <c r="J127" s="107"/>
      <c r="K127" s="108"/>
      <c r="L127" s="108"/>
      <c r="M127" s="108"/>
      <c r="N127" s="108"/>
      <c r="O127" s="109"/>
      <c r="P127" s="107"/>
      <c r="Q127" s="108"/>
      <c r="R127" s="108"/>
      <c r="S127" s="108"/>
      <c r="T127" s="108"/>
      <c r="U127" s="109"/>
      <c r="V127" s="107"/>
      <c r="W127" s="108"/>
      <c r="X127" s="108"/>
      <c r="Y127" s="108"/>
      <c r="Z127" s="108"/>
      <c r="AA127" s="109"/>
      <c r="AB127" s="107"/>
      <c r="AC127" s="108"/>
      <c r="AD127" s="108"/>
      <c r="AE127" s="108"/>
      <c r="AF127" s="108"/>
      <c r="AG127" s="109"/>
      <c r="AH127" s="107"/>
      <c r="AI127" s="108"/>
      <c r="AJ127" s="108"/>
      <c r="AK127" s="108"/>
      <c r="AL127" s="108"/>
      <c r="AM127" s="109"/>
      <c r="AN127" s="208">
        <f t="shared" ca="1" si="47"/>
        <v>30</v>
      </c>
    </row>
    <row r="128" spans="1:41" ht="25.5" hidden="1" customHeight="1" outlineLevel="1" x14ac:dyDescent="0.25">
      <c r="A128" s="18">
        <v>1</v>
      </c>
      <c r="B128" s="276"/>
      <c r="C128" s="105" t="s">
        <v>71</v>
      </c>
      <c r="D128" s="41">
        <f t="shared" ca="1" si="80"/>
        <v>30</v>
      </c>
      <c r="E128" s="34">
        <f t="shared" ca="1" si="81"/>
        <v>1734.8700000000001</v>
      </c>
      <c r="F128" s="34">
        <f t="shared" ca="1" si="82"/>
        <v>57.829000000000001</v>
      </c>
      <c r="G128" s="34">
        <f t="array" aca="1" ref="G128" ca="1">MIN(IF((MONTH(DatesS)=$A128)*(OFFSET(DatesS,,INDEX(ColS,MATCH($C128,Param,0))))&gt;0,OFFSET(DatesS,,INDEX(ColS,MATCH($C128,Param,0)))))</f>
        <v>0.12</v>
      </c>
      <c r="H128" s="34">
        <f t="array" aca="1" ref="H128" ca="1">MAX(IF((MONTH(DatesS)=$A128)*(OFFSET(DatesS,,INDEX(ColS,MATCH($C128,Param,0))))&gt;0,OFFSET(DatesS,,INDEX(ColS,MATCH($C128,Param,0)))))</f>
        <v>620</v>
      </c>
      <c r="I128" s="42">
        <f t="shared" ca="1" si="83"/>
        <v>4</v>
      </c>
      <c r="J128" s="107"/>
      <c r="K128" s="108"/>
      <c r="L128" s="108"/>
      <c r="M128" s="108"/>
      <c r="N128" s="108"/>
      <c r="O128" s="109"/>
      <c r="P128" s="107"/>
      <c r="Q128" s="108"/>
      <c r="R128" s="108"/>
      <c r="S128" s="108"/>
      <c r="T128" s="108"/>
      <c r="U128" s="109"/>
      <c r="V128" s="36"/>
      <c r="W128" s="35"/>
      <c r="X128" s="35"/>
      <c r="Y128" s="35"/>
      <c r="Z128" s="35"/>
      <c r="AA128" s="37"/>
      <c r="AB128" s="36"/>
      <c r="AC128" s="35"/>
      <c r="AD128" s="35"/>
      <c r="AE128" s="35"/>
      <c r="AF128" s="35"/>
      <c r="AG128" s="37"/>
      <c r="AH128" s="107"/>
      <c r="AI128" s="108"/>
      <c r="AJ128" s="108"/>
      <c r="AK128" s="108"/>
      <c r="AL128" s="108"/>
      <c r="AM128" s="109"/>
      <c r="AN128" s="208">
        <f t="shared" ca="1" si="47"/>
        <v>30</v>
      </c>
    </row>
    <row r="129" spans="1:40" ht="25.5" hidden="1" customHeight="1" outlineLevel="1" x14ac:dyDescent="0.25">
      <c r="A129" s="18">
        <f>A127</f>
        <v>6</v>
      </c>
      <c r="B129" s="276"/>
      <c r="C129" s="105" t="s">
        <v>28</v>
      </c>
      <c r="D129" s="41">
        <f t="shared" ca="1" si="80"/>
        <v>30</v>
      </c>
      <c r="E129" s="34">
        <f t="shared" ca="1" si="81"/>
        <v>17.98</v>
      </c>
      <c r="F129" s="34">
        <f t="shared" ca="1" si="82"/>
        <v>0.59933333333333338</v>
      </c>
      <c r="G129" s="34">
        <f t="array" aca="1" ref="G129" ca="1">MIN(IF((MONTH(DatesS)=$A129)*(OFFSET(DatesS,,INDEX(ColS,MATCH($C129,Param,0))))&gt;0,OFFSET(DatesS,,INDEX(ColS,MATCH($C129,Param,0)))))</f>
        <v>0.18</v>
      </c>
      <c r="H129" s="34">
        <f t="array" aca="1" ref="H129" ca="1">MAX(IF((MONTH(DatesS)=$A129)*(OFFSET(DatesS,,INDEX(ColS,MATCH($C129,Param,0))))&gt;0,OFFSET(DatesS,,INDEX(ColS,MATCH($C129,Param,0)))))</f>
        <v>1.4</v>
      </c>
      <c r="I129" s="42">
        <f t="shared" ca="1" si="83"/>
        <v>0</v>
      </c>
      <c r="J129" s="41" t="e">
        <f t="shared" ref="J129:J137" ca="1" si="89">SUMPRODUCT((MONTH(DatesD)=$A129)*(OFFSET(DatesD,,INDEX(ColD1,MATCH($C129,Param,0)))&lt;&gt;0))</f>
        <v>#REF!</v>
      </c>
      <c r="K129" s="34" t="e">
        <f t="shared" ref="K129:K137" ca="1" si="90">SUMPRODUCT((MONTH(DatesD)=$A129)*(OFFSET(DatesD,,INDEX(ColD1,MATCH($C129,Param,0)))))</f>
        <v>#REF!</v>
      </c>
      <c r="L129" s="34" t="e">
        <f t="shared" ref="L129:L137" ca="1" si="91">IF(J129=0,0,K129/J129)</f>
        <v>#REF!</v>
      </c>
      <c r="M129" s="34" t="e">
        <f t="array" aca="1" ref="M129" ca="1">MIN(IF((MONTH(DatesD)=$A129)*(OFFSET(DatesD,,INDEX(ColD1,MATCH($C129,Param,0))))&gt;0,OFFSET(DatesD,,INDEX(ColD1,MATCH($C129,Param,0)))))</f>
        <v>#REF!</v>
      </c>
      <c r="N129" s="34" t="e">
        <f t="array" aca="1" ref="N129" ca="1">MAX(IF((MONTH(DatesD)=$A129)*(OFFSET(DatesD,,INDEX(ColD1,MATCH($C129,Param,0))))&gt;0,OFFSET(DatesD,,INDEX(ColD1,MATCH($C129,Param,0)))))</f>
        <v>#REF!</v>
      </c>
      <c r="O129" s="42" t="e">
        <f t="shared" ref="O129:O137" ca="1" si="92">SUMPRODUCT((MONTH(DatesD)=$A129)*(OFFSET(DatesD,,INDEX(ColD1,MATCH($C129,Param,0)))&gt;=INDEX(SeuilD1,MATCH($C129,Param,0))))</f>
        <v>#REF!</v>
      </c>
      <c r="P129" s="36"/>
      <c r="Q129" s="35"/>
      <c r="R129" s="35"/>
      <c r="S129" s="35"/>
      <c r="T129" s="35"/>
      <c r="U129" s="37"/>
      <c r="V129" s="107"/>
      <c r="W129" s="108"/>
      <c r="X129" s="108"/>
      <c r="Y129" s="108"/>
      <c r="Z129" s="108"/>
      <c r="AA129" s="109"/>
      <c r="AB129" s="107"/>
      <c r="AC129" s="108"/>
      <c r="AD129" s="108">
        <f t="shared" ref="AD129:AD137" ca="1" si="93">IF(AB129=0,0,SUMPRODUCT((MONTH(DatesUF)=$A129)*(OFFSET(DatesUF,,INDEX(ColD1,MATCH(U129,Param,0)))))/SUMPRODUCT((MONTH(DatesUF)=$A129)*(OFFSET(DatesUF,,INDEX(ColD1,MATCH(U129,Param,0)))&lt;&gt;0)))</f>
        <v>0</v>
      </c>
      <c r="AE129" s="108"/>
      <c r="AF129" s="108"/>
      <c r="AG129" s="109"/>
      <c r="AH129" s="107"/>
      <c r="AI129" s="108"/>
      <c r="AJ129" s="108"/>
      <c r="AK129" s="108"/>
      <c r="AL129" s="108"/>
      <c r="AM129" s="109"/>
      <c r="AN129" s="208" t="e">
        <f t="shared" ca="1" si="47"/>
        <v>#REF!</v>
      </c>
    </row>
    <row r="130" spans="1:40" ht="25.5" hidden="1" customHeight="1" outlineLevel="1" x14ac:dyDescent="0.25">
      <c r="A130" s="18">
        <f t="shared" ref="A130:A138" si="94">A129</f>
        <v>6</v>
      </c>
      <c r="B130" s="276"/>
      <c r="C130" s="105" t="s">
        <v>64</v>
      </c>
      <c r="D130" s="41">
        <f t="shared" ca="1" si="80"/>
        <v>12</v>
      </c>
      <c r="E130" s="34" t="e">
        <f t="shared" ca="1" si="81"/>
        <v>#VALUE!</v>
      </c>
      <c r="F130" s="34" t="e">
        <f t="shared" ca="1" si="82"/>
        <v>#VALUE!</v>
      </c>
      <c r="G130" s="34" t="e">
        <f t="array" aca="1" ref="G130" ca="1">MIN(IF((MONTH(DatesS)=$A130)*(OFFSET(DatesS,,INDEX(ColS,MATCH($C130,Param,0))))&gt;0,OFFSET(DatesS,,INDEX(ColS,MATCH($C130,Param,0)))))</f>
        <v>#VALUE!</v>
      </c>
      <c r="H130" s="34" t="e">
        <f t="array" aca="1" ref="H130" ca="1">MAX(IF((MONTH(DatesS)=$A130)*(OFFSET(DatesS,,INDEX(ColS,MATCH($C130,Param,0))))&gt;0,OFFSET(DatesS,,INDEX(ColS,MATCH($C130,Param,0)))))</f>
        <v>#VALUE!</v>
      </c>
      <c r="I130" s="42">
        <f t="shared" ca="1" si="83"/>
        <v>12</v>
      </c>
      <c r="J130" s="41" t="e">
        <f t="shared" ca="1" si="89"/>
        <v>#REF!</v>
      </c>
      <c r="K130" s="34" t="e">
        <f t="shared" ca="1" si="90"/>
        <v>#REF!</v>
      </c>
      <c r="L130" s="34" t="e">
        <f t="shared" ca="1" si="91"/>
        <v>#REF!</v>
      </c>
      <c r="M130" s="34" t="e">
        <f t="array" aca="1" ref="M130" ca="1">MIN(IF((MONTH(DatesD)=$A130)*(OFFSET(DatesD,,INDEX(ColD1,MATCH($C130,Param,0))))&gt;0,OFFSET(DatesD,,INDEX(ColD1,MATCH($C130,Param,0)))))</f>
        <v>#REF!</v>
      </c>
      <c r="N130" s="34" t="e">
        <f t="array" aca="1" ref="N130" ca="1">MAX(IF((MONTH(DatesD)=$A130)*(OFFSET(DatesD,,INDEX(ColD1,MATCH($C130,Param,0))))&gt;0,OFFSET(DatesD,,INDEX(ColD1,MATCH($C130,Param,0)))))</f>
        <v>#REF!</v>
      </c>
      <c r="O130" s="42" t="e">
        <f t="shared" ca="1" si="92"/>
        <v>#REF!</v>
      </c>
      <c r="P130" s="36"/>
      <c r="Q130" s="35"/>
      <c r="R130" s="35"/>
      <c r="S130" s="35"/>
      <c r="T130" s="35"/>
      <c r="U130" s="37"/>
      <c r="V130" s="107"/>
      <c r="W130" s="108"/>
      <c r="X130" s="108"/>
      <c r="Y130" s="108"/>
      <c r="Z130" s="108"/>
      <c r="AA130" s="109"/>
      <c r="AB130" s="107"/>
      <c r="AC130" s="108"/>
      <c r="AD130" s="108">
        <f t="shared" ca="1" si="93"/>
        <v>0</v>
      </c>
      <c r="AE130" s="108"/>
      <c r="AF130" s="108"/>
      <c r="AG130" s="109"/>
      <c r="AH130" s="107"/>
      <c r="AI130" s="108"/>
      <c r="AJ130" s="108"/>
      <c r="AK130" s="108"/>
      <c r="AL130" s="108"/>
      <c r="AM130" s="109"/>
      <c r="AN130" s="208" t="e">
        <f t="shared" ca="1" si="47"/>
        <v>#REF!</v>
      </c>
    </row>
    <row r="131" spans="1:40" ht="25.5" hidden="1" customHeight="1" outlineLevel="1" x14ac:dyDescent="0.25">
      <c r="A131" s="18">
        <f t="shared" si="94"/>
        <v>6</v>
      </c>
      <c r="B131" s="276"/>
      <c r="C131" s="105" t="s">
        <v>65</v>
      </c>
      <c r="D131" s="41">
        <f t="shared" ca="1" si="80"/>
        <v>30</v>
      </c>
      <c r="E131" s="34" t="e">
        <f t="shared" ca="1" si="81"/>
        <v>#VALUE!</v>
      </c>
      <c r="F131" s="34" t="e">
        <f t="shared" ca="1" si="82"/>
        <v>#VALUE!</v>
      </c>
      <c r="G131" s="34" t="e">
        <f t="array" aca="1" ref="G131" ca="1">MIN(IF((MONTH(DatesS)=$A131)*(OFFSET(DatesS,,INDEX(ColS,MATCH($C131,Param,0))))&gt;0,OFFSET(DatesS,,INDEX(ColS,MATCH($C131,Param,0)))))</f>
        <v>#VALUE!</v>
      </c>
      <c r="H131" s="34" t="e">
        <f t="array" aca="1" ref="H131" ca="1">MAX(IF((MONTH(DatesS)=$A131)*(OFFSET(DatesS,,INDEX(ColS,MATCH($C131,Param,0))))&gt;0,OFFSET(DatesS,,INDEX(ColS,MATCH($C131,Param,0)))))</f>
        <v>#VALUE!</v>
      </c>
      <c r="I131" s="42">
        <f t="shared" ca="1" si="83"/>
        <v>30</v>
      </c>
      <c r="J131" s="41" t="e">
        <f t="shared" ca="1" si="89"/>
        <v>#REF!</v>
      </c>
      <c r="K131" s="34" t="e">
        <f t="shared" ca="1" si="90"/>
        <v>#REF!</v>
      </c>
      <c r="L131" s="34" t="e">
        <f t="shared" ca="1" si="91"/>
        <v>#REF!</v>
      </c>
      <c r="M131" s="34" t="e">
        <f t="array" aca="1" ref="M131" ca="1">MIN(IF((MONTH(DatesD)=$A131)*(OFFSET(DatesD,,INDEX(ColD1,MATCH($C131,Param,0))))&gt;0,OFFSET(DatesD,,INDEX(ColD1,MATCH($C131,Param,0)))))</f>
        <v>#REF!</v>
      </c>
      <c r="N131" s="34" t="e">
        <f t="array" aca="1" ref="N131" ca="1">MAX(IF((MONTH(DatesD)=$A131)*(OFFSET(DatesD,,INDEX(ColD1,MATCH($C131,Param,0))))&gt;0,OFFSET(DatesD,,INDEX(ColD1,MATCH($C131,Param,0)))))</f>
        <v>#REF!</v>
      </c>
      <c r="O131" s="42" t="e">
        <f t="shared" ca="1" si="92"/>
        <v>#REF!</v>
      </c>
      <c r="P131" s="36"/>
      <c r="Q131" s="35"/>
      <c r="R131" s="35"/>
      <c r="S131" s="35"/>
      <c r="T131" s="35"/>
      <c r="U131" s="37"/>
      <c r="V131" s="107"/>
      <c r="W131" s="108"/>
      <c r="X131" s="108"/>
      <c r="Y131" s="108"/>
      <c r="Z131" s="108"/>
      <c r="AA131" s="109"/>
      <c r="AB131" s="107"/>
      <c r="AC131" s="108"/>
      <c r="AD131" s="108">
        <f t="shared" ca="1" si="93"/>
        <v>0</v>
      </c>
      <c r="AE131" s="108"/>
      <c r="AF131" s="108"/>
      <c r="AG131" s="109"/>
      <c r="AH131" s="107"/>
      <c r="AI131" s="108"/>
      <c r="AJ131" s="108"/>
      <c r="AK131" s="108"/>
      <c r="AL131" s="108"/>
      <c r="AM131" s="109"/>
      <c r="AN131" s="208" t="e">
        <f t="shared" ca="1" si="47"/>
        <v>#REF!</v>
      </c>
    </row>
    <row r="132" spans="1:40" ht="25.5" hidden="1" customHeight="1" outlineLevel="1" x14ac:dyDescent="0.25">
      <c r="A132" s="18">
        <f t="shared" si="94"/>
        <v>6</v>
      </c>
      <c r="B132" s="276"/>
      <c r="C132" s="105" t="s">
        <v>26</v>
      </c>
      <c r="D132" s="41">
        <f t="shared" ca="1" si="80"/>
        <v>30</v>
      </c>
      <c r="E132" s="34">
        <f t="shared" ca="1" si="81"/>
        <v>0.96400000000000041</v>
      </c>
      <c r="F132" s="34">
        <f t="shared" ca="1" si="82"/>
        <v>3.2133333333333347E-2</v>
      </c>
      <c r="G132" s="34">
        <f t="array" aca="1" ref="G132" ca="1">MIN(IF((MONTH(DatesS)=$A132)*(OFFSET(DatesS,,INDEX(ColS,MATCH($C132,Param,0))))&gt;0,OFFSET(DatesS,,INDEX(ColS,MATCH($C132,Param,0)))))</f>
        <v>0.01</v>
      </c>
      <c r="H132" s="34">
        <f t="array" aca="1" ref="H132" ca="1">MAX(IF((MONTH(DatesS)=$A132)*(OFFSET(DatesS,,INDEX(ColS,MATCH($C132,Param,0))))&gt;0,OFFSET(DatesS,,INDEX(ColS,MATCH($C132,Param,0)))))</f>
        <v>0.16</v>
      </c>
      <c r="I132" s="42">
        <f t="shared" ca="1" si="83"/>
        <v>0</v>
      </c>
      <c r="J132" s="41" t="e">
        <f t="shared" ca="1" si="89"/>
        <v>#REF!</v>
      </c>
      <c r="K132" s="34" t="e">
        <f t="shared" ca="1" si="90"/>
        <v>#REF!</v>
      </c>
      <c r="L132" s="34" t="e">
        <f t="shared" ca="1" si="91"/>
        <v>#REF!</v>
      </c>
      <c r="M132" s="34" t="e">
        <f t="array" aca="1" ref="M132" ca="1">MIN(IF((MONTH(DatesD)=$A132)*(OFFSET(DatesD,,INDEX(ColD1,MATCH($C132,Param,0))))&gt;0,OFFSET(DatesD,,INDEX(ColD1,MATCH($C132,Param,0)))))</f>
        <v>#REF!</v>
      </c>
      <c r="N132" s="34" t="e">
        <f t="array" aca="1" ref="N132" ca="1">MAX(IF((MONTH(DatesD)=$A132)*(OFFSET(DatesD,,INDEX(ColD1,MATCH($C132,Param,0))))&gt;0,OFFSET(DatesD,,INDEX(ColD1,MATCH($C132,Param,0)))))</f>
        <v>#REF!</v>
      </c>
      <c r="O132" s="42" t="e">
        <f t="shared" ca="1" si="92"/>
        <v>#REF!</v>
      </c>
      <c r="P132" s="36"/>
      <c r="Q132" s="35"/>
      <c r="R132" s="35"/>
      <c r="S132" s="35"/>
      <c r="T132" s="35"/>
      <c r="U132" s="37"/>
      <c r="V132" s="107"/>
      <c r="W132" s="108"/>
      <c r="X132" s="108"/>
      <c r="Y132" s="108"/>
      <c r="Z132" s="108"/>
      <c r="AA132" s="109"/>
      <c r="AB132" s="107"/>
      <c r="AC132" s="108"/>
      <c r="AD132" s="108">
        <f t="shared" ca="1" si="93"/>
        <v>0</v>
      </c>
      <c r="AE132" s="108"/>
      <c r="AF132" s="108"/>
      <c r="AG132" s="109"/>
      <c r="AH132" s="107"/>
      <c r="AI132" s="108"/>
      <c r="AJ132" s="108"/>
      <c r="AK132" s="108"/>
      <c r="AL132" s="108"/>
      <c r="AM132" s="109"/>
      <c r="AN132" s="208" t="e">
        <f t="shared" ca="1" si="47"/>
        <v>#REF!</v>
      </c>
    </row>
    <row r="133" spans="1:40" ht="25.5" hidden="1" customHeight="1" outlineLevel="1" x14ac:dyDescent="0.25">
      <c r="A133" s="18">
        <f t="shared" si="94"/>
        <v>6</v>
      </c>
      <c r="B133" s="276"/>
      <c r="C133" s="105" t="s">
        <v>22</v>
      </c>
      <c r="D133" s="41">
        <f t="shared" ca="1" si="80"/>
        <v>30</v>
      </c>
      <c r="E133" s="34">
        <f t="shared" ca="1" si="81"/>
        <v>68.410000000000011</v>
      </c>
      <c r="F133" s="34">
        <f t="shared" ca="1" si="82"/>
        <v>2.2803333333333335</v>
      </c>
      <c r="G133" s="34">
        <f t="array" aca="1" ref="G133" ca="1">MIN(IF((MONTH(DatesS)=$A133)*(OFFSET(DatesS,,INDEX(ColS,MATCH($C133,Param,0))))&gt;0,OFFSET(DatesS,,INDEX(ColS,MATCH($C133,Param,0)))))</f>
        <v>0.59</v>
      </c>
      <c r="H133" s="34">
        <f t="array" aca="1" ref="H133" ca="1">MAX(IF((MONTH(DatesS)=$A133)*(OFFSET(DatesS,,INDEX(ColS,MATCH($C133,Param,0))))&gt;0,OFFSET(DatesS,,INDEX(ColS,MATCH($C133,Param,0)))))</f>
        <v>5.7</v>
      </c>
      <c r="I133" s="42">
        <f t="shared" ca="1" si="83"/>
        <v>1</v>
      </c>
      <c r="J133" s="41" t="e">
        <f t="shared" ca="1" si="89"/>
        <v>#REF!</v>
      </c>
      <c r="K133" s="34" t="e">
        <f t="shared" ca="1" si="90"/>
        <v>#REF!</v>
      </c>
      <c r="L133" s="34" t="e">
        <f t="shared" ca="1" si="91"/>
        <v>#REF!</v>
      </c>
      <c r="M133" s="34" t="e">
        <f t="array" aca="1" ref="M133" ca="1">MIN(IF((MONTH(DatesD)=$A133)*(OFFSET(DatesD,,INDEX(ColD1,MATCH($C133,Param,0))))&gt;0,OFFSET(DatesD,,INDEX(ColD1,MATCH($C133,Param,0)))))</f>
        <v>#REF!</v>
      </c>
      <c r="N133" s="34" t="e">
        <f t="array" aca="1" ref="N133" ca="1">MAX(IF((MONTH(DatesD)=$A133)*(OFFSET(DatesD,,INDEX(ColD1,MATCH($C133,Param,0))))&gt;0,OFFSET(DatesD,,INDEX(ColD1,MATCH($C133,Param,0)))))</f>
        <v>#REF!</v>
      </c>
      <c r="O133" s="42" t="e">
        <f t="shared" ca="1" si="92"/>
        <v>#REF!</v>
      </c>
      <c r="P133" s="36"/>
      <c r="Q133" s="35"/>
      <c r="R133" s="35"/>
      <c r="S133" s="35"/>
      <c r="T133" s="35"/>
      <c r="U133" s="37"/>
      <c r="V133" s="107"/>
      <c r="W133" s="108"/>
      <c r="X133" s="108"/>
      <c r="Y133" s="108"/>
      <c r="Z133" s="108"/>
      <c r="AA133" s="109"/>
      <c r="AB133" s="107"/>
      <c r="AC133" s="108"/>
      <c r="AD133" s="108">
        <f t="shared" ca="1" si="93"/>
        <v>0</v>
      </c>
      <c r="AE133" s="108"/>
      <c r="AF133" s="108"/>
      <c r="AG133" s="109"/>
      <c r="AH133" s="107"/>
      <c r="AI133" s="108"/>
      <c r="AJ133" s="108"/>
      <c r="AK133" s="108"/>
      <c r="AL133" s="108"/>
      <c r="AM133" s="109"/>
      <c r="AN133" s="208" t="e">
        <f t="shared" ca="1" si="47"/>
        <v>#REF!</v>
      </c>
    </row>
    <row r="134" spans="1:40" ht="25.5" hidden="1" customHeight="1" outlineLevel="1" x14ac:dyDescent="0.25">
      <c r="A134" s="18">
        <f t="shared" si="94"/>
        <v>6</v>
      </c>
      <c r="B134" s="276"/>
      <c r="C134" s="105" t="s">
        <v>25</v>
      </c>
      <c r="D134" s="41">
        <f t="shared" ca="1" si="80"/>
        <v>30</v>
      </c>
      <c r="E134" s="34">
        <f t="shared" ca="1" si="81"/>
        <v>5.0699999999999994</v>
      </c>
      <c r="F134" s="34">
        <f t="shared" ca="1" si="82"/>
        <v>0.16899999999999998</v>
      </c>
      <c r="G134" s="34">
        <f t="array" aca="1" ref="G134" ca="1">MIN(IF((MONTH(DatesS)=$A134)*(OFFSET(DatesS,,INDEX(ColS,MATCH($C134,Param,0))))&gt;0,OFFSET(DatesS,,INDEX(ColS,MATCH($C134,Param,0)))))</f>
        <v>0.04</v>
      </c>
      <c r="H134" s="34">
        <f t="array" aca="1" ref="H134" ca="1">MAX(IF((MONTH(DatesS)=$A134)*(OFFSET(DatesS,,INDEX(ColS,MATCH($C134,Param,0))))&gt;0,OFFSET(DatesS,,INDEX(ColS,MATCH($C134,Param,0)))))</f>
        <v>0.51</v>
      </c>
      <c r="I134" s="42">
        <f t="shared" ca="1" si="83"/>
        <v>0</v>
      </c>
      <c r="J134" s="41" t="e">
        <f t="shared" ca="1" si="89"/>
        <v>#REF!</v>
      </c>
      <c r="K134" s="34" t="e">
        <f t="shared" ca="1" si="90"/>
        <v>#REF!</v>
      </c>
      <c r="L134" s="34" t="e">
        <f t="shared" ca="1" si="91"/>
        <v>#REF!</v>
      </c>
      <c r="M134" s="34" t="e">
        <f t="array" aca="1" ref="M134" ca="1">MIN(IF((MONTH(DatesD)=$A134)*(OFFSET(DatesD,,INDEX(ColD1,MATCH($C134,Param,0))))&gt;0,OFFSET(DatesD,,INDEX(ColD1,MATCH($C134,Param,0)))))</f>
        <v>#REF!</v>
      </c>
      <c r="N134" s="34" t="e">
        <f t="array" aca="1" ref="N134" ca="1">MAX(IF((MONTH(DatesD)=$A134)*(OFFSET(DatesD,,INDEX(ColD1,MATCH($C134,Param,0))))&gt;0,OFFSET(DatesD,,INDEX(ColD1,MATCH($C134,Param,0)))))</f>
        <v>#REF!</v>
      </c>
      <c r="O134" s="42" t="e">
        <f t="shared" ca="1" si="92"/>
        <v>#REF!</v>
      </c>
      <c r="P134" s="36"/>
      <c r="Q134" s="35"/>
      <c r="R134" s="35"/>
      <c r="S134" s="35"/>
      <c r="T134" s="35"/>
      <c r="U134" s="37"/>
      <c r="V134" s="107"/>
      <c r="W134" s="108"/>
      <c r="X134" s="108"/>
      <c r="Y134" s="108"/>
      <c r="Z134" s="108"/>
      <c r="AA134" s="109"/>
      <c r="AB134" s="107"/>
      <c r="AC134" s="108"/>
      <c r="AD134" s="108">
        <f t="shared" ca="1" si="93"/>
        <v>0</v>
      </c>
      <c r="AE134" s="108"/>
      <c r="AF134" s="108"/>
      <c r="AG134" s="109"/>
      <c r="AH134" s="107"/>
      <c r="AI134" s="108"/>
      <c r="AJ134" s="108"/>
      <c r="AK134" s="108"/>
      <c r="AL134" s="108"/>
      <c r="AM134" s="109"/>
      <c r="AN134" s="208" t="e">
        <f t="shared" ca="1" si="47"/>
        <v>#REF!</v>
      </c>
    </row>
    <row r="135" spans="1:40" ht="25.5" hidden="1" customHeight="1" outlineLevel="1" x14ac:dyDescent="0.25">
      <c r="A135" s="18">
        <f t="shared" si="94"/>
        <v>6</v>
      </c>
      <c r="B135" s="276"/>
      <c r="C135" s="105" t="s">
        <v>23</v>
      </c>
      <c r="D135" s="41">
        <f t="shared" ca="1" si="80"/>
        <v>10</v>
      </c>
      <c r="E135" s="34" t="e">
        <f t="shared" ca="1" si="81"/>
        <v>#VALUE!</v>
      </c>
      <c r="F135" s="34" t="e">
        <f t="shared" ca="1" si="82"/>
        <v>#VALUE!</v>
      </c>
      <c r="G135" s="34" t="e">
        <f t="array" aca="1" ref="G135" ca="1">MIN(IF((MONTH(DatesS)=$A135)*(OFFSET(DatesS,,INDEX(ColS,MATCH($C135,Param,0))))&gt;0,OFFSET(DatesS,,INDEX(ColS,MATCH($C135,Param,0)))))</f>
        <v>#VALUE!</v>
      </c>
      <c r="H135" s="34" t="e">
        <f t="array" aca="1" ref="H135" ca="1">MAX(IF((MONTH(DatesS)=$A135)*(OFFSET(DatesS,,INDEX(ColS,MATCH($C135,Param,0))))&gt;0,OFFSET(DatesS,,INDEX(ColS,MATCH($C135,Param,0)))))</f>
        <v>#VALUE!</v>
      </c>
      <c r="I135" s="42">
        <f t="shared" ca="1" si="83"/>
        <v>10</v>
      </c>
      <c r="J135" s="41" t="e">
        <f t="shared" ca="1" si="89"/>
        <v>#REF!</v>
      </c>
      <c r="K135" s="34" t="e">
        <f t="shared" ca="1" si="90"/>
        <v>#REF!</v>
      </c>
      <c r="L135" s="34" t="e">
        <f t="shared" ca="1" si="91"/>
        <v>#REF!</v>
      </c>
      <c r="M135" s="34" t="e">
        <f t="array" aca="1" ref="M135" ca="1">MIN(IF((MONTH(DatesD)=$A135)*(OFFSET(DatesD,,INDEX(ColD1,MATCH($C135,Param,0))))&gt;0,OFFSET(DatesD,,INDEX(ColD1,MATCH($C135,Param,0)))))</f>
        <v>#REF!</v>
      </c>
      <c r="N135" s="34" t="e">
        <f t="array" aca="1" ref="N135" ca="1">MAX(IF((MONTH(DatesD)=$A135)*(OFFSET(DatesD,,INDEX(ColD1,MATCH($C135,Param,0))))&gt;0,OFFSET(DatesD,,INDEX(ColD1,MATCH($C135,Param,0)))))</f>
        <v>#REF!</v>
      </c>
      <c r="O135" s="42" t="e">
        <f t="shared" ca="1" si="92"/>
        <v>#REF!</v>
      </c>
      <c r="P135" s="36"/>
      <c r="Q135" s="35"/>
      <c r="R135" s="35"/>
      <c r="S135" s="35"/>
      <c r="T135" s="35"/>
      <c r="U135" s="37"/>
      <c r="V135" s="107"/>
      <c r="W135" s="108"/>
      <c r="X135" s="108"/>
      <c r="Y135" s="108"/>
      <c r="Z135" s="108"/>
      <c r="AA135" s="109"/>
      <c r="AB135" s="107"/>
      <c r="AC135" s="108"/>
      <c r="AD135" s="108">
        <f t="shared" ca="1" si="93"/>
        <v>0</v>
      </c>
      <c r="AE135" s="108"/>
      <c r="AF135" s="108"/>
      <c r="AG135" s="109"/>
      <c r="AH135" s="107"/>
      <c r="AI135" s="108"/>
      <c r="AJ135" s="108"/>
      <c r="AK135" s="108"/>
      <c r="AL135" s="108"/>
      <c r="AM135" s="109"/>
      <c r="AN135" s="208" t="e">
        <f t="shared" ca="1" si="47"/>
        <v>#REF!</v>
      </c>
    </row>
    <row r="136" spans="1:40" ht="25.5" hidden="1" customHeight="1" outlineLevel="1" x14ac:dyDescent="0.25">
      <c r="A136" s="18">
        <f t="shared" si="94"/>
        <v>6</v>
      </c>
      <c r="B136" s="276"/>
      <c r="C136" s="105" t="s">
        <v>27</v>
      </c>
      <c r="D136" s="41">
        <f t="shared" ca="1" si="80"/>
        <v>26</v>
      </c>
      <c r="E136" s="34" t="e">
        <f t="shared" ca="1" si="81"/>
        <v>#VALUE!</v>
      </c>
      <c r="F136" s="34" t="e">
        <f t="shared" ca="1" si="82"/>
        <v>#VALUE!</v>
      </c>
      <c r="G136" s="34" t="e">
        <f t="array" aca="1" ref="G136" ca="1">MIN(IF((MONTH(DatesS)=$A136)*(OFFSET(DatesS,,INDEX(ColS,MATCH($C136,Param,0))))&gt;0,OFFSET(DatesS,,INDEX(ColS,MATCH($C136,Param,0)))))</f>
        <v>#VALUE!</v>
      </c>
      <c r="H136" s="34" t="e">
        <f t="array" aca="1" ref="H136" ca="1">MAX(IF((MONTH(DatesS)=$A136)*(OFFSET(DatesS,,INDEX(ColS,MATCH($C136,Param,0))))&gt;0,OFFSET(DatesS,,INDEX(ColS,MATCH($C136,Param,0)))))</f>
        <v>#VALUE!</v>
      </c>
      <c r="I136" s="42">
        <f t="shared" ca="1" si="83"/>
        <v>26</v>
      </c>
      <c r="J136" s="41" t="e">
        <f t="shared" ca="1" si="89"/>
        <v>#REF!</v>
      </c>
      <c r="K136" s="34" t="e">
        <f t="shared" ca="1" si="90"/>
        <v>#REF!</v>
      </c>
      <c r="L136" s="34" t="e">
        <f t="shared" ca="1" si="91"/>
        <v>#REF!</v>
      </c>
      <c r="M136" s="34" t="e">
        <f t="array" aca="1" ref="M136" ca="1">MIN(IF((MONTH(DatesD)=$A136)*(OFFSET(DatesD,,INDEX(ColD1,MATCH($C136,Param,0))))&gt;0,OFFSET(DatesD,,INDEX(ColD1,MATCH($C136,Param,0)))))</f>
        <v>#REF!</v>
      </c>
      <c r="N136" s="34" t="e">
        <f t="array" aca="1" ref="N136" ca="1">MAX(IF((MONTH(DatesD)=$A136)*(OFFSET(DatesD,,INDEX(ColD1,MATCH($C136,Param,0))))&gt;0,OFFSET(DatesD,,INDEX(ColD1,MATCH($C136,Param,0)))))</f>
        <v>#REF!</v>
      </c>
      <c r="O136" s="42" t="e">
        <f t="shared" ca="1" si="92"/>
        <v>#REF!</v>
      </c>
      <c r="P136" s="36"/>
      <c r="Q136" s="35"/>
      <c r="R136" s="35"/>
      <c r="S136" s="35"/>
      <c r="T136" s="35"/>
      <c r="U136" s="37"/>
      <c r="V136" s="107"/>
      <c r="W136" s="108"/>
      <c r="X136" s="108"/>
      <c r="Y136" s="108"/>
      <c r="Z136" s="108"/>
      <c r="AA136" s="109"/>
      <c r="AB136" s="107"/>
      <c r="AC136" s="108"/>
      <c r="AD136" s="108">
        <f t="shared" ca="1" si="93"/>
        <v>0</v>
      </c>
      <c r="AE136" s="108"/>
      <c r="AF136" s="108"/>
      <c r="AG136" s="109"/>
      <c r="AH136" s="107"/>
      <c r="AI136" s="108"/>
      <c r="AJ136" s="108"/>
      <c r="AK136" s="108"/>
      <c r="AL136" s="108"/>
      <c r="AM136" s="109"/>
      <c r="AN136" s="208" t="e">
        <f t="shared" ca="1" si="47"/>
        <v>#REF!</v>
      </c>
    </row>
    <row r="137" spans="1:40" ht="25.5" hidden="1" customHeight="1" outlineLevel="1" thickBot="1" x14ac:dyDescent="0.3">
      <c r="A137" s="18">
        <f t="shared" si="94"/>
        <v>6</v>
      </c>
      <c r="B137" s="276"/>
      <c r="C137" s="106" t="s">
        <v>24</v>
      </c>
      <c r="D137" s="87">
        <f t="shared" ca="1" si="80"/>
        <v>30</v>
      </c>
      <c r="E137" s="88">
        <f t="shared" ca="1" si="81"/>
        <v>22.82</v>
      </c>
      <c r="F137" s="88">
        <f t="shared" ca="1" si="82"/>
        <v>0.76066666666666671</v>
      </c>
      <c r="G137" s="88">
        <f t="array" aca="1" ref="G137" ca="1">MIN(IF((MONTH(DatesS)=$A137)*(OFFSET(DatesS,,INDEX(ColS,MATCH($C137,Param,0))))&gt;0,OFFSET(DatesS,,INDEX(ColS,MATCH($C137,Param,0)))))</f>
        <v>0.31</v>
      </c>
      <c r="H137" s="88">
        <f t="array" aca="1" ref="H137" ca="1">MAX(IF((MONTH(DatesS)=$A137)*(OFFSET(DatesS,,INDEX(ColS,MATCH($C137,Param,0))))&gt;0,OFFSET(DatesS,,INDEX(ColS,MATCH($C137,Param,0)))))</f>
        <v>2.8</v>
      </c>
      <c r="I137" s="89">
        <f t="shared" ca="1" si="83"/>
        <v>2</v>
      </c>
      <c r="J137" s="87" t="e">
        <f t="shared" ca="1" si="89"/>
        <v>#REF!</v>
      </c>
      <c r="K137" s="88" t="e">
        <f t="shared" ca="1" si="90"/>
        <v>#REF!</v>
      </c>
      <c r="L137" s="88" t="e">
        <f t="shared" ca="1" si="91"/>
        <v>#REF!</v>
      </c>
      <c r="M137" s="88" t="e">
        <f t="array" aca="1" ref="M137" ca="1">MIN(IF((MONTH(DatesD)=$A137)*(OFFSET(DatesD,,INDEX(ColD1,MATCH($C137,Param,0))))&gt;0,OFFSET(DatesD,,INDEX(ColD1,MATCH($C137,Param,0)))))</f>
        <v>#REF!</v>
      </c>
      <c r="N137" s="88" t="e">
        <f t="array" aca="1" ref="N137" ca="1">MAX(IF((MONTH(DatesD)=$A137)*(OFFSET(DatesD,,INDEX(ColD1,MATCH($C137,Param,0))))&gt;0,OFFSET(DatesD,,INDEX(ColD1,MATCH($C137,Param,0)))))</f>
        <v>#REF!</v>
      </c>
      <c r="O137" s="89" t="e">
        <f t="shared" ca="1" si="92"/>
        <v>#REF!</v>
      </c>
      <c r="P137" s="90"/>
      <c r="Q137" s="91"/>
      <c r="R137" s="91"/>
      <c r="S137" s="91"/>
      <c r="T137" s="91"/>
      <c r="U137" s="92"/>
      <c r="V137" s="110"/>
      <c r="W137" s="111"/>
      <c r="X137" s="111"/>
      <c r="Y137" s="111"/>
      <c r="Z137" s="111"/>
      <c r="AA137" s="112"/>
      <c r="AB137" s="110"/>
      <c r="AC137" s="111"/>
      <c r="AD137" s="111">
        <f t="shared" ca="1" si="93"/>
        <v>0</v>
      </c>
      <c r="AE137" s="111"/>
      <c r="AF137" s="111"/>
      <c r="AG137" s="112"/>
      <c r="AH137" s="107"/>
      <c r="AI137" s="108"/>
      <c r="AJ137" s="108"/>
      <c r="AK137" s="108"/>
      <c r="AL137" s="108"/>
      <c r="AM137" s="109"/>
      <c r="AN137" s="208" t="e">
        <f t="shared" ref="AN137:AN200" ca="1" si="95">SUM(D137+J137+P137+V137+AB137+AH137)</f>
        <v>#REF!</v>
      </c>
    </row>
    <row r="138" spans="1:40" ht="25.5" hidden="1" customHeight="1" outlineLevel="1" thickBot="1" x14ac:dyDescent="0.3">
      <c r="A138" s="18">
        <f t="shared" si="94"/>
        <v>6</v>
      </c>
      <c r="B138" s="277"/>
      <c r="C138" s="113" t="s">
        <v>50</v>
      </c>
      <c r="D138" s="93" t="e">
        <f ca="1">SUM(D118:D137)</f>
        <v>#N/A</v>
      </c>
      <c r="E138" s="94" t="e">
        <f t="shared" ref="E138:AM138" ca="1" si="96">SUM(E118:E137)</f>
        <v>#N/A</v>
      </c>
      <c r="F138" s="94" t="e">
        <f t="shared" ca="1" si="96"/>
        <v>#N/A</v>
      </c>
      <c r="G138" s="94" t="e">
        <f t="shared" ca="1" si="96"/>
        <v>#N/A</v>
      </c>
      <c r="H138" s="94" t="e">
        <f t="shared" ca="1" si="96"/>
        <v>#N/A</v>
      </c>
      <c r="I138" s="95" t="e">
        <f t="shared" ca="1" si="96"/>
        <v>#N/A</v>
      </c>
      <c r="J138" s="93" t="e">
        <f t="shared" ca="1" si="96"/>
        <v>#REF!</v>
      </c>
      <c r="K138" s="94" t="e">
        <f t="shared" ca="1" si="96"/>
        <v>#REF!</v>
      </c>
      <c r="L138" s="94" t="e">
        <f t="shared" ca="1" si="96"/>
        <v>#REF!</v>
      </c>
      <c r="M138" s="94" t="e">
        <f t="shared" ca="1" si="96"/>
        <v>#REF!</v>
      </c>
      <c r="N138" s="94" t="e">
        <f t="shared" ca="1" si="96"/>
        <v>#REF!</v>
      </c>
      <c r="O138" s="95" t="e">
        <f t="shared" ca="1" si="96"/>
        <v>#REF!</v>
      </c>
      <c r="P138" s="93" t="e">
        <f t="shared" ca="1" si="96"/>
        <v>#REF!</v>
      </c>
      <c r="Q138" s="94" t="e">
        <f t="shared" ca="1" si="96"/>
        <v>#REF!</v>
      </c>
      <c r="R138" s="94" t="e">
        <f t="shared" ca="1" si="96"/>
        <v>#REF!</v>
      </c>
      <c r="S138" s="94" t="e">
        <f t="shared" ca="1" si="96"/>
        <v>#REF!</v>
      </c>
      <c r="T138" s="94" t="e">
        <f t="shared" ca="1" si="96"/>
        <v>#REF!</v>
      </c>
      <c r="U138" s="95" t="e">
        <f t="shared" ca="1" si="96"/>
        <v>#REF!</v>
      </c>
      <c r="V138" s="93" t="e">
        <f t="shared" ca="1" si="96"/>
        <v>#REF!</v>
      </c>
      <c r="W138" s="94" t="e">
        <f t="shared" ca="1" si="96"/>
        <v>#REF!</v>
      </c>
      <c r="X138" s="94" t="e">
        <f t="shared" ca="1" si="96"/>
        <v>#REF!</v>
      </c>
      <c r="Y138" s="94" t="e">
        <f t="shared" ca="1" si="96"/>
        <v>#REF!</v>
      </c>
      <c r="Z138" s="94" t="e">
        <f t="shared" ca="1" si="96"/>
        <v>#REF!</v>
      </c>
      <c r="AA138" s="95" t="e">
        <f t="shared" ca="1" si="96"/>
        <v>#REF!</v>
      </c>
      <c r="AB138" s="93" t="e">
        <f t="shared" ca="1" si="96"/>
        <v>#REF!</v>
      </c>
      <c r="AC138" s="94" t="e">
        <f t="shared" ca="1" si="96"/>
        <v>#REF!</v>
      </c>
      <c r="AD138" s="94" t="e">
        <f t="shared" ca="1" si="96"/>
        <v>#REF!</v>
      </c>
      <c r="AE138" s="94" t="e">
        <f t="shared" ca="1" si="96"/>
        <v>#REF!</v>
      </c>
      <c r="AF138" s="94" t="e">
        <f t="shared" ca="1" si="96"/>
        <v>#REF!</v>
      </c>
      <c r="AG138" s="95" t="e">
        <f t="shared" ca="1" si="96"/>
        <v>#REF!</v>
      </c>
      <c r="AH138" s="93" t="e">
        <f t="shared" ca="1" si="96"/>
        <v>#REF!</v>
      </c>
      <c r="AI138" s="94" t="e">
        <f t="shared" ca="1" si="96"/>
        <v>#REF!</v>
      </c>
      <c r="AJ138" s="94" t="e">
        <f t="shared" ca="1" si="96"/>
        <v>#REF!</v>
      </c>
      <c r="AK138" s="94" t="e">
        <f t="shared" ca="1" si="96"/>
        <v>#REF!</v>
      </c>
      <c r="AL138" s="94" t="e">
        <f t="shared" ca="1" si="96"/>
        <v>#REF!</v>
      </c>
      <c r="AM138" s="95" t="e">
        <f t="shared" ca="1" si="96"/>
        <v>#REF!</v>
      </c>
      <c r="AN138" s="208" t="e">
        <f t="shared" ca="1" si="95"/>
        <v>#N/A</v>
      </c>
    </row>
    <row r="139" spans="1:40" ht="25.5" customHeight="1" collapsed="1" thickBot="1" x14ac:dyDescent="0.3">
      <c r="B139" s="272">
        <f>DATE($C$4,A118,1)</f>
        <v>42522</v>
      </c>
      <c r="C139" s="273"/>
      <c r="D139" s="273"/>
      <c r="E139" s="273"/>
      <c r="F139" s="273"/>
      <c r="G139" s="273"/>
      <c r="H139" s="273"/>
      <c r="I139" s="273"/>
      <c r="J139" s="273"/>
      <c r="K139" s="273"/>
      <c r="L139" s="273"/>
      <c r="M139" s="273"/>
      <c r="N139" s="273"/>
      <c r="O139" s="273"/>
      <c r="P139" s="273"/>
      <c r="Q139" s="273"/>
      <c r="R139" s="273"/>
      <c r="S139" s="273"/>
      <c r="T139" s="273"/>
      <c r="U139" s="273"/>
      <c r="V139" s="273"/>
      <c r="W139" s="273"/>
      <c r="X139" s="273"/>
      <c r="Y139" s="273"/>
      <c r="Z139" s="273"/>
      <c r="AA139" s="273"/>
      <c r="AB139" s="273"/>
      <c r="AC139" s="273"/>
      <c r="AD139" s="273"/>
      <c r="AE139" s="273"/>
      <c r="AF139" s="273"/>
      <c r="AG139" s="273"/>
      <c r="AH139" s="273"/>
      <c r="AI139" s="273"/>
      <c r="AJ139" s="273"/>
      <c r="AK139" s="273"/>
      <c r="AL139" s="273"/>
      <c r="AM139" s="274"/>
      <c r="AN139" s="208">
        <f t="shared" si="95"/>
        <v>0</v>
      </c>
    </row>
    <row r="140" spans="1:40" ht="25.5" hidden="1" customHeight="1" outlineLevel="1" x14ac:dyDescent="0.25">
      <c r="A140" s="18">
        <v>7</v>
      </c>
      <c r="B140" s="275">
        <f>DATE($C$4,A140,1)</f>
        <v>42552</v>
      </c>
      <c r="C140" s="102" t="s">
        <v>11</v>
      </c>
      <c r="D140" s="38">
        <f t="shared" ref="D140:D159" ca="1" si="97">SUMPRODUCT((MONTH(DatesS)=$A140)*(OFFSET(DatesS,,INDEX(ColS,MATCH($C140,Param,0)))&lt;&gt;0))</f>
        <v>31</v>
      </c>
      <c r="E140" s="39">
        <f t="shared" ref="E140:E159" ca="1" si="98">SUMPRODUCT((MONTH(DatesS)=$A140)*(OFFSET(DatesS,,INDEX(ColS,MATCH($C140,Param,0)))))</f>
        <v>144116</v>
      </c>
      <c r="F140" s="39">
        <f t="shared" ref="F140:F159" ca="1" si="99">IF(D140=0,0,E140/D140)</f>
        <v>4648.9032258064517</v>
      </c>
      <c r="G140" s="39">
        <f t="array" aca="1" ref="G140" ca="1">MIN(IF((MONTH(DatesS)=$A140)*(OFFSET(DatesS,,INDEX(ColS,MATCH($C140,Param,0))))&gt;0,OFFSET(DatesS,,INDEX(ColS,MATCH($C140,Param,0)))))</f>
        <v>3880</v>
      </c>
      <c r="H140" s="39">
        <f t="array" aca="1" ref="H140" ca="1">MAX(IF((MONTH(DatesS)=$A140)*(OFFSET(DatesS,,INDEX(ColS,MATCH($C140,Param,0))))&gt;0,OFFSET(DatesS,,INDEX(ColS,MATCH($C140,Param,0)))))</f>
        <v>5287</v>
      </c>
      <c r="I140" s="40">
        <f t="shared" ref="I140:I159" ca="1" si="100">SUMPRODUCT((MONTH(DatesS)=$A140)*(OFFSET(DatesS,,INDEX(ColS,MATCH($C140,Param,0)))&gt;=INDEX(SeuilS,MATCH($C140,Param,0))))</f>
        <v>10</v>
      </c>
      <c r="J140" s="38" t="e">
        <f ca="1">SUMPRODUCT((MONTH(DatesD)=$A140)*(OFFSET(DatesD,,INDEX(ColD1,MATCH($C140,Param,0)))&lt;&gt;0))</f>
        <v>#REF!</v>
      </c>
      <c r="K140" s="39" t="e">
        <f ca="1">SUMPRODUCT((MONTH(DatesD)=$A140)*(OFFSET(DatesD,,INDEX(ColD1,MATCH($C140,Param,0)))))</f>
        <v>#REF!</v>
      </c>
      <c r="L140" s="39" t="e">
        <f t="shared" ref="L140:L146" ca="1" si="101">IF(J140=0,0,K140/J140)</f>
        <v>#REF!</v>
      </c>
      <c r="M140" s="39" t="e">
        <f t="array" aca="1" ref="M140" ca="1">MIN(IF((MONTH(DatesD)=$A140)*(OFFSET(DatesD,,INDEX(ColD1,MATCH($C140,Param,0))))&gt;0,OFFSET(DatesD,,INDEX(ColD1,MATCH($C140,Param,0)))))</f>
        <v>#REF!</v>
      </c>
      <c r="N140" s="39" t="e">
        <f t="array" aca="1" ref="N140" ca="1">MAX(IF((MONTH(DatesD)=$A140)*(OFFSET(DatesD,,INDEX(ColD1,MATCH($C140,Param,0))))&gt;0,OFFSET(DatesD,,INDEX(ColD1,MATCH($C140,Param,0)))))</f>
        <v>#REF!</v>
      </c>
      <c r="O140" s="40" t="e">
        <f t="shared" ref="O140:O146" ca="1" si="102">SUMPRODUCT((MONTH(DatesD)=$A140)*(OFFSET(DatesD,,INDEX(ColD1,MATCH($C140,Param,0)))&gt;=INDEX(SeuilD1,MATCH($C140,Param,0))))</f>
        <v>#REF!</v>
      </c>
      <c r="P140" s="38" t="e">
        <f ca="1">SUMPRODUCT((MONTH(DatesD)=$A140)*(OFFSET(DatesD,,INDEX(ColD2,MATCH($C140,Param,0)))&lt;&gt;0))</f>
        <v>#REF!</v>
      </c>
      <c r="Q140" s="39" t="e">
        <f ca="1">SUMPRODUCT((MONTH(DatesD)=$A140)*(OFFSET(DatesD,,INDEX(ColD2,MATCH($C140,Param,0)))))</f>
        <v>#REF!</v>
      </c>
      <c r="R140" s="39" t="e">
        <f ca="1">IF(P140=0,0,Q140/P140)</f>
        <v>#REF!</v>
      </c>
      <c r="S140" s="39" t="e">
        <f t="array" aca="1" ref="S140" ca="1">MIN(IF((MONTH(DatesD)=$A140)*(OFFSET(DatesD,,INDEX(ColD2,MATCH($C140,Param,0))))&gt;0,OFFSET(DatesD,,INDEX(ColD2,MATCH($C140,Param,0)))))</f>
        <v>#REF!</v>
      </c>
      <c r="T140" s="39" t="e">
        <f t="array" aca="1" ref="T140" ca="1">MAX(IF((MONTH(DatesD)=$A140)*(OFFSET(DatesD,,INDEX(ColD2,MATCH($C140,Param,0))))&gt;0,OFFSET(DatesD,,INDEX(ColD2,MATCH($C140,Param,0)))))</f>
        <v>#REF!</v>
      </c>
      <c r="U140" s="40" t="e">
        <f ca="1">SUMPRODUCT((MONTH(DatesD)=$A140)*(OFFSET(DatesD,,INDEX(ColD2,MATCH($C140,Param,0)))&gt;=INDEX(SeuilD2,MATCH($C140,Param,0))))</f>
        <v>#REF!</v>
      </c>
      <c r="V140" s="38" t="e">
        <f ca="1">SUMPRODUCT((MONTH(DatesUF)=$A140)*(OFFSET(DatesUF,,INDEX(ColUF1,MATCH($C140,Param,0)))&lt;&gt;0))</f>
        <v>#REF!</v>
      </c>
      <c r="W140" s="39" t="e">
        <f ca="1">SUMPRODUCT((MONTH(DatesUF)=$A140)*(OFFSET(DatesUF,,INDEX(ColUF1,MATCH($C140,Param,0)))))</f>
        <v>#REF!</v>
      </c>
      <c r="X140" s="39" t="e">
        <f ca="1">IF(V140=0,0,W140/V140)</f>
        <v>#REF!</v>
      </c>
      <c r="Y140" s="39" t="e">
        <f t="array" aca="1" ref="Y140" ca="1">MIN(IF((MONTH(DatesUF)=$A140)*(OFFSET(DatesUF,,INDEX(ColUF1,MATCH($C140,Param,0))))&gt;0,OFFSET(DatesUF,,INDEX(ColUF1,MATCH($C140,Param,0)))))</f>
        <v>#REF!</v>
      </c>
      <c r="Z140" s="39" t="e">
        <f t="array" aca="1" ref="Z140" ca="1">MAX(IF((MONTH(DatesUF)=$A140)*(OFFSET(DatesUF,,INDEX(ColUF1,MATCH($C140,Param,0))))&gt;0,OFFSET(DatesUF,,INDEX(ColUF1,MATCH($C140,Param,0)))))</f>
        <v>#REF!</v>
      </c>
      <c r="AA140" s="40" t="e">
        <f ca="1">SUMPRODUCT((MONTH(DatesUF)=$A140)*(OFFSET(DatesUF,,INDEX(ColUF1,MATCH($C140,Param,0)))&gt;=INDEX(SeuilUF1,MATCH($C140,Param,0))))</f>
        <v>#REF!</v>
      </c>
      <c r="AB140" s="38" t="e">
        <f ca="1">SUMPRODUCT((MONTH(DatesUF)=$A140)*(OFFSET(DatesUF,,INDEX(ColUF2,MATCH($C140,Param,0)))&lt;&gt;0))</f>
        <v>#REF!</v>
      </c>
      <c r="AC140" s="39" t="e">
        <f ca="1">SUMPRODUCT((MONTH(DatesUF)=$A140)*(OFFSET(DatesUF,,INDEX(ColUF2,MATCH($C140,Param,0)))))</f>
        <v>#REF!</v>
      </c>
      <c r="AD140" s="39" t="e">
        <f ca="1">IF(AB140=0,0,AC140/AB140)</f>
        <v>#REF!</v>
      </c>
      <c r="AE140" s="39" t="e">
        <f t="array" aca="1" ref="AE140" ca="1">MIN(IF((MONTH(DatesUF)=$A140)*(OFFSET(DatesUF,,INDEX(ColUF2,MATCH($C140,Param,0))))&gt;0,OFFSET(DatesUF,,INDEX(ColUF2,MATCH($C140,Param,0)))))</f>
        <v>#REF!</v>
      </c>
      <c r="AF140" s="39" t="e">
        <f t="array" aca="1" ref="AF140" ca="1">MAX(IF((MONTH(DatesUF)=$A140)*(OFFSET(DatesUF,,INDEX(ColUF2,MATCH($C140,Param,0))))&gt;0,OFFSET(DatesUF,,INDEX(ColUF2,MATCH($C140,Param,0)))))</f>
        <v>#REF!</v>
      </c>
      <c r="AG140" s="40" t="e">
        <f ca="1">SUMPRODUCT((MONTH(DatesUF)=$A140)*(OFFSET(DatesUF,,INDEX(ColUF2,MATCH($C140,Param,0)))&gt;=INDEX(SeuilUF2,MATCH($C140,Param,0))))</f>
        <v>#REF!</v>
      </c>
      <c r="AH140" s="38" t="e">
        <f ca="1">SUMPRODUCT((MONTH(DatesSH)=$A140)*(OFFSET(DatesSH,,INDEX(ColSH,MATCH($C140,Param,0)))&lt;&gt;0))</f>
        <v>#REF!</v>
      </c>
      <c r="AI140" s="39" t="e">
        <f ca="1">SUMPRODUCT((MONTH(DatesSH)=$A140)*(OFFSET(DatesSH,,INDEX(ColSH,MATCH($C140,Param,0)))))</f>
        <v>#REF!</v>
      </c>
      <c r="AJ140" s="39"/>
      <c r="AK140" s="39" t="e">
        <f t="array" aca="1" ref="AK140" ca="1">MIN(IF((MONTH(DatesSH)=$A140)*(OFFSET(DatesSH,,INDEX(ColSH,MATCH($C140,Param,0))))&gt;0,OFFSET(DatesSH,,INDEX(ColSH,MATCH($C140,Param,0)))))</f>
        <v>#REF!</v>
      </c>
      <c r="AL140" s="39" t="e">
        <f t="array" aca="1" ref="AL140" ca="1">MAX(IF((MONTH(DatesSH)=$A140)*(OFFSET(DatesSH,,INDEX(ColSH,MATCH($C140,Param,0))))&gt;0,OFFSET(DatesSH,,INDEX(ColSH,MATCH($C140,Param,0)))))</f>
        <v>#REF!</v>
      </c>
      <c r="AM140" s="40" t="e">
        <f ca="1">SUMPRODUCT((MONTH(DatesSH)=$A140)*(OFFSET(DatesSH,,INDEX(ColSH,MATCH($C140,Param,0)))&gt;=INDEX(SeuilSH,MATCH($C140,Param,0))))</f>
        <v>#REF!</v>
      </c>
      <c r="AN140" s="208" t="e">
        <f t="shared" ca="1" si="95"/>
        <v>#REF!</v>
      </c>
    </row>
    <row r="141" spans="1:40" ht="25.5" hidden="1" customHeight="1" outlineLevel="1" x14ac:dyDescent="0.25">
      <c r="A141" s="18">
        <f>A140</f>
        <v>7</v>
      </c>
      <c r="B141" s="276"/>
      <c r="C141" s="103" t="s">
        <v>10</v>
      </c>
      <c r="D141" s="41">
        <f t="shared" ca="1" si="97"/>
        <v>31</v>
      </c>
      <c r="E141" s="34">
        <f t="shared" ca="1" si="98"/>
        <v>242.77999999999992</v>
      </c>
      <c r="F141" s="34">
        <f t="shared" ca="1" si="99"/>
        <v>7.8316129032258042</v>
      </c>
      <c r="G141" s="34">
        <f t="array" aca="1" ref="G141" ca="1">MIN(IF((MONTH(DatesS)=$A141)*(OFFSET(DatesS,,INDEX(ColS,MATCH($C141,Param,0))))&gt;0,OFFSET(DatesS,,INDEX(ColS,MATCH($C141,Param,0)))))</f>
        <v>7.42</v>
      </c>
      <c r="H141" s="34">
        <f t="array" aca="1" ref="H141" ca="1">MAX(IF((MONTH(DatesS)=$A141)*(OFFSET(DatesS,,INDEX(ColS,MATCH($C141,Param,0))))&gt;0,OFFSET(DatesS,,INDEX(ColS,MATCH($C141,Param,0)))))</f>
        <v>8.14</v>
      </c>
      <c r="I141" s="42">
        <f t="shared" ca="1" si="100"/>
        <v>0</v>
      </c>
      <c r="J141" s="41" t="e">
        <f t="shared" ref="J141:J146" ca="1" si="103">SUMPRODUCT((MONTH(DatesD)=$A141)*(OFFSET(DatesD,,INDEX(ColD1,MATCH($C141,Param,0)))&lt;&gt;0))</f>
        <v>#REF!</v>
      </c>
      <c r="K141" s="34" t="e">
        <f t="shared" ref="K141:K146" ca="1" si="104">SUMPRODUCT((MONTH(DatesD)=$A141)*(OFFSET(DatesD,,INDEX(ColD1,MATCH($C141,Param,0)))))</f>
        <v>#REF!</v>
      </c>
      <c r="L141" s="34" t="e">
        <f t="shared" ca="1" si="101"/>
        <v>#REF!</v>
      </c>
      <c r="M141" s="34" t="e">
        <f t="array" aca="1" ref="M141" ca="1">MIN(IF((MONTH(DatesD)=$A141)*(OFFSET(DatesD,,INDEX(ColD1,MATCH($C141,Param,0))))&gt;0,OFFSET(DatesD,,INDEX(ColD1,MATCH($C141,Param,0)))))</f>
        <v>#REF!</v>
      </c>
      <c r="N141" s="34" t="e">
        <f t="array" aca="1" ref="N141" ca="1">MAX(IF((MONTH(DatesD)=$A141)*(OFFSET(DatesD,,INDEX(ColD1,MATCH($C141,Param,0))))&gt;0,OFFSET(DatesD,,INDEX(ColD1,MATCH($C141,Param,0)))))</f>
        <v>#REF!</v>
      </c>
      <c r="O141" s="42" t="e">
        <f t="shared" ca="1" si="102"/>
        <v>#REF!</v>
      </c>
      <c r="P141" s="41"/>
      <c r="Q141" s="34"/>
      <c r="R141" s="34"/>
      <c r="S141" s="34"/>
      <c r="T141" s="34"/>
      <c r="U141" s="42"/>
      <c r="V141" s="107"/>
      <c r="W141" s="108"/>
      <c r="X141" s="108"/>
      <c r="Y141" s="108"/>
      <c r="Z141" s="108"/>
      <c r="AA141" s="109"/>
      <c r="AB141" s="107"/>
      <c r="AC141" s="108"/>
      <c r="AD141" s="108"/>
      <c r="AE141" s="108"/>
      <c r="AF141" s="108"/>
      <c r="AG141" s="109"/>
      <c r="AH141" s="107"/>
      <c r="AI141" s="108"/>
      <c r="AJ141" s="108"/>
      <c r="AK141" s="108"/>
      <c r="AL141" s="108"/>
      <c r="AM141" s="109"/>
      <c r="AN141" s="208" t="e">
        <f t="shared" ca="1" si="95"/>
        <v>#REF!</v>
      </c>
    </row>
    <row r="142" spans="1:40" ht="25.5" hidden="1" customHeight="1" outlineLevel="1" x14ac:dyDescent="0.25">
      <c r="A142" s="18">
        <f t="shared" ref="A142:A149" si="105">A141</f>
        <v>7</v>
      </c>
      <c r="B142" s="276"/>
      <c r="C142" s="104" t="s">
        <v>36</v>
      </c>
      <c r="D142" s="41">
        <f t="shared" ca="1" si="97"/>
        <v>31</v>
      </c>
      <c r="E142" s="34">
        <f t="shared" ca="1" si="98"/>
        <v>31</v>
      </c>
      <c r="F142" s="34">
        <f t="shared" ca="1" si="99"/>
        <v>1</v>
      </c>
      <c r="G142" s="34">
        <f t="array" aca="1" ref="G142" ca="1">MIN(IF((MONTH(DatesS)=$A142)*(OFFSET(DatesS,,INDEX(ColS,MATCH($C142,Param,0))))&gt;0,OFFSET(DatesS,,INDEX(ColS,MATCH($C142,Param,0)))))</f>
        <v>1</v>
      </c>
      <c r="H142" s="34">
        <f t="array" aca="1" ref="H142" ca="1">MAX(IF((MONTH(DatesS)=$A142)*(OFFSET(DatesS,,INDEX(ColS,MATCH($C142,Param,0))))&gt;0,OFFSET(DatesS,,INDEX(ColS,MATCH($C142,Param,0)))))</f>
        <v>1</v>
      </c>
      <c r="I142" s="42">
        <f t="shared" ca="1" si="100"/>
        <v>0</v>
      </c>
      <c r="J142" s="41" t="e">
        <f t="shared" ca="1" si="103"/>
        <v>#REF!</v>
      </c>
      <c r="K142" s="34" t="e">
        <f t="shared" ca="1" si="104"/>
        <v>#REF!</v>
      </c>
      <c r="L142" s="34" t="e">
        <f t="shared" ca="1" si="101"/>
        <v>#REF!</v>
      </c>
      <c r="M142" s="34" t="e">
        <f t="array" aca="1" ref="M142" ca="1">MIN(IF((MONTH(DatesD)=$A142)*(OFFSET(DatesD,,INDEX(ColD1,MATCH($C142,Param,0))))&gt;0,OFFSET(DatesD,,INDEX(ColD1,MATCH($C142,Param,0)))))</f>
        <v>#REF!</v>
      </c>
      <c r="N142" s="34" t="e">
        <f t="array" aca="1" ref="N142" ca="1">MAX(IF((MONTH(DatesD)=$A142)*(OFFSET(DatesD,,INDEX(ColD1,MATCH($C142,Param,0))))&gt;0,OFFSET(DatesD,,INDEX(ColD1,MATCH($C142,Param,0)))))</f>
        <v>#REF!</v>
      </c>
      <c r="O142" s="42" t="e">
        <f t="shared" ca="1" si="102"/>
        <v>#REF!</v>
      </c>
      <c r="P142" s="36"/>
      <c r="Q142" s="35"/>
      <c r="R142" s="35"/>
      <c r="S142" s="35"/>
      <c r="T142" s="35"/>
      <c r="U142" s="37"/>
      <c r="V142" s="36"/>
      <c r="W142" s="35"/>
      <c r="X142" s="35"/>
      <c r="Y142" s="35"/>
      <c r="Z142" s="35"/>
      <c r="AA142" s="37"/>
      <c r="AB142" s="36">
        <v>0</v>
      </c>
      <c r="AC142" s="35"/>
      <c r="AD142" s="35">
        <f ca="1">IF(AB142=0,0,SUMPRODUCT((MONTH(DatesUF)=$A142)*(OFFSET(DatesUF,,INDEX(ColD1,MATCH(U142,Param,0)))))/SUMPRODUCT((MONTH(DatesUF)=$A142)*(OFFSET(DatesUF,,INDEX(ColD1,MATCH(U142,Param,0)))&lt;&gt;0)))</f>
        <v>0</v>
      </c>
      <c r="AE142" s="35"/>
      <c r="AF142" s="35"/>
      <c r="AG142" s="37"/>
      <c r="AH142" s="36" t="e">
        <f ca="1">SUMPRODUCT((MONTH(DatesSH)=$A142)*(OFFSET(DatesSH,,INDEX(ColSH,MATCH($C142,Param,0)))&lt;&gt;0))</f>
        <v>#REF!</v>
      </c>
      <c r="AI142" s="35" t="e">
        <f ca="1">SUMPRODUCT((MONTH(DatesSH)=$A142)*(OFFSET(DatesSH,,INDEX(ColSH,MATCH($C142,Param,0)))))</f>
        <v>#REF!</v>
      </c>
      <c r="AJ142" s="35" t="e">
        <f ca="1">IF(AH142=0,0,AI142/AH142)</f>
        <v>#REF!</v>
      </c>
      <c r="AK142" s="35" t="e">
        <f t="array" aca="1" ref="AK142" ca="1">MIN(IF((MONTH(DatesSH)=$A142)*(OFFSET(DatesSH,,INDEX(ColSH,MATCH($C142,Param,0))))&gt;0,OFFSET(DatesSH,,INDEX(ColSH,MATCH($C142,Param,0)))))</f>
        <v>#REF!</v>
      </c>
      <c r="AL142" s="35" t="e">
        <f t="array" aca="1" ref="AL142" ca="1">MAX(IF((MONTH(DatesSH)=$A142)*(OFFSET(DatesSH,,INDEX(ColSH,MATCH($C142,Param,0))))&gt;0,OFFSET(DatesSH,,INDEX(ColSH,MATCH($C142,Param,0)))))</f>
        <v>#REF!</v>
      </c>
      <c r="AM142" s="37" t="e">
        <f ca="1">SUMPRODUCT((MONTH(DatesSH)=$A142)*(OFFSET(DatesSH,,INDEX(ColSH,MATCH($C142,Param,0)))&gt;=INDEX(SeuilSH,MATCH($C142,Param,0))))</f>
        <v>#REF!</v>
      </c>
      <c r="AN142" s="208" t="e">
        <f t="shared" ca="1" si="95"/>
        <v>#REF!</v>
      </c>
    </row>
    <row r="143" spans="1:40" ht="25.5" hidden="1" customHeight="1" outlineLevel="1" x14ac:dyDescent="0.25">
      <c r="A143" s="18">
        <f t="shared" si="105"/>
        <v>7</v>
      </c>
      <c r="B143" s="276"/>
      <c r="C143" s="105" t="s">
        <v>48</v>
      </c>
      <c r="D143" s="41">
        <f t="shared" ca="1" si="97"/>
        <v>31</v>
      </c>
      <c r="E143" s="34">
        <f t="shared" ca="1" si="98"/>
        <v>31</v>
      </c>
      <c r="F143" s="34">
        <f t="shared" ca="1" si="99"/>
        <v>1</v>
      </c>
      <c r="G143" s="34">
        <f t="array" aca="1" ref="G143" ca="1">MIN(IF((MONTH(DatesS)=$A143)*(OFFSET(DatesS,,INDEX(ColS,MATCH($C143,Param,0))))&gt;0,OFFSET(DatesS,,INDEX(ColS,MATCH($C143,Param,0)))))</f>
        <v>1</v>
      </c>
      <c r="H143" s="34">
        <f t="array" aca="1" ref="H143" ca="1">MAX(IF((MONTH(DatesS)=$A143)*(OFFSET(DatesS,,INDEX(ColS,MATCH($C143,Param,0))))&gt;0,OFFSET(DatesS,,INDEX(ColS,MATCH($C143,Param,0)))))</f>
        <v>1</v>
      </c>
      <c r="I143" s="42">
        <f t="shared" ca="1" si="100"/>
        <v>0</v>
      </c>
      <c r="J143" s="41" t="e">
        <f t="shared" ca="1" si="103"/>
        <v>#REF!</v>
      </c>
      <c r="K143" s="34" t="e">
        <f t="shared" ca="1" si="104"/>
        <v>#REF!</v>
      </c>
      <c r="L143" s="34" t="e">
        <f t="shared" ca="1" si="101"/>
        <v>#REF!</v>
      </c>
      <c r="M143" s="34" t="e">
        <f t="array" aca="1" ref="M143" ca="1">MIN(IF((MONTH(DatesD)=$A143)*(OFFSET(DatesD,,INDEX(ColD1,MATCH($C143,Param,0))))&gt;0,OFFSET(DatesD,,INDEX(ColD1,MATCH($C143,Param,0)))))</f>
        <v>#REF!</v>
      </c>
      <c r="N143" s="34" t="e">
        <f t="array" aca="1" ref="N143" ca="1">MAX(IF((MONTH(DatesD)=$A143)*(OFFSET(DatesD,,INDEX(ColD1,MATCH($C143,Param,0))))&gt;0,OFFSET(DatesD,,INDEX(ColD1,MATCH($C143,Param,0)))))</f>
        <v>#REF!</v>
      </c>
      <c r="O143" s="42" t="e">
        <f t="shared" ca="1" si="102"/>
        <v>#REF!</v>
      </c>
      <c r="P143" s="36"/>
      <c r="Q143" s="35"/>
      <c r="R143" s="35"/>
      <c r="S143" s="35"/>
      <c r="T143" s="35"/>
      <c r="U143" s="37"/>
      <c r="V143" s="107"/>
      <c r="W143" s="108"/>
      <c r="X143" s="108"/>
      <c r="Y143" s="108"/>
      <c r="Z143" s="108"/>
      <c r="AA143" s="109"/>
      <c r="AB143" s="107"/>
      <c r="AC143" s="108"/>
      <c r="AD143" s="108"/>
      <c r="AE143" s="108"/>
      <c r="AF143" s="108"/>
      <c r="AG143" s="109"/>
      <c r="AH143" s="107"/>
      <c r="AI143" s="108"/>
      <c r="AJ143" s="108"/>
      <c r="AK143" s="108"/>
      <c r="AL143" s="108"/>
      <c r="AM143" s="109"/>
      <c r="AN143" s="208" t="e">
        <f t="shared" ca="1" si="95"/>
        <v>#REF!</v>
      </c>
    </row>
    <row r="144" spans="1:40" ht="25.5" hidden="1" customHeight="1" outlineLevel="1" x14ac:dyDescent="0.25">
      <c r="A144" s="18">
        <f t="shared" si="105"/>
        <v>7</v>
      </c>
      <c r="B144" s="276"/>
      <c r="C144" s="105" t="s">
        <v>12</v>
      </c>
      <c r="D144" s="41">
        <f t="shared" ca="1" si="97"/>
        <v>31</v>
      </c>
      <c r="E144" s="34">
        <f t="shared" ca="1" si="98"/>
        <v>2818.6000000000004</v>
      </c>
      <c r="F144" s="34">
        <f t="shared" ca="1" si="99"/>
        <v>90.922580645161304</v>
      </c>
      <c r="G144" s="34">
        <f t="array" aca="1" ref="G144" ca="1">MIN(IF((MONTH(DatesS)=$A144)*(OFFSET(DatesS,,INDEX(ColS,MATCH($C144,Param,0))))&gt;0,OFFSET(DatesS,,INDEX(ColS,MATCH($C144,Param,0)))))</f>
        <v>87.4</v>
      </c>
      <c r="H144" s="34">
        <f t="array" aca="1" ref="H144" ca="1">MAX(IF((MONTH(DatesS)=$A144)*(OFFSET(DatesS,,INDEX(ColS,MATCH($C144,Param,0))))&gt;0,OFFSET(DatesS,,INDEX(ColS,MATCH($C144,Param,0)))))</f>
        <v>93.9</v>
      </c>
      <c r="I144" s="42">
        <f t="shared" ca="1" si="100"/>
        <v>0</v>
      </c>
      <c r="J144" s="41" t="e">
        <f t="shared" ca="1" si="103"/>
        <v>#REF!</v>
      </c>
      <c r="K144" s="34" t="e">
        <f t="shared" ca="1" si="104"/>
        <v>#REF!</v>
      </c>
      <c r="L144" s="34" t="e">
        <f t="shared" ca="1" si="101"/>
        <v>#REF!</v>
      </c>
      <c r="M144" s="34" t="e">
        <f t="array" aca="1" ref="M144" ca="1">MIN(IF((MONTH(DatesD)=$A144)*(OFFSET(DatesD,,INDEX(ColD1,MATCH($C144,Param,0))))&gt;0,OFFSET(DatesD,,INDEX(ColD1,MATCH($C144,Param,0)))))</f>
        <v>#REF!</v>
      </c>
      <c r="N144" s="34" t="e">
        <f t="array" aca="1" ref="N144" ca="1">MAX(IF((MONTH(DatesD)=$A144)*(OFFSET(DatesD,,INDEX(ColD1,MATCH($C144,Param,0))))&gt;0,OFFSET(DatesD,,INDEX(ColD1,MATCH($C144,Param,0)))))</f>
        <v>#REF!</v>
      </c>
      <c r="O144" s="42" t="e">
        <f t="shared" ca="1" si="102"/>
        <v>#REF!</v>
      </c>
      <c r="P144" s="36"/>
      <c r="Q144" s="35"/>
      <c r="R144" s="35"/>
      <c r="S144" s="35"/>
      <c r="T144" s="35"/>
      <c r="U144" s="37"/>
      <c r="V144" s="36"/>
      <c r="W144" s="35"/>
      <c r="X144" s="35"/>
      <c r="Y144" s="35"/>
      <c r="Z144" s="35"/>
      <c r="AA144" s="37"/>
      <c r="AB144" s="36"/>
      <c r="AC144" s="35"/>
      <c r="AD144" s="35"/>
      <c r="AE144" s="35"/>
      <c r="AF144" s="35"/>
      <c r="AG144" s="37"/>
      <c r="AH144" s="41" t="e">
        <f ca="1">SUMPRODUCT((MONTH(DatesSH)=$A144)*(OFFSET(DatesSH,,INDEX(ColSH,MATCH($C144,Param,0)))&lt;&gt;0))</f>
        <v>#REF!</v>
      </c>
      <c r="AI144" s="34" t="e">
        <f ca="1">SUMPRODUCT((MONTH(DatesSH)=$A144)*(OFFSET(DatesSH,,INDEX(ColSH,MATCH($C144,Param,0)))))</f>
        <v>#REF!</v>
      </c>
      <c r="AJ144" s="34" t="e">
        <f ca="1">IF(AH144=0,0,AI144/AH144)</f>
        <v>#REF!</v>
      </c>
      <c r="AK144" s="34" t="e">
        <f t="array" aca="1" ref="AK144" ca="1">MIN(IF((MONTH(DatesSH)=$A144)*(OFFSET(DatesSH,,INDEX(ColSH,MATCH($C144,Param,0))))&gt;0,OFFSET(DatesSH,,INDEX(ColSH,MATCH($C144,Param,0)))))</f>
        <v>#REF!</v>
      </c>
      <c r="AL144" s="34" t="e">
        <f t="array" aca="1" ref="AL144" ca="1">MAX(IF((MONTH(DatesSH)=$A144)*(OFFSET(DatesSH,,INDEX(ColSH,MATCH($C144,Param,0))))&gt;0,OFFSET(DatesSH,,INDEX(ColSH,MATCH($C144,Param,0)))))</f>
        <v>#REF!</v>
      </c>
      <c r="AM144" s="42" t="e">
        <f ca="1">SUMPRODUCT((MONTH(DatesSH)=$A144)*(OFFSET(DatesSH,,INDEX(ColSH,MATCH($C144,Param,0)))&gt;=INDEX(SeuilSH,MATCH($C144,Param,0))))</f>
        <v>#REF!</v>
      </c>
      <c r="AN144" s="208" t="e">
        <f t="shared" ca="1" si="95"/>
        <v>#REF!</v>
      </c>
    </row>
    <row r="145" spans="1:41" ht="25.5" hidden="1" customHeight="1" outlineLevel="1" x14ac:dyDescent="0.25">
      <c r="A145" s="18">
        <f t="shared" si="105"/>
        <v>7</v>
      </c>
      <c r="B145" s="276"/>
      <c r="C145" s="105" t="s">
        <v>37</v>
      </c>
      <c r="D145" s="41" t="e">
        <f t="shared" ca="1" si="97"/>
        <v>#N/A</v>
      </c>
      <c r="E145" s="34" t="e">
        <f t="shared" ca="1" si="98"/>
        <v>#N/A</v>
      </c>
      <c r="F145" s="34" t="e">
        <f t="shared" ca="1" si="99"/>
        <v>#N/A</v>
      </c>
      <c r="G145" s="34" t="e">
        <f t="array" aca="1" ref="G145" ca="1">MIN(IF((MONTH(DatesS)=$A145)*(OFFSET(DatesS,,INDEX(ColS,MATCH($C145,Param,0))))&gt;0,OFFSET(DatesS,,INDEX(ColS,MATCH($C145,Param,0)))))</f>
        <v>#N/A</v>
      </c>
      <c r="H145" s="34" t="e">
        <f t="array" aca="1" ref="H145" ca="1">MAX(IF((MONTH(DatesS)=$A145)*(OFFSET(DatesS,,INDEX(ColS,MATCH($C145,Param,0))))&gt;0,OFFSET(DatesS,,INDEX(ColS,MATCH($C145,Param,0)))))</f>
        <v>#N/A</v>
      </c>
      <c r="I145" s="42" t="e">
        <f t="shared" ca="1" si="100"/>
        <v>#N/A</v>
      </c>
      <c r="J145" s="41" t="e">
        <f t="shared" ca="1" si="103"/>
        <v>#REF!</v>
      </c>
      <c r="K145" s="34" t="e">
        <f t="shared" ca="1" si="104"/>
        <v>#REF!</v>
      </c>
      <c r="L145" s="34" t="e">
        <f t="shared" ca="1" si="101"/>
        <v>#REF!</v>
      </c>
      <c r="M145" s="34" t="e">
        <f t="array" aca="1" ref="M145" ca="1">MIN(IF((MONTH(DatesD)=$A145)*(OFFSET(DatesD,,INDEX(ColD1,MATCH($C145,Param,0))))&gt;0,OFFSET(DatesD,,INDEX(ColD1,MATCH($C145,Param,0)))))</f>
        <v>#REF!</v>
      </c>
      <c r="N145" s="34" t="e">
        <f t="array" aca="1" ref="N145" ca="1">MAX(IF((MONTH(DatesD)=$A145)*(OFFSET(DatesD,,INDEX(ColD1,MATCH($C145,Param,0))))&gt;0,OFFSET(DatesD,,INDEX(ColD1,MATCH($C145,Param,0)))))</f>
        <v>#REF!</v>
      </c>
      <c r="O145" s="42" t="e">
        <f t="shared" ca="1" si="102"/>
        <v>#REF!</v>
      </c>
      <c r="P145" s="36"/>
      <c r="Q145" s="35"/>
      <c r="R145" s="35"/>
      <c r="S145" s="35"/>
      <c r="T145" s="35"/>
      <c r="U145" s="37"/>
      <c r="V145" s="107"/>
      <c r="W145" s="108"/>
      <c r="X145" s="108"/>
      <c r="Y145" s="108"/>
      <c r="Z145" s="108"/>
      <c r="AA145" s="109"/>
      <c r="AB145" s="36"/>
      <c r="AC145" s="35"/>
      <c r="AD145" s="35"/>
      <c r="AE145" s="35"/>
      <c r="AF145" s="35"/>
      <c r="AG145" s="37"/>
      <c r="AH145" s="107"/>
      <c r="AI145" s="108"/>
      <c r="AJ145" s="108"/>
      <c r="AK145" s="108"/>
      <c r="AL145" s="108"/>
      <c r="AM145" s="109"/>
      <c r="AN145" s="208" t="e">
        <f t="shared" ca="1" si="95"/>
        <v>#N/A</v>
      </c>
    </row>
    <row r="146" spans="1:41" ht="25.5" hidden="1" customHeight="1" outlineLevel="1" x14ac:dyDescent="0.25">
      <c r="A146" s="18">
        <f t="shared" si="105"/>
        <v>7</v>
      </c>
      <c r="B146" s="276"/>
      <c r="C146" s="105" t="s">
        <v>44</v>
      </c>
      <c r="D146" s="41">
        <f t="shared" ca="1" si="97"/>
        <v>31</v>
      </c>
      <c r="E146" s="34">
        <f t="shared" ca="1" si="98"/>
        <v>339.50000000000006</v>
      </c>
      <c r="F146" s="34">
        <f t="shared" ca="1" si="99"/>
        <v>10.951612903225808</v>
      </c>
      <c r="G146" s="34">
        <f t="array" aca="1" ref="G146" ca="1">MIN(IF((MONTH(DatesS)=$A146)*(OFFSET(DatesS,,INDEX(ColS,MATCH($C146,Param,0))))&gt;0,OFFSET(DatesS,,INDEX(ColS,MATCH($C146,Param,0)))))</f>
        <v>2</v>
      </c>
      <c r="H146" s="34">
        <f t="array" aca="1" ref="H146" ca="1">MAX(IF((MONTH(DatesS)=$A146)*(OFFSET(DatesS,,INDEX(ColS,MATCH($C146,Param,0))))&gt;0,OFFSET(DatesS,,INDEX(ColS,MATCH($C146,Param,0)))))</f>
        <v>32</v>
      </c>
      <c r="I146" s="42">
        <f t="shared" ca="1" si="100"/>
        <v>0</v>
      </c>
      <c r="J146" s="41" t="e">
        <f t="shared" ca="1" si="103"/>
        <v>#REF!</v>
      </c>
      <c r="K146" s="34" t="e">
        <f t="shared" ca="1" si="104"/>
        <v>#REF!</v>
      </c>
      <c r="L146" s="34" t="e">
        <f t="shared" ca="1" si="101"/>
        <v>#REF!</v>
      </c>
      <c r="M146" s="34" t="e">
        <f t="array" aca="1" ref="M146" ca="1">MIN(IF((MONTH(DatesD)=$A146)*(OFFSET(DatesD,,INDEX(ColD1,MATCH($C146,Param,0))))&gt;0,OFFSET(DatesD,,INDEX(ColD1,MATCH($C146,Param,0)))))</f>
        <v>#REF!</v>
      </c>
      <c r="N146" s="34" t="e">
        <f t="array" aca="1" ref="N146" ca="1">MAX(IF((MONTH(DatesD)=$A146)*(OFFSET(DatesD,,INDEX(ColD1,MATCH($C146,Param,0))))&gt;0,OFFSET(DatesD,,INDEX(ColD1,MATCH($C146,Param,0)))))</f>
        <v>#REF!</v>
      </c>
      <c r="O146" s="42" t="e">
        <f t="shared" ca="1" si="102"/>
        <v>#REF!</v>
      </c>
      <c r="P146" s="70"/>
      <c r="Q146" s="71"/>
      <c r="R146" s="71"/>
      <c r="S146" s="71"/>
      <c r="T146" s="71"/>
      <c r="U146" s="69"/>
      <c r="V146" s="107"/>
      <c r="W146" s="108"/>
      <c r="X146" s="108"/>
      <c r="Y146" s="108"/>
      <c r="Z146" s="108"/>
      <c r="AA146" s="109"/>
      <c r="AB146" s="36"/>
      <c r="AC146" s="35"/>
      <c r="AD146" s="35"/>
      <c r="AE146" s="35"/>
      <c r="AF146" s="35"/>
      <c r="AG146" s="37"/>
      <c r="AH146" s="107"/>
      <c r="AI146" s="108"/>
      <c r="AJ146" s="108"/>
      <c r="AK146" s="108"/>
      <c r="AL146" s="108"/>
      <c r="AM146" s="109"/>
      <c r="AN146" s="208" t="e">
        <f t="shared" ca="1" si="95"/>
        <v>#REF!</v>
      </c>
    </row>
    <row r="147" spans="1:41" ht="25.5" hidden="1" customHeight="1" outlineLevel="1" x14ac:dyDescent="0.25">
      <c r="A147" s="18">
        <f t="shared" si="105"/>
        <v>7</v>
      </c>
      <c r="B147" s="276"/>
      <c r="C147" s="105" t="s">
        <v>45</v>
      </c>
      <c r="D147" s="41">
        <f t="shared" ca="1" si="97"/>
        <v>31</v>
      </c>
      <c r="E147" s="34">
        <f t="shared" ca="1" si="98"/>
        <v>86.11</v>
      </c>
      <c r="F147" s="34">
        <f t="shared" ca="1" si="99"/>
        <v>2.777741935483871</v>
      </c>
      <c r="G147" s="34">
        <f t="array" aca="1" ref="G147" ca="1">MIN(IF((MONTH(DatesS)=$A147)*(OFFSET(DatesS,,INDEX(ColS,MATCH($C147,Param,0))))&gt;0,OFFSET(DatesS,,INDEX(ColS,MATCH($C147,Param,0)))))</f>
        <v>0.18</v>
      </c>
      <c r="H147" s="34">
        <f t="array" aca="1" ref="H147" ca="1">MAX(IF((MONTH(DatesS)=$A147)*(OFFSET(DatesS,,INDEX(ColS,MATCH($C147,Param,0))))&gt;0,OFFSET(DatesS,,INDEX(ColS,MATCH($C147,Param,0)))))</f>
        <v>5.96</v>
      </c>
      <c r="I147" s="42">
        <f t="shared" ca="1" si="100"/>
        <v>0</v>
      </c>
      <c r="J147" s="107"/>
      <c r="K147" s="108"/>
      <c r="L147" s="108"/>
      <c r="M147" s="108"/>
      <c r="N147" s="108"/>
      <c r="O147" s="109"/>
      <c r="P147" s="107"/>
      <c r="Q147" s="108"/>
      <c r="R147" s="108"/>
      <c r="S147" s="108"/>
      <c r="T147" s="108"/>
      <c r="U147" s="109"/>
      <c r="V147" s="107"/>
      <c r="W147" s="108"/>
      <c r="X147" s="108"/>
      <c r="Y147" s="108"/>
      <c r="Z147" s="108"/>
      <c r="AA147" s="109"/>
      <c r="AB147" s="107"/>
      <c r="AC147" s="108"/>
      <c r="AD147" s="108"/>
      <c r="AE147" s="108"/>
      <c r="AF147" s="108"/>
      <c r="AG147" s="109"/>
      <c r="AH147" s="107"/>
      <c r="AI147" s="108"/>
      <c r="AJ147" s="108"/>
      <c r="AK147" s="108"/>
      <c r="AL147" s="108"/>
      <c r="AM147" s="109"/>
      <c r="AN147" s="208">
        <f t="shared" ca="1" si="95"/>
        <v>31</v>
      </c>
    </row>
    <row r="148" spans="1:41" ht="25.5" hidden="1" customHeight="1" outlineLevel="1" x14ac:dyDescent="0.25">
      <c r="A148" s="18">
        <f t="shared" si="105"/>
        <v>7</v>
      </c>
      <c r="B148" s="276"/>
      <c r="C148" s="105" t="s">
        <v>46</v>
      </c>
      <c r="D148" s="41">
        <f t="shared" ca="1" si="97"/>
        <v>31</v>
      </c>
      <c r="E148" s="34">
        <f t="shared" ca="1" si="98"/>
        <v>8.36</v>
      </c>
      <c r="F148" s="34">
        <f t="shared" ca="1" si="99"/>
        <v>0.26967741935483869</v>
      </c>
      <c r="G148" s="34">
        <f t="array" aca="1" ref="G148" ca="1">MIN(IF((MONTH(DatesS)=$A148)*(OFFSET(DatesS,,INDEX(ColS,MATCH($C148,Param,0))))&gt;0,OFFSET(DatesS,,INDEX(ColS,MATCH($C148,Param,0)))))</f>
        <v>0.1</v>
      </c>
      <c r="H148" s="34">
        <f t="array" aca="1" ref="H148" ca="1">MAX(IF((MONTH(DatesS)=$A148)*(OFFSET(DatesS,,INDEX(ColS,MATCH($C148,Param,0))))&gt;0,OFFSET(DatesS,,INDEX(ColS,MATCH($C148,Param,0)))))</f>
        <v>0.95699999999999996</v>
      </c>
      <c r="I148" s="42">
        <f t="shared" ca="1" si="100"/>
        <v>0</v>
      </c>
      <c r="J148" s="107"/>
      <c r="K148" s="108"/>
      <c r="L148" s="108"/>
      <c r="M148" s="108"/>
      <c r="N148" s="108"/>
      <c r="O148" s="109"/>
      <c r="P148" s="107"/>
      <c r="Q148" s="108"/>
      <c r="R148" s="108"/>
      <c r="S148" s="108"/>
      <c r="T148" s="108"/>
      <c r="U148" s="109"/>
      <c r="V148" s="107"/>
      <c r="W148" s="108"/>
      <c r="X148" s="108"/>
      <c r="Y148" s="108"/>
      <c r="Z148" s="108"/>
      <c r="AA148" s="109"/>
      <c r="AB148" s="107"/>
      <c r="AC148" s="108"/>
      <c r="AD148" s="108"/>
      <c r="AE148" s="108"/>
      <c r="AF148" s="108"/>
      <c r="AG148" s="109"/>
      <c r="AH148" s="107"/>
      <c r="AI148" s="108"/>
      <c r="AJ148" s="108"/>
      <c r="AK148" s="108"/>
      <c r="AL148" s="108"/>
      <c r="AM148" s="109"/>
      <c r="AN148" s="208">
        <f t="shared" ca="1" si="95"/>
        <v>31</v>
      </c>
      <c r="AO148" s="19"/>
    </row>
    <row r="149" spans="1:41" ht="25.5" hidden="1" customHeight="1" outlineLevel="1" x14ac:dyDescent="0.25">
      <c r="A149" s="18">
        <f t="shared" si="105"/>
        <v>7</v>
      </c>
      <c r="B149" s="276"/>
      <c r="C149" s="105" t="s">
        <v>47</v>
      </c>
      <c r="D149" s="41">
        <f t="shared" ca="1" si="97"/>
        <v>31</v>
      </c>
      <c r="E149" s="34">
        <f t="shared" ca="1" si="98"/>
        <v>60.018000000000001</v>
      </c>
      <c r="F149" s="34">
        <f t="shared" ca="1" si="99"/>
        <v>1.9360645161290322</v>
      </c>
      <c r="G149" s="34">
        <f t="array" aca="1" ref="G149" ca="1">MIN(IF((MONTH(DatesS)=$A149)*(OFFSET(DatesS,,INDEX(ColS,MATCH($C149,Param,0))))&gt;0,OFFSET(DatesS,,INDEX(ColS,MATCH($C149,Param,0)))))</f>
        <v>3.1E-2</v>
      </c>
      <c r="H149" s="34">
        <f t="array" aca="1" ref="H149" ca="1">MAX(IF((MONTH(DatesS)=$A149)*(OFFSET(DatesS,,INDEX(ColS,MATCH($C149,Param,0))))&gt;0,OFFSET(DatesS,,INDEX(ColS,MATCH($C149,Param,0)))))</f>
        <v>6.0469999999999997</v>
      </c>
      <c r="I149" s="42">
        <f t="shared" ca="1" si="100"/>
        <v>0</v>
      </c>
      <c r="J149" s="107"/>
      <c r="K149" s="108"/>
      <c r="L149" s="108"/>
      <c r="M149" s="108"/>
      <c r="N149" s="108"/>
      <c r="O149" s="109"/>
      <c r="P149" s="107"/>
      <c r="Q149" s="108"/>
      <c r="R149" s="108"/>
      <c r="S149" s="108"/>
      <c r="T149" s="108"/>
      <c r="U149" s="109"/>
      <c r="V149" s="107"/>
      <c r="W149" s="108"/>
      <c r="X149" s="108"/>
      <c r="Y149" s="108"/>
      <c r="Z149" s="108"/>
      <c r="AA149" s="109"/>
      <c r="AB149" s="107"/>
      <c r="AC149" s="108"/>
      <c r="AD149" s="108"/>
      <c r="AE149" s="108"/>
      <c r="AF149" s="108"/>
      <c r="AG149" s="109"/>
      <c r="AH149" s="107"/>
      <c r="AI149" s="108"/>
      <c r="AJ149" s="108"/>
      <c r="AK149" s="108"/>
      <c r="AL149" s="108"/>
      <c r="AM149" s="109"/>
      <c r="AN149" s="208">
        <f t="shared" ca="1" si="95"/>
        <v>31</v>
      </c>
    </row>
    <row r="150" spans="1:41" ht="25.5" hidden="1" customHeight="1" outlineLevel="1" x14ac:dyDescent="0.25">
      <c r="A150" s="18">
        <v>1</v>
      </c>
      <c r="B150" s="276"/>
      <c r="C150" s="105" t="s">
        <v>71</v>
      </c>
      <c r="D150" s="41">
        <f t="shared" ca="1" si="97"/>
        <v>30</v>
      </c>
      <c r="E150" s="34">
        <f t="shared" ca="1" si="98"/>
        <v>1734.8700000000001</v>
      </c>
      <c r="F150" s="34">
        <f t="shared" ca="1" si="99"/>
        <v>57.829000000000001</v>
      </c>
      <c r="G150" s="34">
        <f t="array" aca="1" ref="G150" ca="1">MIN(IF((MONTH(DatesS)=$A150)*(OFFSET(DatesS,,INDEX(ColS,MATCH($C150,Param,0))))&gt;0,OFFSET(DatesS,,INDEX(ColS,MATCH($C150,Param,0)))))</f>
        <v>0.12</v>
      </c>
      <c r="H150" s="34">
        <f t="array" aca="1" ref="H150" ca="1">MAX(IF((MONTH(DatesS)=$A150)*(OFFSET(DatesS,,INDEX(ColS,MATCH($C150,Param,0))))&gt;0,OFFSET(DatesS,,INDEX(ColS,MATCH($C150,Param,0)))))</f>
        <v>620</v>
      </c>
      <c r="I150" s="42">
        <f t="shared" ca="1" si="100"/>
        <v>4</v>
      </c>
      <c r="J150" s="107"/>
      <c r="K150" s="108"/>
      <c r="L150" s="108"/>
      <c r="M150" s="108"/>
      <c r="N150" s="108"/>
      <c r="O150" s="109"/>
      <c r="P150" s="107"/>
      <c r="Q150" s="108"/>
      <c r="R150" s="108"/>
      <c r="S150" s="108"/>
      <c r="T150" s="108"/>
      <c r="U150" s="109"/>
      <c r="V150" s="36"/>
      <c r="W150" s="35"/>
      <c r="X150" s="35"/>
      <c r="Y150" s="35"/>
      <c r="Z150" s="35"/>
      <c r="AA150" s="37"/>
      <c r="AB150" s="36"/>
      <c r="AC150" s="35"/>
      <c r="AD150" s="35"/>
      <c r="AE150" s="35"/>
      <c r="AF150" s="35"/>
      <c r="AG150" s="37"/>
      <c r="AH150" s="107"/>
      <c r="AI150" s="108"/>
      <c r="AJ150" s="108"/>
      <c r="AK150" s="108"/>
      <c r="AL150" s="108"/>
      <c r="AM150" s="109"/>
      <c r="AN150" s="208">
        <f t="shared" ca="1" si="95"/>
        <v>30</v>
      </c>
    </row>
    <row r="151" spans="1:41" ht="25.5" hidden="1" customHeight="1" outlineLevel="1" x14ac:dyDescent="0.25">
      <c r="A151" s="18">
        <f>A149</f>
        <v>7</v>
      </c>
      <c r="B151" s="276"/>
      <c r="C151" s="105" t="s">
        <v>28</v>
      </c>
      <c r="D151" s="41">
        <f t="shared" ca="1" si="97"/>
        <v>31</v>
      </c>
      <c r="E151" s="34">
        <f t="shared" ca="1" si="98"/>
        <v>7.4500000000000011</v>
      </c>
      <c r="F151" s="34">
        <f t="shared" ca="1" si="99"/>
        <v>0.24032258064516132</v>
      </c>
      <c r="G151" s="34">
        <f t="array" aca="1" ref="G151" ca="1">MIN(IF((MONTH(DatesS)=$A151)*(OFFSET(DatesS,,INDEX(ColS,MATCH($C151,Param,0))))&gt;0,OFFSET(DatesS,,INDEX(ColS,MATCH($C151,Param,0)))))</f>
        <v>0.1</v>
      </c>
      <c r="H151" s="34">
        <f t="array" aca="1" ref="H151" ca="1">MAX(IF((MONTH(DatesS)=$A151)*(OFFSET(DatesS,,INDEX(ColS,MATCH($C151,Param,0))))&gt;0,OFFSET(DatesS,,INDEX(ColS,MATCH($C151,Param,0)))))</f>
        <v>0.44</v>
      </c>
      <c r="I151" s="42">
        <f t="shared" ca="1" si="100"/>
        <v>0</v>
      </c>
      <c r="J151" s="41" t="e">
        <f t="shared" ref="J151:J159" ca="1" si="106">SUMPRODUCT((MONTH(DatesD)=$A151)*(OFFSET(DatesD,,INDEX(ColD1,MATCH($C151,Param,0)))&lt;&gt;0))</f>
        <v>#REF!</v>
      </c>
      <c r="K151" s="34" t="e">
        <f t="shared" ref="K151:K159" ca="1" si="107">SUMPRODUCT((MONTH(DatesD)=$A151)*(OFFSET(DatesD,,INDEX(ColD1,MATCH($C151,Param,0)))))</f>
        <v>#REF!</v>
      </c>
      <c r="L151" s="34" t="e">
        <f t="shared" ref="L151:L159" ca="1" si="108">IF(J151=0,0,K151/J151)</f>
        <v>#REF!</v>
      </c>
      <c r="M151" s="34" t="e">
        <f t="array" aca="1" ref="M151" ca="1">MIN(IF((MONTH(DatesD)=$A151)*(OFFSET(DatesD,,INDEX(ColD1,MATCH($C151,Param,0))))&gt;0,OFFSET(DatesD,,INDEX(ColD1,MATCH($C151,Param,0)))))</f>
        <v>#REF!</v>
      </c>
      <c r="N151" s="34" t="e">
        <f t="array" aca="1" ref="N151" ca="1">MAX(IF((MONTH(DatesD)=$A151)*(OFFSET(DatesD,,INDEX(ColD1,MATCH($C151,Param,0))))&gt;0,OFFSET(DatesD,,INDEX(ColD1,MATCH($C151,Param,0)))))</f>
        <v>#REF!</v>
      </c>
      <c r="O151" s="42" t="e">
        <f t="shared" ref="O151:O159" ca="1" si="109">SUMPRODUCT((MONTH(DatesD)=$A151)*(OFFSET(DatesD,,INDEX(ColD1,MATCH($C151,Param,0)))&gt;=INDEX(SeuilD1,MATCH($C151,Param,0))))</f>
        <v>#REF!</v>
      </c>
      <c r="P151" s="36"/>
      <c r="Q151" s="35"/>
      <c r="R151" s="35"/>
      <c r="S151" s="35"/>
      <c r="T151" s="35"/>
      <c r="U151" s="37"/>
      <c r="V151" s="107"/>
      <c r="W151" s="108"/>
      <c r="X151" s="108"/>
      <c r="Y151" s="108"/>
      <c r="Z151" s="108"/>
      <c r="AA151" s="109"/>
      <c r="AB151" s="107"/>
      <c r="AC151" s="108"/>
      <c r="AD151" s="108">
        <f t="shared" ref="AD151:AD159" ca="1" si="110">IF(AB151=0,0,SUMPRODUCT((MONTH(DatesUF)=$A151)*(OFFSET(DatesUF,,INDEX(ColD1,MATCH(U151,Param,0)))))/SUMPRODUCT((MONTH(DatesUF)=$A151)*(OFFSET(DatesUF,,INDEX(ColD1,MATCH(U151,Param,0)))&lt;&gt;0)))</f>
        <v>0</v>
      </c>
      <c r="AE151" s="108"/>
      <c r="AF151" s="108"/>
      <c r="AG151" s="109"/>
      <c r="AH151" s="107"/>
      <c r="AI151" s="108"/>
      <c r="AJ151" s="108"/>
      <c r="AK151" s="108"/>
      <c r="AL151" s="108"/>
      <c r="AM151" s="109"/>
      <c r="AN151" s="208" t="e">
        <f t="shared" ca="1" si="95"/>
        <v>#REF!</v>
      </c>
    </row>
    <row r="152" spans="1:41" ht="25.5" hidden="1" customHeight="1" outlineLevel="1" x14ac:dyDescent="0.25">
      <c r="A152" s="18">
        <f t="shared" ref="A152:A160" si="111">A151</f>
        <v>7</v>
      </c>
      <c r="B152" s="276"/>
      <c r="C152" s="105" t="s">
        <v>64</v>
      </c>
      <c r="D152" s="41">
        <f t="shared" ca="1" si="97"/>
        <v>22</v>
      </c>
      <c r="E152" s="34" t="e">
        <f t="shared" ca="1" si="98"/>
        <v>#VALUE!</v>
      </c>
      <c r="F152" s="34" t="e">
        <f t="shared" ca="1" si="99"/>
        <v>#VALUE!</v>
      </c>
      <c r="G152" s="34" t="e">
        <f t="array" aca="1" ref="G152" ca="1">MIN(IF((MONTH(DatesS)=$A152)*(OFFSET(DatesS,,INDEX(ColS,MATCH($C152,Param,0))))&gt;0,OFFSET(DatesS,,INDEX(ColS,MATCH($C152,Param,0)))))</f>
        <v>#VALUE!</v>
      </c>
      <c r="H152" s="34" t="e">
        <f t="array" aca="1" ref="H152" ca="1">MAX(IF((MONTH(DatesS)=$A152)*(OFFSET(DatesS,,INDEX(ColS,MATCH($C152,Param,0))))&gt;0,OFFSET(DatesS,,INDEX(ColS,MATCH($C152,Param,0)))))</f>
        <v>#VALUE!</v>
      </c>
      <c r="I152" s="42">
        <f t="shared" ca="1" si="100"/>
        <v>22</v>
      </c>
      <c r="J152" s="41" t="e">
        <f t="shared" ca="1" si="106"/>
        <v>#REF!</v>
      </c>
      <c r="K152" s="34" t="e">
        <f t="shared" ca="1" si="107"/>
        <v>#REF!</v>
      </c>
      <c r="L152" s="34" t="e">
        <f t="shared" ca="1" si="108"/>
        <v>#REF!</v>
      </c>
      <c r="M152" s="34" t="e">
        <f t="array" aca="1" ref="M152" ca="1">MIN(IF((MONTH(DatesD)=$A152)*(OFFSET(DatesD,,INDEX(ColD1,MATCH($C152,Param,0))))&gt;0,OFFSET(DatesD,,INDEX(ColD1,MATCH($C152,Param,0)))))</f>
        <v>#REF!</v>
      </c>
      <c r="N152" s="34" t="e">
        <f t="array" aca="1" ref="N152" ca="1">MAX(IF((MONTH(DatesD)=$A152)*(OFFSET(DatesD,,INDEX(ColD1,MATCH($C152,Param,0))))&gt;0,OFFSET(DatesD,,INDEX(ColD1,MATCH($C152,Param,0)))))</f>
        <v>#REF!</v>
      </c>
      <c r="O152" s="42" t="e">
        <f t="shared" ca="1" si="109"/>
        <v>#REF!</v>
      </c>
      <c r="P152" s="36"/>
      <c r="Q152" s="35"/>
      <c r="R152" s="35"/>
      <c r="S152" s="35"/>
      <c r="T152" s="35"/>
      <c r="U152" s="37"/>
      <c r="V152" s="107"/>
      <c r="W152" s="108"/>
      <c r="X152" s="108"/>
      <c r="Y152" s="108"/>
      <c r="Z152" s="108"/>
      <c r="AA152" s="109"/>
      <c r="AB152" s="107"/>
      <c r="AC152" s="108"/>
      <c r="AD152" s="108">
        <f t="shared" ca="1" si="110"/>
        <v>0</v>
      </c>
      <c r="AE152" s="108"/>
      <c r="AF152" s="108"/>
      <c r="AG152" s="109"/>
      <c r="AH152" s="107"/>
      <c r="AI152" s="108"/>
      <c r="AJ152" s="108"/>
      <c r="AK152" s="108"/>
      <c r="AL152" s="108"/>
      <c r="AM152" s="109"/>
      <c r="AN152" s="208" t="e">
        <f t="shared" ca="1" si="95"/>
        <v>#REF!</v>
      </c>
    </row>
    <row r="153" spans="1:41" ht="25.5" hidden="1" customHeight="1" outlineLevel="1" x14ac:dyDescent="0.25">
      <c r="A153" s="18">
        <f t="shared" si="111"/>
        <v>7</v>
      </c>
      <c r="B153" s="276"/>
      <c r="C153" s="105" t="s">
        <v>65</v>
      </c>
      <c r="D153" s="41">
        <f t="shared" ca="1" si="97"/>
        <v>31</v>
      </c>
      <c r="E153" s="34" t="e">
        <f t="shared" ca="1" si="98"/>
        <v>#VALUE!</v>
      </c>
      <c r="F153" s="34" t="e">
        <f t="shared" ca="1" si="99"/>
        <v>#VALUE!</v>
      </c>
      <c r="G153" s="34" t="e">
        <f t="array" aca="1" ref="G153" ca="1">MIN(IF((MONTH(DatesS)=$A153)*(OFFSET(DatesS,,INDEX(ColS,MATCH($C153,Param,0))))&gt;0,OFFSET(DatesS,,INDEX(ColS,MATCH($C153,Param,0)))))</f>
        <v>#VALUE!</v>
      </c>
      <c r="H153" s="34" t="e">
        <f t="array" aca="1" ref="H153" ca="1">MAX(IF((MONTH(DatesS)=$A153)*(OFFSET(DatesS,,INDEX(ColS,MATCH($C153,Param,0))))&gt;0,OFFSET(DatesS,,INDEX(ColS,MATCH($C153,Param,0)))))</f>
        <v>#VALUE!</v>
      </c>
      <c r="I153" s="42">
        <f t="shared" ca="1" si="100"/>
        <v>31</v>
      </c>
      <c r="J153" s="41" t="e">
        <f t="shared" ca="1" si="106"/>
        <v>#REF!</v>
      </c>
      <c r="K153" s="34" t="e">
        <f t="shared" ca="1" si="107"/>
        <v>#REF!</v>
      </c>
      <c r="L153" s="34" t="e">
        <f t="shared" ca="1" si="108"/>
        <v>#REF!</v>
      </c>
      <c r="M153" s="34" t="e">
        <f t="array" aca="1" ref="M153" ca="1">MIN(IF((MONTH(DatesD)=$A153)*(OFFSET(DatesD,,INDEX(ColD1,MATCH($C153,Param,0))))&gt;0,OFFSET(DatesD,,INDEX(ColD1,MATCH($C153,Param,0)))))</f>
        <v>#REF!</v>
      </c>
      <c r="N153" s="34" t="e">
        <f t="array" aca="1" ref="N153" ca="1">MAX(IF((MONTH(DatesD)=$A153)*(OFFSET(DatesD,,INDEX(ColD1,MATCH($C153,Param,0))))&gt;0,OFFSET(DatesD,,INDEX(ColD1,MATCH($C153,Param,0)))))</f>
        <v>#REF!</v>
      </c>
      <c r="O153" s="42" t="e">
        <f t="shared" ca="1" si="109"/>
        <v>#REF!</v>
      </c>
      <c r="P153" s="36"/>
      <c r="Q153" s="35"/>
      <c r="R153" s="35"/>
      <c r="S153" s="35"/>
      <c r="T153" s="35"/>
      <c r="U153" s="37"/>
      <c r="V153" s="107"/>
      <c r="W153" s="108"/>
      <c r="X153" s="108"/>
      <c r="Y153" s="108"/>
      <c r="Z153" s="108"/>
      <c r="AA153" s="109"/>
      <c r="AB153" s="107"/>
      <c r="AC153" s="108"/>
      <c r="AD153" s="108">
        <f t="shared" ca="1" si="110"/>
        <v>0</v>
      </c>
      <c r="AE153" s="108"/>
      <c r="AF153" s="108"/>
      <c r="AG153" s="109"/>
      <c r="AH153" s="107"/>
      <c r="AI153" s="108"/>
      <c r="AJ153" s="108"/>
      <c r="AK153" s="108"/>
      <c r="AL153" s="108"/>
      <c r="AM153" s="109"/>
      <c r="AN153" s="208" t="e">
        <f t="shared" ca="1" si="95"/>
        <v>#REF!</v>
      </c>
    </row>
    <row r="154" spans="1:41" ht="25.5" hidden="1" customHeight="1" outlineLevel="1" x14ac:dyDescent="0.25">
      <c r="A154" s="18">
        <f t="shared" si="111"/>
        <v>7</v>
      </c>
      <c r="B154" s="276"/>
      <c r="C154" s="105" t="s">
        <v>26</v>
      </c>
      <c r="D154" s="41">
        <f t="shared" ca="1" si="97"/>
        <v>31</v>
      </c>
      <c r="E154" s="34">
        <f t="shared" ca="1" si="98"/>
        <v>0.4170000000000002</v>
      </c>
      <c r="F154" s="34">
        <f t="shared" ca="1" si="99"/>
        <v>1.3451612903225814E-2</v>
      </c>
      <c r="G154" s="34">
        <f t="array" aca="1" ref="G154" ca="1">MIN(IF((MONTH(DatesS)=$A154)*(OFFSET(DatesS,,INDEX(ColS,MATCH($C154,Param,0))))&gt;0,OFFSET(DatesS,,INDEX(ColS,MATCH($C154,Param,0)))))</f>
        <v>5.0000000000000001E-3</v>
      </c>
      <c r="H154" s="34">
        <f t="array" aca="1" ref="H154" ca="1">MAX(IF((MONTH(DatesS)=$A154)*(OFFSET(DatesS,,INDEX(ColS,MATCH($C154,Param,0))))&gt;0,OFFSET(DatesS,,INDEX(ColS,MATCH($C154,Param,0)))))</f>
        <v>0.04</v>
      </c>
      <c r="I154" s="42">
        <f t="shared" ca="1" si="100"/>
        <v>0</v>
      </c>
      <c r="J154" s="41" t="e">
        <f t="shared" ca="1" si="106"/>
        <v>#REF!</v>
      </c>
      <c r="K154" s="34" t="e">
        <f t="shared" ca="1" si="107"/>
        <v>#REF!</v>
      </c>
      <c r="L154" s="34" t="e">
        <f t="shared" ca="1" si="108"/>
        <v>#REF!</v>
      </c>
      <c r="M154" s="34" t="e">
        <f t="array" aca="1" ref="M154" ca="1">MIN(IF((MONTH(DatesD)=$A154)*(OFFSET(DatesD,,INDEX(ColD1,MATCH($C154,Param,0))))&gt;0,OFFSET(DatesD,,INDEX(ColD1,MATCH($C154,Param,0)))))</f>
        <v>#REF!</v>
      </c>
      <c r="N154" s="34" t="e">
        <f t="array" aca="1" ref="N154" ca="1">MAX(IF((MONTH(DatesD)=$A154)*(OFFSET(DatesD,,INDEX(ColD1,MATCH($C154,Param,0))))&gt;0,OFFSET(DatesD,,INDEX(ColD1,MATCH($C154,Param,0)))))</f>
        <v>#REF!</v>
      </c>
      <c r="O154" s="42" t="e">
        <f t="shared" ca="1" si="109"/>
        <v>#REF!</v>
      </c>
      <c r="P154" s="36"/>
      <c r="Q154" s="35"/>
      <c r="R154" s="35"/>
      <c r="S154" s="35"/>
      <c r="T154" s="35"/>
      <c r="U154" s="37"/>
      <c r="V154" s="107"/>
      <c r="W154" s="108"/>
      <c r="X154" s="108"/>
      <c r="Y154" s="108"/>
      <c r="Z154" s="108"/>
      <c r="AA154" s="109"/>
      <c r="AB154" s="107"/>
      <c r="AC154" s="108"/>
      <c r="AD154" s="108">
        <f t="shared" ca="1" si="110"/>
        <v>0</v>
      </c>
      <c r="AE154" s="108"/>
      <c r="AF154" s="108"/>
      <c r="AG154" s="109"/>
      <c r="AH154" s="107"/>
      <c r="AI154" s="108"/>
      <c r="AJ154" s="108"/>
      <c r="AK154" s="108"/>
      <c r="AL154" s="108"/>
      <c r="AM154" s="109"/>
      <c r="AN154" s="208" t="e">
        <f t="shared" ca="1" si="95"/>
        <v>#REF!</v>
      </c>
    </row>
    <row r="155" spans="1:41" ht="25.5" hidden="1" customHeight="1" outlineLevel="1" x14ac:dyDescent="0.25">
      <c r="A155" s="18">
        <f t="shared" si="111"/>
        <v>7</v>
      </c>
      <c r="B155" s="276"/>
      <c r="C155" s="105" t="s">
        <v>22</v>
      </c>
      <c r="D155" s="41">
        <f t="shared" ca="1" si="97"/>
        <v>31</v>
      </c>
      <c r="E155" s="34">
        <f t="shared" ca="1" si="98"/>
        <v>41.97</v>
      </c>
      <c r="F155" s="34">
        <f t="shared" ca="1" si="99"/>
        <v>1.3538709677419354</v>
      </c>
      <c r="G155" s="34">
        <f t="array" aca="1" ref="G155" ca="1">MIN(IF((MONTH(DatesS)=$A155)*(OFFSET(DatesS,,INDEX(ColS,MATCH($C155,Param,0))))&gt;0,OFFSET(DatesS,,INDEX(ColS,MATCH($C155,Param,0)))))</f>
        <v>0.28999999999999998</v>
      </c>
      <c r="H155" s="34">
        <f t="array" aca="1" ref="H155" ca="1">MAX(IF((MONTH(DatesS)=$A155)*(OFFSET(DatesS,,INDEX(ColS,MATCH($C155,Param,0))))&gt;0,OFFSET(DatesS,,INDEX(ColS,MATCH($C155,Param,0)))))</f>
        <v>4</v>
      </c>
      <c r="I155" s="42">
        <f t="shared" ca="1" si="100"/>
        <v>0</v>
      </c>
      <c r="J155" s="41" t="e">
        <f t="shared" ca="1" si="106"/>
        <v>#REF!</v>
      </c>
      <c r="K155" s="34" t="e">
        <f t="shared" ca="1" si="107"/>
        <v>#REF!</v>
      </c>
      <c r="L155" s="34" t="e">
        <f t="shared" ca="1" si="108"/>
        <v>#REF!</v>
      </c>
      <c r="M155" s="34" t="e">
        <f t="array" aca="1" ref="M155" ca="1">MIN(IF((MONTH(DatesD)=$A155)*(OFFSET(DatesD,,INDEX(ColD1,MATCH($C155,Param,0))))&gt;0,OFFSET(DatesD,,INDEX(ColD1,MATCH($C155,Param,0)))))</f>
        <v>#REF!</v>
      </c>
      <c r="N155" s="34" t="e">
        <f t="array" aca="1" ref="N155" ca="1">MAX(IF((MONTH(DatesD)=$A155)*(OFFSET(DatesD,,INDEX(ColD1,MATCH($C155,Param,0))))&gt;0,OFFSET(DatesD,,INDEX(ColD1,MATCH($C155,Param,0)))))</f>
        <v>#REF!</v>
      </c>
      <c r="O155" s="42" t="e">
        <f t="shared" ca="1" si="109"/>
        <v>#REF!</v>
      </c>
      <c r="P155" s="36"/>
      <c r="Q155" s="35"/>
      <c r="R155" s="35"/>
      <c r="S155" s="35"/>
      <c r="T155" s="35"/>
      <c r="U155" s="37"/>
      <c r="V155" s="107"/>
      <c r="W155" s="108"/>
      <c r="X155" s="108"/>
      <c r="Y155" s="108"/>
      <c r="Z155" s="108"/>
      <c r="AA155" s="109"/>
      <c r="AB155" s="107"/>
      <c r="AC155" s="108"/>
      <c r="AD155" s="108">
        <f t="shared" ca="1" si="110"/>
        <v>0</v>
      </c>
      <c r="AE155" s="108"/>
      <c r="AF155" s="108"/>
      <c r="AG155" s="109"/>
      <c r="AH155" s="107"/>
      <c r="AI155" s="108"/>
      <c r="AJ155" s="108"/>
      <c r="AK155" s="108"/>
      <c r="AL155" s="108"/>
      <c r="AM155" s="109"/>
      <c r="AN155" s="208" t="e">
        <f t="shared" ca="1" si="95"/>
        <v>#REF!</v>
      </c>
    </row>
    <row r="156" spans="1:41" ht="25.5" hidden="1" customHeight="1" outlineLevel="1" x14ac:dyDescent="0.25">
      <c r="A156" s="18">
        <f t="shared" si="111"/>
        <v>7</v>
      </c>
      <c r="B156" s="276"/>
      <c r="C156" s="105" t="s">
        <v>25</v>
      </c>
      <c r="D156" s="41">
        <f t="shared" ca="1" si="97"/>
        <v>31</v>
      </c>
      <c r="E156" s="34">
        <f t="shared" ca="1" si="98"/>
        <v>2.08</v>
      </c>
      <c r="F156" s="34">
        <f t="shared" ca="1" si="99"/>
        <v>6.7096774193548384E-2</v>
      </c>
      <c r="G156" s="34">
        <f t="array" aca="1" ref="G156" ca="1">MIN(IF((MONTH(DatesS)=$A156)*(OFFSET(DatesS,,INDEX(ColS,MATCH($C156,Param,0))))&gt;0,OFFSET(DatesS,,INDEX(ColS,MATCH($C156,Param,0)))))</f>
        <v>0.02</v>
      </c>
      <c r="H156" s="34">
        <f t="array" aca="1" ref="H156" ca="1">MAX(IF((MONTH(DatesS)=$A156)*(OFFSET(DatesS,,INDEX(ColS,MATCH($C156,Param,0))))&gt;0,OFFSET(DatesS,,INDEX(ColS,MATCH($C156,Param,0)))))</f>
        <v>0.15</v>
      </c>
      <c r="I156" s="42">
        <f t="shared" ca="1" si="100"/>
        <v>0</v>
      </c>
      <c r="J156" s="41" t="e">
        <f t="shared" ca="1" si="106"/>
        <v>#REF!</v>
      </c>
      <c r="K156" s="34" t="e">
        <f t="shared" ca="1" si="107"/>
        <v>#REF!</v>
      </c>
      <c r="L156" s="34" t="e">
        <f t="shared" ca="1" si="108"/>
        <v>#REF!</v>
      </c>
      <c r="M156" s="34" t="e">
        <f t="array" aca="1" ref="M156" ca="1">MIN(IF((MONTH(DatesD)=$A156)*(OFFSET(DatesD,,INDEX(ColD1,MATCH($C156,Param,0))))&gt;0,OFFSET(DatesD,,INDEX(ColD1,MATCH($C156,Param,0)))))</f>
        <v>#REF!</v>
      </c>
      <c r="N156" s="34" t="e">
        <f t="array" aca="1" ref="N156" ca="1">MAX(IF((MONTH(DatesD)=$A156)*(OFFSET(DatesD,,INDEX(ColD1,MATCH($C156,Param,0))))&gt;0,OFFSET(DatesD,,INDEX(ColD1,MATCH($C156,Param,0)))))</f>
        <v>#REF!</v>
      </c>
      <c r="O156" s="42" t="e">
        <f t="shared" ca="1" si="109"/>
        <v>#REF!</v>
      </c>
      <c r="P156" s="36"/>
      <c r="Q156" s="35"/>
      <c r="R156" s="35"/>
      <c r="S156" s="35"/>
      <c r="T156" s="35"/>
      <c r="U156" s="37"/>
      <c r="V156" s="107"/>
      <c r="W156" s="108"/>
      <c r="X156" s="108"/>
      <c r="Y156" s="108"/>
      <c r="Z156" s="108"/>
      <c r="AA156" s="109"/>
      <c r="AB156" s="107"/>
      <c r="AC156" s="108"/>
      <c r="AD156" s="108">
        <f t="shared" ca="1" si="110"/>
        <v>0</v>
      </c>
      <c r="AE156" s="108"/>
      <c r="AF156" s="108"/>
      <c r="AG156" s="109"/>
      <c r="AH156" s="107"/>
      <c r="AI156" s="108"/>
      <c r="AJ156" s="108"/>
      <c r="AK156" s="108"/>
      <c r="AL156" s="108"/>
      <c r="AM156" s="109"/>
      <c r="AN156" s="208" t="e">
        <f t="shared" ca="1" si="95"/>
        <v>#REF!</v>
      </c>
    </row>
    <row r="157" spans="1:41" ht="25.5" hidden="1" customHeight="1" outlineLevel="1" x14ac:dyDescent="0.25">
      <c r="A157" s="18">
        <f t="shared" si="111"/>
        <v>7</v>
      </c>
      <c r="B157" s="276"/>
      <c r="C157" s="105" t="s">
        <v>23</v>
      </c>
      <c r="D157" s="41">
        <f t="shared" ca="1" si="97"/>
        <v>20</v>
      </c>
      <c r="E157" s="34" t="e">
        <f t="shared" ca="1" si="98"/>
        <v>#VALUE!</v>
      </c>
      <c r="F157" s="34" t="e">
        <f t="shared" ca="1" si="99"/>
        <v>#VALUE!</v>
      </c>
      <c r="G157" s="34" t="e">
        <f t="array" aca="1" ref="G157" ca="1">MIN(IF((MONTH(DatesS)=$A157)*(OFFSET(DatesS,,INDEX(ColS,MATCH($C157,Param,0))))&gt;0,OFFSET(DatesS,,INDEX(ColS,MATCH($C157,Param,0)))))</f>
        <v>#VALUE!</v>
      </c>
      <c r="H157" s="34" t="e">
        <f t="array" aca="1" ref="H157" ca="1">MAX(IF((MONTH(DatesS)=$A157)*(OFFSET(DatesS,,INDEX(ColS,MATCH($C157,Param,0))))&gt;0,OFFSET(DatesS,,INDEX(ColS,MATCH($C157,Param,0)))))</f>
        <v>#VALUE!</v>
      </c>
      <c r="I157" s="42">
        <f t="shared" ca="1" si="100"/>
        <v>20</v>
      </c>
      <c r="J157" s="41" t="e">
        <f t="shared" ca="1" si="106"/>
        <v>#REF!</v>
      </c>
      <c r="K157" s="34" t="e">
        <f t="shared" ca="1" si="107"/>
        <v>#REF!</v>
      </c>
      <c r="L157" s="34" t="e">
        <f t="shared" ca="1" si="108"/>
        <v>#REF!</v>
      </c>
      <c r="M157" s="34" t="e">
        <f t="array" aca="1" ref="M157" ca="1">MIN(IF((MONTH(DatesD)=$A157)*(OFFSET(DatesD,,INDEX(ColD1,MATCH($C157,Param,0))))&gt;0,OFFSET(DatesD,,INDEX(ColD1,MATCH($C157,Param,0)))))</f>
        <v>#REF!</v>
      </c>
      <c r="N157" s="34" t="e">
        <f t="array" aca="1" ref="N157" ca="1">MAX(IF((MONTH(DatesD)=$A157)*(OFFSET(DatesD,,INDEX(ColD1,MATCH($C157,Param,0))))&gt;0,OFFSET(DatesD,,INDEX(ColD1,MATCH($C157,Param,0)))))</f>
        <v>#REF!</v>
      </c>
      <c r="O157" s="42" t="e">
        <f t="shared" ca="1" si="109"/>
        <v>#REF!</v>
      </c>
      <c r="P157" s="36"/>
      <c r="Q157" s="35"/>
      <c r="R157" s="35"/>
      <c r="S157" s="35"/>
      <c r="T157" s="35"/>
      <c r="U157" s="37"/>
      <c r="V157" s="107"/>
      <c r="W157" s="108"/>
      <c r="X157" s="108"/>
      <c r="Y157" s="108"/>
      <c r="Z157" s="108"/>
      <c r="AA157" s="109"/>
      <c r="AB157" s="107"/>
      <c r="AC157" s="108"/>
      <c r="AD157" s="108">
        <f t="shared" ca="1" si="110"/>
        <v>0</v>
      </c>
      <c r="AE157" s="108"/>
      <c r="AF157" s="108"/>
      <c r="AG157" s="109"/>
      <c r="AH157" s="107"/>
      <c r="AI157" s="108"/>
      <c r="AJ157" s="108"/>
      <c r="AK157" s="108"/>
      <c r="AL157" s="108"/>
      <c r="AM157" s="109"/>
      <c r="AN157" s="208" t="e">
        <f t="shared" ca="1" si="95"/>
        <v>#REF!</v>
      </c>
    </row>
    <row r="158" spans="1:41" ht="25.5" hidden="1" customHeight="1" outlineLevel="1" x14ac:dyDescent="0.25">
      <c r="A158" s="18">
        <f t="shared" si="111"/>
        <v>7</v>
      </c>
      <c r="B158" s="276"/>
      <c r="C158" s="105" t="s">
        <v>27</v>
      </c>
      <c r="D158" s="41">
        <f t="shared" ca="1" si="97"/>
        <v>31</v>
      </c>
      <c r="E158" s="34" t="e">
        <f t="shared" ca="1" si="98"/>
        <v>#VALUE!</v>
      </c>
      <c r="F158" s="34" t="e">
        <f t="shared" ca="1" si="99"/>
        <v>#VALUE!</v>
      </c>
      <c r="G158" s="34" t="e">
        <f t="array" aca="1" ref="G158" ca="1">MIN(IF((MONTH(DatesS)=$A158)*(OFFSET(DatesS,,INDEX(ColS,MATCH($C158,Param,0))))&gt;0,OFFSET(DatesS,,INDEX(ColS,MATCH($C158,Param,0)))))</f>
        <v>#VALUE!</v>
      </c>
      <c r="H158" s="34" t="e">
        <f t="array" aca="1" ref="H158" ca="1">MAX(IF((MONTH(DatesS)=$A158)*(OFFSET(DatesS,,INDEX(ColS,MATCH($C158,Param,0))))&gt;0,OFFSET(DatesS,,INDEX(ColS,MATCH($C158,Param,0)))))</f>
        <v>#VALUE!</v>
      </c>
      <c r="I158" s="42">
        <f t="shared" ca="1" si="100"/>
        <v>31</v>
      </c>
      <c r="J158" s="41" t="e">
        <f t="shared" ca="1" si="106"/>
        <v>#REF!</v>
      </c>
      <c r="K158" s="34" t="e">
        <f t="shared" ca="1" si="107"/>
        <v>#REF!</v>
      </c>
      <c r="L158" s="34" t="e">
        <f t="shared" ca="1" si="108"/>
        <v>#REF!</v>
      </c>
      <c r="M158" s="34" t="e">
        <f t="array" aca="1" ref="M158" ca="1">MIN(IF((MONTH(DatesD)=$A158)*(OFFSET(DatesD,,INDEX(ColD1,MATCH($C158,Param,0))))&gt;0,OFFSET(DatesD,,INDEX(ColD1,MATCH($C158,Param,0)))))</f>
        <v>#REF!</v>
      </c>
      <c r="N158" s="34" t="e">
        <f t="array" aca="1" ref="N158" ca="1">MAX(IF((MONTH(DatesD)=$A158)*(OFFSET(DatesD,,INDEX(ColD1,MATCH($C158,Param,0))))&gt;0,OFFSET(DatesD,,INDEX(ColD1,MATCH($C158,Param,0)))))</f>
        <v>#REF!</v>
      </c>
      <c r="O158" s="42" t="e">
        <f t="shared" ca="1" si="109"/>
        <v>#REF!</v>
      </c>
      <c r="P158" s="36"/>
      <c r="Q158" s="35"/>
      <c r="R158" s="35"/>
      <c r="S158" s="35"/>
      <c r="T158" s="35"/>
      <c r="U158" s="37"/>
      <c r="V158" s="107"/>
      <c r="W158" s="108"/>
      <c r="X158" s="108"/>
      <c r="Y158" s="108"/>
      <c r="Z158" s="108"/>
      <c r="AA158" s="109"/>
      <c r="AB158" s="107"/>
      <c r="AC158" s="108"/>
      <c r="AD158" s="108">
        <f t="shared" ca="1" si="110"/>
        <v>0</v>
      </c>
      <c r="AE158" s="108"/>
      <c r="AF158" s="108"/>
      <c r="AG158" s="109"/>
      <c r="AH158" s="107"/>
      <c r="AI158" s="108"/>
      <c r="AJ158" s="108"/>
      <c r="AK158" s="108"/>
      <c r="AL158" s="108"/>
      <c r="AM158" s="109"/>
      <c r="AN158" s="208" t="e">
        <f t="shared" ca="1" si="95"/>
        <v>#REF!</v>
      </c>
    </row>
    <row r="159" spans="1:41" ht="25.5" hidden="1" customHeight="1" outlineLevel="1" thickBot="1" x14ac:dyDescent="0.3">
      <c r="A159" s="18">
        <f t="shared" si="111"/>
        <v>7</v>
      </c>
      <c r="B159" s="276"/>
      <c r="C159" s="106" t="s">
        <v>24</v>
      </c>
      <c r="D159" s="87">
        <f t="shared" ca="1" si="97"/>
        <v>31</v>
      </c>
      <c r="E159" s="88">
        <f t="shared" ca="1" si="98"/>
        <v>13.640000000000002</v>
      </c>
      <c r="F159" s="88">
        <f t="shared" ca="1" si="99"/>
        <v>0.44000000000000006</v>
      </c>
      <c r="G159" s="88">
        <f t="array" aca="1" ref="G159" ca="1">MIN(IF((MONTH(DatesS)=$A159)*(OFFSET(DatesS,,INDEX(ColS,MATCH($C159,Param,0))))&gt;0,OFFSET(DatesS,,INDEX(ColS,MATCH($C159,Param,0)))))</f>
        <v>0.21</v>
      </c>
      <c r="H159" s="88">
        <f t="array" aca="1" ref="H159" ca="1">MAX(IF((MONTH(DatesS)=$A159)*(OFFSET(DatesS,,INDEX(ColS,MATCH($C159,Param,0))))&gt;0,OFFSET(DatesS,,INDEX(ColS,MATCH($C159,Param,0)))))</f>
        <v>0.8</v>
      </c>
      <c r="I159" s="89">
        <f t="shared" ca="1" si="100"/>
        <v>0</v>
      </c>
      <c r="J159" s="87" t="e">
        <f t="shared" ca="1" si="106"/>
        <v>#REF!</v>
      </c>
      <c r="K159" s="88" t="e">
        <f t="shared" ca="1" si="107"/>
        <v>#REF!</v>
      </c>
      <c r="L159" s="88" t="e">
        <f t="shared" ca="1" si="108"/>
        <v>#REF!</v>
      </c>
      <c r="M159" s="88" t="e">
        <f t="array" aca="1" ref="M159" ca="1">MIN(IF((MONTH(DatesD)=$A159)*(OFFSET(DatesD,,INDEX(ColD1,MATCH($C159,Param,0))))&gt;0,OFFSET(DatesD,,INDEX(ColD1,MATCH($C159,Param,0)))))</f>
        <v>#REF!</v>
      </c>
      <c r="N159" s="88" t="e">
        <f t="array" aca="1" ref="N159" ca="1">MAX(IF((MONTH(DatesD)=$A159)*(OFFSET(DatesD,,INDEX(ColD1,MATCH($C159,Param,0))))&gt;0,OFFSET(DatesD,,INDEX(ColD1,MATCH($C159,Param,0)))))</f>
        <v>#REF!</v>
      </c>
      <c r="O159" s="89" t="e">
        <f t="shared" ca="1" si="109"/>
        <v>#REF!</v>
      </c>
      <c r="P159" s="90"/>
      <c r="Q159" s="91"/>
      <c r="R159" s="91"/>
      <c r="S159" s="91"/>
      <c r="T159" s="91"/>
      <c r="U159" s="92"/>
      <c r="V159" s="110"/>
      <c r="W159" s="111"/>
      <c r="X159" s="111"/>
      <c r="Y159" s="111"/>
      <c r="Z159" s="111"/>
      <c r="AA159" s="112"/>
      <c r="AB159" s="110"/>
      <c r="AC159" s="111"/>
      <c r="AD159" s="111">
        <f t="shared" ca="1" si="110"/>
        <v>0</v>
      </c>
      <c r="AE159" s="111"/>
      <c r="AF159" s="111"/>
      <c r="AG159" s="112"/>
      <c r="AH159" s="107"/>
      <c r="AI159" s="108"/>
      <c r="AJ159" s="108"/>
      <c r="AK159" s="108"/>
      <c r="AL159" s="108"/>
      <c r="AM159" s="109"/>
      <c r="AN159" s="208" t="e">
        <f t="shared" ca="1" si="95"/>
        <v>#REF!</v>
      </c>
    </row>
    <row r="160" spans="1:41" ht="25.5" hidden="1" customHeight="1" outlineLevel="1" thickBot="1" x14ac:dyDescent="0.3">
      <c r="A160" s="18">
        <f t="shared" si="111"/>
        <v>7</v>
      </c>
      <c r="B160" s="277"/>
      <c r="C160" s="113" t="s">
        <v>50</v>
      </c>
      <c r="D160" s="93" t="e">
        <f ca="1">SUM(D140:D159)</f>
        <v>#N/A</v>
      </c>
      <c r="E160" s="94" t="e">
        <f t="shared" ref="E160:AM160" ca="1" si="112">SUM(E140:E159)</f>
        <v>#N/A</v>
      </c>
      <c r="F160" s="94" t="e">
        <f t="shared" ca="1" si="112"/>
        <v>#N/A</v>
      </c>
      <c r="G160" s="94" t="e">
        <f t="shared" ca="1" si="112"/>
        <v>#N/A</v>
      </c>
      <c r="H160" s="94" t="e">
        <f t="shared" ca="1" si="112"/>
        <v>#N/A</v>
      </c>
      <c r="I160" s="95" t="e">
        <f t="shared" ca="1" si="112"/>
        <v>#N/A</v>
      </c>
      <c r="J160" s="93" t="e">
        <f t="shared" ca="1" si="112"/>
        <v>#REF!</v>
      </c>
      <c r="K160" s="94" t="e">
        <f t="shared" ca="1" si="112"/>
        <v>#REF!</v>
      </c>
      <c r="L160" s="94" t="e">
        <f t="shared" ca="1" si="112"/>
        <v>#REF!</v>
      </c>
      <c r="M160" s="94" t="e">
        <f t="shared" ca="1" si="112"/>
        <v>#REF!</v>
      </c>
      <c r="N160" s="94" t="e">
        <f t="shared" ca="1" si="112"/>
        <v>#REF!</v>
      </c>
      <c r="O160" s="95" t="e">
        <f t="shared" ca="1" si="112"/>
        <v>#REF!</v>
      </c>
      <c r="P160" s="93" t="e">
        <f t="shared" ca="1" si="112"/>
        <v>#REF!</v>
      </c>
      <c r="Q160" s="94" t="e">
        <f t="shared" ca="1" si="112"/>
        <v>#REF!</v>
      </c>
      <c r="R160" s="94" t="e">
        <f t="shared" ca="1" si="112"/>
        <v>#REF!</v>
      </c>
      <c r="S160" s="94" t="e">
        <f t="shared" ca="1" si="112"/>
        <v>#REF!</v>
      </c>
      <c r="T160" s="94" t="e">
        <f t="shared" ca="1" si="112"/>
        <v>#REF!</v>
      </c>
      <c r="U160" s="95" t="e">
        <f t="shared" ca="1" si="112"/>
        <v>#REF!</v>
      </c>
      <c r="V160" s="93" t="e">
        <f t="shared" ca="1" si="112"/>
        <v>#REF!</v>
      </c>
      <c r="W160" s="94" t="e">
        <f t="shared" ca="1" si="112"/>
        <v>#REF!</v>
      </c>
      <c r="X160" s="94" t="e">
        <f t="shared" ca="1" si="112"/>
        <v>#REF!</v>
      </c>
      <c r="Y160" s="94" t="e">
        <f t="shared" ca="1" si="112"/>
        <v>#REF!</v>
      </c>
      <c r="Z160" s="94" t="e">
        <f t="shared" ca="1" si="112"/>
        <v>#REF!</v>
      </c>
      <c r="AA160" s="95" t="e">
        <f t="shared" ca="1" si="112"/>
        <v>#REF!</v>
      </c>
      <c r="AB160" s="93" t="e">
        <f t="shared" ca="1" si="112"/>
        <v>#REF!</v>
      </c>
      <c r="AC160" s="94" t="e">
        <f t="shared" ca="1" si="112"/>
        <v>#REF!</v>
      </c>
      <c r="AD160" s="94" t="e">
        <f t="shared" ca="1" si="112"/>
        <v>#REF!</v>
      </c>
      <c r="AE160" s="94" t="e">
        <f t="shared" ca="1" si="112"/>
        <v>#REF!</v>
      </c>
      <c r="AF160" s="94" t="e">
        <f t="shared" ca="1" si="112"/>
        <v>#REF!</v>
      </c>
      <c r="AG160" s="95" t="e">
        <f t="shared" ca="1" si="112"/>
        <v>#REF!</v>
      </c>
      <c r="AH160" s="93" t="e">
        <f t="shared" ca="1" si="112"/>
        <v>#REF!</v>
      </c>
      <c r="AI160" s="94" t="e">
        <f t="shared" ca="1" si="112"/>
        <v>#REF!</v>
      </c>
      <c r="AJ160" s="94" t="e">
        <f t="shared" ca="1" si="112"/>
        <v>#REF!</v>
      </c>
      <c r="AK160" s="94" t="e">
        <f t="shared" ca="1" si="112"/>
        <v>#REF!</v>
      </c>
      <c r="AL160" s="94" t="e">
        <f t="shared" ca="1" si="112"/>
        <v>#REF!</v>
      </c>
      <c r="AM160" s="95" t="e">
        <f t="shared" ca="1" si="112"/>
        <v>#REF!</v>
      </c>
      <c r="AN160" s="208" t="e">
        <f t="shared" ca="1" si="95"/>
        <v>#N/A</v>
      </c>
    </row>
    <row r="161" spans="1:41" ht="25.5" customHeight="1" collapsed="1" thickBot="1" x14ac:dyDescent="0.3">
      <c r="B161" s="272">
        <f>DATE($C$4,A140,1)</f>
        <v>42552</v>
      </c>
      <c r="C161" s="273"/>
      <c r="D161" s="273"/>
      <c r="E161" s="273"/>
      <c r="F161" s="273"/>
      <c r="G161" s="273"/>
      <c r="H161" s="273"/>
      <c r="I161" s="273"/>
      <c r="J161" s="273"/>
      <c r="K161" s="273"/>
      <c r="L161" s="273"/>
      <c r="M161" s="273"/>
      <c r="N161" s="273"/>
      <c r="O161" s="273"/>
      <c r="P161" s="273"/>
      <c r="Q161" s="273"/>
      <c r="R161" s="273"/>
      <c r="S161" s="273"/>
      <c r="T161" s="273"/>
      <c r="U161" s="273"/>
      <c r="V161" s="273"/>
      <c r="W161" s="273"/>
      <c r="X161" s="273"/>
      <c r="Y161" s="273"/>
      <c r="Z161" s="273"/>
      <c r="AA161" s="273"/>
      <c r="AB161" s="273"/>
      <c r="AC161" s="273"/>
      <c r="AD161" s="273"/>
      <c r="AE161" s="273"/>
      <c r="AF161" s="273"/>
      <c r="AG161" s="273"/>
      <c r="AH161" s="273"/>
      <c r="AI161" s="273"/>
      <c r="AJ161" s="273"/>
      <c r="AK161" s="273"/>
      <c r="AL161" s="273"/>
      <c r="AM161" s="274"/>
      <c r="AN161" s="208">
        <f t="shared" si="95"/>
        <v>0</v>
      </c>
    </row>
    <row r="162" spans="1:41" ht="25.5" customHeight="1" outlineLevel="1" x14ac:dyDescent="0.25">
      <c r="A162" s="18">
        <v>8</v>
      </c>
      <c r="B162" s="275">
        <f>DATE($C$4,A162,1)</f>
        <v>42583</v>
      </c>
      <c r="C162" s="102" t="s">
        <v>11</v>
      </c>
      <c r="D162" s="38">
        <f t="shared" ref="D162:D181" ca="1" si="113">SUMPRODUCT((MONTH(DatesS)=$A162)*(OFFSET(DatesS,,INDEX(ColS,MATCH($C162,Param,0)))&lt;&gt;0))</f>
        <v>31</v>
      </c>
      <c r="E162" s="39">
        <f t="shared" ref="E162:E181" ca="1" si="114">SUMPRODUCT((MONTH(DatesS)=$A162)*(OFFSET(DatesS,,INDEX(ColS,MATCH($C162,Param,0)))))</f>
        <v>102074</v>
      </c>
      <c r="F162" s="39">
        <f t="shared" ref="F162:F181" ca="1" si="115">IF(D162=0,0,E162/D162)</f>
        <v>3292.7096774193546</v>
      </c>
      <c r="G162" s="39">
        <f t="array" aca="1" ref="G162" ca="1">MIN(IF((MONTH(DatesS)=$A162)*(OFFSET(DatesS,,INDEX(ColS,MATCH($C162,Param,0))))&gt;0,OFFSET(DatesS,,INDEX(ColS,MATCH($C162,Param,0)))))</f>
        <v>1079</v>
      </c>
      <c r="H162" s="39">
        <f t="array" aca="1" ref="H162" ca="1">MAX(IF((MONTH(DatesS)=$A162)*(OFFSET(DatesS,,INDEX(ColS,MATCH($C162,Param,0))))&gt;0,OFFSET(DatesS,,INDEX(ColS,MATCH($C162,Param,0)))))</f>
        <v>5757</v>
      </c>
      <c r="I162" s="40">
        <f t="shared" ref="I162:I181" ca="1" si="116">SUMPRODUCT((MONTH(DatesS)=$A162)*(OFFSET(DatesS,,INDEX(ColS,MATCH($C162,Param,0)))&gt;=INDEX(SeuilS,MATCH($C162,Param,0))))</f>
        <v>7</v>
      </c>
      <c r="J162" s="38" t="e">
        <f ca="1">SUMPRODUCT((MONTH(DatesD)=$A162)*(OFFSET(DatesD,,INDEX(ColD1,MATCH($C162,Param,0)))&lt;&gt;0))</f>
        <v>#REF!</v>
      </c>
      <c r="K162" s="39" t="e">
        <f ca="1">SUMPRODUCT((MONTH(DatesD)=$A162)*(OFFSET(DatesD,,INDEX(ColD1,MATCH($C162,Param,0)))))</f>
        <v>#REF!</v>
      </c>
      <c r="L162" s="39" t="e">
        <f t="shared" ref="L162:L168" ca="1" si="117">IF(J162=0,0,K162/J162)</f>
        <v>#REF!</v>
      </c>
      <c r="M162" s="39" t="e">
        <f t="array" aca="1" ref="M162" ca="1">MIN(IF((MONTH(DatesD)=$A162)*(OFFSET(DatesD,,INDEX(ColD1,MATCH($C162,Param,0))))&gt;0,OFFSET(DatesD,,INDEX(ColD1,MATCH($C162,Param,0)))))</f>
        <v>#REF!</v>
      </c>
      <c r="N162" s="39" t="e">
        <f t="array" aca="1" ref="N162" ca="1">MAX(IF((MONTH(DatesD)=$A162)*(OFFSET(DatesD,,INDEX(ColD1,MATCH($C162,Param,0))))&gt;0,OFFSET(DatesD,,INDEX(ColD1,MATCH($C162,Param,0)))))</f>
        <v>#REF!</v>
      </c>
      <c r="O162" s="40" t="e">
        <f t="shared" ref="O162:O168" ca="1" si="118">SUMPRODUCT((MONTH(DatesD)=$A162)*(OFFSET(DatesD,,INDEX(ColD1,MATCH($C162,Param,0)))&gt;=INDEX(SeuilD1,MATCH($C162,Param,0))))</f>
        <v>#REF!</v>
      </c>
      <c r="P162" s="38" t="e">
        <f ca="1">SUMPRODUCT((MONTH(DatesD)=$A162)*(OFFSET(DatesD,,INDEX(ColD2,MATCH($C162,Param,0)))&lt;&gt;0))</f>
        <v>#REF!</v>
      </c>
      <c r="Q162" s="39" t="e">
        <f ca="1">SUMPRODUCT((MONTH(DatesD)=$A162)*(OFFSET(DatesD,,INDEX(ColD2,MATCH($C162,Param,0)))))</f>
        <v>#REF!</v>
      </c>
      <c r="R162" s="39" t="e">
        <f ca="1">IF(P162=0,0,Q162/P162)</f>
        <v>#REF!</v>
      </c>
      <c r="S162" s="39" t="e">
        <f t="array" aca="1" ref="S162" ca="1">MIN(IF((MONTH(DatesD)=$A162)*(OFFSET(DatesD,,INDEX(ColD2,MATCH($C162,Param,0))))&gt;0,OFFSET(DatesD,,INDEX(ColD2,MATCH($C162,Param,0)))))</f>
        <v>#REF!</v>
      </c>
      <c r="T162" s="39" t="e">
        <f t="array" aca="1" ref="T162" ca="1">MAX(IF((MONTH(DatesD)=$A162)*(OFFSET(DatesD,,INDEX(ColD2,MATCH($C162,Param,0))))&gt;0,OFFSET(DatesD,,INDEX(ColD2,MATCH($C162,Param,0)))))</f>
        <v>#REF!</v>
      </c>
      <c r="U162" s="40" t="e">
        <f ca="1">SUMPRODUCT((MONTH(DatesD)=$A162)*(OFFSET(DatesD,,INDEX(ColD2,MATCH($C162,Param,0)))&gt;=INDEX(SeuilD2,MATCH($C162,Param,0))))</f>
        <v>#REF!</v>
      </c>
      <c r="V162" s="38" t="e">
        <f ca="1">SUMPRODUCT((MONTH(DatesUF)=$A162)*(OFFSET(DatesUF,,INDEX(ColUF1,MATCH($C162,Param,0)))&lt;&gt;0))</f>
        <v>#REF!</v>
      </c>
      <c r="W162" s="39" t="e">
        <f ca="1">SUMPRODUCT((MONTH(DatesUF)=$A162)*(OFFSET(DatesUF,,INDEX(ColUF1,MATCH($C162,Param,0)))))</f>
        <v>#REF!</v>
      </c>
      <c r="X162" s="39" t="e">
        <f ca="1">IF(V162=0,0,W162/V162)</f>
        <v>#REF!</v>
      </c>
      <c r="Y162" s="39" t="e">
        <f t="array" aca="1" ref="Y162" ca="1">MIN(IF((MONTH(DatesUF)=$A162)*(OFFSET(DatesUF,,INDEX(ColUF1,MATCH($C162,Param,0))))&gt;0,OFFSET(DatesUF,,INDEX(ColUF1,MATCH($C162,Param,0)))))</f>
        <v>#REF!</v>
      </c>
      <c r="Z162" s="39" t="e">
        <f t="array" aca="1" ref="Z162" ca="1">MAX(IF((MONTH(DatesUF)=$A162)*(OFFSET(DatesUF,,INDEX(ColUF1,MATCH($C162,Param,0))))&gt;0,OFFSET(DatesUF,,INDEX(ColUF1,MATCH($C162,Param,0)))))</f>
        <v>#REF!</v>
      </c>
      <c r="AA162" s="40" t="e">
        <f ca="1">SUMPRODUCT((MONTH(DatesUF)=$A162)*(OFFSET(DatesUF,,INDEX(ColUF1,MATCH($C162,Param,0)))&gt;=INDEX(SeuilUF1,MATCH($C162,Param,0))))</f>
        <v>#REF!</v>
      </c>
      <c r="AB162" s="38" t="e">
        <f ca="1">SUMPRODUCT((MONTH(DatesUF)=$A162)*(OFFSET(DatesUF,,INDEX(ColUF2,MATCH($C162,Param,0)))&lt;&gt;0))</f>
        <v>#REF!</v>
      </c>
      <c r="AC162" s="39" t="e">
        <f ca="1">SUMPRODUCT((MONTH(DatesUF)=$A162)*(OFFSET(DatesUF,,INDEX(ColUF2,MATCH($C162,Param,0)))))</f>
        <v>#REF!</v>
      </c>
      <c r="AD162" s="39" t="e">
        <f ca="1">IF(AB162=0,0,AC162/AB162)</f>
        <v>#REF!</v>
      </c>
      <c r="AE162" s="39" t="e">
        <f t="array" aca="1" ref="AE162" ca="1">MIN(IF((MONTH(DatesUF)=$A162)*(OFFSET(DatesUF,,INDEX(ColUF2,MATCH($C162,Param,0))))&gt;0,OFFSET(DatesUF,,INDEX(ColUF2,MATCH($C162,Param,0)))))</f>
        <v>#REF!</v>
      </c>
      <c r="AF162" s="39" t="e">
        <f t="array" aca="1" ref="AF162" ca="1">MAX(IF((MONTH(DatesUF)=$A162)*(OFFSET(DatesUF,,INDEX(ColUF2,MATCH($C162,Param,0))))&gt;0,OFFSET(DatesUF,,INDEX(ColUF2,MATCH($C162,Param,0)))))</f>
        <v>#REF!</v>
      </c>
      <c r="AG162" s="40" t="e">
        <f ca="1">SUMPRODUCT((MONTH(DatesUF)=$A162)*(OFFSET(DatesUF,,INDEX(ColUF2,MATCH($C162,Param,0)))&gt;=INDEX(SeuilUF2,MATCH($C162,Param,0))))</f>
        <v>#REF!</v>
      </c>
      <c r="AH162" s="38" t="e">
        <f ca="1">SUMPRODUCT((MONTH(DatesSH)=$A162)*(OFFSET(DatesSH,,INDEX(ColSH,MATCH($C162,Param,0)))&lt;&gt;0))</f>
        <v>#REF!</v>
      </c>
      <c r="AI162" s="39" t="e">
        <f ca="1">SUMPRODUCT((MONTH(DatesSH)=$A162)*(OFFSET(DatesSH,,INDEX(ColSH,MATCH($C162,Param,0)))))</f>
        <v>#REF!</v>
      </c>
      <c r="AJ162" s="39"/>
      <c r="AK162" s="39" t="e">
        <f t="array" aca="1" ref="AK162" ca="1">MIN(IF((MONTH(DatesSH)=$A162)*(OFFSET(DatesSH,,INDEX(ColSH,MATCH($C162,Param,0))))&gt;0,OFFSET(DatesSH,,INDEX(ColSH,MATCH($C162,Param,0)))))</f>
        <v>#REF!</v>
      </c>
      <c r="AL162" s="39" t="e">
        <f t="array" aca="1" ref="AL162" ca="1">MAX(IF((MONTH(DatesSH)=$A162)*(OFFSET(DatesSH,,INDEX(ColSH,MATCH($C162,Param,0))))&gt;0,OFFSET(DatesSH,,INDEX(ColSH,MATCH($C162,Param,0)))))</f>
        <v>#REF!</v>
      </c>
      <c r="AM162" s="40" t="e">
        <f ca="1">SUMPRODUCT((MONTH(DatesSH)=$A162)*(OFFSET(DatesSH,,INDEX(ColSH,MATCH($C162,Param,0)))&gt;=INDEX(SeuilSH,MATCH($C162,Param,0))))</f>
        <v>#REF!</v>
      </c>
      <c r="AN162" s="208" t="e">
        <f t="shared" ca="1" si="95"/>
        <v>#REF!</v>
      </c>
    </row>
    <row r="163" spans="1:41" ht="25.5" customHeight="1" outlineLevel="1" x14ac:dyDescent="0.25">
      <c r="A163" s="18">
        <f>A162</f>
        <v>8</v>
      </c>
      <c r="B163" s="276"/>
      <c r="C163" s="103" t="s">
        <v>10</v>
      </c>
      <c r="D163" s="41">
        <f t="shared" ca="1" si="113"/>
        <v>31</v>
      </c>
      <c r="E163" s="34">
        <f t="shared" ca="1" si="114"/>
        <v>248.45000000000002</v>
      </c>
      <c r="F163" s="34">
        <f t="shared" ca="1" si="115"/>
        <v>8.0145161290322591</v>
      </c>
      <c r="G163" s="34">
        <f t="array" aca="1" ref="G163" ca="1">MIN(IF((MONTH(DatesS)=$A163)*(OFFSET(DatesS,,INDEX(ColS,MATCH($C163,Param,0))))&gt;0,OFFSET(DatesS,,INDEX(ColS,MATCH($C163,Param,0)))))</f>
        <v>7.78</v>
      </c>
      <c r="H163" s="34">
        <f t="array" aca="1" ref="H163" ca="1">MAX(IF((MONTH(DatesS)=$A163)*(OFFSET(DatesS,,INDEX(ColS,MATCH($C163,Param,0))))&gt;0,OFFSET(DatesS,,INDEX(ColS,MATCH($C163,Param,0)))))</f>
        <v>8.2899999999999991</v>
      </c>
      <c r="I163" s="42">
        <f t="shared" ca="1" si="116"/>
        <v>0</v>
      </c>
      <c r="J163" s="41" t="e">
        <f t="shared" ref="J163:J168" ca="1" si="119">SUMPRODUCT((MONTH(DatesD)=$A163)*(OFFSET(DatesD,,INDEX(ColD1,MATCH($C163,Param,0)))&lt;&gt;0))</f>
        <v>#REF!</v>
      </c>
      <c r="K163" s="34" t="e">
        <f t="shared" ref="K163:K168" ca="1" si="120">SUMPRODUCT((MONTH(DatesD)=$A163)*(OFFSET(DatesD,,INDEX(ColD1,MATCH($C163,Param,0)))))</f>
        <v>#REF!</v>
      </c>
      <c r="L163" s="34" t="e">
        <f t="shared" ca="1" si="117"/>
        <v>#REF!</v>
      </c>
      <c r="M163" s="34" t="e">
        <f t="array" aca="1" ref="M163" ca="1">MIN(IF((MONTH(DatesD)=$A163)*(OFFSET(DatesD,,INDEX(ColD1,MATCH($C163,Param,0))))&gt;0,OFFSET(DatesD,,INDEX(ColD1,MATCH($C163,Param,0)))))</f>
        <v>#REF!</v>
      </c>
      <c r="N163" s="34" t="e">
        <f t="array" aca="1" ref="N163" ca="1">MAX(IF((MONTH(DatesD)=$A163)*(OFFSET(DatesD,,INDEX(ColD1,MATCH($C163,Param,0))))&gt;0,OFFSET(DatesD,,INDEX(ColD1,MATCH($C163,Param,0)))))</f>
        <v>#REF!</v>
      </c>
      <c r="O163" s="42" t="e">
        <f t="shared" ca="1" si="118"/>
        <v>#REF!</v>
      </c>
      <c r="P163" s="41"/>
      <c r="Q163" s="34"/>
      <c r="R163" s="34"/>
      <c r="S163" s="34"/>
      <c r="T163" s="34"/>
      <c r="U163" s="42"/>
      <c r="V163" s="107"/>
      <c r="W163" s="108"/>
      <c r="X163" s="108"/>
      <c r="Y163" s="108"/>
      <c r="Z163" s="108"/>
      <c r="AA163" s="109"/>
      <c r="AB163" s="107"/>
      <c r="AC163" s="108"/>
      <c r="AD163" s="108"/>
      <c r="AE163" s="108"/>
      <c r="AF163" s="108"/>
      <c r="AG163" s="109"/>
      <c r="AH163" s="107"/>
      <c r="AI163" s="108"/>
      <c r="AJ163" s="108"/>
      <c r="AK163" s="108"/>
      <c r="AL163" s="108"/>
      <c r="AM163" s="109"/>
      <c r="AN163" s="208" t="e">
        <f t="shared" ca="1" si="95"/>
        <v>#REF!</v>
      </c>
    </row>
    <row r="164" spans="1:41" ht="25.5" customHeight="1" outlineLevel="1" x14ac:dyDescent="0.25">
      <c r="A164" s="18">
        <f t="shared" ref="A164:A171" si="121">A163</f>
        <v>8</v>
      </c>
      <c r="B164" s="276"/>
      <c r="C164" s="104" t="s">
        <v>36</v>
      </c>
      <c r="D164" s="41">
        <f t="shared" ca="1" si="113"/>
        <v>31</v>
      </c>
      <c r="E164" s="34">
        <f t="shared" ca="1" si="114"/>
        <v>32</v>
      </c>
      <c r="F164" s="34">
        <f t="shared" ca="1" si="115"/>
        <v>1.032258064516129</v>
      </c>
      <c r="G164" s="34">
        <f t="array" aca="1" ref="G164" ca="1">MIN(IF((MONTH(DatesS)=$A164)*(OFFSET(DatesS,,INDEX(ColS,MATCH($C164,Param,0))))&gt;0,OFFSET(DatesS,,INDEX(ColS,MATCH($C164,Param,0)))))</f>
        <v>1</v>
      </c>
      <c r="H164" s="34">
        <f t="array" aca="1" ref="H164" ca="1">MAX(IF((MONTH(DatesS)=$A164)*(OFFSET(DatesS,,INDEX(ColS,MATCH($C164,Param,0))))&gt;0,OFFSET(DatesS,,INDEX(ColS,MATCH($C164,Param,0)))))</f>
        <v>2</v>
      </c>
      <c r="I164" s="42">
        <f t="shared" ca="1" si="116"/>
        <v>0</v>
      </c>
      <c r="J164" s="41" t="e">
        <f t="shared" ca="1" si="119"/>
        <v>#REF!</v>
      </c>
      <c r="K164" s="34" t="e">
        <f t="shared" ca="1" si="120"/>
        <v>#REF!</v>
      </c>
      <c r="L164" s="34" t="e">
        <f t="shared" ca="1" si="117"/>
        <v>#REF!</v>
      </c>
      <c r="M164" s="34" t="e">
        <f t="array" aca="1" ref="M164" ca="1">MIN(IF((MONTH(DatesD)=$A164)*(OFFSET(DatesD,,INDEX(ColD1,MATCH($C164,Param,0))))&gt;0,OFFSET(DatesD,,INDEX(ColD1,MATCH($C164,Param,0)))))</f>
        <v>#REF!</v>
      </c>
      <c r="N164" s="34" t="e">
        <f t="array" aca="1" ref="N164" ca="1">MAX(IF((MONTH(DatesD)=$A164)*(OFFSET(DatesD,,INDEX(ColD1,MATCH($C164,Param,0))))&gt;0,OFFSET(DatesD,,INDEX(ColD1,MATCH($C164,Param,0)))))</f>
        <v>#REF!</v>
      </c>
      <c r="O164" s="42" t="e">
        <f t="shared" ca="1" si="118"/>
        <v>#REF!</v>
      </c>
      <c r="P164" s="36"/>
      <c r="Q164" s="35"/>
      <c r="R164" s="35"/>
      <c r="S164" s="35"/>
      <c r="T164" s="35"/>
      <c r="U164" s="37"/>
      <c r="V164" s="36"/>
      <c r="W164" s="35"/>
      <c r="X164" s="35"/>
      <c r="Y164" s="35"/>
      <c r="Z164" s="35"/>
      <c r="AA164" s="37"/>
      <c r="AB164" s="36">
        <v>0</v>
      </c>
      <c r="AC164" s="35"/>
      <c r="AD164" s="35">
        <f ca="1">IF(AB164=0,0,SUMPRODUCT((MONTH(DatesUF)=$A164)*(OFFSET(DatesUF,,INDEX(ColD1,MATCH(U164,Param,0)))))/SUMPRODUCT((MONTH(DatesUF)=$A164)*(OFFSET(DatesUF,,INDEX(ColD1,MATCH(U164,Param,0)))&lt;&gt;0)))</f>
        <v>0</v>
      </c>
      <c r="AE164" s="35"/>
      <c r="AF164" s="35"/>
      <c r="AG164" s="37"/>
      <c r="AH164" s="36" t="e">
        <f ca="1">SUMPRODUCT((MONTH(DatesSH)=$A164)*(OFFSET(DatesSH,,INDEX(ColSH,MATCH($C164,Param,0)))&lt;&gt;0))</f>
        <v>#REF!</v>
      </c>
      <c r="AI164" s="35" t="e">
        <f ca="1">SUMPRODUCT((MONTH(DatesSH)=$A164)*(OFFSET(DatesSH,,INDEX(ColSH,MATCH($C164,Param,0)))))</f>
        <v>#REF!</v>
      </c>
      <c r="AJ164" s="35" t="e">
        <f ca="1">IF(AH164=0,0,AI164/AH164)</f>
        <v>#REF!</v>
      </c>
      <c r="AK164" s="35" t="e">
        <f t="array" aca="1" ref="AK164" ca="1">MIN(IF((MONTH(DatesSH)=$A164)*(OFFSET(DatesSH,,INDEX(ColSH,MATCH($C164,Param,0))))&gt;0,OFFSET(DatesSH,,INDEX(ColSH,MATCH($C164,Param,0)))))</f>
        <v>#REF!</v>
      </c>
      <c r="AL164" s="35" t="e">
        <f t="array" aca="1" ref="AL164" ca="1">MAX(IF((MONTH(DatesSH)=$A164)*(OFFSET(DatesSH,,INDEX(ColSH,MATCH($C164,Param,0))))&gt;0,OFFSET(DatesSH,,INDEX(ColSH,MATCH($C164,Param,0)))))</f>
        <v>#REF!</v>
      </c>
      <c r="AM164" s="37" t="e">
        <f ca="1">SUMPRODUCT((MONTH(DatesSH)=$A164)*(OFFSET(DatesSH,,INDEX(ColSH,MATCH($C164,Param,0)))&gt;=INDEX(SeuilSH,MATCH($C164,Param,0))))</f>
        <v>#REF!</v>
      </c>
      <c r="AN164" s="208" t="e">
        <f t="shared" ca="1" si="95"/>
        <v>#REF!</v>
      </c>
    </row>
    <row r="165" spans="1:41" ht="25.5" customHeight="1" outlineLevel="1" x14ac:dyDescent="0.25">
      <c r="A165" s="18">
        <f t="shared" si="121"/>
        <v>8</v>
      </c>
      <c r="B165" s="276"/>
      <c r="C165" s="105" t="s">
        <v>48</v>
      </c>
      <c r="D165" s="41">
        <f t="shared" ca="1" si="113"/>
        <v>31</v>
      </c>
      <c r="E165" s="34">
        <f t="shared" ca="1" si="114"/>
        <v>31</v>
      </c>
      <c r="F165" s="34">
        <f t="shared" ca="1" si="115"/>
        <v>1</v>
      </c>
      <c r="G165" s="34">
        <f t="array" aca="1" ref="G165" ca="1">MIN(IF((MONTH(DatesS)=$A165)*(OFFSET(DatesS,,INDEX(ColS,MATCH($C165,Param,0))))&gt;0,OFFSET(DatesS,,INDEX(ColS,MATCH($C165,Param,0)))))</f>
        <v>1</v>
      </c>
      <c r="H165" s="34">
        <f t="array" aca="1" ref="H165" ca="1">MAX(IF((MONTH(DatesS)=$A165)*(OFFSET(DatesS,,INDEX(ColS,MATCH($C165,Param,0))))&gt;0,OFFSET(DatesS,,INDEX(ColS,MATCH($C165,Param,0)))))</f>
        <v>1</v>
      </c>
      <c r="I165" s="42">
        <f t="shared" ca="1" si="116"/>
        <v>0</v>
      </c>
      <c r="J165" s="41" t="e">
        <f t="shared" ca="1" si="119"/>
        <v>#REF!</v>
      </c>
      <c r="K165" s="34" t="e">
        <f t="shared" ca="1" si="120"/>
        <v>#REF!</v>
      </c>
      <c r="L165" s="34" t="e">
        <f t="shared" ca="1" si="117"/>
        <v>#REF!</v>
      </c>
      <c r="M165" s="34" t="e">
        <f t="array" aca="1" ref="M165" ca="1">MIN(IF((MONTH(DatesD)=$A165)*(OFFSET(DatesD,,INDEX(ColD1,MATCH($C165,Param,0))))&gt;0,OFFSET(DatesD,,INDEX(ColD1,MATCH($C165,Param,0)))))</f>
        <v>#REF!</v>
      </c>
      <c r="N165" s="34" t="e">
        <f t="array" aca="1" ref="N165" ca="1">MAX(IF((MONTH(DatesD)=$A165)*(OFFSET(DatesD,,INDEX(ColD1,MATCH($C165,Param,0))))&gt;0,OFFSET(DatesD,,INDEX(ColD1,MATCH($C165,Param,0)))))</f>
        <v>#REF!</v>
      </c>
      <c r="O165" s="42" t="e">
        <f t="shared" ca="1" si="118"/>
        <v>#REF!</v>
      </c>
      <c r="P165" s="36"/>
      <c r="Q165" s="35"/>
      <c r="R165" s="35"/>
      <c r="S165" s="35"/>
      <c r="T165" s="35"/>
      <c r="U165" s="37"/>
      <c r="V165" s="107"/>
      <c r="W165" s="108"/>
      <c r="X165" s="108"/>
      <c r="Y165" s="108"/>
      <c r="Z165" s="108"/>
      <c r="AA165" s="109"/>
      <c r="AB165" s="107"/>
      <c r="AC165" s="108"/>
      <c r="AD165" s="108"/>
      <c r="AE165" s="108"/>
      <c r="AF165" s="108"/>
      <c r="AG165" s="109"/>
      <c r="AH165" s="107"/>
      <c r="AI165" s="108"/>
      <c r="AJ165" s="108"/>
      <c r="AK165" s="108"/>
      <c r="AL165" s="108"/>
      <c r="AM165" s="109"/>
      <c r="AN165" s="208" t="e">
        <f t="shared" ca="1" si="95"/>
        <v>#REF!</v>
      </c>
    </row>
    <row r="166" spans="1:41" ht="25.5" customHeight="1" outlineLevel="1" x14ac:dyDescent="0.25">
      <c r="A166" s="18">
        <f t="shared" si="121"/>
        <v>8</v>
      </c>
      <c r="B166" s="276"/>
      <c r="C166" s="105" t="s">
        <v>12</v>
      </c>
      <c r="D166" s="41">
        <f t="shared" ca="1" si="113"/>
        <v>31</v>
      </c>
      <c r="E166" s="34">
        <f t="shared" ca="1" si="114"/>
        <v>2799.2000000000003</v>
      </c>
      <c r="F166" s="34">
        <f t="shared" ca="1" si="115"/>
        <v>90.296774193548401</v>
      </c>
      <c r="G166" s="34">
        <f t="array" aca="1" ref="G166" ca="1">MIN(IF((MONTH(DatesS)=$A166)*(OFFSET(DatesS,,INDEX(ColS,MATCH($C166,Param,0))))&gt;0,OFFSET(DatesS,,INDEX(ColS,MATCH($C166,Param,0)))))</f>
        <v>87.6</v>
      </c>
      <c r="H166" s="34">
        <f t="array" aca="1" ref="H166" ca="1">MAX(IF((MONTH(DatesS)=$A166)*(OFFSET(DatesS,,INDEX(ColS,MATCH($C166,Param,0))))&gt;0,OFFSET(DatesS,,INDEX(ColS,MATCH($C166,Param,0)))))</f>
        <v>92.6</v>
      </c>
      <c r="I166" s="42">
        <f t="shared" ca="1" si="116"/>
        <v>0</v>
      </c>
      <c r="J166" s="41" t="e">
        <f t="shared" ca="1" si="119"/>
        <v>#REF!</v>
      </c>
      <c r="K166" s="34" t="e">
        <f t="shared" ca="1" si="120"/>
        <v>#REF!</v>
      </c>
      <c r="L166" s="34" t="e">
        <f t="shared" ca="1" si="117"/>
        <v>#REF!</v>
      </c>
      <c r="M166" s="34" t="e">
        <f t="array" aca="1" ref="M166" ca="1">MIN(IF((MONTH(DatesD)=$A166)*(OFFSET(DatesD,,INDEX(ColD1,MATCH($C166,Param,0))))&gt;0,OFFSET(DatesD,,INDEX(ColD1,MATCH($C166,Param,0)))))</f>
        <v>#REF!</v>
      </c>
      <c r="N166" s="34" t="e">
        <f t="array" aca="1" ref="N166" ca="1">MAX(IF((MONTH(DatesD)=$A166)*(OFFSET(DatesD,,INDEX(ColD1,MATCH($C166,Param,0))))&gt;0,OFFSET(DatesD,,INDEX(ColD1,MATCH($C166,Param,0)))))</f>
        <v>#REF!</v>
      </c>
      <c r="O166" s="42" t="e">
        <f t="shared" ca="1" si="118"/>
        <v>#REF!</v>
      </c>
      <c r="P166" s="36"/>
      <c r="Q166" s="35"/>
      <c r="R166" s="35"/>
      <c r="S166" s="35"/>
      <c r="T166" s="35"/>
      <c r="U166" s="37"/>
      <c r="V166" s="36"/>
      <c r="W166" s="35"/>
      <c r="X166" s="35"/>
      <c r="Y166" s="35"/>
      <c r="Z166" s="35"/>
      <c r="AA166" s="37"/>
      <c r="AB166" s="36"/>
      <c r="AC166" s="35"/>
      <c r="AD166" s="35"/>
      <c r="AE166" s="35"/>
      <c r="AF166" s="35"/>
      <c r="AG166" s="37"/>
      <c r="AH166" s="41" t="e">
        <f ca="1">SUMPRODUCT((MONTH(DatesSH)=$A166)*(OFFSET(DatesSH,,INDEX(ColSH,MATCH($C166,Param,0)))&lt;&gt;0))</f>
        <v>#REF!</v>
      </c>
      <c r="AI166" s="34" t="e">
        <f ca="1">SUMPRODUCT((MONTH(DatesSH)=$A166)*(OFFSET(DatesSH,,INDEX(ColSH,MATCH($C166,Param,0)))))</f>
        <v>#REF!</v>
      </c>
      <c r="AJ166" s="34" t="e">
        <f ca="1">IF(AH166=0,0,AI166/AH166)</f>
        <v>#REF!</v>
      </c>
      <c r="AK166" s="34" t="e">
        <f t="array" aca="1" ref="AK166" ca="1">MIN(IF((MONTH(DatesSH)=$A166)*(OFFSET(DatesSH,,INDEX(ColSH,MATCH($C166,Param,0))))&gt;0,OFFSET(DatesSH,,INDEX(ColSH,MATCH($C166,Param,0)))))</f>
        <v>#REF!</v>
      </c>
      <c r="AL166" s="34" t="e">
        <f t="array" aca="1" ref="AL166" ca="1">MAX(IF((MONTH(DatesSH)=$A166)*(OFFSET(DatesSH,,INDEX(ColSH,MATCH($C166,Param,0))))&gt;0,OFFSET(DatesSH,,INDEX(ColSH,MATCH($C166,Param,0)))))</f>
        <v>#REF!</v>
      </c>
      <c r="AM166" s="42" t="e">
        <f ca="1">SUMPRODUCT((MONTH(DatesSH)=$A166)*(OFFSET(DatesSH,,INDEX(ColSH,MATCH($C166,Param,0)))&gt;=INDEX(SeuilSH,MATCH($C166,Param,0))))</f>
        <v>#REF!</v>
      </c>
      <c r="AN166" s="208" t="e">
        <f t="shared" ca="1" si="95"/>
        <v>#REF!</v>
      </c>
    </row>
    <row r="167" spans="1:41" ht="25.5" customHeight="1" outlineLevel="1" x14ac:dyDescent="0.25">
      <c r="A167" s="18">
        <f t="shared" si="121"/>
        <v>8</v>
      </c>
      <c r="B167" s="276"/>
      <c r="C167" s="105" t="s">
        <v>37</v>
      </c>
      <c r="D167" s="41" t="e">
        <f t="shared" ca="1" si="113"/>
        <v>#N/A</v>
      </c>
      <c r="E167" s="34" t="e">
        <f t="shared" ca="1" si="114"/>
        <v>#N/A</v>
      </c>
      <c r="F167" s="34" t="e">
        <f t="shared" ca="1" si="115"/>
        <v>#N/A</v>
      </c>
      <c r="G167" s="34" t="e">
        <f t="array" aca="1" ref="G167" ca="1">MIN(IF((MONTH(DatesS)=$A167)*(OFFSET(DatesS,,INDEX(ColS,MATCH($C167,Param,0))))&gt;0,OFFSET(DatesS,,INDEX(ColS,MATCH($C167,Param,0)))))</f>
        <v>#N/A</v>
      </c>
      <c r="H167" s="34" t="e">
        <f t="array" aca="1" ref="H167" ca="1">MAX(IF((MONTH(DatesS)=$A167)*(OFFSET(DatesS,,INDEX(ColS,MATCH($C167,Param,0))))&gt;0,OFFSET(DatesS,,INDEX(ColS,MATCH($C167,Param,0)))))</f>
        <v>#N/A</v>
      </c>
      <c r="I167" s="42" t="e">
        <f t="shared" ca="1" si="116"/>
        <v>#N/A</v>
      </c>
      <c r="J167" s="41" t="e">
        <f t="shared" ca="1" si="119"/>
        <v>#REF!</v>
      </c>
      <c r="K167" s="34" t="e">
        <f t="shared" ca="1" si="120"/>
        <v>#REF!</v>
      </c>
      <c r="L167" s="34" t="e">
        <f t="shared" ca="1" si="117"/>
        <v>#REF!</v>
      </c>
      <c r="M167" s="34" t="e">
        <f t="array" aca="1" ref="M167" ca="1">MIN(IF((MONTH(DatesD)=$A167)*(OFFSET(DatesD,,INDEX(ColD1,MATCH($C167,Param,0))))&gt;0,OFFSET(DatesD,,INDEX(ColD1,MATCH($C167,Param,0)))))</f>
        <v>#REF!</v>
      </c>
      <c r="N167" s="34" t="e">
        <f t="array" aca="1" ref="N167" ca="1">MAX(IF((MONTH(DatesD)=$A167)*(OFFSET(DatesD,,INDEX(ColD1,MATCH($C167,Param,0))))&gt;0,OFFSET(DatesD,,INDEX(ColD1,MATCH($C167,Param,0)))))</f>
        <v>#REF!</v>
      </c>
      <c r="O167" s="42" t="e">
        <f t="shared" ca="1" si="118"/>
        <v>#REF!</v>
      </c>
      <c r="P167" s="36"/>
      <c r="Q167" s="35"/>
      <c r="R167" s="35"/>
      <c r="S167" s="35"/>
      <c r="T167" s="35"/>
      <c r="U167" s="37"/>
      <c r="V167" s="107"/>
      <c r="W167" s="108"/>
      <c r="X167" s="108"/>
      <c r="Y167" s="108"/>
      <c r="Z167" s="108"/>
      <c r="AA167" s="109"/>
      <c r="AB167" s="36"/>
      <c r="AC167" s="35"/>
      <c r="AD167" s="35"/>
      <c r="AE167" s="35"/>
      <c r="AF167" s="35"/>
      <c r="AG167" s="37"/>
      <c r="AH167" s="107"/>
      <c r="AI167" s="108"/>
      <c r="AJ167" s="108"/>
      <c r="AK167" s="108"/>
      <c r="AL167" s="108"/>
      <c r="AM167" s="109"/>
      <c r="AN167" s="208" t="e">
        <f t="shared" ca="1" si="95"/>
        <v>#N/A</v>
      </c>
    </row>
    <row r="168" spans="1:41" ht="25.5" customHeight="1" outlineLevel="1" x14ac:dyDescent="0.25">
      <c r="A168" s="18">
        <f t="shared" si="121"/>
        <v>8</v>
      </c>
      <c r="B168" s="276"/>
      <c r="C168" s="105" t="s">
        <v>44</v>
      </c>
      <c r="D168" s="41">
        <f t="shared" ca="1" si="113"/>
        <v>31</v>
      </c>
      <c r="E168" s="34">
        <f t="shared" ca="1" si="114"/>
        <v>437.1</v>
      </c>
      <c r="F168" s="34">
        <f t="shared" ca="1" si="115"/>
        <v>14.100000000000001</v>
      </c>
      <c r="G168" s="34">
        <f t="array" aca="1" ref="G168" ca="1">MIN(IF((MONTH(DatesS)=$A168)*(OFFSET(DatesS,,INDEX(ColS,MATCH($C168,Param,0))))&gt;0,OFFSET(DatesS,,INDEX(ColS,MATCH($C168,Param,0)))))</f>
        <v>2.4</v>
      </c>
      <c r="H168" s="34">
        <f t="array" aca="1" ref="H168" ca="1">MAX(IF((MONTH(DatesS)=$A168)*(OFFSET(DatesS,,INDEX(ColS,MATCH($C168,Param,0))))&gt;0,OFFSET(DatesS,,INDEX(ColS,MATCH($C168,Param,0)))))</f>
        <v>38</v>
      </c>
      <c r="I168" s="42">
        <f t="shared" ca="1" si="116"/>
        <v>0</v>
      </c>
      <c r="J168" s="41" t="e">
        <f t="shared" ca="1" si="119"/>
        <v>#REF!</v>
      </c>
      <c r="K168" s="34" t="e">
        <f t="shared" ca="1" si="120"/>
        <v>#REF!</v>
      </c>
      <c r="L168" s="34" t="e">
        <f t="shared" ca="1" si="117"/>
        <v>#REF!</v>
      </c>
      <c r="M168" s="34" t="e">
        <f t="array" aca="1" ref="M168" ca="1">MIN(IF((MONTH(DatesD)=$A168)*(OFFSET(DatesD,,INDEX(ColD1,MATCH($C168,Param,0))))&gt;0,OFFSET(DatesD,,INDEX(ColD1,MATCH($C168,Param,0)))))</f>
        <v>#REF!</v>
      </c>
      <c r="N168" s="34" t="e">
        <f t="array" aca="1" ref="N168" ca="1">MAX(IF((MONTH(DatesD)=$A168)*(OFFSET(DatesD,,INDEX(ColD1,MATCH($C168,Param,0))))&gt;0,OFFSET(DatesD,,INDEX(ColD1,MATCH($C168,Param,0)))))</f>
        <v>#REF!</v>
      </c>
      <c r="O168" s="42" t="e">
        <f t="shared" ca="1" si="118"/>
        <v>#REF!</v>
      </c>
      <c r="P168" s="70"/>
      <c r="Q168" s="71"/>
      <c r="R168" s="71"/>
      <c r="S168" s="71"/>
      <c r="T168" s="71"/>
      <c r="U168" s="69"/>
      <c r="V168" s="107"/>
      <c r="W168" s="108"/>
      <c r="X168" s="108"/>
      <c r="Y168" s="108"/>
      <c r="Z168" s="108"/>
      <c r="AA168" s="109"/>
      <c r="AB168" s="36"/>
      <c r="AC168" s="35"/>
      <c r="AD168" s="35"/>
      <c r="AE168" s="35"/>
      <c r="AF168" s="35"/>
      <c r="AG168" s="37"/>
      <c r="AH168" s="107"/>
      <c r="AI168" s="108"/>
      <c r="AJ168" s="108"/>
      <c r="AK168" s="108"/>
      <c r="AL168" s="108"/>
      <c r="AM168" s="109"/>
      <c r="AN168" s="208" t="e">
        <f t="shared" ca="1" si="95"/>
        <v>#REF!</v>
      </c>
    </row>
    <row r="169" spans="1:41" ht="25.5" customHeight="1" outlineLevel="1" x14ac:dyDescent="0.25">
      <c r="A169" s="18">
        <f t="shared" si="121"/>
        <v>8</v>
      </c>
      <c r="B169" s="276"/>
      <c r="C169" s="105" t="s">
        <v>45</v>
      </c>
      <c r="D169" s="41">
        <f t="shared" ca="1" si="113"/>
        <v>31</v>
      </c>
      <c r="E169" s="34">
        <f t="shared" ca="1" si="114"/>
        <v>205.4</v>
      </c>
      <c r="F169" s="34">
        <f t="shared" ca="1" si="115"/>
        <v>6.6258064516129034</v>
      </c>
      <c r="G169" s="34">
        <f t="array" aca="1" ref="G169" ca="1">MIN(IF((MONTH(DatesS)=$A169)*(OFFSET(DatesS,,INDEX(ColS,MATCH($C169,Param,0))))&gt;0,OFFSET(DatesS,,INDEX(ColS,MATCH($C169,Param,0)))))</f>
        <v>0.9</v>
      </c>
      <c r="H169" s="34">
        <f t="array" aca="1" ref="H169" ca="1">MAX(IF((MONTH(DatesS)=$A169)*(OFFSET(DatesS,,INDEX(ColS,MATCH($C169,Param,0))))&gt;0,OFFSET(DatesS,,INDEX(ColS,MATCH($C169,Param,0)))))</f>
        <v>19.75</v>
      </c>
      <c r="I169" s="42">
        <f t="shared" ca="1" si="116"/>
        <v>0</v>
      </c>
      <c r="J169" s="107"/>
      <c r="K169" s="108"/>
      <c r="L169" s="108"/>
      <c r="M169" s="108"/>
      <c r="N169" s="108"/>
      <c r="O169" s="109"/>
      <c r="P169" s="107"/>
      <c r="Q169" s="108"/>
      <c r="R169" s="108"/>
      <c r="S169" s="108"/>
      <c r="T169" s="108"/>
      <c r="U169" s="109"/>
      <c r="V169" s="107"/>
      <c r="W169" s="108"/>
      <c r="X169" s="108"/>
      <c r="Y169" s="108"/>
      <c r="Z169" s="108"/>
      <c r="AA169" s="109"/>
      <c r="AB169" s="107"/>
      <c r="AC169" s="108"/>
      <c r="AD169" s="108"/>
      <c r="AE169" s="108"/>
      <c r="AF169" s="108"/>
      <c r="AG169" s="109"/>
      <c r="AH169" s="107"/>
      <c r="AI169" s="108"/>
      <c r="AJ169" s="108"/>
      <c r="AK169" s="108"/>
      <c r="AL169" s="108"/>
      <c r="AM169" s="109"/>
      <c r="AN169" s="208">
        <f t="shared" ca="1" si="95"/>
        <v>31</v>
      </c>
    </row>
    <row r="170" spans="1:41" ht="25.5" customHeight="1" outlineLevel="1" x14ac:dyDescent="0.25">
      <c r="A170" s="18">
        <f t="shared" si="121"/>
        <v>8</v>
      </c>
      <c r="B170" s="276"/>
      <c r="C170" s="105" t="s">
        <v>46</v>
      </c>
      <c r="D170" s="41">
        <f t="shared" ca="1" si="113"/>
        <v>31</v>
      </c>
      <c r="E170" s="34">
        <f t="shared" ca="1" si="114"/>
        <v>13.479999999999997</v>
      </c>
      <c r="F170" s="34">
        <f t="shared" ca="1" si="115"/>
        <v>0.43483870967741928</v>
      </c>
      <c r="G170" s="34">
        <f t="array" aca="1" ref="G170" ca="1">MIN(IF((MONTH(DatesS)=$A170)*(OFFSET(DatesS,,INDEX(ColS,MATCH($C170,Param,0))))&gt;0,OFFSET(DatesS,,INDEX(ColS,MATCH($C170,Param,0)))))</f>
        <v>0.1</v>
      </c>
      <c r="H170" s="34">
        <f t="array" aca="1" ref="H170" ca="1">MAX(IF((MONTH(DatesS)=$A170)*(OFFSET(DatesS,,INDEX(ColS,MATCH($C170,Param,0))))&gt;0,OFFSET(DatesS,,INDEX(ColS,MATCH($C170,Param,0)))))</f>
        <v>2.1739999999999999</v>
      </c>
      <c r="I170" s="42">
        <f t="shared" ca="1" si="116"/>
        <v>0</v>
      </c>
      <c r="J170" s="107"/>
      <c r="K170" s="108"/>
      <c r="L170" s="108"/>
      <c r="M170" s="108"/>
      <c r="N170" s="108"/>
      <c r="O170" s="109"/>
      <c r="P170" s="107"/>
      <c r="Q170" s="108"/>
      <c r="R170" s="108"/>
      <c r="S170" s="108"/>
      <c r="T170" s="108"/>
      <c r="U170" s="109"/>
      <c r="V170" s="107"/>
      <c r="W170" s="108"/>
      <c r="X170" s="108"/>
      <c r="Y170" s="108"/>
      <c r="Z170" s="108"/>
      <c r="AA170" s="109"/>
      <c r="AB170" s="107"/>
      <c r="AC170" s="108"/>
      <c r="AD170" s="108"/>
      <c r="AE170" s="108"/>
      <c r="AF170" s="108"/>
      <c r="AG170" s="109"/>
      <c r="AH170" s="107"/>
      <c r="AI170" s="108"/>
      <c r="AJ170" s="108"/>
      <c r="AK170" s="108"/>
      <c r="AL170" s="108"/>
      <c r="AM170" s="109"/>
      <c r="AN170" s="208">
        <f t="shared" ca="1" si="95"/>
        <v>31</v>
      </c>
      <c r="AO170" s="19"/>
    </row>
    <row r="171" spans="1:41" ht="25.5" customHeight="1" outlineLevel="1" x14ac:dyDescent="0.25">
      <c r="A171" s="18">
        <f t="shared" si="121"/>
        <v>8</v>
      </c>
      <c r="B171" s="276"/>
      <c r="C171" s="105" t="s">
        <v>47</v>
      </c>
      <c r="D171" s="41">
        <f t="shared" ca="1" si="113"/>
        <v>26</v>
      </c>
      <c r="E171" s="34">
        <f t="shared" ca="1" si="114"/>
        <v>77.796000000000021</v>
      </c>
      <c r="F171" s="34">
        <f t="shared" ca="1" si="115"/>
        <v>2.9921538461538471</v>
      </c>
      <c r="G171" s="34">
        <f t="array" aca="1" ref="G171" ca="1">MIN(IF((MONTH(DatesS)=$A171)*(OFFSET(DatesS,,INDEX(ColS,MATCH($C171,Param,0))))&gt;0,OFFSET(DatesS,,INDEX(ColS,MATCH($C171,Param,0)))))</f>
        <v>0.2</v>
      </c>
      <c r="H171" s="34">
        <f t="array" aca="1" ref="H171" ca="1">MAX(IF((MONTH(DatesS)=$A171)*(OFFSET(DatesS,,INDEX(ColS,MATCH($C171,Param,0))))&gt;0,OFFSET(DatesS,,INDEX(ColS,MATCH($C171,Param,0)))))</f>
        <v>6.7869999999999999</v>
      </c>
      <c r="I171" s="42">
        <f t="shared" ca="1" si="116"/>
        <v>0</v>
      </c>
      <c r="J171" s="107"/>
      <c r="K171" s="108"/>
      <c r="L171" s="108"/>
      <c r="M171" s="108"/>
      <c r="N171" s="108"/>
      <c r="O171" s="109"/>
      <c r="P171" s="107"/>
      <c r="Q171" s="108"/>
      <c r="R171" s="108"/>
      <c r="S171" s="108"/>
      <c r="T171" s="108"/>
      <c r="U171" s="109"/>
      <c r="V171" s="107"/>
      <c r="W171" s="108"/>
      <c r="X171" s="108"/>
      <c r="Y171" s="108"/>
      <c r="Z171" s="108"/>
      <c r="AA171" s="109"/>
      <c r="AB171" s="107"/>
      <c r="AC171" s="108"/>
      <c r="AD171" s="108"/>
      <c r="AE171" s="108"/>
      <c r="AF171" s="108"/>
      <c r="AG171" s="109"/>
      <c r="AH171" s="107"/>
      <c r="AI171" s="108"/>
      <c r="AJ171" s="108"/>
      <c r="AK171" s="108"/>
      <c r="AL171" s="108"/>
      <c r="AM171" s="109"/>
      <c r="AN171" s="208">
        <f t="shared" ca="1" si="95"/>
        <v>26</v>
      </c>
    </row>
    <row r="172" spans="1:41" ht="25.5" customHeight="1" outlineLevel="1" x14ac:dyDescent="0.25">
      <c r="A172" s="18">
        <v>1</v>
      </c>
      <c r="B172" s="276"/>
      <c r="C172" s="105" t="s">
        <v>71</v>
      </c>
      <c r="D172" s="41">
        <f t="shared" ca="1" si="113"/>
        <v>30</v>
      </c>
      <c r="E172" s="34">
        <f t="shared" ca="1" si="114"/>
        <v>1734.8700000000001</v>
      </c>
      <c r="F172" s="34">
        <f t="shared" ca="1" si="115"/>
        <v>57.829000000000001</v>
      </c>
      <c r="G172" s="34">
        <f t="array" aca="1" ref="G172" ca="1">MIN(IF((MONTH(DatesS)=$A172)*(OFFSET(DatesS,,INDEX(ColS,MATCH($C172,Param,0))))&gt;0,OFFSET(DatesS,,INDEX(ColS,MATCH($C172,Param,0)))))</f>
        <v>0.12</v>
      </c>
      <c r="H172" s="34">
        <f t="array" aca="1" ref="H172" ca="1">MAX(IF((MONTH(DatesS)=$A172)*(OFFSET(DatesS,,INDEX(ColS,MATCH($C172,Param,0))))&gt;0,OFFSET(DatesS,,INDEX(ColS,MATCH($C172,Param,0)))))</f>
        <v>620</v>
      </c>
      <c r="I172" s="42">
        <f t="shared" ca="1" si="116"/>
        <v>4</v>
      </c>
      <c r="J172" s="107"/>
      <c r="K172" s="108"/>
      <c r="L172" s="108"/>
      <c r="M172" s="108"/>
      <c r="N172" s="108"/>
      <c r="O172" s="109"/>
      <c r="P172" s="107"/>
      <c r="Q172" s="108"/>
      <c r="R172" s="108"/>
      <c r="S172" s="108"/>
      <c r="T172" s="108"/>
      <c r="U172" s="109"/>
      <c r="V172" s="36"/>
      <c r="W172" s="35"/>
      <c r="X172" s="35"/>
      <c r="Y172" s="35"/>
      <c r="Z172" s="35"/>
      <c r="AA172" s="37"/>
      <c r="AB172" s="36"/>
      <c r="AC172" s="35"/>
      <c r="AD172" s="35"/>
      <c r="AE172" s="35"/>
      <c r="AF172" s="35"/>
      <c r="AG172" s="37"/>
      <c r="AH172" s="107"/>
      <c r="AI172" s="108"/>
      <c r="AJ172" s="108"/>
      <c r="AK172" s="108"/>
      <c r="AL172" s="108"/>
      <c r="AM172" s="109"/>
      <c r="AN172" s="208">
        <f t="shared" ca="1" si="95"/>
        <v>30</v>
      </c>
    </row>
    <row r="173" spans="1:41" ht="25.5" customHeight="1" outlineLevel="1" x14ac:dyDescent="0.25">
      <c r="A173" s="18">
        <f>A171</f>
        <v>8</v>
      </c>
      <c r="B173" s="276"/>
      <c r="C173" s="105" t="s">
        <v>28</v>
      </c>
      <c r="D173" s="41">
        <f t="shared" ca="1" si="113"/>
        <v>31</v>
      </c>
      <c r="E173" s="34">
        <f t="shared" ca="1" si="114"/>
        <v>42.349999999999994</v>
      </c>
      <c r="F173" s="34">
        <f t="shared" ca="1" si="115"/>
        <v>1.3661290322580644</v>
      </c>
      <c r="G173" s="34">
        <f t="array" aca="1" ref="G173" ca="1">MIN(IF((MONTH(DatesS)=$A173)*(OFFSET(DatesS,,INDEX(ColS,MATCH($C173,Param,0))))&gt;0,OFFSET(DatesS,,INDEX(ColS,MATCH($C173,Param,0)))))</f>
        <v>0.17</v>
      </c>
      <c r="H173" s="34">
        <f t="array" aca="1" ref="H173" ca="1">MAX(IF((MONTH(DatesS)=$A173)*(OFFSET(DatesS,,INDEX(ColS,MATCH($C173,Param,0))))&gt;0,OFFSET(DatesS,,INDEX(ColS,MATCH($C173,Param,0)))))</f>
        <v>7.7</v>
      </c>
      <c r="I173" s="42">
        <f t="shared" ca="1" si="116"/>
        <v>1</v>
      </c>
      <c r="J173" s="41" t="e">
        <f t="shared" ref="J173:J181" ca="1" si="122">SUMPRODUCT((MONTH(DatesD)=$A173)*(OFFSET(DatesD,,INDEX(ColD1,MATCH($C173,Param,0)))&lt;&gt;0))</f>
        <v>#REF!</v>
      </c>
      <c r="K173" s="34" t="e">
        <f t="shared" ref="K173:K181" ca="1" si="123">SUMPRODUCT((MONTH(DatesD)=$A173)*(OFFSET(DatesD,,INDEX(ColD1,MATCH($C173,Param,0)))))</f>
        <v>#REF!</v>
      </c>
      <c r="L173" s="34" t="e">
        <f t="shared" ref="L173:L181" ca="1" si="124">IF(J173=0,0,K173/J173)</f>
        <v>#REF!</v>
      </c>
      <c r="M173" s="34" t="e">
        <f t="array" aca="1" ref="M173" ca="1">MIN(IF((MONTH(DatesD)=$A173)*(OFFSET(DatesD,,INDEX(ColD1,MATCH($C173,Param,0))))&gt;0,OFFSET(DatesD,,INDEX(ColD1,MATCH($C173,Param,0)))))</f>
        <v>#REF!</v>
      </c>
      <c r="N173" s="34" t="e">
        <f t="array" aca="1" ref="N173" ca="1">MAX(IF((MONTH(DatesD)=$A173)*(OFFSET(DatesD,,INDEX(ColD1,MATCH($C173,Param,0))))&gt;0,OFFSET(DatesD,,INDEX(ColD1,MATCH($C173,Param,0)))))</f>
        <v>#REF!</v>
      </c>
      <c r="O173" s="42" t="e">
        <f t="shared" ref="O173:O181" ca="1" si="125">SUMPRODUCT((MONTH(DatesD)=$A173)*(OFFSET(DatesD,,INDEX(ColD1,MATCH($C173,Param,0)))&gt;=INDEX(SeuilD1,MATCH($C173,Param,0))))</f>
        <v>#REF!</v>
      </c>
      <c r="P173" s="36"/>
      <c r="Q173" s="35"/>
      <c r="R173" s="35"/>
      <c r="S173" s="35"/>
      <c r="T173" s="35"/>
      <c r="U173" s="37"/>
      <c r="V173" s="107"/>
      <c r="W173" s="108"/>
      <c r="X173" s="108"/>
      <c r="Y173" s="108"/>
      <c r="Z173" s="108"/>
      <c r="AA173" s="109"/>
      <c r="AB173" s="107"/>
      <c r="AC173" s="108"/>
      <c r="AD173" s="108">
        <f t="shared" ref="AD173:AD181" ca="1" si="126">IF(AB173=0,0,SUMPRODUCT((MONTH(DatesUF)=$A173)*(OFFSET(DatesUF,,INDEX(ColD1,MATCH(U173,Param,0)))))/SUMPRODUCT((MONTH(DatesUF)=$A173)*(OFFSET(DatesUF,,INDEX(ColD1,MATCH(U173,Param,0)))&lt;&gt;0)))</f>
        <v>0</v>
      </c>
      <c r="AE173" s="108"/>
      <c r="AF173" s="108"/>
      <c r="AG173" s="109"/>
      <c r="AH173" s="107"/>
      <c r="AI173" s="108"/>
      <c r="AJ173" s="108"/>
      <c r="AK173" s="108"/>
      <c r="AL173" s="108"/>
      <c r="AM173" s="109"/>
      <c r="AN173" s="208" t="e">
        <f t="shared" ca="1" si="95"/>
        <v>#REF!</v>
      </c>
    </row>
    <row r="174" spans="1:41" ht="25.5" customHeight="1" outlineLevel="1" x14ac:dyDescent="0.25">
      <c r="A174" s="18">
        <f t="shared" ref="A174:A182" si="127">A173</f>
        <v>8</v>
      </c>
      <c r="B174" s="276"/>
      <c r="C174" s="105" t="s">
        <v>64</v>
      </c>
      <c r="D174" s="41">
        <f t="shared" ca="1" si="113"/>
        <v>0</v>
      </c>
      <c r="E174" s="34" t="e">
        <f t="shared" ca="1" si="114"/>
        <v>#VALUE!</v>
      </c>
      <c r="F174" s="34">
        <f t="shared" ca="1" si="115"/>
        <v>0</v>
      </c>
      <c r="G174" s="34" t="e">
        <f t="array" aca="1" ref="G174" ca="1">MIN(IF((MONTH(DatesS)=$A174)*(OFFSET(DatesS,,INDEX(ColS,MATCH($C174,Param,0))))&gt;0,OFFSET(DatesS,,INDEX(ColS,MATCH($C174,Param,0)))))</f>
        <v>#VALUE!</v>
      </c>
      <c r="H174" s="34" t="e">
        <f t="array" aca="1" ref="H174" ca="1">MAX(IF((MONTH(DatesS)=$A174)*(OFFSET(DatesS,,INDEX(ColS,MATCH($C174,Param,0))))&gt;0,OFFSET(DatesS,,INDEX(ColS,MATCH($C174,Param,0)))))</f>
        <v>#VALUE!</v>
      </c>
      <c r="I174" s="42">
        <f t="shared" ca="1" si="116"/>
        <v>0</v>
      </c>
      <c r="J174" s="41" t="e">
        <f t="shared" ca="1" si="122"/>
        <v>#REF!</v>
      </c>
      <c r="K174" s="34" t="e">
        <f t="shared" ca="1" si="123"/>
        <v>#REF!</v>
      </c>
      <c r="L174" s="34" t="e">
        <f t="shared" ca="1" si="124"/>
        <v>#REF!</v>
      </c>
      <c r="M174" s="34" t="e">
        <f t="array" aca="1" ref="M174" ca="1">MIN(IF((MONTH(DatesD)=$A174)*(OFFSET(DatesD,,INDEX(ColD1,MATCH($C174,Param,0))))&gt;0,OFFSET(DatesD,,INDEX(ColD1,MATCH($C174,Param,0)))))</f>
        <v>#REF!</v>
      </c>
      <c r="N174" s="34" t="e">
        <f t="array" aca="1" ref="N174" ca="1">MAX(IF((MONTH(DatesD)=$A174)*(OFFSET(DatesD,,INDEX(ColD1,MATCH($C174,Param,0))))&gt;0,OFFSET(DatesD,,INDEX(ColD1,MATCH($C174,Param,0)))))</f>
        <v>#REF!</v>
      </c>
      <c r="O174" s="42" t="e">
        <f t="shared" ca="1" si="125"/>
        <v>#REF!</v>
      </c>
      <c r="P174" s="36"/>
      <c r="Q174" s="35"/>
      <c r="R174" s="35"/>
      <c r="S174" s="35"/>
      <c r="T174" s="35"/>
      <c r="U174" s="37"/>
      <c r="V174" s="107"/>
      <c r="W174" s="108"/>
      <c r="X174" s="108"/>
      <c r="Y174" s="108"/>
      <c r="Z174" s="108"/>
      <c r="AA174" s="109"/>
      <c r="AB174" s="107"/>
      <c r="AC174" s="108"/>
      <c r="AD174" s="108">
        <f t="shared" ca="1" si="126"/>
        <v>0</v>
      </c>
      <c r="AE174" s="108"/>
      <c r="AF174" s="108"/>
      <c r="AG174" s="109"/>
      <c r="AH174" s="107"/>
      <c r="AI174" s="108"/>
      <c r="AJ174" s="108"/>
      <c r="AK174" s="108"/>
      <c r="AL174" s="108"/>
      <c r="AM174" s="109"/>
      <c r="AN174" s="208" t="e">
        <f t="shared" ca="1" si="95"/>
        <v>#REF!</v>
      </c>
    </row>
    <row r="175" spans="1:41" ht="25.5" customHeight="1" outlineLevel="1" x14ac:dyDescent="0.25">
      <c r="A175" s="18">
        <f t="shared" si="127"/>
        <v>8</v>
      </c>
      <c r="B175" s="276"/>
      <c r="C175" s="105" t="s">
        <v>65</v>
      </c>
      <c r="D175" s="41">
        <f t="shared" ca="1" si="113"/>
        <v>30</v>
      </c>
      <c r="E175" s="34" t="e">
        <f t="shared" ca="1" si="114"/>
        <v>#VALUE!</v>
      </c>
      <c r="F175" s="34" t="e">
        <f t="shared" ca="1" si="115"/>
        <v>#VALUE!</v>
      </c>
      <c r="G175" s="34" t="e">
        <f t="array" aca="1" ref="G175" ca="1">MIN(IF((MONTH(DatesS)=$A175)*(OFFSET(DatesS,,INDEX(ColS,MATCH($C175,Param,0))))&gt;0,OFFSET(DatesS,,INDEX(ColS,MATCH($C175,Param,0)))))</f>
        <v>#VALUE!</v>
      </c>
      <c r="H175" s="34" t="e">
        <f t="array" aca="1" ref="H175" ca="1">MAX(IF((MONTH(DatesS)=$A175)*(OFFSET(DatesS,,INDEX(ColS,MATCH($C175,Param,0))))&gt;0,OFFSET(DatesS,,INDEX(ColS,MATCH($C175,Param,0)))))</f>
        <v>#VALUE!</v>
      </c>
      <c r="I175" s="42">
        <f t="shared" ca="1" si="116"/>
        <v>30</v>
      </c>
      <c r="J175" s="41" t="e">
        <f t="shared" ca="1" si="122"/>
        <v>#REF!</v>
      </c>
      <c r="K175" s="34" t="e">
        <f t="shared" ca="1" si="123"/>
        <v>#REF!</v>
      </c>
      <c r="L175" s="34" t="e">
        <f t="shared" ca="1" si="124"/>
        <v>#REF!</v>
      </c>
      <c r="M175" s="34" t="e">
        <f t="array" aca="1" ref="M175" ca="1">MIN(IF((MONTH(DatesD)=$A175)*(OFFSET(DatesD,,INDEX(ColD1,MATCH($C175,Param,0))))&gt;0,OFFSET(DatesD,,INDEX(ColD1,MATCH($C175,Param,0)))))</f>
        <v>#REF!</v>
      </c>
      <c r="N175" s="34" t="e">
        <f t="array" aca="1" ref="N175" ca="1">MAX(IF((MONTH(DatesD)=$A175)*(OFFSET(DatesD,,INDEX(ColD1,MATCH($C175,Param,0))))&gt;0,OFFSET(DatesD,,INDEX(ColD1,MATCH($C175,Param,0)))))</f>
        <v>#REF!</v>
      </c>
      <c r="O175" s="42" t="e">
        <f t="shared" ca="1" si="125"/>
        <v>#REF!</v>
      </c>
      <c r="P175" s="36"/>
      <c r="Q175" s="35"/>
      <c r="R175" s="35"/>
      <c r="S175" s="35"/>
      <c r="T175" s="35"/>
      <c r="U175" s="37"/>
      <c r="V175" s="107"/>
      <c r="W175" s="108"/>
      <c r="X175" s="108"/>
      <c r="Y175" s="108"/>
      <c r="Z175" s="108"/>
      <c r="AA175" s="109"/>
      <c r="AB175" s="107"/>
      <c r="AC175" s="108"/>
      <c r="AD175" s="108">
        <f t="shared" ca="1" si="126"/>
        <v>0</v>
      </c>
      <c r="AE175" s="108"/>
      <c r="AF175" s="108"/>
      <c r="AG175" s="109"/>
      <c r="AH175" s="107"/>
      <c r="AI175" s="108"/>
      <c r="AJ175" s="108"/>
      <c r="AK175" s="108"/>
      <c r="AL175" s="108"/>
      <c r="AM175" s="109"/>
      <c r="AN175" s="208" t="e">
        <f t="shared" ca="1" si="95"/>
        <v>#REF!</v>
      </c>
    </row>
    <row r="176" spans="1:41" ht="25.5" customHeight="1" outlineLevel="1" x14ac:dyDescent="0.25">
      <c r="A176" s="18">
        <f t="shared" si="127"/>
        <v>8</v>
      </c>
      <c r="B176" s="276"/>
      <c r="C176" s="105" t="s">
        <v>26</v>
      </c>
      <c r="D176" s="41">
        <f t="shared" ca="1" si="113"/>
        <v>31</v>
      </c>
      <c r="E176" s="34">
        <f t="shared" ca="1" si="114"/>
        <v>1.288</v>
      </c>
      <c r="F176" s="34">
        <f t="shared" ca="1" si="115"/>
        <v>4.1548387096774192E-2</v>
      </c>
      <c r="G176" s="34">
        <f t="array" aca="1" ref="G176" ca="1">MIN(IF((MONTH(DatesS)=$A176)*(OFFSET(DatesS,,INDEX(ColS,MATCH($C176,Param,0))))&gt;0,OFFSET(DatesS,,INDEX(ColS,MATCH($C176,Param,0)))))</f>
        <v>8.9999999999999993E-3</v>
      </c>
      <c r="H176" s="34">
        <f t="array" aca="1" ref="H176" ca="1">MAX(IF((MONTH(DatesS)=$A176)*(OFFSET(DatesS,,INDEX(ColS,MATCH($C176,Param,0))))&gt;0,OFFSET(DatesS,,INDEX(ColS,MATCH($C176,Param,0)))))</f>
        <v>0.14000000000000001</v>
      </c>
      <c r="I176" s="42">
        <f t="shared" ca="1" si="116"/>
        <v>0</v>
      </c>
      <c r="J176" s="41" t="e">
        <f t="shared" ca="1" si="122"/>
        <v>#REF!</v>
      </c>
      <c r="K176" s="34" t="e">
        <f t="shared" ca="1" si="123"/>
        <v>#REF!</v>
      </c>
      <c r="L176" s="34" t="e">
        <f t="shared" ca="1" si="124"/>
        <v>#REF!</v>
      </c>
      <c r="M176" s="34" t="e">
        <f t="array" aca="1" ref="M176" ca="1">MIN(IF((MONTH(DatesD)=$A176)*(OFFSET(DatesD,,INDEX(ColD1,MATCH($C176,Param,0))))&gt;0,OFFSET(DatesD,,INDEX(ColD1,MATCH($C176,Param,0)))))</f>
        <v>#REF!</v>
      </c>
      <c r="N176" s="34" t="e">
        <f t="array" aca="1" ref="N176" ca="1">MAX(IF((MONTH(DatesD)=$A176)*(OFFSET(DatesD,,INDEX(ColD1,MATCH($C176,Param,0))))&gt;0,OFFSET(DatesD,,INDEX(ColD1,MATCH($C176,Param,0)))))</f>
        <v>#REF!</v>
      </c>
      <c r="O176" s="42" t="e">
        <f t="shared" ca="1" si="125"/>
        <v>#REF!</v>
      </c>
      <c r="P176" s="36"/>
      <c r="Q176" s="35"/>
      <c r="R176" s="35"/>
      <c r="S176" s="35"/>
      <c r="T176" s="35"/>
      <c r="U176" s="37"/>
      <c r="V176" s="107"/>
      <c r="W176" s="108"/>
      <c r="X176" s="108"/>
      <c r="Y176" s="108"/>
      <c r="Z176" s="108"/>
      <c r="AA176" s="109"/>
      <c r="AB176" s="107"/>
      <c r="AC176" s="108"/>
      <c r="AD176" s="108">
        <f t="shared" ca="1" si="126"/>
        <v>0</v>
      </c>
      <c r="AE176" s="108"/>
      <c r="AF176" s="108"/>
      <c r="AG176" s="109"/>
      <c r="AH176" s="107"/>
      <c r="AI176" s="108"/>
      <c r="AJ176" s="108"/>
      <c r="AK176" s="108"/>
      <c r="AL176" s="108"/>
      <c r="AM176" s="109"/>
      <c r="AN176" s="208" t="e">
        <f t="shared" ca="1" si="95"/>
        <v>#REF!</v>
      </c>
    </row>
    <row r="177" spans="1:41" ht="25.5" customHeight="1" outlineLevel="1" x14ac:dyDescent="0.25">
      <c r="A177" s="18">
        <f t="shared" si="127"/>
        <v>8</v>
      </c>
      <c r="B177" s="276"/>
      <c r="C177" s="105" t="s">
        <v>22</v>
      </c>
      <c r="D177" s="41">
        <f t="shared" ca="1" si="113"/>
        <v>31</v>
      </c>
      <c r="E177" s="34">
        <f t="shared" ca="1" si="114"/>
        <v>157.40000000000003</v>
      </c>
      <c r="F177" s="34">
        <f t="shared" ca="1" si="115"/>
        <v>5.0774193548387112</v>
      </c>
      <c r="G177" s="34">
        <f t="array" aca="1" ref="G177" ca="1">MIN(IF((MONTH(DatesS)=$A177)*(OFFSET(DatesS,,INDEX(ColS,MATCH($C177,Param,0))))&gt;0,OFFSET(DatesS,,INDEX(ColS,MATCH($C177,Param,0)))))</f>
        <v>1.1000000000000001</v>
      </c>
      <c r="H177" s="34">
        <f t="array" aca="1" ref="H177" ca="1">MAX(IF((MONTH(DatesS)=$A177)*(OFFSET(DatesS,,INDEX(ColS,MATCH($C177,Param,0))))&gt;0,OFFSET(DatesS,,INDEX(ColS,MATCH($C177,Param,0)))))</f>
        <v>22</v>
      </c>
      <c r="I177" s="42">
        <f t="shared" ca="1" si="116"/>
        <v>7</v>
      </c>
      <c r="J177" s="41" t="e">
        <f t="shared" ca="1" si="122"/>
        <v>#REF!</v>
      </c>
      <c r="K177" s="34" t="e">
        <f t="shared" ca="1" si="123"/>
        <v>#REF!</v>
      </c>
      <c r="L177" s="34" t="e">
        <f t="shared" ca="1" si="124"/>
        <v>#REF!</v>
      </c>
      <c r="M177" s="34" t="e">
        <f t="array" aca="1" ref="M177" ca="1">MIN(IF((MONTH(DatesD)=$A177)*(OFFSET(DatesD,,INDEX(ColD1,MATCH($C177,Param,0))))&gt;0,OFFSET(DatesD,,INDEX(ColD1,MATCH($C177,Param,0)))))</f>
        <v>#REF!</v>
      </c>
      <c r="N177" s="34" t="e">
        <f t="array" aca="1" ref="N177" ca="1">MAX(IF((MONTH(DatesD)=$A177)*(OFFSET(DatesD,,INDEX(ColD1,MATCH($C177,Param,0))))&gt;0,OFFSET(DatesD,,INDEX(ColD1,MATCH($C177,Param,0)))))</f>
        <v>#REF!</v>
      </c>
      <c r="O177" s="42" t="e">
        <f t="shared" ca="1" si="125"/>
        <v>#REF!</v>
      </c>
      <c r="P177" s="36"/>
      <c r="Q177" s="35"/>
      <c r="R177" s="35"/>
      <c r="S177" s="35"/>
      <c r="T177" s="35"/>
      <c r="U177" s="37"/>
      <c r="V177" s="107"/>
      <c r="W177" s="108"/>
      <c r="X177" s="108"/>
      <c r="Y177" s="108"/>
      <c r="Z177" s="108"/>
      <c r="AA177" s="109"/>
      <c r="AB177" s="107"/>
      <c r="AC177" s="108"/>
      <c r="AD177" s="108">
        <f t="shared" ca="1" si="126"/>
        <v>0</v>
      </c>
      <c r="AE177" s="108"/>
      <c r="AF177" s="108"/>
      <c r="AG177" s="109"/>
      <c r="AH177" s="107"/>
      <c r="AI177" s="108"/>
      <c r="AJ177" s="108"/>
      <c r="AK177" s="108"/>
      <c r="AL177" s="108"/>
      <c r="AM177" s="109"/>
      <c r="AN177" s="208" t="e">
        <f t="shared" ca="1" si="95"/>
        <v>#REF!</v>
      </c>
    </row>
    <row r="178" spans="1:41" ht="25.5" customHeight="1" outlineLevel="1" x14ac:dyDescent="0.25">
      <c r="A178" s="18">
        <f t="shared" si="127"/>
        <v>8</v>
      </c>
      <c r="B178" s="276"/>
      <c r="C178" s="105" t="s">
        <v>25</v>
      </c>
      <c r="D178" s="41">
        <f t="shared" ca="1" si="113"/>
        <v>31</v>
      </c>
      <c r="E178" s="34">
        <f t="shared" ca="1" si="114"/>
        <v>11.940000000000001</v>
      </c>
      <c r="F178" s="34">
        <f t="shared" ca="1" si="115"/>
        <v>0.38516129032258067</v>
      </c>
      <c r="G178" s="34">
        <f t="array" aca="1" ref="G178" ca="1">MIN(IF((MONTH(DatesS)=$A178)*(OFFSET(DatesS,,INDEX(ColS,MATCH($C178,Param,0))))&gt;0,OFFSET(DatesS,,INDEX(ColS,MATCH($C178,Param,0)))))</f>
        <v>0.04</v>
      </c>
      <c r="H178" s="34">
        <f t="array" aca="1" ref="H178" ca="1">MAX(IF((MONTH(DatesS)=$A178)*(OFFSET(DatesS,,INDEX(ColS,MATCH($C178,Param,0))))&gt;0,OFFSET(DatesS,,INDEX(ColS,MATCH($C178,Param,0)))))</f>
        <v>2.2000000000000002</v>
      </c>
      <c r="I178" s="42">
        <f t="shared" ca="1" si="116"/>
        <v>5</v>
      </c>
      <c r="J178" s="41" t="e">
        <f t="shared" ca="1" si="122"/>
        <v>#REF!</v>
      </c>
      <c r="K178" s="34" t="e">
        <f t="shared" ca="1" si="123"/>
        <v>#REF!</v>
      </c>
      <c r="L178" s="34" t="e">
        <f t="shared" ca="1" si="124"/>
        <v>#REF!</v>
      </c>
      <c r="M178" s="34" t="e">
        <f t="array" aca="1" ref="M178" ca="1">MIN(IF((MONTH(DatesD)=$A178)*(OFFSET(DatesD,,INDEX(ColD1,MATCH($C178,Param,0))))&gt;0,OFFSET(DatesD,,INDEX(ColD1,MATCH($C178,Param,0)))))</f>
        <v>#REF!</v>
      </c>
      <c r="N178" s="34" t="e">
        <f t="array" aca="1" ref="N178" ca="1">MAX(IF((MONTH(DatesD)=$A178)*(OFFSET(DatesD,,INDEX(ColD1,MATCH($C178,Param,0))))&gt;0,OFFSET(DatesD,,INDEX(ColD1,MATCH($C178,Param,0)))))</f>
        <v>#REF!</v>
      </c>
      <c r="O178" s="42" t="e">
        <f t="shared" ca="1" si="125"/>
        <v>#REF!</v>
      </c>
      <c r="P178" s="36"/>
      <c r="Q178" s="35"/>
      <c r="R178" s="35"/>
      <c r="S178" s="35"/>
      <c r="T178" s="35"/>
      <c r="U178" s="37"/>
      <c r="V178" s="107"/>
      <c r="W178" s="108"/>
      <c r="X178" s="108"/>
      <c r="Y178" s="108"/>
      <c r="Z178" s="108"/>
      <c r="AA178" s="109"/>
      <c r="AB178" s="107"/>
      <c r="AC178" s="108"/>
      <c r="AD178" s="108">
        <f t="shared" ca="1" si="126"/>
        <v>0</v>
      </c>
      <c r="AE178" s="108"/>
      <c r="AF178" s="108"/>
      <c r="AG178" s="109"/>
      <c r="AH178" s="107"/>
      <c r="AI178" s="108"/>
      <c r="AJ178" s="108"/>
      <c r="AK178" s="108"/>
      <c r="AL178" s="108"/>
      <c r="AM178" s="109"/>
      <c r="AN178" s="208" t="e">
        <f t="shared" ca="1" si="95"/>
        <v>#REF!</v>
      </c>
    </row>
    <row r="179" spans="1:41" ht="25.5" customHeight="1" outlineLevel="1" x14ac:dyDescent="0.25">
      <c r="A179" s="18">
        <f t="shared" si="127"/>
        <v>8</v>
      </c>
      <c r="B179" s="276"/>
      <c r="C179" s="105" t="s">
        <v>23</v>
      </c>
      <c r="D179" s="41">
        <f t="shared" ca="1" si="113"/>
        <v>0</v>
      </c>
      <c r="E179" s="34" t="e">
        <f t="shared" ca="1" si="114"/>
        <v>#VALUE!</v>
      </c>
      <c r="F179" s="34">
        <f t="shared" ca="1" si="115"/>
        <v>0</v>
      </c>
      <c r="G179" s="34" t="e">
        <f t="array" aca="1" ref="G179" ca="1">MIN(IF((MONTH(DatesS)=$A179)*(OFFSET(DatesS,,INDEX(ColS,MATCH($C179,Param,0))))&gt;0,OFFSET(DatesS,,INDEX(ColS,MATCH($C179,Param,0)))))</f>
        <v>#VALUE!</v>
      </c>
      <c r="H179" s="34" t="e">
        <f t="array" aca="1" ref="H179" ca="1">MAX(IF((MONTH(DatesS)=$A179)*(OFFSET(DatesS,,INDEX(ColS,MATCH($C179,Param,0))))&gt;0,OFFSET(DatesS,,INDEX(ColS,MATCH($C179,Param,0)))))</f>
        <v>#VALUE!</v>
      </c>
      <c r="I179" s="42">
        <f t="shared" ca="1" si="116"/>
        <v>0</v>
      </c>
      <c r="J179" s="41" t="e">
        <f t="shared" ca="1" si="122"/>
        <v>#REF!</v>
      </c>
      <c r="K179" s="34" t="e">
        <f t="shared" ca="1" si="123"/>
        <v>#REF!</v>
      </c>
      <c r="L179" s="34" t="e">
        <f t="shared" ca="1" si="124"/>
        <v>#REF!</v>
      </c>
      <c r="M179" s="34" t="e">
        <f t="array" aca="1" ref="M179" ca="1">MIN(IF((MONTH(DatesD)=$A179)*(OFFSET(DatesD,,INDEX(ColD1,MATCH($C179,Param,0))))&gt;0,OFFSET(DatesD,,INDEX(ColD1,MATCH($C179,Param,0)))))</f>
        <v>#REF!</v>
      </c>
      <c r="N179" s="34" t="e">
        <f t="array" aca="1" ref="N179" ca="1">MAX(IF((MONTH(DatesD)=$A179)*(OFFSET(DatesD,,INDEX(ColD1,MATCH($C179,Param,0))))&gt;0,OFFSET(DatesD,,INDEX(ColD1,MATCH($C179,Param,0)))))</f>
        <v>#REF!</v>
      </c>
      <c r="O179" s="42" t="e">
        <f t="shared" ca="1" si="125"/>
        <v>#REF!</v>
      </c>
      <c r="P179" s="36"/>
      <c r="Q179" s="35"/>
      <c r="R179" s="35"/>
      <c r="S179" s="35"/>
      <c r="T179" s="35"/>
      <c r="U179" s="37"/>
      <c r="V179" s="107"/>
      <c r="W179" s="108"/>
      <c r="X179" s="108"/>
      <c r="Y179" s="108"/>
      <c r="Z179" s="108"/>
      <c r="AA179" s="109"/>
      <c r="AB179" s="107"/>
      <c r="AC179" s="108"/>
      <c r="AD179" s="108">
        <f t="shared" ca="1" si="126"/>
        <v>0</v>
      </c>
      <c r="AE179" s="108"/>
      <c r="AF179" s="108"/>
      <c r="AG179" s="109"/>
      <c r="AH179" s="107"/>
      <c r="AI179" s="108"/>
      <c r="AJ179" s="108"/>
      <c r="AK179" s="108"/>
      <c r="AL179" s="108"/>
      <c r="AM179" s="109"/>
      <c r="AN179" s="208" t="e">
        <f t="shared" ca="1" si="95"/>
        <v>#REF!</v>
      </c>
    </row>
    <row r="180" spans="1:41" ht="25.5" customHeight="1" outlineLevel="1" x14ac:dyDescent="0.25">
      <c r="A180" s="18">
        <f t="shared" si="127"/>
        <v>8</v>
      </c>
      <c r="B180" s="276"/>
      <c r="C180" s="105" t="s">
        <v>27</v>
      </c>
      <c r="D180" s="41">
        <f t="shared" ca="1" si="113"/>
        <v>23</v>
      </c>
      <c r="E180" s="34" t="e">
        <f t="shared" ca="1" si="114"/>
        <v>#VALUE!</v>
      </c>
      <c r="F180" s="34" t="e">
        <f t="shared" ca="1" si="115"/>
        <v>#VALUE!</v>
      </c>
      <c r="G180" s="34" t="e">
        <f t="array" aca="1" ref="G180" ca="1">MIN(IF((MONTH(DatesS)=$A180)*(OFFSET(DatesS,,INDEX(ColS,MATCH($C180,Param,0))))&gt;0,OFFSET(DatesS,,INDEX(ColS,MATCH($C180,Param,0)))))</f>
        <v>#VALUE!</v>
      </c>
      <c r="H180" s="34" t="e">
        <f t="array" aca="1" ref="H180" ca="1">MAX(IF((MONTH(DatesS)=$A180)*(OFFSET(DatesS,,INDEX(ColS,MATCH($C180,Param,0))))&gt;0,OFFSET(DatesS,,INDEX(ColS,MATCH($C180,Param,0)))))</f>
        <v>#VALUE!</v>
      </c>
      <c r="I180" s="42">
        <f t="shared" ca="1" si="116"/>
        <v>23</v>
      </c>
      <c r="J180" s="41" t="e">
        <f t="shared" ca="1" si="122"/>
        <v>#REF!</v>
      </c>
      <c r="K180" s="34" t="e">
        <f t="shared" ca="1" si="123"/>
        <v>#REF!</v>
      </c>
      <c r="L180" s="34" t="e">
        <f t="shared" ca="1" si="124"/>
        <v>#REF!</v>
      </c>
      <c r="M180" s="34" t="e">
        <f t="array" aca="1" ref="M180" ca="1">MIN(IF((MONTH(DatesD)=$A180)*(OFFSET(DatesD,,INDEX(ColD1,MATCH($C180,Param,0))))&gt;0,OFFSET(DatesD,,INDEX(ColD1,MATCH($C180,Param,0)))))</f>
        <v>#REF!</v>
      </c>
      <c r="N180" s="34" t="e">
        <f t="array" aca="1" ref="N180" ca="1">MAX(IF((MONTH(DatesD)=$A180)*(OFFSET(DatesD,,INDEX(ColD1,MATCH($C180,Param,0))))&gt;0,OFFSET(DatesD,,INDEX(ColD1,MATCH($C180,Param,0)))))</f>
        <v>#REF!</v>
      </c>
      <c r="O180" s="42" t="e">
        <f t="shared" ca="1" si="125"/>
        <v>#REF!</v>
      </c>
      <c r="P180" s="36"/>
      <c r="Q180" s="35"/>
      <c r="R180" s="35"/>
      <c r="S180" s="35"/>
      <c r="T180" s="35"/>
      <c r="U180" s="37"/>
      <c r="V180" s="107"/>
      <c r="W180" s="108"/>
      <c r="X180" s="108"/>
      <c r="Y180" s="108"/>
      <c r="Z180" s="108"/>
      <c r="AA180" s="109"/>
      <c r="AB180" s="107"/>
      <c r="AC180" s="108"/>
      <c r="AD180" s="108">
        <f t="shared" ca="1" si="126"/>
        <v>0</v>
      </c>
      <c r="AE180" s="108"/>
      <c r="AF180" s="108"/>
      <c r="AG180" s="109"/>
      <c r="AH180" s="107"/>
      <c r="AI180" s="108"/>
      <c r="AJ180" s="108"/>
      <c r="AK180" s="108"/>
      <c r="AL180" s="108"/>
      <c r="AM180" s="109"/>
      <c r="AN180" s="208" t="e">
        <f t="shared" ca="1" si="95"/>
        <v>#REF!</v>
      </c>
    </row>
    <row r="181" spans="1:41" ht="25.5" customHeight="1" outlineLevel="1" thickBot="1" x14ac:dyDescent="0.3">
      <c r="A181" s="18">
        <f t="shared" si="127"/>
        <v>8</v>
      </c>
      <c r="B181" s="276"/>
      <c r="C181" s="106" t="s">
        <v>24</v>
      </c>
      <c r="D181" s="87">
        <f t="shared" ca="1" si="113"/>
        <v>31</v>
      </c>
      <c r="E181" s="88">
        <f t="shared" ca="1" si="114"/>
        <v>138.20000000000005</v>
      </c>
      <c r="F181" s="88">
        <f t="shared" ca="1" si="115"/>
        <v>4.458064516129034</v>
      </c>
      <c r="G181" s="88">
        <f t="array" aca="1" ref="G181" ca="1">MIN(IF((MONTH(DatesS)=$A181)*(OFFSET(DatesS,,INDEX(ColS,MATCH($C181,Param,0))))&gt;0,OFFSET(DatesS,,INDEX(ColS,MATCH($C181,Param,0)))))</f>
        <v>0.37</v>
      </c>
      <c r="H181" s="88">
        <f t="array" aca="1" ref="H181" ca="1">MAX(IF((MONTH(DatesS)=$A181)*(OFFSET(DatesS,,INDEX(ColS,MATCH($C181,Param,0))))&gt;0,OFFSET(DatesS,,INDEX(ColS,MATCH($C181,Param,0)))))</f>
        <v>27</v>
      </c>
      <c r="I181" s="89">
        <f t="shared" ca="1" si="116"/>
        <v>15</v>
      </c>
      <c r="J181" s="87" t="e">
        <f t="shared" ca="1" si="122"/>
        <v>#REF!</v>
      </c>
      <c r="K181" s="88" t="e">
        <f t="shared" ca="1" si="123"/>
        <v>#REF!</v>
      </c>
      <c r="L181" s="88" t="e">
        <f t="shared" ca="1" si="124"/>
        <v>#REF!</v>
      </c>
      <c r="M181" s="88" t="e">
        <f t="array" aca="1" ref="M181" ca="1">MIN(IF((MONTH(DatesD)=$A181)*(OFFSET(DatesD,,INDEX(ColD1,MATCH($C181,Param,0))))&gt;0,OFFSET(DatesD,,INDEX(ColD1,MATCH($C181,Param,0)))))</f>
        <v>#REF!</v>
      </c>
      <c r="N181" s="88" t="e">
        <f t="array" aca="1" ref="N181" ca="1">MAX(IF((MONTH(DatesD)=$A181)*(OFFSET(DatesD,,INDEX(ColD1,MATCH($C181,Param,0))))&gt;0,OFFSET(DatesD,,INDEX(ColD1,MATCH($C181,Param,0)))))</f>
        <v>#REF!</v>
      </c>
      <c r="O181" s="89" t="e">
        <f t="shared" ca="1" si="125"/>
        <v>#REF!</v>
      </c>
      <c r="P181" s="90"/>
      <c r="Q181" s="91"/>
      <c r="R181" s="91"/>
      <c r="S181" s="91"/>
      <c r="T181" s="91"/>
      <c r="U181" s="92"/>
      <c r="V181" s="110"/>
      <c r="W181" s="111"/>
      <c r="X181" s="111"/>
      <c r="Y181" s="111"/>
      <c r="Z181" s="111"/>
      <c r="AA181" s="112"/>
      <c r="AB181" s="110"/>
      <c r="AC181" s="111"/>
      <c r="AD181" s="111">
        <f t="shared" ca="1" si="126"/>
        <v>0</v>
      </c>
      <c r="AE181" s="111"/>
      <c r="AF181" s="111"/>
      <c r="AG181" s="112"/>
      <c r="AH181" s="107"/>
      <c r="AI181" s="108"/>
      <c r="AJ181" s="108"/>
      <c r="AK181" s="108"/>
      <c r="AL181" s="108"/>
      <c r="AM181" s="109"/>
      <c r="AN181" s="208" t="e">
        <f t="shared" ca="1" si="95"/>
        <v>#REF!</v>
      </c>
    </row>
    <row r="182" spans="1:41" ht="25.5" customHeight="1" outlineLevel="1" thickBot="1" x14ac:dyDescent="0.3">
      <c r="A182" s="18">
        <f t="shared" si="127"/>
        <v>8</v>
      </c>
      <c r="B182" s="277"/>
      <c r="C182" s="113" t="s">
        <v>50</v>
      </c>
      <c r="D182" s="93" t="e">
        <f ca="1">SUM(D162:D181)</f>
        <v>#N/A</v>
      </c>
      <c r="E182" s="94" t="e">
        <f t="shared" ref="E182:AM182" ca="1" si="128">SUM(E162:E181)</f>
        <v>#N/A</v>
      </c>
      <c r="F182" s="94" t="e">
        <f t="shared" ca="1" si="128"/>
        <v>#N/A</v>
      </c>
      <c r="G182" s="94" t="e">
        <f t="shared" ca="1" si="128"/>
        <v>#N/A</v>
      </c>
      <c r="H182" s="94" t="e">
        <f t="shared" ca="1" si="128"/>
        <v>#N/A</v>
      </c>
      <c r="I182" s="95" t="e">
        <f t="shared" ca="1" si="128"/>
        <v>#N/A</v>
      </c>
      <c r="J182" s="93" t="e">
        <f t="shared" ca="1" si="128"/>
        <v>#REF!</v>
      </c>
      <c r="K182" s="94" t="e">
        <f t="shared" ca="1" si="128"/>
        <v>#REF!</v>
      </c>
      <c r="L182" s="94" t="e">
        <f t="shared" ca="1" si="128"/>
        <v>#REF!</v>
      </c>
      <c r="M182" s="94" t="e">
        <f t="shared" ca="1" si="128"/>
        <v>#REF!</v>
      </c>
      <c r="N182" s="94" t="e">
        <f t="shared" ca="1" si="128"/>
        <v>#REF!</v>
      </c>
      <c r="O182" s="95" t="e">
        <f t="shared" ca="1" si="128"/>
        <v>#REF!</v>
      </c>
      <c r="P182" s="93" t="e">
        <f t="shared" ca="1" si="128"/>
        <v>#REF!</v>
      </c>
      <c r="Q182" s="94" t="e">
        <f t="shared" ca="1" si="128"/>
        <v>#REF!</v>
      </c>
      <c r="R182" s="94" t="e">
        <f t="shared" ca="1" si="128"/>
        <v>#REF!</v>
      </c>
      <c r="S182" s="94" t="e">
        <f t="shared" ca="1" si="128"/>
        <v>#REF!</v>
      </c>
      <c r="T182" s="94" t="e">
        <f t="shared" ca="1" si="128"/>
        <v>#REF!</v>
      </c>
      <c r="U182" s="95" t="e">
        <f t="shared" ca="1" si="128"/>
        <v>#REF!</v>
      </c>
      <c r="V182" s="93" t="e">
        <f t="shared" ca="1" si="128"/>
        <v>#REF!</v>
      </c>
      <c r="W182" s="94" t="e">
        <f t="shared" ca="1" si="128"/>
        <v>#REF!</v>
      </c>
      <c r="X182" s="94" t="e">
        <f t="shared" ca="1" si="128"/>
        <v>#REF!</v>
      </c>
      <c r="Y182" s="94" t="e">
        <f t="shared" ca="1" si="128"/>
        <v>#REF!</v>
      </c>
      <c r="Z182" s="94" t="e">
        <f t="shared" ca="1" si="128"/>
        <v>#REF!</v>
      </c>
      <c r="AA182" s="95" t="e">
        <f t="shared" ca="1" si="128"/>
        <v>#REF!</v>
      </c>
      <c r="AB182" s="93" t="e">
        <f t="shared" ca="1" si="128"/>
        <v>#REF!</v>
      </c>
      <c r="AC182" s="94" t="e">
        <f t="shared" ca="1" si="128"/>
        <v>#REF!</v>
      </c>
      <c r="AD182" s="94" t="e">
        <f t="shared" ca="1" si="128"/>
        <v>#REF!</v>
      </c>
      <c r="AE182" s="94" t="e">
        <f t="shared" ca="1" si="128"/>
        <v>#REF!</v>
      </c>
      <c r="AF182" s="94" t="e">
        <f t="shared" ca="1" si="128"/>
        <v>#REF!</v>
      </c>
      <c r="AG182" s="95" t="e">
        <f t="shared" ca="1" si="128"/>
        <v>#REF!</v>
      </c>
      <c r="AH182" s="93" t="e">
        <f t="shared" ca="1" si="128"/>
        <v>#REF!</v>
      </c>
      <c r="AI182" s="94" t="e">
        <f t="shared" ca="1" si="128"/>
        <v>#REF!</v>
      </c>
      <c r="AJ182" s="94" t="e">
        <f t="shared" ca="1" si="128"/>
        <v>#REF!</v>
      </c>
      <c r="AK182" s="94" t="e">
        <f t="shared" ca="1" si="128"/>
        <v>#REF!</v>
      </c>
      <c r="AL182" s="94" t="e">
        <f t="shared" ca="1" si="128"/>
        <v>#REF!</v>
      </c>
      <c r="AM182" s="95" t="e">
        <f t="shared" ca="1" si="128"/>
        <v>#REF!</v>
      </c>
      <c r="AN182" s="208" t="e">
        <f t="shared" ca="1" si="95"/>
        <v>#N/A</v>
      </c>
    </row>
    <row r="183" spans="1:41" ht="25.5" customHeight="1" thickBot="1" x14ac:dyDescent="0.3">
      <c r="B183" s="272">
        <f>DATE($C$4,A162,1)</f>
        <v>42583</v>
      </c>
      <c r="C183" s="273"/>
      <c r="D183" s="273"/>
      <c r="E183" s="273"/>
      <c r="F183" s="273"/>
      <c r="G183" s="273"/>
      <c r="H183" s="273"/>
      <c r="I183" s="273"/>
      <c r="J183" s="273"/>
      <c r="K183" s="273"/>
      <c r="L183" s="273"/>
      <c r="M183" s="273"/>
      <c r="N183" s="273"/>
      <c r="O183" s="273"/>
      <c r="P183" s="273"/>
      <c r="Q183" s="273"/>
      <c r="R183" s="273"/>
      <c r="S183" s="273"/>
      <c r="T183" s="273"/>
      <c r="U183" s="273"/>
      <c r="V183" s="273"/>
      <c r="W183" s="273"/>
      <c r="X183" s="273"/>
      <c r="Y183" s="273"/>
      <c r="Z183" s="273"/>
      <c r="AA183" s="273"/>
      <c r="AB183" s="273"/>
      <c r="AC183" s="273"/>
      <c r="AD183" s="273"/>
      <c r="AE183" s="273"/>
      <c r="AF183" s="273"/>
      <c r="AG183" s="273"/>
      <c r="AH183" s="273"/>
      <c r="AI183" s="273"/>
      <c r="AJ183" s="273"/>
      <c r="AK183" s="273"/>
      <c r="AL183" s="273"/>
      <c r="AM183" s="274"/>
      <c r="AN183" s="208">
        <f t="shared" si="95"/>
        <v>0</v>
      </c>
    </row>
    <row r="184" spans="1:41" ht="25.5" customHeight="1" outlineLevel="1" x14ac:dyDescent="0.25">
      <c r="A184" s="18">
        <v>9</v>
      </c>
      <c r="B184" s="278">
        <f>DATE($C$4,A184,1)</f>
        <v>42614</v>
      </c>
      <c r="C184" s="102" t="s">
        <v>11</v>
      </c>
      <c r="D184" s="38">
        <f t="shared" ref="D184:D203" ca="1" si="129">SUMPRODUCT((MONTH(DatesS)=$A184)*(OFFSET(DatesS,,INDEX(ColS,MATCH($C184,Param,0)))&lt;&gt;0))</f>
        <v>0</v>
      </c>
      <c r="E184" s="39">
        <f t="shared" ref="E184:E203" ca="1" si="130">SUMPRODUCT((MONTH(DatesS)=$A184)*(OFFSET(DatesS,,INDEX(ColS,MATCH($C184,Param,0)))))</f>
        <v>0</v>
      </c>
      <c r="F184" s="39">
        <f t="shared" ref="F184:F203" ca="1" si="131">IF(D184=0,0,E184/D184)</f>
        <v>0</v>
      </c>
      <c r="G184" s="39">
        <f t="array" aca="1" ref="G184" ca="1">MIN(IF((MONTH(DatesS)=$A184)*(OFFSET(DatesS,,INDEX(ColS,MATCH($C184,Param,0))))&gt;0,OFFSET(DatesS,,INDEX(ColS,MATCH($C184,Param,0)))))</f>
        <v>0</v>
      </c>
      <c r="H184" s="39">
        <f t="array" aca="1" ref="H184" ca="1">MAX(IF((MONTH(DatesS)=$A184)*(OFFSET(DatesS,,INDEX(ColS,MATCH($C184,Param,0))))&gt;0,OFFSET(DatesS,,INDEX(ColS,MATCH($C184,Param,0)))))</f>
        <v>0</v>
      </c>
      <c r="I184" s="40">
        <f t="shared" ref="I184:I203" ca="1" si="132">SUMPRODUCT((MONTH(DatesS)=$A184)*(OFFSET(DatesS,,INDEX(ColS,MATCH($C184,Param,0)))&gt;=INDEX(SeuilS,MATCH($C184,Param,0))))</f>
        <v>0</v>
      </c>
      <c r="J184" s="38" t="e">
        <f ca="1">SUMPRODUCT((MONTH(DatesD)=$A184)*(OFFSET(DatesD,,INDEX(ColD1,MATCH($C184,Param,0)))&lt;&gt;0))</f>
        <v>#REF!</v>
      </c>
      <c r="K184" s="39" t="e">
        <f ca="1">SUMPRODUCT((MONTH(DatesD)=$A184)*(OFFSET(DatesD,,INDEX(ColD1,MATCH($C184,Param,0)))))</f>
        <v>#REF!</v>
      </c>
      <c r="L184" s="39" t="e">
        <f t="shared" ref="L184:L190" ca="1" si="133">IF(J184=0,0,K184/J184)</f>
        <v>#REF!</v>
      </c>
      <c r="M184" s="39" t="e">
        <f t="array" aca="1" ref="M184" ca="1">MIN(IF((MONTH(DatesD)=$A184)*(OFFSET(DatesD,,INDEX(ColD1,MATCH($C184,Param,0))))&gt;0,OFFSET(DatesD,,INDEX(ColD1,MATCH($C184,Param,0)))))</f>
        <v>#REF!</v>
      </c>
      <c r="N184" s="39" t="e">
        <f t="array" aca="1" ref="N184" ca="1">MAX(IF((MONTH(DatesD)=$A184)*(OFFSET(DatesD,,INDEX(ColD1,MATCH($C184,Param,0))))&gt;0,OFFSET(DatesD,,INDEX(ColD1,MATCH($C184,Param,0)))))</f>
        <v>#REF!</v>
      </c>
      <c r="O184" s="40" t="e">
        <f t="shared" ref="O184:O190" ca="1" si="134">SUMPRODUCT((MONTH(DatesD)=$A184)*(OFFSET(DatesD,,INDEX(ColD1,MATCH($C184,Param,0)))&gt;=INDEX(SeuilD1,MATCH($C184,Param,0))))</f>
        <v>#REF!</v>
      </c>
      <c r="P184" s="38" t="e">
        <f ca="1">SUMPRODUCT((MONTH(DatesD)=$A184)*(OFFSET(DatesD,,INDEX(ColD2,MATCH($C184,Param,0)))&lt;&gt;0))</f>
        <v>#REF!</v>
      </c>
      <c r="Q184" s="39" t="e">
        <f ca="1">SUMPRODUCT((MONTH(DatesD)=$A184)*(OFFSET(DatesD,,INDEX(ColD2,MATCH($C184,Param,0)))))</f>
        <v>#REF!</v>
      </c>
      <c r="R184" s="39" t="e">
        <f ca="1">IF(P184=0,0,Q184/P184)</f>
        <v>#REF!</v>
      </c>
      <c r="S184" s="39" t="e">
        <f t="array" aca="1" ref="S184" ca="1">MIN(IF((MONTH(DatesD)=$A184)*(OFFSET(DatesD,,INDEX(ColD2,MATCH($C184,Param,0))))&gt;0,OFFSET(DatesD,,INDEX(ColD2,MATCH($C184,Param,0)))))</f>
        <v>#REF!</v>
      </c>
      <c r="T184" s="39" t="e">
        <f t="array" aca="1" ref="T184" ca="1">MAX(IF((MONTH(DatesD)=$A184)*(OFFSET(DatesD,,INDEX(ColD2,MATCH($C184,Param,0))))&gt;0,OFFSET(DatesD,,INDEX(ColD2,MATCH($C184,Param,0)))))</f>
        <v>#REF!</v>
      </c>
      <c r="U184" s="40" t="e">
        <f ca="1">SUMPRODUCT((MONTH(DatesD)=$A184)*(OFFSET(DatesD,,INDEX(ColD2,MATCH($C184,Param,0)))&gt;=INDEX(SeuilD2,MATCH($C184,Param,0))))</f>
        <v>#REF!</v>
      </c>
      <c r="V184" s="38" t="e">
        <f ca="1">SUMPRODUCT((MONTH(DatesUF)=$A184)*(OFFSET(DatesUF,,INDEX(ColUF1,MATCH($C184,Param,0)))&lt;&gt;0))</f>
        <v>#REF!</v>
      </c>
      <c r="W184" s="39" t="e">
        <f ca="1">SUMPRODUCT((MONTH(DatesUF)=$A184)*(OFFSET(DatesUF,,INDEX(ColUF1,MATCH($C184,Param,0)))))</f>
        <v>#REF!</v>
      </c>
      <c r="X184" s="39" t="e">
        <f ca="1">IF(V184=0,0,W184/V184)</f>
        <v>#REF!</v>
      </c>
      <c r="Y184" s="39" t="e">
        <f t="array" aca="1" ref="Y184" ca="1">MIN(IF((MONTH(DatesUF)=$A184)*(OFFSET(DatesUF,,INDEX(ColUF1,MATCH($C184,Param,0))))&gt;0,OFFSET(DatesUF,,INDEX(ColUF1,MATCH($C184,Param,0)))))</f>
        <v>#REF!</v>
      </c>
      <c r="Z184" s="39" t="e">
        <f t="array" aca="1" ref="Z184" ca="1">MAX(IF((MONTH(DatesUF)=$A184)*(OFFSET(DatesUF,,INDEX(ColUF1,MATCH($C184,Param,0))))&gt;0,OFFSET(DatesUF,,INDEX(ColUF1,MATCH($C184,Param,0)))))</f>
        <v>#REF!</v>
      </c>
      <c r="AA184" s="40" t="e">
        <f ca="1">SUMPRODUCT((MONTH(DatesUF)=$A184)*(OFFSET(DatesUF,,INDEX(ColUF1,MATCH($C184,Param,0)))&gt;=INDEX(SeuilUF1,MATCH($C184,Param,0))))</f>
        <v>#REF!</v>
      </c>
      <c r="AB184" s="38" t="e">
        <f ca="1">SUMPRODUCT((MONTH(DatesUF)=$A184)*(OFFSET(DatesUF,,INDEX(ColUF2,MATCH($C184,Param,0)))&lt;&gt;0))</f>
        <v>#REF!</v>
      </c>
      <c r="AC184" s="39" t="e">
        <f ca="1">SUMPRODUCT((MONTH(DatesUF)=$A184)*(OFFSET(DatesUF,,INDEX(ColUF2,MATCH($C184,Param,0)))))</f>
        <v>#REF!</v>
      </c>
      <c r="AD184" s="39" t="e">
        <f ca="1">IF(AB184=0,0,AC184/AB184)</f>
        <v>#REF!</v>
      </c>
      <c r="AE184" s="39" t="e">
        <f t="array" aca="1" ref="AE184" ca="1">MIN(IF((MONTH(DatesUF)=$A184)*(OFFSET(DatesUF,,INDEX(ColUF2,MATCH($C184,Param,0))))&gt;0,OFFSET(DatesUF,,INDEX(ColUF2,MATCH($C184,Param,0)))))</f>
        <v>#REF!</v>
      </c>
      <c r="AF184" s="39" t="e">
        <f t="array" aca="1" ref="AF184" ca="1">MAX(IF((MONTH(DatesUF)=$A184)*(OFFSET(DatesUF,,INDEX(ColUF2,MATCH($C184,Param,0))))&gt;0,OFFSET(DatesUF,,INDEX(ColUF2,MATCH($C184,Param,0)))))</f>
        <v>#REF!</v>
      </c>
      <c r="AG184" s="40" t="e">
        <f ca="1">SUMPRODUCT((MONTH(DatesUF)=$A184)*(OFFSET(DatesUF,,INDEX(ColUF2,MATCH($C184,Param,0)))&gt;=INDEX(SeuilUF2,MATCH($C184,Param,0))))</f>
        <v>#REF!</v>
      </c>
      <c r="AH184" s="38" t="e">
        <f ca="1">SUMPRODUCT((MONTH(DatesSH)=$A184)*(OFFSET(DatesSH,,INDEX(ColSH,MATCH($C184,Param,0)))&lt;&gt;0))</f>
        <v>#REF!</v>
      </c>
      <c r="AI184" s="39" t="e">
        <f ca="1">SUMPRODUCT((MONTH(DatesSH)=$A184)*(OFFSET(DatesSH,,INDEX(ColSH,MATCH($C184,Param,0)))))</f>
        <v>#REF!</v>
      </c>
      <c r="AJ184" s="39"/>
      <c r="AK184" s="39" t="e">
        <f t="array" aca="1" ref="AK184" ca="1">MIN(IF((MONTH(DatesSH)=$A184)*(OFFSET(DatesSH,,INDEX(ColSH,MATCH($C184,Param,0))))&gt;0,OFFSET(DatesSH,,INDEX(ColSH,MATCH($C184,Param,0)))))</f>
        <v>#REF!</v>
      </c>
      <c r="AL184" s="39" t="e">
        <f t="array" aca="1" ref="AL184" ca="1">MAX(IF((MONTH(DatesSH)=$A184)*(OFFSET(DatesSH,,INDEX(ColSH,MATCH($C184,Param,0))))&gt;0,OFFSET(DatesSH,,INDEX(ColSH,MATCH($C184,Param,0)))))</f>
        <v>#REF!</v>
      </c>
      <c r="AM184" s="40" t="e">
        <f ca="1">SUMPRODUCT((MONTH(DatesSH)=$A184)*(OFFSET(DatesSH,,INDEX(ColSH,MATCH($C184,Param,0)))&gt;=INDEX(SeuilSH,MATCH($C184,Param,0))))</f>
        <v>#REF!</v>
      </c>
      <c r="AN184" s="208" t="e">
        <f t="shared" ca="1" si="95"/>
        <v>#REF!</v>
      </c>
    </row>
    <row r="185" spans="1:41" ht="25.5" customHeight="1" outlineLevel="1" x14ac:dyDescent="0.25">
      <c r="A185" s="18">
        <f>A184</f>
        <v>9</v>
      </c>
      <c r="B185" s="279"/>
      <c r="C185" s="103" t="s">
        <v>10</v>
      </c>
      <c r="D185" s="41">
        <f t="shared" ca="1" si="129"/>
        <v>0</v>
      </c>
      <c r="E185" s="34">
        <f t="shared" ca="1" si="130"/>
        <v>0</v>
      </c>
      <c r="F185" s="34">
        <f t="shared" ca="1" si="131"/>
        <v>0</v>
      </c>
      <c r="G185" s="34">
        <f t="array" aca="1" ref="G185" ca="1">MIN(IF((MONTH(DatesS)=$A185)*(OFFSET(DatesS,,INDEX(ColS,MATCH($C185,Param,0))))&gt;0,OFFSET(DatesS,,INDEX(ColS,MATCH($C185,Param,0)))))</f>
        <v>0</v>
      </c>
      <c r="H185" s="34">
        <f t="array" aca="1" ref="H185" ca="1">MAX(IF((MONTH(DatesS)=$A185)*(OFFSET(DatesS,,INDEX(ColS,MATCH($C185,Param,0))))&gt;0,OFFSET(DatesS,,INDEX(ColS,MATCH($C185,Param,0)))))</f>
        <v>0</v>
      </c>
      <c r="I185" s="42">
        <f t="shared" ca="1" si="132"/>
        <v>0</v>
      </c>
      <c r="J185" s="41" t="e">
        <f t="shared" ref="J185:J190" ca="1" si="135">SUMPRODUCT((MONTH(DatesD)=$A185)*(OFFSET(DatesD,,INDEX(ColD1,MATCH($C185,Param,0)))&lt;&gt;0))</f>
        <v>#REF!</v>
      </c>
      <c r="K185" s="34" t="e">
        <f t="shared" ref="K185:K190" ca="1" si="136">SUMPRODUCT((MONTH(DatesD)=$A185)*(OFFSET(DatesD,,INDEX(ColD1,MATCH($C185,Param,0)))))</f>
        <v>#REF!</v>
      </c>
      <c r="L185" s="34" t="e">
        <f t="shared" ca="1" si="133"/>
        <v>#REF!</v>
      </c>
      <c r="M185" s="34" t="e">
        <f t="array" aca="1" ref="M185" ca="1">MIN(IF((MONTH(DatesD)=$A185)*(OFFSET(DatesD,,INDEX(ColD1,MATCH($C185,Param,0))))&gt;0,OFFSET(DatesD,,INDEX(ColD1,MATCH($C185,Param,0)))))</f>
        <v>#REF!</v>
      </c>
      <c r="N185" s="34" t="e">
        <f t="array" aca="1" ref="N185" ca="1">MAX(IF((MONTH(DatesD)=$A185)*(OFFSET(DatesD,,INDEX(ColD1,MATCH($C185,Param,0))))&gt;0,OFFSET(DatesD,,INDEX(ColD1,MATCH($C185,Param,0)))))</f>
        <v>#REF!</v>
      </c>
      <c r="O185" s="42" t="e">
        <f t="shared" ca="1" si="134"/>
        <v>#REF!</v>
      </c>
      <c r="P185" s="41"/>
      <c r="Q185" s="34"/>
      <c r="R185" s="34"/>
      <c r="S185" s="34"/>
      <c r="T185" s="34"/>
      <c r="U185" s="42"/>
      <c r="V185" s="107"/>
      <c r="W185" s="108"/>
      <c r="X185" s="108"/>
      <c r="Y185" s="108"/>
      <c r="Z185" s="108"/>
      <c r="AA185" s="109"/>
      <c r="AB185" s="107"/>
      <c r="AC185" s="108"/>
      <c r="AD185" s="108"/>
      <c r="AE185" s="108"/>
      <c r="AF185" s="108"/>
      <c r="AG185" s="109"/>
      <c r="AH185" s="107"/>
      <c r="AI185" s="108"/>
      <c r="AJ185" s="108"/>
      <c r="AK185" s="108"/>
      <c r="AL185" s="108"/>
      <c r="AM185" s="109"/>
      <c r="AN185" s="208" t="e">
        <f t="shared" ca="1" si="95"/>
        <v>#REF!</v>
      </c>
    </row>
    <row r="186" spans="1:41" ht="25.5" customHeight="1" outlineLevel="1" x14ac:dyDescent="0.25">
      <c r="A186" s="18">
        <f t="shared" ref="A186:A196" si="137">A185</f>
        <v>9</v>
      </c>
      <c r="B186" s="279"/>
      <c r="C186" s="104" t="s">
        <v>36</v>
      </c>
      <c r="D186" s="41">
        <f t="shared" ca="1" si="129"/>
        <v>0</v>
      </c>
      <c r="E186" s="34">
        <f t="shared" ca="1" si="130"/>
        <v>0</v>
      </c>
      <c r="F186" s="34">
        <f t="shared" ca="1" si="131"/>
        <v>0</v>
      </c>
      <c r="G186" s="34">
        <f t="array" aca="1" ref="G186" ca="1">MIN(IF((MONTH(DatesS)=$A186)*(OFFSET(DatesS,,INDEX(ColS,MATCH($C186,Param,0))))&gt;0,OFFSET(DatesS,,INDEX(ColS,MATCH($C186,Param,0)))))</f>
        <v>0</v>
      </c>
      <c r="H186" s="34">
        <f t="array" aca="1" ref="H186" ca="1">MAX(IF((MONTH(DatesS)=$A186)*(OFFSET(DatesS,,INDEX(ColS,MATCH($C186,Param,0))))&gt;0,OFFSET(DatesS,,INDEX(ColS,MATCH($C186,Param,0)))))</f>
        <v>0</v>
      </c>
      <c r="I186" s="42">
        <f t="shared" ca="1" si="132"/>
        <v>0</v>
      </c>
      <c r="J186" s="41" t="e">
        <f t="shared" ca="1" si="135"/>
        <v>#REF!</v>
      </c>
      <c r="K186" s="34" t="e">
        <f t="shared" ca="1" si="136"/>
        <v>#REF!</v>
      </c>
      <c r="L186" s="34" t="e">
        <f t="shared" ca="1" si="133"/>
        <v>#REF!</v>
      </c>
      <c r="M186" s="34" t="e">
        <f t="array" aca="1" ref="M186" ca="1">MIN(IF((MONTH(DatesD)=$A186)*(OFFSET(DatesD,,INDEX(ColD1,MATCH($C186,Param,0))))&gt;0,OFFSET(DatesD,,INDEX(ColD1,MATCH($C186,Param,0)))))</f>
        <v>#REF!</v>
      </c>
      <c r="N186" s="34" t="e">
        <f t="array" aca="1" ref="N186" ca="1">MAX(IF((MONTH(DatesD)=$A186)*(OFFSET(DatesD,,INDEX(ColD1,MATCH($C186,Param,0))))&gt;0,OFFSET(DatesD,,INDEX(ColD1,MATCH($C186,Param,0)))))</f>
        <v>#REF!</v>
      </c>
      <c r="O186" s="42" t="e">
        <f t="shared" ca="1" si="134"/>
        <v>#REF!</v>
      </c>
      <c r="P186" s="36"/>
      <c r="Q186" s="35"/>
      <c r="R186" s="35"/>
      <c r="S186" s="35"/>
      <c r="T186" s="35"/>
      <c r="U186" s="37"/>
      <c r="V186" s="36"/>
      <c r="W186" s="35"/>
      <c r="X186" s="35"/>
      <c r="Y186" s="35"/>
      <c r="Z186" s="35"/>
      <c r="AA186" s="37"/>
      <c r="AB186" s="36">
        <v>0</v>
      </c>
      <c r="AC186" s="35"/>
      <c r="AD186" s="35">
        <f ca="1">IF(AB186=0,0,SUMPRODUCT((MONTH(DatesUF)=$A186)*(OFFSET(DatesUF,,INDEX(ColD1,MATCH(U186,Param,0)))))/SUMPRODUCT((MONTH(DatesUF)=$A186)*(OFFSET(DatesUF,,INDEX(ColD1,MATCH(U186,Param,0)))&lt;&gt;0)))</f>
        <v>0</v>
      </c>
      <c r="AE186" s="35"/>
      <c r="AF186" s="35"/>
      <c r="AG186" s="37"/>
      <c r="AH186" s="36" t="e">
        <f ca="1">SUMPRODUCT((MONTH(DatesSH)=$A186)*(OFFSET(DatesSH,,INDEX(ColSH,MATCH($C186,Param,0)))&lt;&gt;0))</f>
        <v>#REF!</v>
      </c>
      <c r="AI186" s="35" t="e">
        <f ca="1">SUMPRODUCT((MONTH(DatesSH)=$A186)*(OFFSET(DatesSH,,INDEX(ColSH,MATCH($C186,Param,0)))))</f>
        <v>#REF!</v>
      </c>
      <c r="AJ186" s="35" t="e">
        <f ca="1">IF(AH186=0,0,AI186/AH186)</f>
        <v>#REF!</v>
      </c>
      <c r="AK186" s="35" t="e">
        <f t="array" aca="1" ref="AK186" ca="1">MIN(IF((MONTH(DatesSH)=$A186)*(OFFSET(DatesSH,,INDEX(ColSH,MATCH($C186,Param,0))))&gt;0,OFFSET(DatesSH,,INDEX(ColSH,MATCH($C186,Param,0)))))</f>
        <v>#REF!</v>
      </c>
      <c r="AL186" s="35" t="e">
        <f t="array" aca="1" ref="AL186" ca="1">MAX(IF((MONTH(DatesSH)=$A186)*(OFFSET(DatesSH,,INDEX(ColSH,MATCH($C186,Param,0))))&gt;0,OFFSET(DatesSH,,INDEX(ColSH,MATCH($C186,Param,0)))))</f>
        <v>#REF!</v>
      </c>
      <c r="AM186" s="37" t="e">
        <f ca="1">SUMPRODUCT((MONTH(DatesSH)=$A186)*(OFFSET(DatesSH,,INDEX(ColSH,MATCH($C186,Param,0)))&gt;=INDEX(SeuilSH,MATCH($C186,Param,0))))</f>
        <v>#REF!</v>
      </c>
      <c r="AN186" s="208" t="e">
        <f t="shared" ca="1" si="95"/>
        <v>#REF!</v>
      </c>
    </row>
    <row r="187" spans="1:41" ht="25.5" customHeight="1" outlineLevel="1" x14ac:dyDescent="0.25">
      <c r="A187" s="18">
        <f t="shared" si="137"/>
        <v>9</v>
      </c>
      <c r="B187" s="279"/>
      <c r="C187" s="105" t="s">
        <v>48</v>
      </c>
      <c r="D187" s="41">
        <f t="shared" ca="1" si="129"/>
        <v>0</v>
      </c>
      <c r="E187" s="34">
        <f t="shared" ca="1" si="130"/>
        <v>0</v>
      </c>
      <c r="F187" s="34">
        <f t="shared" ca="1" si="131"/>
        <v>0</v>
      </c>
      <c r="G187" s="34">
        <f t="array" aca="1" ref="G187" ca="1">MIN(IF((MONTH(DatesS)=$A187)*(OFFSET(DatesS,,INDEX(ColS,MATCH($C187,Param,0))))&gt;0,OFFSET(DatesS,,INDEX(ColS,MATCH($C187,Param,0)))))</f>
        <v>0</v>
      </c>
      <c r="H187" s="34">
        <f t="array" aca="1" ref="H187" ca="1">MAX(IF((MONTH(DatesS)=$A187)*(OFFSET(DatesS,,INDEX(ColS,MATCH($C187,Param,0))))&gt;0,OFFSET(DatesS,,INDEX(ColS,MATCH($C187,Param,0)))))</f>
        <v>0</v>
      </c>
      <c r="I187" s="42">
        <f t="shared" ca="1" si="132"/>
        <v>0</v>
      </c>
      <c r="J187" s="41" t="e">
        <f t="shared" ca="1" si="135"/>
        <v>#REF!</v>
      </c>
      <c r="K187" s="34" t="e">
        <f t="shared" ca="1" si="136"/>
        <v>#REF!</v>
      </c>
      <c r="L187" s="34" t="e">
        <f t="shared" ca="1" si="133"/>
        <v>#REF!</v>
      </c>
      <c r="M187" s="34" t="e">
        <f t="array" aca="1" ref="M187" ca="1">MIN(IF((MONTH(DatesD)=$A187)*(OFFSET(DatesD,,INDEX(ColD1,MATCH($C187,Param,0))))&gt;0,OFFSET(DatesD,,INDEX(ColD1,MATCH($C187,Param,0)))))</f>
        <v>#REF!</v>
      </c>
      <c r="N187" s="34" t="e">
        <f t="array" aca="1" ref="N187" ca="1">MAX(IF((MONTH(DatesD)=$A187)*(OFFSET(DatesD,,INDEX(ColD1,MATCH($C187,Param,0))))&gt;0,OFFSET(DatesD,,INDEX(ColD1,MATCH($C187,Param,0)))))</f>
        <v>#REF!</v>
      </c>
      <c r="O187" s="42" t="e">
        <f t="shared" ca="1" si="134"/>
        <v>#REF!</v>
      </c>
      <c r="P187" s="36"/>
      <c r="Q187" s="35"/>
      <c r="R187" s="35"/>
      <c r="S187" s="35"/>
      <c r="T187" s="35"/>
      <c r="U187" s="37"/>
      <c r="V187" s="107"/>
      <c r="W187" s="108"/>
      <c r="X187" s="108"/>
      <c r="Y187" s="108"/>
      <c r="Z187" s="108"/>
      <c r="AA187" s="109"/>
      <c r="AB187" s="107"/>
      <c r="AC187" s="108"/>
      <c r="AD187" s="108"/>
      <c r="AE187" s="108"/>
      <c r="AF187" s="108"/>
      <c r="AG187" s="109"/>
      <c r="AH187" s="107"/>
      <c r="AI187" s="108"/>
      <c r="AJ187" s="108"/>
      <c r="AK187" s="108"/>
      <c r="AL187" s="108"/>
      <c r="AM187" s="109"/>
      <c r="AN187" s="208" t="e">
        <f t="shared" ca="1" si="95"/>
        <v>#REF!</v>
      </c>
    </row>
    <row r="188" spans="1:41" ht="25.5" customHeight="1" outlineLevel="1" x14ac:dyDescent="0.25">
      <c r="A188" s="18">
        <f t="shared" si="137"/>
        <v>9</v>
      </c>
      <c r="B188" s="279"/>
      <c r="C188" s="105" t="s">
        <v>12</v>
      </c>
      <c r="D188" s="41">
        <f t="shared" ca="1" si="129"/>
        <v>0</v>
      </c>
      <c r="E188" s="34">
        <f t="shared" ca="1" si="130"/>
        <v>0</v>
      </c>
      <c r="F188" s="34">
        <f t="shared" ca="1" si="131"/>
        <v>0</v>
      </c>
      <c r="G188" s="34">
        <f t="array" aca="1" ref="G188" ca="1">MIN(IF((MONTH(DatesS)=$A188)*(OFFSET(DatesS,,INDEX(ColS,MATCH($C188,Param,0))))&gt;0,OFFSET(DatesS,,INDEX(ColS,MATCH($C188,Param,0)))))</f>
        <v>0</v>
      </c>
      <c r="H188" s="34">
        <f t="array" aca="1" ref="H188" ca="1">MAX(IF((MONTH(DatesS)=$A188)*(OFFSET(DatesS,,INDEX(ColS,MATCH($C188,Param,0))))&gt;0,OFFSET(DatesS,,INDEX(ColS,MATCH($C188,Param,0)))))</f>
        <v>0</v>
      </c>
      <c r="I188" s="42">
        <f t="shared" ca="1" si="132"/>
        <v>0</v>
      </c>
      <c r="J188" s="41" t="e">
        <f t="shared" ca="1" si="135"/>
        <v>#REF!</v>
      </c>
      <c r="K188" s="34" t="e">
        <f t="shared" ca="1" si="136"/>
        <v>#REF!</v>
      </c>
      <c r="L188" s="34" t="e">
        <f t="shared" ca="1" si="133"/>
        <v>#REF!</v>
      </c>
      <c r="M188" s="34" t="e">
        <f t="array" aca="1" ref="M188" ca="1">MIN(IF((MONTH(DatesD)=$A188)*(OFFSET(DatesD,,INDEX(ColD1,MATCH($C188,Param,0))))&gt;0,OFFSET(DatesD,,INDEX(ColD1,MATCH($C188,Param,0)))))</f>
        <v>#REF!</v>
      </c>
      <c r="N188" s="34" t="e">
        <f t="array" aca="1" ref="N188" ca="1">MAX(IF((MONTH(DatesD)=$A188)*(OFFSET(DatesD,,INDEX(ColD1,MATCH($C188,Param,0))))&gt;0,OFFSET(DatesD,,INDEX(ColD1,MATCH($C188,Param,0)))))</f>
        <v>#REF!</v>
      </c>
      <c r="O188" s="42" t="e">
        <f t="shared" ca="1" si="134"/>
        <v>#REF!</v>
      </c>
      <c r="P188" s="36"/>
      <c r="Q188" s="35"/>
      <c r="R188" s="35"/>
      <c r="S188" s="35"/>
      <c r="T188" s="35"/>
      <c r="U188" s="37"/>
      <c r="V188" s="36"/>
      <c r="W188" s="35"/>
      <c r="X188" s="35"/>
      <c r="Y188" s="35"/>
      <c r="Z188" s="35"/>
      <c r="AA188" s="37"/>
      <c r="AB188" s="36"/>
      <c r="AC188" s="35"/>
      <c r="AD188" s="35"/>
      <c r="AE188" s="35"/>
      <c r="AF188" s="35"/>
      <c r="AG188" s="37"/>
      <c r="AH188" s="41" t="e">
        <f ca="1">SUMPRODUCT((MONTH(DatesSH)=$A188)*(OFFSET(DatesSH,,INDEX(ColSH,MATCH($C188,Param,0)))&lt;&gt;0))</f>
        <v>#REF!</v>
      </c>
      <c r="AI188" s="34" t="e">
        <f ca="1">SUMPRODUCT((MONTH(DatesSH)=$A188)*(OFFSET(DatesSH,,INDEX(ColSH,MATCH($C188,Param,0)))))</f>
        <v>#REF!</v>
      </c>
      <c r="AJ188" s="34" t="e">
        <f ca="1">IF(AH188=0,0,AI188/AH188)</f>
        <v>#REF!</v>
      </c>
      <c r="AK188" s="34" t="e">
        <f t="array" aca="1" ref="AK188" ca="1">MIN(IF((MONTH(DatesSH)=$A188)*(OFFSET(DatesSH,,INDEX(ColSH,MATCH($C188,Param,0))))&gt;0,OFFSET(DatesSH,,INDEX(ColSH,MATCH($C188,Param,0)))))</f>
        <v>#REF!</v>
      </c>
      <c r="AL188" s="34" t="e">
        <f t="array" aca="1" ref="AL188" ca="1">MAX(IF((MONTH(DatesSH)=$A188)*(OFFSET(DatesSH,,INDEX(ColSH,MATCH($C188,Param,0))))&gt;0,OFFSET(DatesSH,,INDEX(ColSH,MATCH($C188,Param,0)))))</f>
        <v>#REF!</v>
      </c>
      <c r="AM188" s="42" t="e">
        <f ca="1">SUMPRODUCT((MONTH(DatesSH)=$A188)*(OFFSET(DatesSH,,INDEX(ColSH,MATCH($C188,Param,0)))&gt;=INDEX(SeuilSH,MATCH($C188,Param,0))))</f>
        <v>#REF!</v>
      </c>
      <c r="AN188" s="208" t="e">
        <f t="shared" ca="1" si="95"/>
        <v>#REF!</v>
      </c>
    </row>
    <row r="189" spans="1:41" ht="25.5" customHeight="1" outlineLevel="1" x14ac:dyDescent="0.25">
      <c r="A189" s="18">
        <f t="shared" si="137"/>
        <v>9</v>
      </c>
      <c r="B189" s="279"/>
      <c r="C189" s="105" t="s">
        <v>37</v>
      </c>
      <c r="D189" s="41" t="e">
        <f t="shared" ca="1" si="129"/>
        <v>#N/A</v>
      </c>
      <c r="E189" s="34" t="e">
        <f t="shared" ca="1" si="130"/>
        <v>#N/A</v>
      </c>
      <c r="F189" s="34" t="e">
        <f t="shared" ca="1" si="131"/>
        <v>#N/A</v>
      </c>
      <c r="G189" s="34" t="e">
        <f t="array" aca="1" ref="G189" ca="1">MIN(IF((MONTH(DatesS)=$A189)*(OFFSET(DatesS,,INDEX(ColS,MATCH($C189,Param,0))))&gt;0,OFFSET(DatesS,,INDEX(ColS,MATCH($C189,Param,0)))))</f>
        <v>#N/A</v>
      </c>
      <c r="H189" s="34" t="e">
        <f t="array" aca="1" ref="H189" ca="1">MAX(IF((MONTH(DatesS)=$A189)*(OFFSET(DatesS,,INDEX(ColS,MATCH($C189,Param,0))))&gt;0,OFFSET(DatesS,,INDEX(ColS,MATCH($C189,Param,0)))))</f>
        <v>#N/A</v>
      </c>
      <c r="I189" s="42" t="e">
        <f t="shared" ca="1" si="132"/>
        <v>#N/A</v>
      </c>
      <c r="J189" s="41" t="e">
        <f t="shared" ca="1" si="135"/>
        <v>#REF!</v>
      </c>
      <c r="K189" s="34" t="e">
        <f t="shared" ca="1" si="136"/>
        <v>#REF!</v>
      </c>
      <c r="L189" s="34" t="e">
        <f t="shared" ca="1" si="133"/>
        <v>#REF!</v>
      </c>
      <c r="M189" s="34" t="e">
        <f t="array" aca="1" ref="M189" ca="1">MIN(IF((MONTH(DatesD)=$A189)*(OFFSET(DatesD,,INDEX(ColD1,MATCH($C189,Param,0))))&gt;0,OFFSET(DatesD,,INDEX(ColD1,MATCH($C189,Param,0)))))</f>
        <v>#REF!</v>
      </c>
      <c r="N189" s="34" t="e">
        <f t="array" aca="1" ref="N189" ca="1">MAX(IF((MONTH(DatesD)=$A189)*(OFFSET(DatesD,,INDEX(ColD1,MATCH($C189,Param,0))))&gt;0,OFFSET(DatesD,,INDEX(ColD1,MATCH($C189,Param,0)))))</f>
        <v>#REF!</v>
      </c>
      <c r="O189" s="42" t="e">
        <f t="shared" ca="1" si="134"/>
        <v>#REF!</v>
      </c>
      <c r="P189" s="36"/>
      <c r="Q189" s="35"/>
      <c r="R189" s="35"/>
      <c r="S189" s="35"/>
      <c r="T189" s="35"/>
      <c r="U189" s="37"/>
      <c r="V189" s="107"/>
      <c r="W189" s="108"/>
      <c r="X189" s="108"/>
      <c r="Y189" s="108"/>
      <c r="Z189" s="108"/>
      <c r="AA189" s="109"/>
      <c r="AB189" s="36"/>
      <c r="AC189" s="35"/>
      <c r="AD189" s="35"/>
      <c r="AE189" s="35"/>
      <c r="AF189" s="35"/>
      <c r="AG189" s="37"/>
      <c r="AH189" s="107"/>
      <c r="AI189" s="108"/>
      <c r="AJ189" s="108"/>
      <c r="AK189" s="108"/>
      <c r="AL189" s="108"/>
      <c r="AM189" s="109"/>
      <c r="AN189" s="208" t="e">
        <f t="shared" ca="1" si="95"/>
        <v>#N/A</v>
      </c>
    </row>
    <row r="190" spans="1:41" ht="25.5" customHeight="1" outlineLevel="1" x14ac:dyDescent="0.25">
      <c r="A190" s="18">
        <f t="shared" si="137"/>
        <v>9</v>
      </c>
      <c r="B190" s="279"/>
      <c r="C190" s="105" t="s">
        <v>44</v>
      </c>
      <c r="D190" s="41">
        <f t="shared" ca="1" si="129"/>
        <v>0</v>
      </c>
      <c r="E190" s="34">
        <f t="shared" ca="1" si="130"/>
        <v>0</v>
      </c>
      <c r="F190" s="34">
        <f t="shared" ca="1" si="131"/>
        <v>0</v>
      </c>
      <c r="G190" s="34">
        <f t="array" aca="1" ref="G190" ca="1">MIN(IF((MONTH(DatesS)=$A190)*(OFFSET(DatesS,,INDEX(ColS,MATCH($C190,Param,0))))&gt;0,OFFSET(DatesS,,INDEX(ColS,MATCH($C190,Param,0)))))</f>
        <v>0</v>
      </c>
      <c r="H190" s="34">
        <f t="array" aca="1" ref="H190" ca="1">MAX(IF((MONTH(DatesS)=$A190)*(OFFSET(DatesS,,INDEX(ColS,MATCH($C190,Param,0))))&gt;0,OFFSET(DatesS,,INDEX(ColS,MATCH($C190,Param,0)))))</f>
        <v>0</v>
      </c>
      <c r="I190" s="42">
        <f t="shared" ca="1" si="132"/>
        <v>0</v>
      </c>
      <c r="J190" s="41" t="e">
        <f t="shared" ca="1" si="135"/>
        <v>#REF!</v>
      </c>
      <c r="K190" s="34" t="e">
        <f t="shared" ca="1" si="136"/>
        <v>#REF!</v>
      </c>
      <c r="L190" s="34" t="e">
        <f t="shared" ca="1" si="133"/>
        <v>#REF!</v>
      </c>
      <c r="M190" s="34" t="e">
        <f t="array" aca="1" ref="M190" ca="1">MIN(IF((MONTH(DatesD)=$A190)*(OFFSET(DatesD,,INDEX(ColD1,MATCH($C190,Param,0))))&gt;0,OFFSET(DatesD,,INDEX(ColD1,MATCH($C190,Param,0)))))</f>
        <v>#REF!</v>
      </c>
      <c r="N190" s="34" t="e">
        <f t="array" aca="1" ref="N190" ca="1">MAX(IF((MONTH(DatesD)=$A190)*(OFFSET(DatesD,,INDEX(ColD1,MATCH($C190,Param,0))))&gt;0,OFFSET(DatesD,,INDEX(ColD1,MATCH($C190,Param,0)))))</f>
        <v>#REF!</v>
      </c>
      <c r="O190" s="42" t="e">
        <f t="shared" ca="1" si="134"/>
        <v>#REF!</v>
      </c>
      <c r="P190" s="70"/>
      <c r="Q190" s="71"/>
      <c r="R190" s="71"/>
      <c r="S190" s="71"/>
      <c r="T190" s="71"/>
      <c r="U190" s="69"/>
      <c r="V190" s="107"/>
      <c r="W190" s="108"/>
      <c r="X190" s="108"/>
      <c r="Y190" s="108"/>
      <c r="Z190" s="108"/>
      <c r="AA190" s="109"/>
      <c r="AB190" s="36"/>
      <c r="AC190" s="35"/>
      <c r="AD190" s="35"/>
      <c r="AE190" s="35"/>
      <c r="AF190" s="35"/>
      <c r="AG190" s="37"/>
      <c r="AH190" s="107"/>
      <c r="AI190" s="108"/>
      <c r="AJ190" s="108"/>
      <c r="AK190" s="108"/>
      <c r="AL190" s="108"/>
      <c r="AM190" s="109"/>
      <c r="AN190" s="208" t="e">
        <f t="shared" ca="1" si="95"/>
        <v>#REF!</v>
      </c>
    </row>
    <row r="191" spans="1:41" ht="25.5" customHeight="1" outlineLevel="1" x14ac:dyDescent="0.25">
      <c r="A191" s="18">
        <f t="shared" si="137"/>
        <v>9</v>
      </c>
      <c r="B191" s="279"/>
      <c r="C191" s="105" t="s">
        <v>45</v>
      </c>
      <c r="D191" s="41">
        <f t="shared" ca="1" si="129"/>
        <v>0</v>
      </c>
      <c r="E191" s="34">
        <f t="shared" ca="1" si="130"/>
        <v>0</v>
      </c>
      <c r="F191" s="34">
        <f t="shared" ca="1" si="131"/>
        <v>0</v>
      </c>
      <c r="G191" s="34">
        <f t="array" aca="1" ref="G191" ca="1">MIN(IF((MONTH(DatesS)=$A191)*(OFFSET(DatesS,,INDEX(ColS,MATCH($C191,Param,0))))&gt;0,OFFSET(DatesS,,INDEX(ColS,MATCH($C191,Param,0)))))</f>
        <v>0</v>
      </c>
      <c r="H191" s="34">
        <f t="array" aca="1" ref="H191" ca="1">MAX(IF((MONTH(DatesS)=$A191)*(OFFSET(DatesS,,INDEX(ColS,MATCH($C191,Param,0))))&gt;0,OFFSET(DatesS,,INDEX(ColS,MATCH($C191,Param,0)))))</f>
        <v>0</v>
      </c>
      <c r="I191" s="42">
        <f t="shared" ca="1" si="132"/>
        <v>0</v>
      </c>
      <c r="J191" s="107"/>
      <c r="K191" s="108"/>
      <c r="L191" s="108"/>
      <c r="M191" s="108"/>
      <c r="N191" s="108"/>
      <c r="O191" s="109"/>
      <c r="P191" s="107"/>
      <c r="Q191" s="108"/>
      <c r="R191" s="108"/>
      <c r="S191" s="108"/>
      <c r="T191" s="108"/>
      <c r="U191" s="109"/>
      <c r="V191" s="107"/>
      <c r="W191" s="108"/>
      <c r="X191" s="108"/>
      <c r="Y191" s="108"/>
      <c r="Z191" s="108"/>
      <c r="AA191" s="109"/>
      <c r="AB191" s="107"/>
      <c r="AC191" s="108"/>
      <c r="AD191" s="108"/>
      <c r="AE191" s="108"/>
      <c r="AF191" s="108"/>
      <c r="AG191" s="109"/>
      <c r="AH191" s="107"/>
      <c r="AI191" s="108"/>
      <c r="AJ191" s="108"/>
      <c r="AK191" s="108"/>
      <c r="AL191" s="108"/>
      <c r="AM191" s="109"/>
      <c r="AN191" s="208">
        <f t="shared" ca="1" si="95"/>
        <v>0</v>
      </c>
    </row>
    <row r="192" spans="1:41" ht="25.5" customHeight="1" outlineLevel="1" x14ac:dyDescent="0.25">
      <c r="A192" s="18">
        <f t="shared" si="137"/>
        <v>9</v>
      </c>
      <c r="B192" s="279"/>
      <c r="C192" s="105" t="s">
        <v>46</v>
      </c>
      <c r="D192" s="41">
        <f t="shared" ca="1" si="129"/>
        <v>0</v>
      </c>
      <c r="E192" s="34">
        <f t="shared" ca="1" si="130"/>
        <v>0</v>
      </c>
      <c r="F192" s="34">
        <f t="shared" ca="1" si="131"/>
        <v>0</v>
      </c>
      <c r="G192" s="34">
        <f t="array" aca="1" ref="G192" ca="1">MIN(IF((MONTH(DatesS)=$A192)*(OFFSET(DatesS,,INDEX(ColS,MATCH($C192,Param,0))))&gt;0,OFFSET(DatesS,,INDEX(ColS,MATCH($C192,Param,0)))))</f>
        <v>0</v>
      </c>
      <c r="H192" s="34">
        <f t="array" aca="1" ref="H192" ca="1">MAX(IF((MONTH(DatesS)=$A192)*(OFFSET(DatesS,,INDEX(ColS,MATCH($C192,Param,0))))&gt;0,OFFSET(DatesS,,INDEX(ColS,MATCH($C192,Param,0)))))</f>
        <v>0</v>
      </c>
      <c r="I192" s="42">
        <f t="shared" ca="1" si="132"/>
        <v>0</v>
      </c>
      <c r="J192" s="107"/>
      <c r="K192" s="108"/>
      <c r="L192" s="108"/>
      <c r="M192" s="108"/>
      <c r="N192" s="108"/>
      <c r="O192" s="109"/>
      <c r="P192" s="107"/>
      <c r="Q192" s="108"/>
      <c r="R192" s="108"/>
      <c r="S192" s="108"/>
      <c r="T192" s="108"/>
      <c r="U192" s="109"/>
      <c r="V192" s="107"/>
      <c r="W192" s="108"/>
      <c r="X192" s="108"/>
      <c r="Y192" s="108"/>
      <c r="Z192" s="108"/>
      <c r="AA192" s="109"/>
      <c r="AB192" s="107"/>
      <c r="AC192" s="108"/>
      <c r="AD192" s="108"/>
      <c r="AE192" s="108"/>
      <c r="AF192" s="108"/>
      <c r="AG192" s="109"/>
      <c r="AH192" s="107"/>
      <c r="AI192" s="108"/>
      <c r="AJ192" s="108"/>
      <c r="AK192" s="108"/>
      <c r="AL192" s="108"/>
      <c r="AM192" s="109"/>
      <c r="AN192" s="208">
        <f t="shared" ca="1" si="95"/>
        <v>0</v>
      </c>
      <c r="AO192" s="19"/>
    </row>
    <row r="193" spans="1:40" ht="25.5" customHeight="1" outlineLevel="1" x14ac:dyDescent="0.25">
      <c r="A193" s="18">
        <f t="shared" si="137"/>
        <v>9</v>
      </c>
      <c r="B193" s="279"/>
      <c r="C193" s="105" t="s">
        <v>47</v>
      </c>
      <c r="D193" s="41">
        <f t="shared" ca="1" si="129"/>
        <v>0</v>
      </c>
      <c r="E193" s="34">
        <f t="shared" ca="1" si="130"/>
        <v>0</v>
      </c>
      <c r="F193" s="34">
        <f t="shared" ca="1" si="131"/>
        <v>0</v>
      </c>
      <c r="G193" s="34">
        <f t="array" aca="1" ref="G193" ca="1">MIN(IF((MONTH(DatesS)=$A193)*(OFFSET(DatesS,,INDEX(ColS,MATCH($C193,Param,0))))&gt;0,OFFSET(DatesS,,INDEX(ColS,MATCH($C193,Param,0)))))</f>
        <v>0</v>
      </c>
      <c r="H193" s="34">
        <f t="array" aca="1" ref="H193" ca="1">MAX(IF((MONTH(DatesS)=$A193)*(OFFSET(DatesS,,INDEX(ColS,MATCH($C193,Param,0))))&gt;0,OFFSET(DatesS,,INDEX(ColS,MATCH($C193,Param,0)))))</f>
        <v>0</v>
      </c>
      <c r="I193" s="42">
        <f t="shared" ca="1" si="132"/>
        <v>0</v>
      </c>
      <c r="J193" s="107"/>
      <c r="K193" s="108"/>
      <c r="L193" s="108"/>
      <c r="M193" s="108"/>
      <c r="N193" s="108"/>
      <c r="O193" s="109"/>
      <c r="P193" s="107"/>
      <c r="Q193" s="108"/>
      <c r="R193" s="108"/>
      <c r="S193" s="108"/>
      <c r="T193" s="108"/>
      <c r="U193" s="109"/>
      <c r="V193" s="107"/>
      <c r="W193" s="108"/>
      <c r="X193" s="108"/>
      <c r="Y193" s="108"/>
      <c r="Z193" s="108"/>
      <c r="AA193" s="109"/>
      <c r="AB193" s="107"/>
      <c r="AC193" s="108"/>
      <c r="AD193" s="108"/>
      <c r="AE193" s="108"/>
      <c r="AF193" s="108"/>
      <c r="AG193" s="109"/>
      <c r="AH193" s="107"/>
      <c r="AI193" s="108"/>
      <c r="AJ193" s="108"/>
      <c r="AK193" s="108"/>
      <c r="AL193" s="108"/>
      <c r="AM193" s="109"/>
      <c r="AN193" s="208">
        <f t="shared" ca="1" si="95"/>
        <v>0</v>
      </c>
    </row>
    <row r="194" spans="1:40" ht="25.5" customHeight="1" outlineLevel="1" x14ac:dyDescent="0.25">
      <c r="A194" s="18">
        <f t="shared" si="137"/>
        <v>9</v>
      </c>
      <c r="B194" s="279"/>
      <c r="C194" s="105" t="s">
        <v>71</v>
      </c>
      <c r="D194" s="41">
        <f t="shared" ca="1" si="129"/>
        <v>0</v>
      </c>
      <c r="E194" s="34">
        <f t="shared" ca="1" si="130"/>
        <v>0</v>
      </c>
      <c r="F194" s="34">
        <f t="shared" ca="1" si="131"/>
        <v>0</v>
      </c>
      <c r="G194" s="34">
        <f t="array" aca="1" ref="G194" ca="1">MIN(IF((MONTH(DatesS)=$A194)*(OFFSET(DatesS,,INDEX(ColS,MATCH($C194,Param,0))))&gt;0,OFFSET(DatesS,,INDEX(ColS,MATCH($C194,Param,0)))))</f>
        <v>0</v>
      </c>
      <c r="H194" s="34">
        <f t="array" aca="1" ref="H194" ca="1">MAX(IF((MONTH(DatesS)=$A194)*(OFFSET(DatesS,,INDEX(ColS,MATCH($C194,Param,0))))&gt;0,OFFSET(DatesS,,INDEX(ColS,MATCH($C194,Param,0)))))</f>
        <v>0</v>
      </c>
      <c r="I194" s="42">
        <f t="shared" ca="1" si="132"/>
        <v>0</v>
      </c>
      <c r="J194" s="107"/>
      <c r="K194" s="108"/>
      <c r="L194" s="108"/>
      <c r="M194" s="108"/>
      <c r="N194" s="108"/>
      <c r="O194" s="109"/>
      <c r="P194" s="107"/>
      <c r="Q194" s="108"/>
      <c r="R194" s="108"/>
      <c r="S194" s="108"/>
      <c r="T194" s="108"/>
      <c r="U194" s="109"/>
      <c r="V194" s="36"/>
      <c r="W194" s="35"/>
      <c r="X194" s="35"/>
      <c r="Y194" s="35"/>
      <c r="Z194" s="35"/>
      <c r="AA194" s="37"/>
      <c r="AB194" s="36"/>
      <c r="AC194" s="35"/>
      <c r="AD194" s="35"/>
      <c r="AE194" s="35"/>
      <c r="AF194" s="35"/>
      <c r="AG194" s="37"/>
      <c r="AH194" s="107"/>
      <c r="AI194" s="108"/>
      <c r="AJ194" s="108"/>
      <c r="AK194" s="108"/>
      <c r="AL194" s="108"/>
      <c r="AM194" s="109"/>
      <c r="AN194" s="208">
        <f t="shared" ca="1" si="95"/>
        <v>0</v>
      </c>
    </row>
    <row r="195" spans="1:40" ht="25.5" customHeight="1" outlineLevel="1" x14ac:dyDescent="0.25">
      <c r="A195" s="18">
        <f t="shared" si="137"/>
        <v>9</v>
      </c>
      <c r="B195" s="279"/>
      <c r="C195" s="105" t="s">
        <v>28</v>
      </c>
      <c r="D195" s="41">
        <f t="shared" ca="1" si="129"/>
        <v>0</v>
      </c>
      <c r="E195" s="34">
        <f t="shared" ca="1" si="130"/>
        <v>0</v>
      </c>
      <c r="F195" s="34">
        <f t="shared" ca="1" si="131"/>
        <v>0</v>
      </c>
      <c r="G195" s="34">
        <f t="array" aca="1" ref="G195" ca="1">MIN(IF((MONTH(DatesS)=$A195)*(OFFSET(DatesS,,INDEX(ColS,MATCH($C195,Param,0))))&gt;0,OFFSET(DatesS,,INDEX(ColS,MATCH($C195,Param,0)))))</f>
        <v>0</v>
      </c>
      <c r="H195" s="34">
        <f t="array" aca="1" ref="H195" ca="1">MAX(IF((MONTH(DatesS)=$A195)*(OFFSET(DatesS,,INDEX(ColS,MATCH($C195,Param,0))))&gt;0,OFFSET(DatesS,,INDEX(ColS,MATCH($C195,Param,0)))))</f>
        <v>0</v>
      </c>
      <c r="I195" s="42">
        <f t="shared" ca="1" si="132"/>
        <v>0</v>
      </c>
      <c r="J195" s="41" t="e">
        <f t="shared" ref="J195:J203" ca="1" si="138">SUMPRODUCT((MONTH(DatesD)=$A195)*(OFFSET(DatesD,,INDEX(ColD1,MATCH($C195,Param,0)))&lt;&gt;0))</f>
        <v>#REF!</v>
      </c>
      <c r="K195" s="34" t="e">
        <f t="shared" ref="K195:K203" ca="1" si="139">SUMPRODUCT((MONTH(DatesD)=$A195)*(OFFSET(DatesD,,INDEX(ColD1,MATCH($C195,Param,0)))))</f>
        <v>#REF!</v>
      </c>
      <c r="L195" s="34" t="e">
        <f t="shared" ref="L195:L203" ca="1" si="140">IF(J195=0,0,K195/J195)</f>
        <v>#REF!</v>
      </c>
      <c r="M195" s="34" t="e">
        <f t="array" aca="1" ref="M195" ca="1">MIN(IF((MONTH(DatesD)=$A195)*(OFFSET(DatesD,,INDEX(ColD1,MATCH($C195,Param,0))))&gt;0,OFFSET(DatesD,,INDEX(ColD1,MATCH($C195,Param,0)))))</f>
        <v>#REF!</v>
      </c>
      <c r="N195" s="34" t="e">
        <f t="array" aca="1" ref="N195" ca="1">MAX(IF((MONTH(DatesD)=$A195)*(OFFSET(DatesD,,INDEX(ColD1,MATCH($C195,Param,0))))&gt;0,OFFSET(DatesD,,INDEX(ColD1,MATCH($C195,Param,0)))))</f>
        <v>#REF!</v>
      </c>
      <c r="O195" s="42" t="e">
        <f t="shared" ref="O195:O203" ca="1" si="141">SUMPRODUCT((MONTH(DatesD)=$A195)*(OFFSET(DatesD,,INDEX(ColD1,MATCH($C195,Param,0)))&gt;=INDEX(SeuilD1,MATCH($C195,Param,0))))</f>
        <v>#REF!</v>
      </c>
      <c r="P195" s="36"/>
      <c r="Q195" s="35"/>
      <c r="R195" s="35"/>
      <c r="S195" s="35"/>
      <c r="T195" s="35"/>
      <c r="U195" s="37"/>
      <c r="V195" s="107"/>
      <c r="W195" s="108"/>
      <c r="X195" s="108"/>
      <c r="Y195" s="108"/>
      <c r="Z195" s="108"/>
      <c r="AA195" s="109"/>
      <c r="AB195" s="107"/>
      <c r="AC195" s="108"/>
      <c r="AD195" s="108">
        <f t="shared" ref="AD195:AD203" ca="1" si="142">IF(AB195=0,0,SUMPRODUCT((MONTH(DatesUF)=$A195)*(OFFSET(DatesUF,,INDEX(ColD1,MATCH(U195,Param,0)))))/SUMPRODUCT((MONTH(DatesUF)=$A195)*(OFFSET(DatesUF,,INDEX(ColD1,MATCH(U195,Param,0)))&lt;&gt;0)))</f>
        <v>0</v>
      </c>
      <c r="AE195" s="108"/>
      <c r="AF195" s="108"/>
      <c r="AG195" s="109"/>
      <c r="AH195" s="107"/>
      <c r="AI195" s="108"/>
      <c r="AJ195" s="108"/>
      <c r="AK195" s="108"/>
      <c r="AL195" s="108"/>
      <c r="AM195" s="109"/>
      <c r="AN195" s="208" t="e">
        <f t="shared" ca="1" si="95"/>
        <v>#REF!</v>
      </c>
    </row>
    <row r="196" spans="1:40" ht="25.5" customHeight="1" outlineLevel="1" x14ac:dyDescent="0.25">
      <c r="A196" s="18">
        <f t="shared" si="137"/>
        <v>9</v>
      </c>
      <c r="B196" s="279"/>
      <c r="C196" s="105" t="s">
        <v>64</v>
      </c>
      <c r="D196" s="41">
        <f t="shared" ca="1" si="129"/>
        <v>0</v>
      </c>
      <c r="E196" s="34" t="e">
        <f t="shared" ca="1" si="130"/>
        <v>#VALUE!</v>
      </c>
      <c r="F196" s="34">
        <f t="shared" ca="1" si="131"/>
        <v>0</v>
      </c>
      <c r="G196" s="34" t="e">
        <f t="array" aca="1" ref="G196" ca="1">MIN(IF((MONTH(DatesS)=$A196)*(OFFSET(DatesS,,INDEX(ColS,MATCH($C196,Param,0))))&gt;0,OFFSET(DatesS,,INDEX(ColS,MATCH($C196,Param,0)))))</f>
        <v>#VALUE!</v>
      </c>
      <c r="H196" s="34" t="e">
        <f t="array" aca="1" ref="H196" ca="1">MAX(IF((MONTH(DatesS)=$A196)*(OFFSET(DatesS,,INDEX(ColS,MATCH($C196,Param,0))))&gt;0,OFFSET(DatesS,,INDEX(ColS,MATCH($C196,Param,0)))))</f>
        <v>#VALUE!</v>
      </c>
      <c r="I196" s="42">
        <f t="shared" ca="1" si="132"/>
        <v>0</v>
      </c>
      <c r="J196" s="41" t="e">
        <f t="shared" ca="1" si="138"/>
        <v>#REF!</v>
      </c>
      <c r="K196" s="34" t="e">
        <f t="shared" ca="1" si="139"/>
        <v>#REF!</v>
      </c>
      <c r="L196" s="34" t="e">
        <f t="shared" ca="1" si="140"/>
        <v>#REF!</v>
      </c>
      <c r="M196" s="34" t="e">
        <f t="array" aca="1" ref="M196" ca="1">MIN(IF((MONTH(DatesD)=$A196)*(OFFSET(DatesD,,INDEX(ColD1,MATCH($C196,Param,0))))&gt;0,OFFSET(DatesD,,INDEX(ColD1,MATCH($C196,Param,0)))))</f>
        <v>#REF!</v>
      </c>
      <c r="N196" s="34" t="e">
        <f t="array" aca="1" ref="N196" ca="1">MAX(IF((MONTH(DatesD)=$A196)*(OFFSET(DatesD,,INDEX(ColD1,MATCH($C196,Param,0))))&gt;0,OFFSET(DatesD,,INDEX(ColD1,MATCH($C196,Param,0)))))</f>
        <v>#REF!</v>
      </c>
      <c r="O196" s="42" t="e">
        <f t="shared" ca="1" si="141"/>
        <v>#REF!</v>
      </c>
      <c r="P196" s="36"/>
      <c r="Q196" s="35"/>
      <c r="R196" s="35"/>
      <c r="S196" s="35"/>
      <c r="T196" s="35"/>
      <c r="U196" s="37"/>
      <c r="V196" s="107"/>
      <c r="W196" s="108"/>
      <c r="X196" s="108"/>
      <c r="Y196" s="108"/>
      <c r="Z196" s="108"/>
      <c r="AA196" s="109"/>
      <c r="AB196" s="107"/>
      <c r="AC196" s="108"/>
      <c r="AD196" s="108">
        <f t="shared" ca="1" si="142"/>
        <v>0</v>
      </c>
      <c r="AE196" s="108"/>
      <c r="AF196" s="108"/>
      <c r="AG196" s="109"/>
      <c r="AH196" s="107"/>
      <c r="AI196" s="108"/>
      <c r="AJ196" s="108"/>
      <c r="AK196" s="108"/>
      <c r="AL196" s="108"/>
      <c r="AM196" s="109"/>
      <c r="AN196" s="208" t="e">
        <f t="shared" ca="1" si="95"/>
        <v>#REF!</v>
      </c>
    </row>
    <row r="197" spans="1:40" ht="25.5" customHeight="1" outlineLevel="1" x14ac:dyDescent="0.25">
      <c r="A197" s="18">
        <f t="shared" ref="A197:A204" si="143">A196</f>
        <v>9</v>
      </c>
      <c r="B197" s="279"/>
      <c r="C197" s="105" t="s">
        <v>65</v>
      </c>
      <c r="D197" s="41">
        <f t="shared" ca="1" si="129"/>
        <v>0</v>
      </c>
      <c r="E197" s="34" t="e">
        <f t="shared" ca="1" si="130"/>
        <v>#VALUE!</v>
      </c>
      <c r="F197" s="34">
        <f t="shared" ca="1" si="131"/>
        <v>0</v>
      </c>
      <c r="G197" s="34" t="e">
        <f t="array" aca="1" ref="G197" ca="1">MIN(IF((MONTH(DatesS)=$A197)*(OFFSET(DatesS,,INDEX(ColS,MATCH($C197,Param,0))))&gt;0,OFFSET(DatesS,,INDEX(ColS,MATCH($C197,Param,0)))))</f>
        <v>#VALUE!</v>
      </c>
      <c r="H197" s="34" t="e">
        <f t="array" aca="1" ref="H197" ca="1">MAX(IF((MONTH(DatesS)=$A197)*(OFFSET(DatesS,,INDEX(ColS,MATCH($C197,Param,0))))&gt;0,OFFSET(DatesS,,INDEX(ColS,MATCH($C197,Param,0)))))</f>
        <v>#VALUE!</v>
      </c>
      <c r="I197" s="42">
        <f t="shared" ca="1" si="132"/>
        <v>0</v>
      </c>
      <c r="J197" s="41" t="e">
        <f t="shared" ca="1" si="138"/>
        <v>#REF!</v>
      </c>
      <c r="K197" s="34" t="e">
        <f t="shared" ca="1" si="139"/>
        <v>#REF!</v>
      </c>
      <c r="L197" s="34" t="e">
        <f t="shared" ca="1" si="140"/>
        <v>#REF!</v>
      </c>
      <c r="M197" s="34" t="e">
        <f t="array" aca="1" ref="M197" ca="1">MIN(IF((MONTH(DatesD)=$A197)*(OFFSET(DatesD,,INDEX(ColD1,MATCH($C197,Param,0))))&gt;0,OFFSET(DatesD,,INDEX(ColD1,MATCH($C197,Param,0)))))</f>
        <v>#REF!</v>
      </c>
      <c r="N197" s="34" t="e">
        <f t="array" aca="1" ref="N197" ca="1">MAX(IF((MONTH(DatesD)=$A197)*(OFFSET(DatesD,,INDEX(ColD1,MATCH($C197,Param,0))))&gt;0,OFFSET(DatesD,,INDEX(ColD1,MATCH($C197,Param,0)))))</f>
        <v>#REF!</v>
      </c>
      <c r="O197" s="42" t="e">
        <f t="shared" ca="1" si="141"/>
        <v>#REF!</v>
      </c>
      <c r="P197" s="36"/>
      <c r="Q197" s="35"/>
      <c r="R197" s="35"/>
      <c r="S197" s="35"/>
      <c r="T197" s="35"/>
      <c r="U197" s="37"/>
      <c r="V197" s="107"/>
      <c r="W197" s="108"/>
      <c r="X197" s="108"/>
      <c r="Y197" s="108"/>
      <c r="Z197" s="108"/>
      <c r="AA197" s="109"/>
      <c r="AB197" s="107"/>
      <c r="AC197" s="108"/>
      <c r="AD197" s="108">
        <f t="shared" ca="1" si="142"/>
        <v>0</v>
      </c>
      <c r="AE197" s="108"/>
      <c r="AF197" s="108"/>
      <c r="AG197" s="109"/>
      <c r="AH197" s="107"/>
      <c r="AI197" s="108"/>
      <c r="AJ197" s="108"/>
      <c r="AK197" s="108"/>
      <c r="AL197" s="108"/>
      <c r="AM197" s="109"/>
      <c r="AN197" s="208" t="e">
        <f t="shared" ca="1" si="95"/>
        <v>#REF!</v>
      </c>
    </row>
    <row r="198" spans="1:40" ht="25.5" customHeight="1" outlineLevel="1" x14ac:dyDescent="0.25">
      <c r="A198" s="18">
        <f t="shared" si="143"/>
        <v>9</v>
      </c>
      <c r="B198" s="279"/>
      <c r="C198" s="105" t="s">
        <v>26</v>
      </c>
      <c r="D198" s="41">
        <f t="shared" ca="1" si="129"/>
        <v>0</v>
      </c>
      <c r="E198" s="34">
        <f t="shared" ca="1" si="130"/>
        <v>0</v>
      </c>
      <c r="F198" s="34">
        <f t="shared" ca="1" si="131"/>
        <v>0</v>
      </c>
      <c r="G198" s="34">
        <f t="array" aca="1" ref="G198" ca="1">MIN(IF((MONTH(DatesS)=$A198)*(OFFSET(DatesS,,INDEX(ColS,MATCH($C198,Param,0))))&gt;0,OFFSET(DatesS,,INDEX(ColS,MATCH($C198,Param,0)))))</f>
        <v>0</v>
      </c>
      <c r="H198" s="34">
        <f t="array" aca="1" ref="H198" ca="1">MAX(IF((MONTH(DatesS)=$A198)*(OFFSET(DatesS,,INDEX(ColS,MATCH($C198,Param,0))))&gt;0,OFFSET(DatesS,,INDEX(ColS,MATCH($C198,Param,0)))))</f>
        <v>0</v>
      </c>
      <c r="I198" s="42">
        <f t="shared" ca="1" si="132"/>
        <v>0</v>
      </c>
      <c r="J198" s="41" t="e">
        <f t="shared" ca="1" si="138"/>
        <v>#REF!</v>
      </c>
      <c r="K198" s="34" t="e">
        <f t="shared" ca="1" si="139"/>
        <v>#REF!</v>
      </c>
      <c r="L198" s="34" t="e">
        <f t="shared" ca="1" si="140"/>
        <v>#REF!</v>
      </c>
      <c r="M198" s="34" t="e">
        <f t="array" aca="1" ref="M198" ca="1">MIN(IF((MONTH(DatesD)=$A198)*(OFFSET(DatesD,,INDEX(ColD1,MATCH($C198,Param,0))))&gt;0,OFFSET(DatesD,,INDEX(ColD1,MATCH($C198,Param,0)))))</f>
        <v>#REF!</v>
      </c>
      <c r="N198" s="34" t="e">
        <f t="array" aca="1" ref="N198" ca="1">MAX(IF((MONTH(DatesD)=$A198)*(OFFSET(DatesD,,INDEX(ColD1,MATCH($C198,Param,0))))&gt;0,OFFSET(DatesD,,INDEX(ColD1,MATCH($C198,Param,0)))))</f>
        <v>#REF!</v>
      </c>
      <c r="O198" s="42" t="e">
        <f t="shared" ca="1" si="141"/>
        <v>#REF!</v>
      </c>
      <c r="P198" s="36"/>
      <c r="Q198" s="35"/>
      <c r="R198" s="35"/>
      <c r="S198" s="35"/>
      <c r="T198" s="35"/>
      <c r="U198" s="37"/>
      <c r="V198" s="107"/>
      <c r="W198" s="108"/>
      <c r="X198" s="108"/>
      <c r="Y198" s="108"/>
      <c r="Z198" s="108"/>
      <c r="AA198" s="109"/>
      <c r="AB198" s="107"/>
      <c r="AC198" s="108"/>
      <c r="AD198" s="108">
        <f t="shared" ca="1" si="142"/>
        <v>0</v>
      </c>
      <c r="AE198" s="108"/>
      <c r="AF198" s="108"/>
      <c r="AG198" s="109"/>
      <c r="AH198" s="107"/>
      <c r="AI198" s="108"/>
      <c r="AJ198" s="108"/>
      <c r="AK198" s="108"/>
      <c r="AL198" s="108"/>
      <c r="AM198" s="109"/>
      <c r="AN198" s="208" t="e">
        <f t="shared" ca="1" si="95"/>
        <v>#REF!</v>
      </c>
    </row>
    <row r="199" spans="1:40" ht="25.5" customHeight="1" outlineLevel="1" x14ac:dyDescent="0.25">
      <c r="A199" s="18">
        <f t="shared" si="143"/>
        <v>9</v>
      </c>
      <c r="B199" s="279"/>
      <c r="C199" s="105" t="s">
        <v>22</v>
      </c>
      <c r="D199" s="41">
        <f t="shared" ca="1" si="129"/>
        <v>0</v>
      </c>
      <c r="E199" s="34">
        <f t="shared" ca="1" si="130"/>
        <v>0</v>
      </c>
      <c r="F199" s="34">
        <f t="shared" ca="1" si="131"/>
        <v>0</v>
      </c>
      <c r="G199" s="34">
        <f t="array" aca="1" ref="G199" ca="1">MIN(IF((MONTH(DatesS)=$A199)*(OFFSET(DatesS,,INDEX(ColS,MATCH($C199,Param,0))))&gt;0,OFFSET(DatesS,,INDEX(ColS,MATCH($C199,Param,0)))))</f>
        <v>0</v>
      </c>
      <c r="H199" s="34">
        <f t="array" aca="1" ref="H199" ca="1">MAX(IF((MONTH(DatesS)=$A199)*(OFFSET(DatesS,,INDEX(ColS,MATCH($C199,Param,0))))&gt;0,OFFSET(DatesS,,INDEX(ColS,MATCH($C199,Param,0)))))</f>
        <v>0</v>
      </c>
      <c r="I199" s="42">
        <f t="shared" ca="1" si="132"/>
        <v>0</v>
      </c>
      <c r="J199" s="41" t="e">
        <f t="shared" ca="1" si="138"/>
        <v>#REF!</v>
      </c>
      <c r="K199" s="34" t="e">
        <f t="shared" ca="1" si="139"/>
        <v>#REF!</v>
      </c>
      <c r="L199" s="34" t="e">
        <f t="shared" ca="1" si="140"/>
        <v>#REF!</v>
      </c>
      <c r="M199" s="34" t="e">
        <f t="array" aca="1" ref="M199" ca="1">MIN(IF((MONTH(DatesD)=$A199)*(OFFSET(DatesD,,INDEX(ColD1,MATCH($C199,Param,0))))&gt;0,OFFSET(DatesD,,INDEX(ColD1,MATCH($C199,Param,0)))))</f>
        <v>#REF!</v>
      </c>
      <c r="N199" s="34" t="e">
        <f t="array" aca="1" ref="N199" ca="1">MAX(IF((MONTH(DatesD)=$A199)*(OFFSET(DatesD,,INDEX(ColD1,MATCH($C199,Param,0))))&gt;0,OFFSET(DatesD,,INDEX(ColD1,MATCH($C199,Param,0)))))</f>
        <v>#REF!</v>
      </c>
      <c r="O199" s="42" t="e">
        <f t="shared" ca="1" si="141"/>
        <v>#REF!</v>
      </c>
      <c r="P199" s="36"/>
      <c r="Q199" s="35"/>
      <c r="R199" s="35"/>
      <c r="S199" s="35"/>
      <c r="T199" s="35"/>
      <c r="U199" s="37"/>
      <c r="V199" s="107"/>
      <c r="W199" s="108"/>
      <c r="X199" s="108"/>
      <c r="Y199" s="108"/>
      <c r="Z199" s="108"/>
      <c r="AA199" s="109"/>
      <c r="AB199" s="107"/>
      <c r="AC199" s="108"/>
      <c r="AD199" s="108">
        <f t="shared" ca="1" si="142"/>
        <v>0</v>
      </c>
      <c r="AE199" s="108"/>
      <c r="AF199" s="108"/>
      <c r="AG199" s="109"/>
      <c r="AH199" s="107"/>
      <c r="AI199" s="108"/>
      <c r="AJ199" s="108"/>
      <c r="AK199" s="108"/>
      <c r="AL199" s="108"/>
      <c r="AM199" s="109"/>
      <c r="AN199" s="208" t="e">
        <f t="shared" ca="1" si="95"/>
        <v>#REF!</v>
      </c>
    </row>
    <row r="200" spans="1:40" ht="25.5" customHeight="1" outlineLevel="1" x14ac:dyDescent="0.25">
      <c r="A200" s="18">
        <f t="shared" si="143"/>
        <v>9</v>
      </c>
      <c r="B200" s="279"/>
      <c r="C200" s="105" t="s">
        <v>25</v>
      </c>
      <c r="D200" s="41">
        <f t="shared" ca="1" si="129"/>
        <v>0</v>
      </c>
      <c r="E200" s="34">
        <f t="shared" ca="1" si="130"/>
        <v>0</v>
      </c>
      <c r="F200" s="34">
        <f t="shared" ca="1" si="131"/>
        <v>0</v>
      </c>
      <c r="G200" s="34">
        <f t="array" aca="1" ref="G200" ca="1">MIN(IF((MONTH(DatesS)=$A200)*(OFFSET(DatesS,,INDEX(ColS,MATCH($C200,Param,0))))&gt;0,OFFSET(DatesS,,INDEX(ColS,MATCH($C200,Param,0)))))</f>
        <v>0</v>
      </c>
      <c r="H200" s="34">
        <f t="array" aca="1" ref="H200" ca="1">MAX(IF((MONTH(DatesS)=$A200)*(OFFSET(DatesS,,INDEX(ColS,MATCH($C200,Param,0))))&gt;0,OFFSET(DatesS,,INDEX(ColS,MATCH($C200,Param,0)))))</f>
        <v>0</v>
      </c>
      <c r="I200" s="42">
        <f t="shared" ca="1" si="132"/>
        <v>0</v>
      </c>
      <c r="J200" s="41" t="e">
        <f t="shared" ca="1" si="138"/>
        <v>#REF!</v>
      </c>
      <c r="K200" s="34" t="e">
        <f t="shared" ca="1" si="139"/>
        <v>#REF!</v>
      </c>
      <c r="L200" s="34" t="e">
        <f t="shared" ca="1" si="140"/>
        <v>#REF!</v>
      </c>
      <c r="M200" s="34" t="e">
        <f t="array" aca="1" ref="M200" ca="1">MIN(IF((MONTH(DatesD)=$A200)*(OFFSET(DatesD,,INDEX(ColD1,MATCH($C200,Param,0))))&gt;0,OFFSET(DatesD,,INDEX(ColD1,MATCH($C200,Param,0)))))</f>
        <v>#REF!</v>
      </c>
      <c r="N200" s="34" t="e">
        <f t="array" aca="1" ref="N200" ca="1">MAX(IF((MONTH(DatesD)=$A200)*(OFFSET(DatesD,,INDEX(ColD1,MATCH($C200,Param,0))))&gt;0,OFFSET(DatesD,,INDEX(ColD1,MATCH($C200,Param,0)))))</f>
        <v>#REF!</v>
      </c>
      <c r="O200" s="42" t="e">
        <f t="shared" ca="1" si="141"/>
        <v>#REF!</v>
      </c>
      <c r="P200" s="36"/>
      <c r="Q200" s="35"/>
      <c r="R200" s="35"/>
      <c r="S200" s="35"/>
      <c r="T200" s="35"/>
      <c r="U200" s="37"/>
      <c r="V200" s="107"/>
      <c r="W200" s="108"/>
      <c r="X200" s="108"/>
      <c r="Y200" s="108"/>
      <c r="Z200" s="108"/>
      <c r="AA200" s="109"/>
      <c r="AB200" s="107"/>
      <c r="AC200" s="108"/>
      <c r="AD200" s="108">
        <f t="shared" ca="1" si="142"/>
        <v>0</v>
      </c>
      <c r="AE200" s="108"/>
      <c r="AF200" s="108"/>
      <c r="AG200" s="109"/>
      <c r="AH200" s="107"/>
      <c r="AI200" s="108"/>
      <c r="AJ200" s="108"/>
      <c r="AK200" s="108"/>
      <c r="AL200" s="108"/>
      <c r="AM200" s="109"/>
      <c r="AN200" s="208" t="e">
        <f t="shared" ca="1" si="95"/>
        <v>#REF!</v>
      </c>
    </row>
    <row r="201" spans="1:40" ht="25.5" customHeight="1" outlineLevel="1" x14ac:dyDescent="0.25">
      <c r="A201" s="18">
        <f t="shared" si="143"/>
        <v>9</v>
      </c>
      <c r="B201" s="279"/>
      <c r="C201" s="105" t="s">
        <v>23</v>
      </c>
      <c r="D201" s="41">
        <f t="shared" ca="1" si="129"/>
        <v>0</v>
      </c>
      <c r="E201" s="34" t="e">
        <f t="shared" ca="1" si="130"/>
        <v>#VALUE!</v>
      </c>
      <c r="F201" s="34">
        <f t="shared" ca="1" si="131"/>
        <v>0</v>
      </c>
      <c r="G201" s="34" t="e">
        <f t="array" aca="1" ref="G201" ca="1">MIN(IF((MONTH(DatesS)=$A201)*(OFFSET(DatesS,,INDEX(ColS,MATCH($C201,Param,0))))&gt;0,OFFSET(DatesS,,INDEX(ColS,MATCH($C201,Param,0)))))</f>
        <v>#VALUE!</v>
      </c>
      <c r="H201" s="34" t="e">
        <f t="array" aca="1" ref="H201" ca="1">MAX(IF((MONTH(DatesS)=$A201)*(OFFSET(DatesS,,INDEX(ColS,MATCH($C201,Param,0))))&gt;0,OFFSET(DatesS,,INDEX(ColS,MATCH($C201,Param,0)))))</f>
        <v>#VALUE!</v>
      </c>
      <c r="I201" s="42">
        <f t="shared" ca="1" si="132"/>
        <v>0</v>
      </c>
      <c r="J201" s="41" t="e">
        <f t="shared" ca="1" si="138"/>
        <v>#REF!</v>
      </c>
      <c r="K201" s="34" t="e">
        <f t="shared" ca="1" si="139"/>
        <v>#REF!</v>
      </c>
      <c r="L201" s="34" t="e">
        <f t="shared" ca="1" si="140"/>
        <v>#REF!</v>
      </c>
      <c r="M201" s="34" t="e">
        <f t="array" aca="1" ref="M201" ca="1">MIN(IF((MONTH(DatesD)=$A201)*(OFFSET(DatesD,,INDEX(ColD1,MATCH($C201,Param,0))))&gt;0,OFFSET(DatesD,,INDEX(ColD1,MATCH($C201,Param,0)))))</f>
        <v>#REF!</v>
      </c>
      <c r="N201" s="34" t="e">
        <f t="array" aca="1" ref="N201" ca="1">MAX(IF((MONTH(DatesD)=$A201)*(OFFSET(DatesD,,INDEX(ColD1,MATCH($C201,Param,0))))&gt;0,OFFSET(DatesD,,INDEX(ColD1,MATCH($C201,Param,0)))))</f>
        <v>#REF!</v>
      </c>
      <c r="O201" s="42" t="e">
        <f t="shared" ca="1" si="141"/>
        <v>#REF!</v>
      </c>
      <c r="P201" s="36"/>
      <c r="Q201" s="35"/>
      <c r="R201" s="35"/>
      <c r="S201" s="35"/>
      <c r="T201" s="35"/>
      <c r="U201" s="37"/>
      <c r="V201" s="107"/>
      <c r="W201" s="108"/>
      <c r="X201" s="108"/>
      <c r="Y201" s="108"/>
      <c r="Z201" s="108"/>
      <c r="AA201" s="109"/>
      <c r="AB201" s="107"/>
      <c r="AC201" s="108"/>
      <c r="AD201" s="108">
        <f t="shared" ca="1" si="142"/>
        <v>0</v>
      </c>
      <c r="AE201" s="108"/>
      <c r="AF201" s="108"/>
      <c r="AG201" s="109"/>
      <c r="AH201" s="107"/>
      <c r="AI201" s="108"/>
      <c r="AJ201" s="108"/>
      <c r="AK201" s="108"/>
      <c r="AL201" s="108"/>
      <c r="AM201" s="109"/>
      <c r="AN201" s="208" t="e">
        <f t="shared" ref="AN201:AN264" ca="1" si="144">SUM(D201+J201+P201+V201+AB201+AH201)</f>
        <v>#REF!</v>
      </c>
    </row>
    <row r="202" spans="1:40" ht="25.5" customHeight="1" outlineLevel="1" x14ac:dyDescent="0.25">
      <c r="A202" s="18">
        <f t="shared" si="143"/>
        <v>9</v>
      </c>
      <c r="B202" s="279"/>
      <c r="C202" s="105" t="s">
        <v>27</v>
      </c>
      <c r="D202" s="41">
        <f t="shared" ca="1" si="129"/>
        <v>0</v>
      </c>
      <c r="E202" s="34" t="e">
        <f t="shared" ca="1" si="130"/>
        <v>#VALUE!</v>
      </c>
      <c r="F202" s="34">
        <f t="shared" ca="1" si="131"/>
        <v>0</v>
      </c>
      <c r="G202" s="34" t="e">
        <f t="array" aca="1" ref="G202" ca="1">MIN(IF((MONTH(DatesS)=$A202)*(OFFSET(DatesS,,INDEX(ColS,MATCH($C202,Param,0))))&gt;0,OFFSET(DatesS,,INDEX(ColS,MATCH($C202,Param,0)))))</f>
        <v>#VALUE!</v>
      </c>
      <c r="H202" s="34" t="e">
        <f t="array" aca="1" ref="H202" ca="1">MAX(IF((MONTH(DatesS)=$A202)*(OFFSET(DatesS,,INDEX(ColS,MATCH($C202,Param,0))))&gt;0,OFFSET(DatesS,,INDEX(ColS,MATCH($C202,Param,0)))))</f>
        <v>#VALUE!</v>
      </c>
      <c r="I202" s="42">
        <f t="shared" ca="1" si="132"/>
        <v>0</v>
      </c>
      <c r="J202" s="41" t="e">
        <f t="shared" ca="1" si="138"/>
        <v>#REF!</v>
      </c>
      <c r="K202" s="34" t="e">
        <f t="shared" ca="1" si="139"/>
        <v>#REF!</v>
      </c>
      <c r="L202" s="34" t="e">
        <f t="shared" ca="1" si="140"/>
        <v>#REF!</v>
      </c>
      <c r="M202" s="34" t="e">
        <f t="array" aca="1" ref="M202" ca="1">MIN(IF((MONTH(DatesD)=$A202)*(OFFSET(DatesD,,INDEX(ColD1,MATCH($C202,Param,0))))&gt;0,OFFSET(DatesD,,INDEX(ColD1,MATCH($C202,Param,0)))))</f>
        <v>#REF!</v>
      </c>
      <c r="N202" s="34" t="e">
        <f t="array" aca="1" ref="N202" ca="1">MAX(IF((MONTH(DatesD)=$A202)*(OFFSET(DatesD,,INDEX(ColD1,MATCH($C202,Param,0))))&gt;0,OFFSET(DatesD,,INDEX(ColD1,MATCH($C202,Param,0)))))</f>
        <v>#REF!</v>
      </c>
      <c r="O202" s="42" t="e">
        <f t="shared" ca="1" si="141"/>
        <v>#REF!</v>
      </c>
      <c r="P202" s="36"/>
      <c r="Q202" s="35"/>
      <c r="R202" s="35"/>
      <c r="S202" s="35"/>
      <c r="T202" s="35"/>
      <c r="U202" s="37"/>
      <c r="V202" s="107"/>
      <c r="W202" s="108"/>
      <c r="X202" s="108"/>
      <c r="Y202" s="108"/>
      <c r="Z202" s="108"/>
      <c r="AA202" s="109"/>
      <c r="AB202" s="107"/>
      <c r="AC202" s="108"/>
      <c r="AD202" s="108">
        <f t="shared" ca="1" si="142"/>
        <v>0</v>
      </c>
      <c r="AE202" s="108"/>
      <c r="AF202" s="108"/>
      <c r="AG202" s="109"/>
      <c r="AH202" s="107"/>
      <c r="AI202" s="108"/>
      <c r="AJ202" s="108"/>
      <c r="AK202" s="108"/>
      <c r="AL202" s="108"/>
      <c r="AM202" s="109"/>
      <c r="AN202" s="208" t="e">
        <f t="shared" ca="1" si="144"/>
        <v>#REF!</v>
      </c>
    </row>
    <row r="203" spans="1:40" ht="25.5" customHeight="1" outlineLevel="1" thickBot="1" x14ac:dyDescent="0.3">
      <c r="A203" s="18">
        <f t="shared" si="143"/>
        <v>9</v>
      </c>
      <c r="B203" s="279"/>
      <c r="C203" s="106" t="s">
        <v>24</v>
      </c>
      <c r="D203" s="87">
        <f t="shared" ca="1" si="129"/>
        <v>0</v>
      </c>
      <c r="E203" s="88">
        <f t="shared" ca="1" si="130"/>
        <v>0</v>
      </c>
      <c r="F203" s="88">
        <f t="shared" ca="1" si="131"/>
        <v>0</v>
      </c>
      <c r="G203" s="88">
        <f t="array" aca="1" ref="G203" ca="1">MIN(IF((MONTH(DatesS)=$A203)*(OFFSET(DatesS,,INDEX(ColS,MATCH($C203,Param,0))))&gt;0,OFFSET(DatesS,,INDEX(ColS,MATCH($C203,Param,0)))))</f>
        <v>0</v>
      </c>
      <c r="H203" s="88">
        <f t="array" aca="1" ref="H203" ca="1">MAX(IF((MONTH(DatesS)=$A203)*(OFFSET(DatesS,,INDEX(ColS,MATCH($C203,Param,0))))&gt;0,OFFSET(DatesS,,INDEX(ColS,MATCH($C203,Param,0)))))</f>
        <v>0</v>
      </c>
      <c r="I203" s="89">
        <f t="shared" ca="1" si="132"/>
        <v>0</v>
      </c>
      <c r="J203" s="87" t="e">
        <f t="shared" ca="1" si="138"/>
        <v>#REF!</v>
      </c>
      <c r="K203" s="88" t="e">
        <f t="shared" ca="1" si="139"/>
        <v>#REF!</v>
      </c>
      <c r="L203" s="88" t="e">
        <f t="shared" ca="1" si="140"/>
        <v>#REF!</v>
      </c>
      <c r="M203" s="88" t="e">
        <f t="array" aca="1" ref="M203" ca="1">MIN(IF((MONTH(DatesD)=$A203)*(OFFSET(DatesD,,INDEX(ColD1,MATCH($C203,Param,0))))&gt;0,OFFSET(DatesD,,INDEX(ColD1,MATCH($C203,Param,0)))))</f>
        <v>#REF!</v>
      </c>
      <c r="N203" s="88" t="e">
        <f t="array" aca="1" ref="N203" ca="1">MAX(IF((MONTH(DatesD)=$A203)*(OFFSET(DatesD,,INDEX(ColD1,MATCH($C203,Param,0))))&gt;0,OFFSET(DatesD,,INDEX(ColD1,MATCH($C203,Param,0)))))</f>
        <v>#REF!</v>
      </c>
      <c r="O203" s="89" t="e">
        <f t="shared" ca="1" si="141"/>
        <v>#REF!</v>
      </c>
      <c r="P203" s="90"/>
      <c r="Q203" s="91"/>
      <c r="R203" s="91"/>
      <c r="S203" s="91"/>
      <c r="T203" s="91"/>
      <c r="U203" s="92"/>
      <c r="V203" s="110"/>
      <c r="W203" s="111"/>
      <c r="X203" s="111"/>
      <c r="Y203" s="111"/>
      <c r="Z203" s="111"/>
      <c r="AA203" s="112"/>
      <c r="AB203" s="110"/>
      <c r="AC203" s="111"/>
      <c r="AD203" s="111">
        <f t="shared" ca="1" si="142"/>
        <v>0</v>
      </c>
      <c r="AE203" s="111"/>
      <c r="AF203" s="111"/>
      <c r="AG203" s="112"/>
      <c r="AH203" s="107"/>
      <c r="AI203" s="108"/>
      <c r="AJ203" s="108"/>
      <c r="AK203" s="108"/>
      <c r="AL203" s="108"/>
      <c r="AM203" s="109"/>
      <c r="AN203" s="208" t="e">
        <f t="shared" ca="1" si="144"/>
        <v>#REF!</v>
      </c>
    </row>
    <row r="204" spans="1:40" ht="25.5" customHeight="1" outlineLevel="1" thickBot="1" x14ac:dyDescent="0.3">
      <c r="A204" s="18">
        <f t="shared" si="143"/>
        <v>9</v>
      </c>
      <c r="B204" s="280"/>
      <c r="C204" s="113" t="s">
        <v>50</v>
      </c>
      <c r="D204" s="93" t="e">
        <f ca="1">SUM(D184:D203)</f>
        <v>#N/A</v>
      </c>
      <c r="E204" s="94" t="e">
        <f t="shared" ref="E204:AM204" ca="1" si="145">SUM(E184:E203)</f>
        <v>#N/A</v>
      </c>
      <c r="F204" s="94" t="e">
        <f t="shared" ca="1" si="145"/>
        <v>#N/A</v>
      </c>
      <c r="G204" s="94" t="e">
        <f t="shared" ca="1" si="145"/>
        <v>#N/A</v>
      </c>
      <c r="H204" s="94" t="e">
        <f t="shared" ca="1" si="145"/>
        <v>#N/A</v>
      </c>
      <c r="I204" s="95" t="e">
        <f t="shared" ca="1" si="145"/>
        <v>#N/A</v>
      </c>
      <c r="J204" s="93" t="e">
        <f t="shared" ca="1" si="145"/>
        <v>#REF!</v>
      </c>
      <c r="K204" s="94" t="e">
        <f t="shared" ca="1" si="145"/>
        <v>#REF!</v>
      </c>
      <c r="L204" s="94" t="e">
        <f t="shared" ca="1" si="145"/>
        <v>#REF!</v>
      </c>
      <c r="M204" s="94" t="e">
        <f t="shared" ca="1" si="145"/>
        <v>#REF!</v>
      </c>
      <c r="N204" s="94" t="e">
        <f t="shared" ca="1" si="145"/>
        <v>#REF!</v>
      </c>
      <c r="O204" s="95" t="e">
        <f t="shared" ca="1" si="145"/>
        <v>#REF!</v>
      </c>
      <c r="P204" s="93" t="e">
        <f t="shared" ca="1" si="145"/>
        <v>#REF!</v>
      </c>
      <c r="Q204" s="94" t="e">
        <f t="shared" ca="1" si="145"/>
        <v>#REF!</v>
      </c>
      <c r="R204" s="94" t="e">
        <f t="shared" ca="1" si="145"/>
        <v>#REF!</v>
      </c>
      <c r="S204" s="94" t="e">
        <f t="shared" ca="1" si="145"/>
        <v>#REF!</v>
      </c>
      <c r="T204" s="94" t="e">
        <f t="shared" ca="1" si="145"/>
        <v>#REF!</v>
      </c>
      <c r="U204" s="95" t="e">
        <f t="shared" ca="1" si="145"/>
        <v>#REF!</v>
      </c>
      <c r="V204" s="93" t="e">
        <f t="shared" ca="1" si="145"/>
        <v>#REF!</v>
      </c>
      <c r="W204" s="94" t="e">
        <f t="shared" ca="1" si="145"/>
        <v>#REF!</v>
      </c>
      <c r="X204" s="94" t="e">
        <f t="shared" ca="1" si="145"/>
        <v>#REF!</v>
      </c>
      <c r="Y204" s="94" t="e">
        <f t="shared" ca="1" si="145"/>
        <v>#REF!</v>
      </c>
      <c r="Z204" s="94" t="e">
        <f t="shared" ca="1" si="145"/>
        <v>#REF!</v>
      </c>
      <c r="AA204" s="95" t="e">
        <f t="shared" ca="1" si="145"/>
        <v>#REF!</v>
      </c>
      <c r="AB204" s="93" t="e">
        <f t="shared" ca="1" si="145"/>
        <v>#REF!</v>
      </c>
      <c r="AC204" s="94" t="e">
        <f t="shared" ca="1" si="145"/>
        <v>#REF!</v>
      </c>
      <c r="AD204" s="94" t="e">
        <f t="shared" ca="1" si="145"/>
        <v>#REF!</v>
      </c>
      <c r="AE204" s="94" t="e">
        <f t="shared" ca="1" si="145"/>
        <v>#REF!</v>
      </c>
      <c r="AF204" s="94" t="e">
        <f t="shared" ca="1" si="145"/>
        <v>#REF!</v>
      </c>
      <c r="AG204" s="95" t="e">
        <f t="shared" ca="1" si="145"/>
        <v>#REF!</v>
      </c>
      <c r="AH204" s="93" t="e">
        <f t="shared" ca="1" si="145"/>
        <v>#REF!</v>
      </c>
      <c r="AI204" s="94" t="e">
        <f t="shared" ca="1" si="145"/>
        <v>#REF!</v>
      </c>
      <c r="AJ204" s="94" t="e">
        <f t="shared" ca="1" si="145"/>
        <v>#REF!</v>
      </c>
      <c r="AK204" s="94" t="e">
        <f t="shared" ca="1" si="145"/>
        <v>#REF!</v>
      </c>
      <c r="AL204" s="94" t="e">
        <f t="shared" ca="1" si="145"/>
        <v>#REF!</v>
      </c>
      <c r="AM204" s="95" t="e">
        <f t="shared" ca="1" si="145"/>
        <v>#REF!</v>
      </c>
      <c r="AN204" s="208" t="e">
        <f t="shared" ca="1" si="144"/>
        <v>#N/A</v>
      </c>
    </row>
    <row r="205" spans="1:40" ht="25.5" customHeight="1" thickBot="1" x14ac:dyDescent="0.3">
      <c r="B205" s="272">
        <f>DATE($C$4,A184,1)</f>
        <v>42614</v>
      </c>
      <c r="C205" s="273"/>
      <c r="D205" s="273"/>
      <c r="E205" s="273"/>
      <c r="F205" s="273"/>
      <c r="G205" s="273"/>
      <c r="H205" s="273"/>
      <c r="I205" s="273"/>
      <c r="J205" s="273"/>
      <c r="K205" s="273"/>
      <c r="L205" s="273"/>
      <c r="M205" s="273"/>
      <c r="N205" s="273"/>
      <c r="O205" s="273"/>
      <c r="P205" s="273"/>
      <c r="Q205" s="273"/>
      <c r="R205" s="273"/>
      <c r="S205" s="273"/>
      <c r="T205" s="273"/>
      <c r="U205" s="273"/>
      <c r="V205" s="273"/>
      <c r="W205" s="273"/>
      <c r="X205" s="273"/>
      <c r="Y205" s="273"/>
      <c r="Z205" s="273"/>
      <c r="AA205" s="273"/>
      <c r="AB205" s="273"/>
      <c r="AC205" s="273"/>
      <c r="AD205" s="273"/>
      <c r="AE205" s="273"/>
      <c r="AF205" s="273"/>
      <c r="AG205" s="273"/>
      <c r="AH205" s="273"/>
      <c r="AI205" s="273"/>
      <c r="AJ205" s="273"/>
      <c r="AK205" s="273"/>
      <c r="AL205" s="273"/>
      <c r="AM205" s="274"/>
      <c r="AN205" s="208">
        <f t="shared" si="144"/>
        <v>0</v>
      </c>
    </row>
    <row r="206" spans="1:40" ht="25.5" customHeight="1" outlineLevel="1" x14ac:dyDescent="0.25">
      <c r="A206" s="18">
        <v>10</v>
      </c>
      <c r="B206" s="275">
        <f>DATE($C$4,A206,1)</f>
        <v>42644</v>
      </c>
      <c r="C206" s="102" t="s">
        <v>11</v>
      </c>
      <c r="D206" s="38">
        <f t="shared" ref="D206:D225" ca="1" si="146">SUMPRODUCT((MONTH(DatesS)=$A206)*(OFFSET(DatesS,,INDEX(ColS,MATCH($C206,Param,0)))&lt;&gt;0))</f>
        <v>0</v>
      </c>
      <c r="E206" s="39">
        <f t="shared" ref="E206:E225" ca="1" si="147">SUMPRODUCT((MONTH(DatesS)=$A206)*(OFFSET(DatesS,,INDEX(ColS,MATCH($C206,Param,0)))))</f>
        <v>0</v>
      </c>
      <c r="F206" s="39">
        <f t="shared" ref="F206:F225" ca="1" si="148">IF(D206=0,0,E206/D206)</f>
        <v>0</v>
      </c>
      <c r="G206" s="39">
        <f t="array" aca="1" ref="G206" ca="1">MIN(IF((MONTH(DatesS)=$A206)*(OFFSET(DatesS,,INDEX(ColS,MATCH($C206,Param,0))))&gt;0,OFFSET(DatesS,,INDEX(ColS,MATCH($C206,Param,0)))))</f>
        <v>0</v>
      </c>
      <c r="H206" s="39">
        <f t="array" aca="1" ref="H206" ca="1">MAX(IF((MONTH(DatesS)=$A206)*(OFFSET(DatesS,,INDEX(ColS,MATCH($C206,Param,0))))&gt;0,OFFSET(DatesS,,INDEX(ColS,MATCH($C206,Param,0)))))</f>
        <v>0</v>
      </c>
      <c r="I206" s="40">
        <f t="shared" ref="I206:I225" ca="1" si="149">SUMPRODUCT((MONTH(DatesS)=$A206)*(OFFSET(DatesS,,INDEX(ColS,MATCH($C206,Param,0)))&gt;=INDEX(SeuilS,MATCH($C206,Param,0))))</f>
        <v>0</v>
      </c>
      <c r="J206" s="38" t="e">
        <f ca="1">SUMPRODUCT((MONTH(DatesD)=$A206)*(OFFSET(DatesD,,INDEX(ColD1,MATCH($C206,Param,0)))&lt;&gt;0))</f>
        <v>#REF!</v>
      </c>
      <c r="K206" s="39" t="e">
        <f ca="1">SUMPRODUCT((MONTH(DatesD)=$A206)*(OFFSET(DatesD,,INDEX(ColD1,MATCH($C206,Param,0)))))</f>
        <v>#REF!</v>
      </c>
      <c r="L206" s="39" t="e">
        <f t="shared" ref="L206:L212" ca="1" si="150">IF(J206=0,0,K206/J206)</f>
        <v>#REF!</v>
      </c>
      <c r="M206" s="39" t="e">
        <f t="array" aca="1" ref="M206" ca="1">MIN(IF((MONTH(DatesD)=$A206)*(OFFSET(DatesD,,INDEX(ColD1,MATCH($C206,Param,0))))&gt;0,OFFSET(DatesD,,INDEX(ColD1,MATCH($C206,Param,0)))))</f>
        <v>#REF!</v>
      </c>
      <c r="N206" s="39" t="e">
        <f t="array" aca="1" ref="N206" ca="1">MAX(IF((MONTH(DatesD)=$A206)*(OFFSET(DatesD,,INDEX(ColD1,MATCH($C206,Param,0))))&gt;0,OFFSET(DatesD,,INDEX(ColD1,MATCH($C206,Param,0)))))</f>
        <v>#REF!</v>
      </c>
      <c r="O206" s="40" t="e">
        <f t="shared" ref="O206:O212" ca="1" si="151">SUMPRODUCT((MONTH(DatesD)=$A206)*(OFFSET(DatesD,,INDEX(ColD1,MATCH($C206,Param,0)))&gt;=INDEX(SeuilD1,MATCH($C206,Param,0))))</f>
        <v>#REF!</v>
      </c>
      <c r="P206" s="38" t="e">
        <f ca="1">SUMPRODUCT((MONTH(DatesD)=$A206)*(OFFSET(DatesD,,INDEX(ColD2,MATCH($C206,Param,0)))&lt;&gt;0))</f>
        <v>#REF!</v>
      </c>
      <c r="Q206" s="39" t="e">
        <f ca="1">SUMPRODUCT((MONTH(DatesD)=$A206)*(OFFSET(DatesD,,INDEX(ColD2,MATCH($C206,Param,0)))))</f>
        <v>#REF!</v>
      </c>
      <c r="R206" s="39" t="e">
        <f ca="1">IF(P206=0,0,Q206/P206)</f>
        <v>#REF!</v>
      </c>
      <c r="S206" s="39" t="e">
        <f t="array" aca="1" ref="S206" ca="1">MIN(IF((MONTH(DatesD)=$A206)*(OFFSET(DatesD,,INDEX(ColD2,MATCH($C206,Param,0))))&gt;0,OFFSET(DatesD,,INDEX(ColD2,MATCH($C206,Param,0)))))</f>
        <v>#REF!</v>
      </c>
      <c r="T206" s="39" t="e">
        <f t="array" aca="1" ref="T206" ca="1">MAX(IF((MONTH(DatesD)=$A206)*(OFFSET(DatesD,,INDEX(ColD2,MATCH($C206,Param,0))))&gt;0,OFFSET(DatesD,,INDEX(ColD2,MATCH($C206,Param,0)))))</f>
        <v>#REF!</v>
      </c>
      <c r="U206" s="40" t="e">
        <f ca="1">SUMPRODUCT((MONTH(DatesD)=$A206)*(OFFSET(DatesD,,INDEX(ColD2,MATCH($C206,Param,0)))&gt;=INDEX(SeuilD2,MATCH($C206,Param,0))))</f>
        <v>#REF!</v>
      </c>
      <c r="V206" s="38" t="e">
        <f ca="1">SUMPRODUCT((MONTH(DatesUF)=$A206)*(OFFSET(DatesUF,,INDEX(ColUF1,MATCH($C206,Param,0)))&lt;&gt;0))</f>
        <v>#REF!</v>
      </c>
      <c r="W206" s="39" t="e">
        <f ca="1">SUMPRODUCT((MONTH(DatesUF)=$A206)*(OFFSET(DatesUF,,INDEX(ColUF1,MATCH($C206,Param,0)))))</f>
        <v>#REF!</v>
      </c>
      <c r="X206" s="39" t="e">
        <f ca="1">IF(V206=0,0,W206/V206)</f>
        <v>#REF!</v>
      </c>
      <c r="Y206" s="39" t="e">
        <f t="array" aca="1" ref="Y206" ca="1">MIN(IF((MONTH(DatesUF)=$A206)*(OFFSET(DatesUF,,INDEX(ColUF1,MATCH($C206,Param,0))))&gt;0,OFFSET(DatesUF,,INDEX(ColUF1,MATCH($C206,Param,0)))))</f>
        <v>#REF!</v>
      </c>
      <c r="Z206" s="39" t="e">
        <f t="array" aca="1" ref="Z206" ca="1">MAX(IF((MONTH(DatesUF)=$A206)*(OFFSET(DatesUF,,INDEX(ColUF1,MATCH($C206,Param,0))))&gt;0,OFFSET(DatesUF,,INDEX(ColUF1,MATCH($C206,Param,0)))))</f>
        <v>#REF!</v>
      </c>
      <c r="AA206" s="40" t="e">
        <f ca="1">SUMPRODUCT((MONTH(DatesUF)=$A206)*(OFFSET(DatesUF,,INDEX(ColUF1,MATCH($C206,Param,0)))&gt;=INDEX(SeuilUF1,MATCH($C206,Param,0))))</f>
        <v>#REF!</v>
      </c>
      <c r="AB206" s="38" t="e">
        <f ca="1">SUMPRODUCT((MONTH(DatesUF)=$A206)*(OFFSET(DatesUF,,INDEX(ColUF2,MATCH($C206,Param,0)))&lt;&gt;0))</f>
        <v>#REF!</v>
      </c>
      <c r="AC206" s="39" t="e">
        <f ca="1">SUMPRODUCT((MONTH(DatesUF)=$A206)*(OFFSET(DatesUF,,INDEX(ColUF2,MATCH($C206,Param,0)))))</f>
        <v>#REF!</v>
      </c>
      <c r="AD206" s="39" t="e">
        <f ca="1">IF(AB206=0,0,AC206/AB206)</f>
        <v>#REF!</v>
      </c>
      <c r="AE206" s="39" t="e">
        <f t="array" aca="1" ref="AE206" ca="1">MIN(IF((MONTH(DatesUF)=$A206)*(OFFSET(DatesUF,,INDEX(ColUF2,MATCH($C206,Param,0))))&gt;0,OFFSET(DatesUF,,INDEX(ColUF2,MATCH($C206,Param,0)))))</f>
        <v>#REF!</v>
      </c>
      <c r="AF206" s="39" t="e">
        <f t="array" aca="1" ref="AF206" ca="1">MAX(IF((MONTH(DatesUF)=$A206)*(OFFSET(DatesUF,,INDEX(ColUF2,MATCH($C206,Param,0))))&gt;0,OFFSET(DatesUF,,INDEX(ColUF2,MATCH($C206,Param,0)))))</f>
        <v>#REF!</v>
      </c>
      <c r="AG206" s="40" t="e">
        <f ca="1">SUMPRODUCT((MONTH(DatesUF)=$A206)*(OFFSET(DatesUF,,INDEX(ColUF2,MATCH($C206,Param,0)))&gt;=INDEX(SeuilUF2,MATCH($C206,Param,0))))</f>
        <v>#REF!</v>
      </c>
      <c r="AH206" s="38" t="e">
        <f ca="1">SUMPRODUCT((MONTH(DatesSH)=$A206)*(OFFSET(DatesSH,,INDEX(ColSH,MATCH($C206,Param,0)))&lt;&gt;0))</f>
        <v>#REF!</v>
      </c>
      <c r="AI206" s="39" t="e">
        <f ca="1">SUMPRODUCT((MONTH(DatesSH)=$A206)*(OFFSET(DatesSH,,INDEX(ColSH,MATCH($C206,Param,0)))))</f>
        <v>#REF!</v>
      </c>
      <c r="AJ206" s="39"/>
      <c r="AK206" s="39" t="e">
        <f t="array" aca="1" ref="AK206" ca="1">MIN(IF((MONTH(DatesSH)=$A206)*(OFFSET(DatesSH,,INDEX(ColSH,MATCH($C206,Param,0))))&gt;0,OFFSET(DatesSH,,INDEX(ColSH,MATCH($C206,Param,0)))))</f>
        <v>#REF!</v>
      </c>
      <c r="AL206" s="39" t="e">
        <f t="array" aca="1" ref="AL206" ca="1">MAX(IF((MONTH(DatesSH)=$A206)*(OFFSET(DatesSH,,INDEX(ColSH,MATCH($C206,Param,0))))&gt;0,OFFSET(DatesSH,,INDEX(ColSH,MATCH($C206,Param,0)))))</f>
        <v>#REF!</v>
      </c>
      <c r="AM206" s="40" t="e">
        <f ca="1">SUMPRODUCT((MONTH(DatesSH)=$A206)*(OFFSET(DatesSH,,INDEX(ColSH,MATCH($C206,Param,0)))&gt;=INDEX(SeuilSH,MATCH($C206,Param,0))))</f>
        <v>#REF!</v>
      </c>
      <c r="AN206" s="208" t="e">
        <f t="shared" ca="1" si="144"/>
        <v>#REF!</v>
      </c>
    </row>
    <row r="207" spans="1:40" ht="25.5" customHeight="1" outlineLevel="1" x14ac:dyDescent="0.25">
      <c r="A207" s="18">
        <f>A206</f>
        <v>10</v>
      </c>
      <c r="B207" s="276"/>
      <c r="C207" s="103" t="s">
        <v>10</v>
      </c>
      <c r="D207" s="41">
        <f t="shared" ca="1" si="146"/>
        <v>0</v>
      </c>
      <c r="E207" s="34">
        <f t="shared" ca="1" si="147"/>
        <v>0</v>
      </c>
      <c r="F207" s="34">
        <f t="shared" ca="1" si="148"/>
        <v>0</v>
      </c>
      <c r="G207" s="34">
        <f t="array" aca="1" ref="G207" ca="1">MIN(IF((MONTH(DatesS)=$A207)*(OFFSET(DatesS,,INDEX(ColS,MATCH($C207,Param,0))))&gt;0,OFFSET(DatesS,,INDEX(ColS,MATCH($C207,Param,0)))))</f>
        <v>0</v>
      </c>
      <c r="H207" s="34">
        <f t="array" aca="1" ref="H207" ca="1">MAX(IF((MONTH(DatesS)=$A207)*(OFFSET(DatesS,,INDEX(ColS,MATCH($C207,Param,0))))&gt;0,OFFSET(DatesS,,INDEX(ColS,MATCH($C207,Param,0)))))</f>
        <v>0</v>
      </c>
      <c r="I207" s="42">
        <f t="shared" ca="1" si="149"/>
        <v>0</v>
      </c>
      <c r="J207" s="41" t="e">
        <f t="shared" ref="J207:J212" ca="1" si="152">SUMPRODUCT((MONTH(DatesD)=$A207)*(OFFSET(DatesD,,INDEX(ColD1,MATCH($C207,Param,0)))&lt;&gt;0))</f>
        <v>#REF!</v>
      </c>
      <c r="K207" s="34" t="e">
        <f t="shared" ref="K207:K212" ca="1" si="153">SUMPRODUCT((MONTH(DatesD)=$A207)*(OFFSET(DatesD,,INDEX(ColD1,MATCH($C207,Param,0)))))</f>
        <v>#REF!</v>
      </c>
      <c r="L207" s="34" t="e">
        <f t="shared" ca="1" si="150"/>
        <v>#REF!</v>
      </c>
      <c r="M207" s="34" t="e">
        <f t="array" aca="1" ref="M207" ca="1">MIN(IF((MONTH(DatesD)=$A207)*(OFFSET(DatesD,,INDEX(ColD1,MATCH($C207,Param,0))))&gt;0,OFFSET(DatesD,,INDEX(ColD1,MATCH($C207,Param,0)))))</f>
        <v>#REF!</v>
      </c>
      <c r="N207" s="34" t="e">
        <f t="array" aca="1" ref="N207" ca="1">MAX(IF((MONTH(DatesD)=$A207)*(OFFSET(DatesD,,INDEX(ColD1,MATCH($C207,Param,0))))&gt;0,OFFSET(DatesD,,INDEX(ColD1,MATCH($C207,Param,0)))))</f>
        <v>#REF!</v>
      </c>
      <c r="O207" s="42" t="e">
        <f t="shared" ca="1" si="151"/>
        <v>#REF!</v>
      </c>
      <c r="P207" s="41"/>
      <c r="Q207" s="34"/>
      <c r="R207" s="34"/>
      <c r="S207" s="34"/>
      <c r="T207" s="34"/>
      <c r="U207" s="42"/>
      <c r="V207" s="107"/>
      <c r="W207" s="108"/>
      <c r="X207" s="108"/>
      <c r="Y207" s="108"/>
      <c r="Z207" s="108"/>
      <c r="AA207" s="109"/>
      <c r="AB207" s="107"/>
      <c r="AC207" s="108"/>
      <c r="AD207" s="108"/>
      <c r="AE207" s="108"/>
      <c r="AF207" s="108"/>
      <c r="AG207" s="109"/>
      <c r="AH207" s="107"/>
      <c r="AI207" s="108"/>
      <c r="AJ207" s="108"/>
      <c r="AK207" s="108"/>
      <c r="AL207" s="108"/>
      <c r="AM207" s="109"/>
      <c r="AN207" s="208" t="e">
        <f t="shared" ca="1" si="144"/>
        <v>#REF!</v>
      </c>
    </row>
    <row r="208" spans="1:40" ht="25.5" customHeight="1" outlineLevel="1" x14ac:dyDescent="0.25">
      <c r="A208" s="18">
        <f t="shared" ref="A208:A215" si="154">A207</f>
        <v>10</v>
      </c>
      <c r="B208" s="276"/>
      <c r="C208" s="104" t="s">
        <v>36</v>
      </c>
      <c r="D208" s="41">
        <f t="shared" ca="1" si="146"/>
        <v>0</v>
      </c>
      <c r="E208" s="34">
        <f t="shared" ca="1" si="147"/>
        <v>0</v>
      </c>
      <c r="F208" s="34">
        <f t="shared" ca="1" si="148"/>
        <v>0</v>
      </c>
      <c r="G208" s="34">
        <f t="array" aca="1" ref="G208" ca="1">MIN(IF((MONTH(DatesS)=$A208)*(OFFSET(DatesS,,INDEX(ColS,MATCH($C208,Param,0))))&gt;0,OFFSET(DatesS,,INDEX(ColS,MATCH($C208,Param,0)))))</f>
        <v>0</v>
      </c>
      <c r="H208" s="34">
        <f t="array" aca="1" ref="H208" ca="1">MAX(IF((MONTH(DatesS)=$A208)*(OFFSET(DatesS,,INDEX(ColS,MATCH($C208,Param,0))))&gt;0,OFFSET(DatesS,,INDEX(ColS,MATCH($C208,Param,0)))))</f>
        <v>0</v>
      </c>
      <c r="I208" s="42">
        <f t="shared" ca="1" si="149"/>
        <v>0</v>
      </c>
      <c r="J208" s="41" t="e">
        <f t="shared" ca="1" si="152"/>
        <v>#REF!</v>
      </c>
      <c r="K208" s="34" t="e">
        <f t="shared" ca="1" si="153"/>
        <v>#REF!</v>
      </c>
      <c r="L208" s="34" t="e">
        <f t="shared" ca="1" si="150"/>
        <v>#REF!</v>
      </c>
      <c r="M208" s="34" t="e">
        <f t="array" aca="1" ref="M208" ca="1">MIN(IF((MONTH(DatesD)=$A208)*(OFFSET(DatesD,,INDEX(ColD1,MATCH($C208,Param,0))))&gt;0,OFFSET(DatesD,,INDEX(ColD1,MATCH($C208,Param,0)))))</f>
        <v>#REF!</v>
      </c>
      <c r="N208" s="34" t="e">
        <f t="array" aca="1" ref="N208" ca="1">MAX(IF((MONTH(DatesD)=$A208)*(OFFSET(DatesD,,INDEX(ColD1,MATCH($C208,Param,0))))&gt;0,OFFSET(DatesD,,INDEX(ColD1,MATCH($C208,Param,0)))))</f>
        <v>#REF!</v>
      </c>
      <c r="O208" s="42" t="e">
        <f t="shared" ca="1" si="151"/>
        <v>#REF!</v>
      </c>
      <c r="P208" s="36"/>
      <c r="Q208" s="35"/>
      <c r="R208" s="35"/>
      <c r="S208" s="35"/>
      <c r="T208" s="35"/>
      <c r="U208" s="37"/>
      <c r="V208" s="36"/>
      <c r="W208" s="35"/>
      <c r="X208" s="35"/>
      <c r="Y208" s="35"/>
      <c r="Z208" s="35"/>
      <c r="AA208" s="37"/>
      <c r="AB208" s="36">
        <v>0</v>
      </c>
      <c r="AC208" s="35"/>
      <c r="AD208" s="35">
        <f ca="1">IF(AB208=0,0,SUMPRODUCT((MONTH(DatesUF)=$A208)*(OFFSET(DatesUF,,INDEX(ColD1,MATCH(U208,Param,0)))))/SUMPRODUCT((MONTH(DatesUF)=$A208)*(OFFSET(DatesUF,,INDEX(ColD1,MATCH(U208,Param,0)))&lt;&gt;0)))</f>
        <v>0</v>
      </c>
      <c r="AE208" s="35"/>
      <c r="AF208" s="35"/>
      <c r="AG208" s="37"/>
      <c r="AH208" s="36" t="e">
        <f ca="1">SUMPRODUCT((MONTH(DatesSH)=$A208)*(OFFSET(DatesSH,,INDEX(ColSH,MATCH($C208,Param,0)))&lt;&gt;0))</f>
        <v>#REF!</v>
      </c>
      <c r="AI208" s="35" t="e">
        <f ca="1">SUMPRODUCT((MONTH(DatesSH)=$A208)*(OFFSET(DatesSH,,INDEX(ColSH,MATCH($C208,Param,0)))))</f>
        <v>#REF!</v>
      </c>
      <c r="AJ208" s="35" t="e">
        <f ca="1">IF(AH208=0,0,AI208/AH208)</f>
        <v>#REF!</v>
      </c>
      <c r="AK208" s="35" t="e">
        <f t="array" aca="1" ref="AK208" ca="1">MIN(IF((MONTH(DatesSH)=$A208)*(OFFSET(DatesSH,,INDEX(ColSH,MATCH($C208,Param,0))))&gt;0,OFFSET(DatesSH,,INDEX(ColSH,MATCH($C208,Param,0)))))</f>
        <v>#REF!</v>
      </c>
      <c r="AL208" s="35" t="e">
        <f t="array" aca="1" ref="AL208" ca="1">MAX(IF((MONTH(DatesSH)=$A208)*(OFFSET(DatesSH,,INDEX(ColSH,MATCH($C208,Param,0))))&gt;0,OFFSET(DatesSH,,INDEX(ColSH,MATCH($C208,Param,0)))))</f>
        <v>#REF!</v>
      </c>
      <c r="AM208" s="37" t="e">
        <f ca="1">SUMPRODUCT((MONTH(DatesSH)=$A208)*(OFFSET(DatesSH,,INDEX(ColSH,MATCH($C208,Param,0)))&gt;=INDEX(SeuilSH,MATCH($C208,Param,0))))</f>
        <v>#REF!</v>
      </c>
      <c r="AN208" s="208" t="e">
        <f t="shared" ca="1" si="144"/>
        <v>#REF!</v>
      </c>
    </row>
    <row r="209" spans="1:41" ht="25.5" customHeight="1" outlineLevel="1" x14ac:dyDescent="0.25">
      <c r="A209" s="18">
        <f t="shared" si="154"/>
        <v>10</v>
      </c>
      <c r="B209" s="276"/>
      <c r="C209" s="105" t="s">
        <v>48</v>
      </c>
      <c r="D209" s="41">
        <f t="shared" ca="1" si="146"/>
        <v>0</v>
      </c>
      <c r="E209" s="34">
        <f t="shared" ca="1" si="147"/>
        <v>0</v>
      </c>
      <c r="F209" s="34">
        <f t="shared" ca="1" si="148"/>
        <v>0</v>
      </c>
      <c r="G209" s="34">
        <f t="array" aca="1" ref="G209" ca="1">MIN(IF((MONTH(DatesS)=$A209)*(OFFSET(DatesS,,INDEX(ColS,MATCH($C209,Param,0))))&gt;0,OFFSET(DatesS,,INDEX(ColS,MATCH($C209,Param,0)))))</f>
        <v>0</v>
      </c>
      <c r="H209" s="34">
        <f t="array" aca="1" ref="H209" ca="1">MAX(IF((MONTH(DatesS)=$A209)*(OFFSET(DatesS,,INDEX(ColS,MATCH($C209,Param,0))))&gt;0,OFFSET(DatesS,,INDEX(ColS,MATCH($C209,Param,0)))))</f>
        <v>0</v>
      </c>
      <c r="I209" s="42">
        <f t="shared" ca="1" si="149"/>
        <v>0</v>
      </c>
      <c r="J209" s="41" t="e">
        <f t="shared" ca="1" si="152"/>
        <v>#REF!</v>
      </c>
      <c r="K209" s="34" t="e">
        <f t="shared" ca="1" si="153"/>
        <v>#REF!</v>
      </c>
      <c r="L209" s="34" t="e">
        <f t="shared" ca="1" si="150"/>
        <v>#REF!</v>
      </c>
      <c r="M209" s="34" t="e">
        <f t="array" aca="1" ref="M209" ca="1">MIN(IF((MONTH(DatesD)=$A209)*(OFFSET(DatesD,,INDEX(ColD1,MATCH($C209,Param,0))))&gt;0,OFFSET(DatesD,,INDEX(ColD1,MATCH($C209,Param,0)))))</f>
        <v>#REF!</v>
      </c>
      <c r="N209" s="34" t="e">
        <f t="array" aca="1" ref="N209" ca="1">MAX(IF((MONTH(DatesD)=$A209)*(OFFSET(DatesD,,INDEX(ColD1,MATCH($C209,Param,0))))&gt;0,OFFSET(DatesD,,INDEX(ColD1,MATCH($C209,Param,0)))))</f>
        <v>#REF!</v>
      </c>
      <c r="O209" s="42" t="e">
        <f t="shared" ca="1" si="151"/>
        <v>#REF!</v>
      </c>
      <c r="P209" s="36"/>
      <c r="Q209" s="35"/>
      <c r="R209" s="35"/>
      <c r="S209" s="35"/>
      <c r="T209" s="35"/>
      <c r="U209" s="37"/>
      <c r="V209" s="107"/>
      <c r="W209" s="108"/>
      <c r="X209" s="108"/>
      <c r="Y209" s="108"/>
      <c r="Z209" s="108"/>
      <c r="AA209" s="109"/>
      <c r="AB209" s="107"/>
      <c r="AC209" s="108"/>
      <c r="AD209" s="108"/>
      <c r="AE209" s="108"/>
      <c r="AF209" s="108"/>
      <c r="AG209" s="109"/>
      <c r="AH209" s="107"/>
      <c r="AI209" s="108"/>
      <c r="AJ209" s="108"/>
      <c r="AK209" s="108"/>
      <c r="AL209" s="108"/>
      <c r="AM209" s="109"/>
      <c r="AN209" s="208" t="e">
        <f t="shared" ca="1" si="144"/>
        <v>#REF!</v>
      </c>
    </row>
    <row r="210" spans="1:41" ht="25.5" customHeight="1" outlineLevel="1" x14ac:dyDescent="0.25">
      <c r="A210" s="18">
        <f t="shared" si="154"/>
        <v>10</v>
      </c>
      <c r="B210" s="276"/>
      <c r="C210" s="105" t="s">
        <v>12</v>
      </c>
      <c r="D210" s="41">
        <f t="shared" ca="1" si="146"/>
        <v>0</v>
      </c>
      <c r="E210" s="34">
        <f t="shared" ca="1" si="147"/>
        <v>0</v>
      </c>
      <c r="F210" s="34">
        <f t="shared" ca="1" si="148"/>
        <v>0</v>
      </c>
      <c r="G210" s="34">
        <f t="array" aca="1" ref="G210" ca="1">MIN(IF((MONTH(DatesS)=$A210)*(OFFSET(DatesS,,INDEX(ColS,MATCH($C210,Param,0))))&gt;0,OFFSET(DatesS,,INDEX(ColS,MATCH($C210,Param,0)))))</f>
        <v>0</v>
      </c>
      <c r="H210" s="34">
        <f t="array" aca="1" ref="H210" ca="1">MAX(IF((MONTH(DatesS)=$A210)*(OFFSET(DatesS,,INDEX(ColS,MATCH($C210,Param,0))))&gt;0,OFFSET(DatesS,,INDEX(ColS,MATCH($C210,Param,0)))))</f>
        <v>0</v>
      </c>
      <c r="I210" s="42">
        <f t="shared" ca="1" si="149"/>
        <v>0</v>
      </c>
      <c r="J210" s="41" t="e">
        <f t="shared" ca="1" si="152"/>
        <v>#REF!</v>
      </c>
      <c r="K210" s="34" t="e">
        <f t="shared" ca="1" si="153"/>
        <v>#REF!</v>
      </c>
      <c r="L210" s="34" t="e">
        <f t="shared" ca="1" si="150"/>
        <v>#REF!</v>
      </c>
      <c r="M210" s="34" t="e">
        <f t="array" aca="1" ref="M210" ca="1">MIN(IF((MONTH(DatesD)=$A210)*(OFFSET(DatesD,,INDEX(ColD1,MATCH($C210,Param,0))))&gt;0,OFFSET(DatesD,,INDEX(ColD1,MATCH($C210,Param,0)))))</f>
        <v>#REF!</v>
      </c>
      <c r="N210" s="34" t="e">
        <f t="array" aca="1" ref="N210" ca="1">MAX(IF((MONTH(DatesD)=$A210)*(OFFSET(DatesD,,INDEX(ColD1,MATCH($C210,Param,0))))&gt;0,OFFSET(DatesD,,INDEX(ColD1,MATCH($C210,Param,0)))))</f>
        <v>#REF!</v>
      </c>
      <c r="O210" s="42" t="e">
        <f t="shared" ca="1" si="151"/>
        <v>#REF!</v>
      </c>
      <c r="P210" s="36"/>
      <c r="Q210" s="35"/>
      <c r="R210" s="35"/>
      <c r="S210" s="35"/>
      <c r="T210" s="35"/>
      <c r="U210" s="37"/>
      <c r="V210" s="36"/>
      <c r="W210" s="35"/>
      <c r="X210" s="35"/>
      <c r="Y210" s="35"/>
      <c r="Z210" s="35"/>
      <c r="AA210" s="37"/>
      <c r="AB210" s="36"/>
      <c r="AC210" s="35"/>
      <c r="AD210" s="35"/>
      <c r="AE210" s="35"/>
      <c r="AF210" s="35"/>
      <c r="AG210" s="37"/>
      <c r="AH210" s="41" t="e">
        <f ca="1">SUMPRODUCT((MONTH(DatesSH)=$A210)*(OFFSET(DatesSH,,INDEX(ColSH,MATCH($C210,Param,0)))&lt;&gt;0))</f>
        <v>#REF!</v>
      </c>
      <c r="AI210" s="34" t="e">
        <f ca="1">SUMPRODUCT((MONTH(DatesSH)=$A210)*(OFFSET(DatesSH,,INDEX(ColSH,MATCH($C210,Param,0)))))</f>
        <v>#REF!</v>
      </c>
      <c r="AJ210" s="34" t="e">
        <f ca="1">IF(AH210=0,0,AI210/AH210)</f>
        <v>#REF!</v>
      </c>
      <c r="AK210" s="34" t="e">
        <f t="array" aca="1" ref="AK210" ca="1">MIN(IF((MONTH(DatesSH)=$A210)*(OFFSET(DatesSH,,INDEX(ColSH,MATCH($C210,Param,0))))&gt;0,OFFSET(DatesSH,,INDEX(ColSH,MATCH($C210,Param,0)))))</f>
        <v>#REF!</v>
      </c>
      <c r="AL210" s="34" t="e">
        <f t="array" aca="1" ref="AL210" ca="1">MAX(IF((MONTH(DatesSH)=$A210)*(OFFSET(DatesSH,,INDEX(ColSH,MATCH($C210,Param,0))))&gt;0,OFFSET(DatesSH,,INDEX(ColSH,MATCH($C210,Param,0)))))</f>
        <v>#REF!</v>
      </c>
      <c r="AM210" s="42" t="e">
        <f ca="1">SUMPRODUCT((MONTH(DatesSH)=$A210)*(OFFSET(DatesSH,,INDEX(ColSH,MATCH($C210,Param,0)))&gt;=INDEX(SeuilSH,MATCH($C210,Param,0))))</f>
        <v>#REF!</v>
      </c>
      <c r="AN210" s="208" t="e">
        <f t="shared" ca="1" si="144"/>
        <v>#REF!</v>
      </c>
    </row>
    <row r="211" spans="1:41" ht="25.5" customHeight="1" outlineLevel="1" x14ac:dyDescent="0.25">
      <c r="A211" s="18">
        <f t="shared" si="154"/>
        <v>10</v>
      </c>
      <c r="B211" s="276"/>
      <c r="C211" s="105" t="s">
        <v>37</v>
      </c>
      <c r="D211" s="41" t="e">
        <f t="shared" ca="1" si="146"/>
        <v>#N/A</v>
      </c>
      <c r="E211" s="34" t="e">
        <f t="shared" ca="1" si="147"/>
        <v>#N/A</v>
      </c>
      <c r="F211" s="34" t="e">
        <f t="shared" ca="1" si="148"/>
        <v>#N/A</v>
      </c>
      <c r="G211" s="34" t="e">
        <f t="array" aca="1" ref="G211" ca="1">MIN(IF((MONTH(DatesS)=$A211)*(OFFSET(DatesS,,INDEX(ColS,MATCH($C211,Param,0))))&gt;0,OFFSET(DatesS,,INDEX(ColS,MATCH($C211,Param,0)))))</f>
        <v>#N/A</v>
      </c>
      <c r="H211" s="34" t="e">
        <f t="array" aca="1" ref="H211" ca="1">MAX(IF((MONTH(DatesS)=$A211)*(OFFSET(DatesS,,INDEX(ColS,MATCH($C211,Param,0))))&gt;0,OFFSET(DatesS,,INDEX(ColS,MATCH($C211,Param,0)))))</f>
        <v>#N/A</v>
      </c>
      <c r="I211" s="42" t="e">
        <f t="shared" ca="1" si="149"/>
        <v>#N/A</v>
      </c>
      <c r="J211" s="41" t="e">
        <f t="shared" ca="1" si="152"/>
        <v>#REF!</v>
      </c>
      <c r="K211" s="34" t="e">
        <f t="shared" ca="1" si="153"/>
        <v>#REF!</v>
      </c>
      <c r="L211" s="34" t="e">
        <f t="shared" ca="1" si="150"/>
        <v>#REF!</v>
      </c>
      <c r="M211" s="34" t="e">
        <f t="array" aca="1" ref="M211" ca="1">MIN(IF((MONTH(DatesD)=$A211)*(OFFSET(DatesD,,INDEX(ColD1,MATCH($C211,Param,0))))&gt;0,OFFSET(DatesD,,INDEX(ColD1,MATCH($C211,Param,0)))))</f>
        <v>#REF!</v>
      </c>
      <c r="N211" s="34" t="e">
        <f t="array" aca="1" ref="N211" ca="1">MAX(IF((MONTH(DatesD)=$A211)*(OFFSET(DatesD,,INDEX(ColD1,MATCH($C211,Param,0))))&gt;0,OFFSET(DatesD,,INDEX(ColD1,MATCH($C211,Param,0)))))</f>
        <v>#REF!</v>
      </c>
      <c r="O211" s="42" t="e">
        <f t="shared" ca="1" si="151"/>
        <v>#REF!</v>
      </c>
      <c r="P211" s="36"/>
      <c r="Q211" s="35"/>
      <c r="R211" s="35"/>
      <c r="S211" s="35"/>
      <c r="T211" s="35"/>
      <c r="U211" s="37"/>
      <c r="V211" s="107"/>
      <c r="W211" s="108"/>
      <c r="X211" s="108"/>
      <c r="Y211" s="108"/>
      <c r="Z211" s="108"/>
      <c r="AA211" s="109"/>
      <c r="AB211" s="36"/>
      <c r="AC211" s="35"/>
      <c r="AD211" s="35"/>
      <c r="AE211" s="35"/>
      <c r="AF211" s="35"/>
      <c r="AG211" s="37"/>
      <c r="AH211" s="107"/>
      <c r="AI211" s="108"/>
      <c r="AJ211" s="108"/>
      <c r="AK211" s="108"/>
      <c r="AL211" s="108"/>
      <c r="AM211" s="109"/>
      <c r="AN211" s="208" t="e">
        <f t="shared" ca="1" si="144"/>
        <v>#N/A</v>
      </c>
    </row>
    <row r="212" spans="1:41" ht="25.5" customHeight="1" outlineLevel="1" x14ac:dyDescent="0.25">
      <c r="A212" s="18">
        <f t="shared" si="154"/>
        <v>10</v>
      </c>
      <c r="B212" s="276"/>
      <c r="C212" s="105" t="s">
        <v>44</v>
      </c>
      <c r="D212" s="41">
        <f t="shared" ca="1" si="146"/>
        <v>0</v>
      </c>
      <c r="E212" s="34">
        <f t="shared" ca="1" si="147"/>
        <v>0</v>
      </c>
      <c r="F212" s="34">
        <f t="shared" ca="1" si="148"/>
        <v>0</v>
      </c>
      <c r="G212" s="34">
        <f t="array" aca="1" ref="G212" ca="1">MIN(IF((MONTH(DatesS)=$A212)*(OFFSET(DatesS,,INDEX(ColS,MATCH($C212,Param,0))))&gt;0,OFFSET(DatesS,,INDEX(ColS,MATCH($C212,Param,0)))))</f>
        <v>0</v>
      </c>
      <c r="H212" s="34">
        <f t="array" aca="1" ref="H212" ca="1">MAX(IF((MONTH(DatesS)=$A212)*(OFFSET(DatesS,,INDEX(ColS,MATCH($C212,Param,0))))&gt;0,OFFSET(DatesS,,INDEX(ColS,MATCH($C212,Param,0)))))</f>
        <v>0</v>
      </c>
      <c r="I212" s="42">
        <f t="shared" ca="1" si="149"/>
        <v>0</v>
      </c>
      <c r="J212" s="41" t="e">
        <f t="shared" ca="1" si="152"/>
        <v>#REF!</v>
      </c>
      <c r="K212" s="34" t="e">
        <f t="shared" ca="1" si="153"/>
        <v>#REF!</v>
      </c>
      <c r="L212" s="34" t="e">
        <f t="shared" ca="1" si="150"/>
        <v>#REF!</v>
      </c>
      <c r="M212" s="34" t="e">
        <f t="array" aca="1" ref="M212" ca="1">MIN(IF((MONTH(DatesD)=$A212)*(OFFSET(DatesD,,INDEX(ColD1,MATCH($C212,Param,0))))&gt;0,OFFSET(DatesD,,INDEX(ColD1,MATCH($C212,Param,0)))))</f>
        <v>#REF!</v>
      </c>
      <c r="N212" s="34" t="e">
        <f t="array" aca="1" ref="N212" ca="1">MAX(IF((MONTH(DatesD)=$A212)*(OFFSET(DatesD,,INDEX(ColD1,MATCH($C212,Param,0))))&gt;0,OFFSET(DatesD,,INDEX(ColD1,MATCH($C212,Param,0)))))</f>
        <v>#REF!</v>
      </c>
      <c r="O212" s="42" t="e">
        <f t="shared" ca="1" si="151"/>
        <v>#REF!</v>
      </c>
      <c r="P212" s="70"/>
      <c r="Q212" s="71"/>
      <c r="R212" s="71"/>
      <c r="S212" s="71"/>
      <c r="T212" s="71"/>
      <c r="U212" s="69"/>
      <c r="V212" s="107"/>
      <c r="W212" s="108"/>
      <c r="X212" s="108"/>
      <c r="Y212" s="108"/>
      <c r="Z212" s="108"/>
      <c r="AA212" s="109"/>
      <c r="AB212" s="36"/>
      <c r="AC212" s="35"/>
      <c r="AD212" s="35"/>
      <c r="AE212" s="35"/>
      <c r="AF212" s="35"/>
      <c r="AG212" s="37"/>
      <c r="AH212" s="107"/>
      <c r="AI212" s="108"/>
      <c r="AJ212" s="108"/>
      <c r="AK212" s="108"/>
      <c r="AL212" s="108"/>
      <c r="AM212" s="109"/>
      <c r="AN212" s="208" t="e">
        <f t="shared" ca="1" si="144"/>
        <v>#REF!</v>
      </c>
    </row>
    <row r="213" spans="1:41" ht="25.5" customHeight="1" outlineLevel="1" x14ac:dyDescent="0.25">
      <c r="A213" s="18">
        <f t="shared" si="154"/>
        <v>10</v>
      </c>
      <c r="B213" s="276"/>
      <c r="C213" s="105" t="s">
        <v>45</v>
      </c>
      <c r="D213" s="41">
        <f t="shared" ca="1" si="146"/>
        <v>0</v>
      </c>
      <c r="E213" s="34">
        <f t="shared" ca="1" si="147"/>
        <v>0</v>
      </c>
      <c r="F213" s="34">
        <f t="shared" ca="1" si="148"/>
        <v>0</v>
      </c>
      <c r="G213" s="34">
        <f t="array" aca="1" ref="G213" ca="1">MIN(IF((MONTH(DatesS)=$A213)*(OFFSET(DatesS,,INDEX(ColS,MATCH($C213,Param,0))))&gt;0,OFFSET(DatesS,,INDEX(ColS,MATCH($C213,Param,0)))))</f>
        <v>0</v>
      </c>
      <c r="H213" s="34">
        <f t="array" aca="1" ref="H213" ca="1">MAX(IF((MONTH(DatesS)=$A213)*(OFFSET(DatesS,,INDEX(ColS,MATCH($C213,Param,0))))&gt;0,OFFSET(DatesS,,INDEX(ColS,MATCH($C213,Param,0)))))</f>
        <v>0</v>
      </c>
      <c r="I213" s="42">
        <f t="shared" ca="1" si="149"/>
        <v>0</v>
      </c>
      <c r="J213" s="107"/>
      <c r="K213" s="108"/>
      <c r="L213" s="108"/>
      <c r="M213" s="108"/>
      <c r="N213" s="108"/>
      <c r="O213" s="109"/>
      <c r="P213" s="107"/>
      <c r="Q213" s="108"/>
      <c r="R213" s="108"/>
      <c r="S213" s="108"/>
      <c r="T213" s="108"/>
      <c r="U213" s="109"/>
      <c r="V213" s="107"/>
      <c r="W213" s="108"/>
      <c r="X213" s="108"/>
      <c r="Y213" s="108"/>
      <c r="Z213" s="108"/>
      <c r="AA213" s="109"/>
      <c r="AB213" s="107"/>
      <c r="AC213" s="108"/>
      <c r="AD213" s="108"/>
      <c r="AE213" s="108"/>
      <c r="AF213" s="108"/>
      <c r="AG213" s="109"/>
      <c r="AH213" s="107"/>
      <c r="AI213" s="108"/>
      <c r="AJ213" s="108"/>
      <c r="AK213" s="108"/>
      <c r="AL213" s="108"/>
      <c r="AM213" s="109"/>
      <c r="AN213" s="208">
        <f t="shared" ca="1" si="144"/>
        <v>0</v>
      </c>
    </row>
    <row r="214" spans="1:41" ht="25.5" customHeight="1" outlineLevel="1" x14ac:dyDescent="0.25">
      <c r="A214" s="18">
        <f t="shared" si="154"/>
        <v>10</v>
      </c>
      <c r="B214" s="276"/>
      <c r="C214" s="105" t="s">
        <v>46</v>
      </c>
      <c r="D214" s="41">
        <f t="shared" ca="1" si="146"/>
        <v>0</v>
      </c>
      <c r="E214" s="34">
        <f t="shared" ca="1" si="147"/>
        <v>0</v>
      </c>
      <c r="F214" s="34">
        <f t="shared" ca="1" si="148"/>
        <v>0</v>
      </c>
      <c r="G214" s="34">
        <f t="array" aca="1" ref="G214" ca="1">MIN(IF((MONTH(DatesS)=$A214)*(OFFSET(DatesS,,INDEX(ColS,MATCH($C214,Param,0))))&gt;0,OFFSET(DatesS,,INDEX(ColS,MATCH($C214,Param,0)))))</f>
        <v>0</v>
      </c>
      <c r="H214" s="34">
        <f t="array" aca="1" ref="H214" ca="1">MAX(IF((MONTH(DatesS)=$A214)*(OFFSET(DatesS,,INDEX(ColS,MATCH($C214,Param,0))))&gt;0,OFFSET(DatesS,,INDEX(ColS,MATCH($C214,Param,0)))))</f>
        <v>0</v>
      </c>
      <c r="I214" s="42">
        <f t="shared" ca="1" si="149"/>
        <v>0</v>
      </c>
      <c r="J214" s="107"/>
      <c r="K214" s="108"/>
      <c r="L214" s="108"/>
      <c r="M214" s="108"/>
      <c r="N214" s="108"/>
      <c r="O214" s="109"/>
      <c r="P214" s="107"/>
      <c r="Q214" s="108"/>
      <c r="R214" s="108"/>
      <c r="S214" s="108"/>
      <c r="T214" s="108"/>
      <c r="U214" s="109"/>
      <c r="V214" s="107"/>
      <c r="W214" s="108"/>
      <c r="X214" s="108"/>
      <c r="Y214" s="108"/>
      <c r="Z214" s="108"/>
      <c r="AA214" s="109"/>
      <c r="AB214" s="107"/>
      <c r="AC214" s="108"/>
      <c r="AD214" s="108"/>
      <c r="AE214" s="108"/>
      <c r="AF214" s="108"/>
      <c r="AG214" s="109"/>
      <c r="AH214" s="107"/>
      <c r="AI214" s="108"/>
      <c r="AJ214" s="108"/>
      <c r="AK214" s="108"/>
      <c r="AL214" s="108"/>
      <c r="AM214" s="109"/>
      <c r="AN214" s="208">
        <f t="shared" ca="1" si="144"/>
        <v>0</v>
      </c>
      <c r="AO214" s="19"/>
    </row>
    <row r="215" spans="1:41" ht="25.5" customHeight="1" outlineLevel="1" x14ac:dyDescent="0.25">
      <c r="A215" s="18">
        <f t="shared" si="154"/>
        <v>10</v>
      </c>
      <c r="B215" s="276"/>
      <c r="C215" s="105" t="s">
        <v>47</v>
      </c>
      <c r="D215" s="41">
        <f t="shared" ca="1" si="146"/>
        <v>0</v>
      </c>
      <c r="E215" s="34">
        <f t="shared" ca="1" si="147"/>
        <v>0</v>
      </c>
      <c r="F215" s="34">
        <f t="shared" ca="1" si="148"/>
        <v>0</v>
      </c>
      <c r="G215" s="34">
        <f t="array" aca="1" ref="G215" ca="1">MIN(IF((MONTH(DatesS)=$A215)*(OFFSET(DatesS,,INDEX(ColS,MATCH($C215,Param,0))))&gt;0,OFFSET(DatesS,,INDEX(ColS,MATCH($C215,Param,0)))))</f>
        <v>0</v>
      </c>
      <c r="H215" s="34">
        <f t="array" aca="1" ref="H215" ca="1">MAX(IF((MONTH(DatesS)=$A215)*(OFFSET(DatesS,,INDEX(ColS,MATCH($C215,Param,0))))&gt;0,OFFSET(DatesS,,INDEX(ColS,MATCH($C215,Param,0)))))</f>
        <v>0</v>
      </c>
      <c r="I215" s="42">
        <f t="shared" ca="1" si="149"/>
        <v>0</v>
      </c>
      <c r="J215" s="107"/>
      <c r="K215" s="108"/>
      <c r="L215" s="108"/>
      <c r="M215" s="108"/>
      <c r="N215" s="108"/>
      <c r="O215" s="109"/>
      <c r="P215" s="107"/>
      <c r="Q215" s="108"/>
      <c r="R215" s="108"/>
      <c r="S215" s="108"/>
      <c r="T215" s="108"/>
      <c r="U215" s="109"/>
      <c r="V215" s="107"/>
      <c r="W215" s="108"/>
      <c r="X215" s="108"/>
      <c r="Y215" s="108"/>
      <c r="Z215" s="108"/>
      <c r="AA215" s="109"/>
      <c r="AB215" s="107"/>
      <c r="AC215" s="108"/>
      <c r="AD215" s="108"/>
      <c r="AE215" s="108"/>
      <c r="AF215" s="108"/>
      <c r="AG215" s="109"/>
      <c r="AH215" s="107"/>
      <c r="AI215" s="108"/>
      <c r="AJ215" s="108"/>
      <c r="AK215" s="108"/>
      <c r="AL215" s="108"/>
      <c r="AM215" s="109"/>
      <c r="AN215" s="208">
        <f t="shared" ca="1" si="144"/>
        <v>0</v>
      </c>
    </row>
    <row r="216" spans="1:41" ht="25.5" customHeight="1" outlineLevel="1" x14ac:dyDescent="0.25">
      <c r="A216" s="18">
        <v>1</v>
      </c>
      <c r="B216" s="276"/>
      <c r="C216" s="105" t="s">
        <v>71</v>
      </c>
      <c r="D216" s="41">
        <f t="shared" ca="1" si="146"/>
        <v>30</v>
      </c>
      <c r="E216" s="34">
        <f t="shared" ca="1" si="147"/>
        <v>1734.8700000000001</v>
      </c>
      <c r="F216" s="34">
        <f t="shared" ca="1" si="148"/>
        <v>57.829000000000001</v>
      </c>
      <c r="G216" s="34">
        <f t="array" aca="1" ref="G216" ca="1">MIN(IF((MONTH(DatesS)=$A216)*(OFFSET(DatesS,,INDEX(ColS,MATCH($C216,Param,0))))&gt;0,OFFSET(DatesS,,INDEX(ColS,MATCH($C216,Param,0)))))</f>
        <v>0.12</v>
      </c>
      <c r="H216" s="34">
        <f t="array" aca="1" ref="H216" ca="1">MAX(IF((MONTH(DatesS)=$A216)*(OFFSET(DatesS,,INDEX(ColS,MATCH($C216,Param,0))))&gt;0,OFFSET(DatesS,,INDEX(ColS,MATCH($C216,Param,0)))))</f>
        <v>620</v>
      </c>
      <c r="I216" s="42">
        <f t="shared" ca="1" si="149"/>
        <v>4</v>
      </c>
      <c r="J216" s="107"/>
      <c r="K216" s="108"/>
      <c r="L216" s="108"/>
      <c r="M216" s="108"/>
      <c r="N216" s="108"/>
      <c r="O216" s="109"/>
      <c r="P216" s="107"/>
      <c r="Q216" s="108"/>
      <c r="R216" s="108"/>
      <c r="S216" s="108"/>
      <c r="T216" s="108"/>
      <c r="U216" s="109"/>
      <c r="V216" s="36"/>
      <c r="W216" s="35"/>
      <c r="X216" s="35"/>
      <c r="Y216" s="35"/>
      <c r="Z216" s="35"/>
      <c r="AA216" s="37"/>
      <c r="AB216" s="36"/>
      <c r="AC216" s="35"/>
      <c r="AD216" s="35"/>
      <c r="AE216" s="35"/>
      <c r="AF216" s="35"/>
      <c r="AG216" s="37"/>
      <c r="AH216" s="107"/>
      <c r="AI216" s="108"/>
      <c r="AJ216" s="108"/>
      <c r="AK216" s="108"/>
      <c r="AL216" s="108"/>
      <c r="AM216" s="109"/>
      <c r="AN216" s="208">
        <f t="shared" ca="1" si="144"/>
        <v>30</v>
      </c>
    </row>
    <row r="217" spans="1:41" ht="25.5" customHeight="1" outlineLevel="1" x14ac:dyDescent="0.25">
      <c r="A217" s="18">
        <f>A215</f>
        <v>10</v>
      </c>
      <c r="B217" s="276"/>
      <c r="C217" s="105" t="s">
        <v>28</v>
      </c>
      <c r="D217" s="41">
        <f t="shared" ca="1" si="146"/>
        <v>0</v>
      </c>
      <c r="E217" s="34">
        <f t="shared" ca="1" si="147"/>
        <v>0</v>
      </c>
      <c r="F217" s="34">
        <f t="shared" ca="1" si="148"/>
        <v>0</v>
      </c>
      <c r="G217" s="34">
        <f t="array" aca="1" ref="G217" ca="1">MIN(IF((MONTH(DatesS)=$A217)*(OFFSET(DatesS,,INDEX(ColS,MATCH($C217,Param,0))))&gt;0,OFFSET(DatesS,,INDEX(ColS,MATCH($C217,Param,0)))))</f>
        <v>0</v>
      </c>
      <c r="H217" s="34">
        <f t="array" aca="1" ref="H217" ca="1">MAX(IF((MONTH(DatesS)=$A217)*(OFFSET(DatesS,,INDEX(ColS,MATCH($C217,Param,0))))&gt;0,OFFSET(DatesS,,INDEX(ColS,MATCH($C217,Param,0)))))</f>
        <v>0</v>
      </c>
      <c r="I217" s="42">
        <f t="shared" ca="1" si="149"/>
        <v>0</v>
      </c>
      <c r="J217" s="41" t="e">
        <f t="shared" ref="J217:J225" ca="1" si="155">SUMPRODUCT((MONTH(DatesD)=$A217)*(OFFSET(DatesD,,INDEX(ColD1,MATCH($C217,Param,0)))&lt;&gt;0))</f>
        <v>#REF!</v>
      </c>
      <c r="K217" s="34" t="e">
        <f t="shared" ref="K217:K225" ca="1" si="156">SUMPRODUCT((MONTH(DatesD)=$A217)*(OFFSET(DatesD,,INDEX(ColD1,MATCH($C217,Param,0)))))</f>
        <v>#REF!</v>
      </c>
      <c r="L217" s="34" t="e">
        <f t="shared" ref="L217:L225" ca="1" si="157">IF(J217=0,0,K217/J217)</f>
        <v>#REF!</v>
      </c>
      <c r="M217" s="34" t="e">
        <f t="array" aca="1" ref="M217" ca="1">MIN(IF((MONTH(DatesD)=$A217)*(OFFSET(DatesD,,INDEX(ColD1,MATCH($C217,Param,0))))&gt;0,OFFSET(DatesD,,INDEX(ColD1,MATCH($C217,Param,0)))))</f>
        <v>#REF!</v>
      </c>
      <c r="N217" s="34" t="e">
        <f t="array" aca="1" ref="N217" ca="1">MAX(IF((MONTH(DatesD)=$A217)*(OFFSET(DatesD,,INDEX(ColD1,MATCH($C217,Param,0))))&gt;0,OFFSET(DatesD,,INDEX(ColD1,MATCH($C217,Param,0)))))</f>
        <v>#REF!</v>
      </c>
      <c r="O217" s="42" t="e">
        <f t="shared" ref="O217:O225" ca="1" si="158">SUMPRODUCT((MONTH(DatesD)=$A217)*(OFFSET(DatesD,,INDEX(ColD1,MATCH($C217,Param,0)))&gt;=INDEX(SeuilD1,MATCH($C217,Param,0))))</f>
        <v>#REF!</v>
      </c>
      <c r="P217" s="36"/>
      <c r="Q217" s="35"/>
      <c r="R217" s="35"/>
      <c r="S217" s="35"/>
      <c r="T217" s="35"/>
      <c r="U217" s="37"/>
      <c r="V217" s="107"/>
      <c r="W217" s="108"/>
      <c r="X217" s="108"/>
      <c r="Y217" s="108"/>
      <c r="Z217" s="108"/>
      <c r="AA217" s="109"/>
      <c r="AB217" s="107"/>
      <c r="AC217" s="108"/>
      <c r="AD217" s="108">
        <f t="shared" ref="AD217:AD225" ca="1" si="159">IF(AB217=0,0,SUMPRODUCT((MONTH(DatesUF)=$A217)*(OFFSET(DatesUF,,INDEX(ColD1,MATCH(U217,Param,0)))))/SUMPRODUCT((MONTH(DatesUF)=$A217)*(OFFSET(DatesUF,,INDEX(ColD1,MATCH(U217,Param,0)))&lt;&gt;0)))</f>
        <v>0</v>
      </c>
      <c r="AE217" s="108"/>
      <c r="AF217" s="108"/>
      <c r="AG217" s="109"/>
      <c r="AH217" s="107"/>
      <c r="AI217" s="108"/>
      <c r="AJ217" s="108"/>
      <c r="AK217" s="108"/>
      <c r="AL217" s="108"/>
      <c r="AM217" s="109"/>
      <c r="AN217" s="208" t="e">
        <f t="shared" ca="1" si="144"/>
        <v>#REF!</v>
      </c>
    </row>
    <row r="218" spans="1:41" ht="25.5" customHeight="1" outlineLevel="1" x14ac:dyDescent="0.25">
      <c r="A218" s="18">
        <f t="shared" ref="A218:A226" si="160">A217</f>
        <v>10</v>
      </c>
      <c r="B218" s="276"/>
      <c r="C218" s="105" t="s">
        <v>64</v>
      </c>
      <c r="D218" s="41">
        <f t="shared" ca="1" si="146"/>
        <v>0</v>
      </c>
      <c r="E218" s="34" t="e">
        <f t="shared" ca="1" si="147"/>
        <v>#VALUE!</v>
      </c>
      <c r="F218" s="34">
        <f t="shared" ca="1" si="148"/>
        <v>0</v>
      </c>
      <c r="G218" s="34" t="e">
        <f t="array" aca="1" ref="G218" ca="1">MIN(IF((MONTH(DatesS)=$A218)*(OFFSET(DatesS,,INDEX(ColS,MATCH($C218,Param,0))))&gt;0,OFFSET(DatesS,,INDEX(ColS,MATCH($C218,Param,0)))))</f>
        <v>#VALUE!</v>
      </c>
      <c r="H218" s="34" t="e">
        <f t="array" aca="1" ref="H218" ca="1">MAX(IF((MONTH(DatesS)=$A218)*(OFFSET(DatesS,,INDEX(ColS,MATCH($C218,Param,0))))&gt;0,OFFSET(DatesS,,INDEX(ColS,MATCH($C218,Param,0)))))</f>
        <v>#VALUE!</v>
      </c>
      <c r="I218" s="42">
        <f t="shared" ca="1" si="149"/>
        <v>0</v>
      </c>
      <c r="J218" s="41" t="e">
        <f t="shared" ca="1" si="155"/>
        <v>#REF!</v>
      </c>
      <c r="K218" s="34" t="e">
        <f t="shared" ca="1" si="156"/>
        <v>#REF!</v>
      </c>
      <c r="L218" s="34" t="e">
        <f t="shared" ca="1" si="157"/>
        <v>#REF!</v>
      </c>
      <c r="M218" s="34" t="e">
        <f t="array" aca="1" ref="M218" ca="1">MIN(IF((MONTH(DatesD)=$A218)*(OFFSET(DatesD,,INDEX(ColD1,MATCH($C218,Param,0))))&gt;0,OFFSET(DatesD,,INDEX(ColD1,MATCH($C218,Param,0)))))</f>
        <v>#REF!</v>
      </c>
      <c r="N218" s="34" t="e">
        <f t="array" aca="1" ref="N218" ca="1">MAX(IF((MONTH(DatesD)=$A218)*(OFFSET(DatesD,,INDEX(ColD1,MATCH($C218,Param,0))))&gt;0,OFFSET(DatesD,,INDEX(ColD1,MATCH($C218,Param,0)))))</f>
        <v>#REF!</v>
      </c>
      <c r="O218" s="42" t="e">
        <f t="shared" ca="1" si="158"/>
        <v>#REF!</v>
      </c>
      <c r="P218" s="36"/>
      <c r="Q218" s="35"/>
      <c r="R218" s="35"/>
      <c r="S218" s="35"/>
      <c r="T218" s="35"/>
      <c r="U218" s="37"/>
      <c r="V218" s="107"/>
      <c r="W218" s="108"/>
      <c r="X218" s="108"/>
      <c r="Y218" s="108"/>
      <c r="Z218" s="108"/>
      <c r="AA218" s="109"/>
      <c r="AB218" s="107"/>
      <c r="AC218" s="108"/>
      <c r="AD218" s="108">
        <f t="shared" ca="1" si="159"/>
        <v>0</v>
      </c>
      <c r="AE218" s="108"/>
      <c r="AF218" s="108"/>
      <c r="AG218" s="109"/>
      <c r="AH218" s="107"/>
      <c r="AI218" s="108"/>
      <c r="AJ218" s="108"/>
      <c r="AK218" s="108"/>
      <c r="AL218" s="108"/>
      <c r="AM218" s="109"/>
      <c r="AN218" s="208" t="e">
        <f t="shared" ca="1" si="144"/>
        <v>#REF!</v>
      </c>
    </row>
    <row r="219" spans="1:41" ht="25.5" customHeight="1" outlineLevel="1" x14ac:dyDescent="0.25">
      <c r="A219" s="18">
        <f t="shared" si="160"/>
        <v>10</v>
      </c>
      <c r="B219" s="276"/>
      <c r="C219" s="105" t="s">
        <v>65</v>
      </c>
      <c r="D219" s="41">
        <f t="shared" ca="1" si="146"/>
        <v>0</v>
      </c>
      <c r="E219" s="34" t="e">
        <f t="shared" ca="1" si="147"/>
        <v>#VALUE!</v>
      </c>
      <c r="F219" s="34">
        <f t="shared" ca="1" si="148"/>
        <v>0</v>
      </c>
      <c r="G219" s="34" t="e">
        <f t="array" aca="1" ref="G219" ca="1">MIN(IF((MONTH(DatesS)=$A219)*(OFFSET(DatesS,,INDEX(ColS,MATCH($C219,Param,0))))&gt;0,OFFSET(DatesS,,INDEX(ColS,MATCH($C219,Param,0)))))</f>
        <v>#VALUE!</v>
      </c>
      <c r="H219" s="34" t="e">
        <f t="array" aca="1" ref="H219" ca="1">MAX(IF((MONTH(DatesS)=$A219)*(OFFSET(DatesS,,INDEX(ColS,MATCH($C219,Param,0))))&gt;0,OFFSET(DatesS,,INDEX(ColS,MATCH($C219,Param,0)))))</f>
        <v>#VALUE!</v>
      </c>
      <c r="I219" s="42">
        <f t="shared" ca="1" si="149"/>
        <v>0</v>
      </c>
      <c r="J219" s="41" t="e">
        <f t="shared" ca="1" si="155"/>
        <v>#REF!</v>
      </c>
      <c r="K219" s="34" t="e">
        <f t="shared" ca="1" si="156"/>
        <v>#REF!</v>
      </c>
      <c r="L219" s="34" t="e">
        <f t="shared" ca="1" si="157"/>
        <v>#REF!</v>
      </c>
      <c r="M219" s="34" t="e">
        <f t="array" aca="1" ref="M219" ca="1">MIN(IF((MONTH(DatesD)=$A219)*(OFFSET(DatesD,,INDEX(ColD1,MATCH($C219,Param,0))))&gt;0,OFFSET(DatesD,,INDEX(ColD1,MATCH($C219,Param,0)))))</f>
        <v>#REF!</v>
      </c>
      <c r="N219" s="34" t="e">
        <f t="array" aca="1" ref="N219" ca="1">MAX(IF((MONTH(DatesD)=$A219)*(OFFSET(DatesD,,INDEX(ColD1,MATCH($C219,Param,0))))&gt;0,OFFSET(DatesD,,INDEX(ColD1,MATCH($C219,Param,0)))))</f>
        <v>#REF!</v>
      </c>
      <c r="O219" s="42" t="e">
        <f t="shared" ca="1" si="158"/>
        <v>#REF!</v>
      </c>
      <c r="P219" s="36"/>
      <c r="Q219" s="35"/>
      <c r="R219" s="35"/>
      <c r="S219" s="35"/>
      <c r="T219" s="35"/>
      <c r="U219" s="37"/>
      <c r="V219" s="107"/>
      <c r="W219" s="108"/>
      <c r="X219" s="108"/>
      <c r="Y219" s="108"/>
      <c r="Z219" s="108"/>
      <c r="AA219" s="109"/>
      <c r="AB219" s="107"/>
      <c r="AC219" s="108"/>
      <c r="AD219" s="108">
        <f t="shared" ca="1" si="159"/>
        <v>0</v>
      </c>
      <c r="AE219" s="108"/>
      <c r="AF219" s="108"/>
      <c r="AG219" s="109"/>
      <c r="AH219" s="107"/>
      <c r="AI219" s="108"/>
      <c r="AJ219" s="108"/>
      <c r="AK219" s="108"/>
      <c r="AL219" s="108"/>
      <c r="AM219" s="109"/>
      <c r="AN219" s="208" t="e">
        <f t="shared" ca="1" si="144"/>
        <v>#REF!</v>
      </c>
    </row>
    <row r="220" spans="1:41" ht="25.5" customHeight="1" outlineLevel="1" x14ac:dyDescent="0.25">
      <c r="A220" s="18">
        <f t="shared" si="160"/>
        <v>10</v>
      </c>
      <c r="B220" s="276"/>
      <c r="C220" s="105" t="s">
        <v>26</v>
      </c>
      <c r="D220" s="41">
        <f t="shared" ca="1" si="146"/>
        <v>0</v>
      </c>
      <c r="E220" s="34">
        <f t="shared" ca="1" si="147"/>
        <v>0</v>
      </c>
      <c r="F220" s="34">
        <f t="shared" ca="1" si="148"/>
        <v>0</v>
      </c>
      <c r="G220" s="34">
        <f t="array" aca="1" ref="G220" ca="1">MIN(IF((MONTH(DatesS)=$A220)*(OFFSET(DatesS,,INDEX(ColS,MATCH($C220,Param,0))))&gt;0,OFFSET(DatesS,,INDEX(ColS,MATCH($C220,Param,0)))))</f>
        <v>0</v>
      </c>
      <c r="H220" s="34">
        <f t="array" aca="1" ref="H220" ca="1">MAX(IF((MONTH(DatesS)=$A220)*(OFFSET(DatesS,,INDEX(ColS,MATCH($C220,Param,0))))&gt;0,OFFSET(DatesS,,INDEX(ColS,MATCH($C220,Param,0)))))</f>
        <v>0</v>
      </c>
      <c r="I220" s="42">
        <f t="shared" ca="1" si="149"/>
        <v>0</v>
      </c>
      <c r="J220" s="41" t="e">
        <f t="shared" ca="1" si="155"/>
        <v>#REF!</v>
      </c>
      <c r="K220" s="34" t="e">
        <f t="shared" ca="1" si="156"/>
        <v>#REF!</v>
      </c>
      <c r="L220" s="34" t="e">
        <f t="shared" ca="1" si="157"/>
        <v>#REF!</v>
      </c>
      <c r="M220" s="34" t="e">
        <f t="array" aca="1" ref="M220" ca="1">MIN(IF((MONTH(DatesD)=$A220)*(OFFSET(DatesD,,INDEX(ColD1,MATCH($C220,Param,0))))&gt;0,OFFSET(DatesD,,INDEX(ColD1,MATCH($C220,Param,0)))))</f>
        <v>#REF!</v>
      </c>
      <c r="N220" s="34" t="e">
        <f t="array" aca="1" ref="N220" ca="1">MAX(IF((MONTH(DatesD)=$A220)*(OFFSET(DatesD,,INDEX(ColD1,MATCH($C220,Param,0))))&gt;0,OFFSET(DatesD,,INDEX(ColD1,MATCH($C220,Param,0)))))</f>
        <v>#REF!</v>
      </c>
      <c r="O220" s="42" t="e">
        <f t="shared" ca="1" si="158"/>
        <v>#REF!</v>
      </c>
      <c r="P220" s="36"/>
      <c r="Q220" s="35"/>
      <c r="R220" s="35"/>
      <c r="S220" s="35"/>
      <c r="T220" s="35"/>
      <c r="U220" s="37"/>
      <c r="V220" s="107"/>
      <c r="W220" s="108"/>
      <c r="X220" s="108"/>
      <c r="Y220" s="108"/>
      <c r="Z220" s="108"/>
      <c r="AA220" s="109"/>
      <c r="AB220" s="107"/>
      <c r="AC220" s="108"/>
      <c r="AD220" s="108">
        <f t="shared" ca="1" si="159"/>
        <v>0</v>
      </c>
      <c r="AE220" s="108"/>
      <c r="AF220" s="108"/>
      <c r="AG220" s="109"/>
      <c r="AH220" s="107"/>
      <c r="AI220" s="108"/>
      <c r="AJ220" s="108"/>
      <c r="AK220" s="108"/>
      <c r="AL220" s="108"/>
      <c r="AM220" s="109"/>
      <c r="AN220" s="208" t="e">
        <f t="shared" ca="1" si="144"/>
        <v>#REF!</v>
      </c>
    </row>
    <row r="221" spans="1:41" ht="25.5" customHeight="1" outlineLevel="1" x14ac:dyDescent="0.25">
      <c r="A221" s="18">
        <f t="shared" si="160"/>
        <v>10</v>
      </c>
      <c r="B221" s="276"/>
      <c r="C221" s="105" t="s">
        <v>22</v>
      </c>
      <c r="D221" s="41">
        <f t="shared" ca="1" si="146"/>
        <v>0</v>
      </c>
      <c r="E221" s="34">
        <f t="shared" ca="1" si="147"/>
        <v>0</v>
      </c>
      <c r="F221" s="34">
        <f t="shared" ca="1" si="148"/>
        <v>0</v>
      </c>
      <c r="G221" s="34">
        <f t="array" aca="1" ref="G221" ca="1">MIN(IF((MONTH(DatesS)=$A221)*(OFFSET(DatesS,,INDEX(ColS,MATCH($C221,Param,0))))&gt;0,OFFSET(DatesS,,INDEX(ColS,MATCH($C221,Param,0)))))</f>
        <v>0</v>
      </c>
      <c r="H221" s="34">
        <f t="array" aca="1" ref="H221" ca="1">MAX(IF((MONTH(DatesS)=$A221)*(OFFSET(DatesS,,INDEX(ColS,MATCH($C221,Param,0))))&gt;0,OFFSET(DatesS,,INDEX(ColS,MATCH($C221,Param,0)))))</f>
        <v>0</v>
      </c>
      <c r="I221" s="42">
        <f t="shared" ca="1" si="149"/>
        <v>0</v>
      </c>
      <c r="J221" s="41" t="e">
        <f t="shared" ca="1" si="155"/>
        <v>#REF!</v>
      </c>
      <c r="K221" s="34" t="e">
        <f t="shared" ca="1" si="156"/>
        <v>#REF!</v>
      </c>
      <c r="L221" s="34" t="e">
        <f t="shared" ca="1" si="157"/>
        <v>#REF!</v>
      </c>
      <c r="M221" s="34" t="e">
        <f t="array" aca="1" ref="M221" ca="1">MIN(IF((MONTH(DatesD)=$A221)*(OFFSET(DatesD,,INDEX(ColD1,MATCH($C221,Param,0))))&gt;0,OFFSET(DatesD,,INDEX(ColD1,MATCH($C221,Param,0)))))</f>
        <v>#REF!</v>
      </c>
      <c r="N221" s="34" t="e">
        <f t="array" aca="1" ref="N221" ca="1">MAX(IF((MONTH(DatesD)=$A221)*(OFFSET(DatesD,,INDEX(ColD1,MATCH($C221,Param,0))))&gt;0,OFFSET(DatesD,,INDEX(ColD1,MATCH($C221,Param,0)))))</f>
        <v>#REF!</v>
      </c>
      <c r="O221" s="42" t="e">
        <f t="shared" ca="1" si="158"/>
        <v>#REF!</v>
      </c>
      <c r="P221" s="36"/>
      <c r="Q221" s="35"/>
      <c r="R221" s="35"/>
      <c r="S221" s="35"/>
      <c r="T221" s="35"/>
      <c r="U221" s="37"/>
      <c r="V221" s="107"/>
      <c r="W221" s="108"/>
      <c r="X221" s="108"/>
      <c r="Y221" s="108"/>
      <c r="Z221" s="108"/>
      <c r="AA221" s="109"/>
      <c r="AB221" s="107"/>
      <c r="AC221" s="108"/>
      <c r="AD221" s="108">
        <f t="shared" ca="1" si="159"/>
        <v>0</v>
      </c>
      <c r="AE221" s="108"/>
      <c r="AF221" s="108"/>
      <c r="AG221" s="109"/>
      <c r="AH221" s="107"/>
      <c r="AI221" s="108"/>
      <c r="AJ221" s="108"/>
      <c r="AK221" s="108"/>
      <c r="AL221" s="108"/>
      <c r="AM221" s="109"/>
      <c r="AN221" s="208" t="e">
        <f t="shared" ca="1" si="144"/>
        <v>#REF!</v>
      </c>
    </row>
    <row r="222" spans="1:41" ht="25.5" customHeight="1" outlineLevel="1" x14ac:dyDescent="0.25">
      <c r="A222" s="18">
        <f t="shared" si="160"/>
        <v>10</v>
      </c>
      <c r="B222" s="276"/>
      <c r="C222" s="105" t="s">
        <v>25</v>
      </c>
      <c r="D222" s="41">
        <f t="shared" ca="1" si="146"/>
        <v>0</v>
      </c>
      <c r="E222" s="34">
        <f t="shared" ca="1" si="147"/>
        <v>0</v>
      </c>
      <c r="F222" s="34">
        <f t="shared" ca="1" si="148"/>
        <v>0</v>
      </c>
      <c r="G222" s="34">
        <f t="array" aca="1" ref="G222" ca="1">MIN(IF((MONTH(DatesS)=$A222)*(OFFSET(DatesS,,INDEX(ColS,MATCH($C222,Param,0))))&gt;0,OFFSET(DatesS,,INDEX(ColS,MATCH($C222,Param,0)))))</f>
        <v>0</v>
      </c>
      <c r="H222" s="34">
        <f t="array" aca="1" ref="H222" ca="1">MAX(IF((MONTH(DatesS)=$A222)*(OFFSET(DatesS,,INDEX(ColS,MATCH($C222,Param,0))))&gt;0,OFFSET(DatesS,,INDEX(ColS,MATCH($C222,Param,0)))))</f>
        <v>0</v>
      </c>
      <c r="I222" s="42">
        <f t="shared" ca="1" si="149"/>
        <v>0</v>
      </c>
      <c r="J222" s="41" t="e">
        <f t="shared" ca="1" si="155"/>
        <v>#REF!</v>
      </c>
      <c r="K222" s="34" t="e">
        <f t="shared" ca="1" si="156"/>
        <v>#REF!</v>
      </c>
      <c r="L222" s="34" t="e">
        <f t="shared" ca="1" si="157"/>
        <v>#REF!</v>
      </c>
      <c r="M222" s="34" t="e">
        <f t="array" aca="1" ref="M222" ca="1">MIN(IF((MONTH(DatesD)=$A222)*(OFFSET(DatesD,,INDEX(ColD1,MATCH($C222,Param,0))))&gt;0,OFFSET(DatesD,,INDEX(ColD1,MATCH($C222,Param,0)))))</f>
        <v>#REF!</v>
      </c>
      <c r="N222" s="34" t="e">
        <f t="array" aca="1" ref="N222" ca="1">MAX(IF((MONTH(DatesD)=$A222)*(OFFSET(DatesD,,INDEX(ColD1,MATCH($C222,Param,0))))&gt;0,OFFSET(DatesD,,INDEX(ColD1,MATCH($C222,Param,0)))))</f>
        <v>#REF!</v>
      </c>
      <c r="O222" s="42" t="e">
        <f t="shared" ca="1" si="158"/>
        <v>#REF!</v>
      </c>
      <c r="P222" s="36"/>
      <c r="Q222" s="35"/>
      <c r="R222" s="35"/>
      <c r="S222" s="35"/>
      <c r="T222" s="35"/>
      <c r="U222" s="37"/>
      <c r="V222" s="107"/>
      <c r="W222" s="108"/>
      <c r="X222" s="108"/>
      <c r="Y222" s="108"/>
      <c r="Z222" s="108"/>
      <c r="AA222" s="109"/>
      <c r="AB222" s="107"/>
      <c r="AC222" s="108"/>
      <c r="AD222" s="108">
        <f t="shared" ca="1" si="159"/>
        <v>0</v>
      </c>
      <c r="AE222" s="108"/>
      <c r="AF222" s="108"/>
      <c r="AG222" s="109"/>
      <c r="AH222" s="107"/>
      <c r="AI222" s="108"/>
      <c r="AJ222" s="108"/>
      <c r="AK222" s="108"/>
      <c r="AL222" s="108"/>
      <c r="AM222" s="109"/>
      <c r="AN222" s="208" t="e">
        <f t="shared" ca="1" si="144"/>
        <v>#REF!</v>
      </c>
    </row>
    <row r="223" spans="1:41" ht="25.5" customHeight="1" outlineLevel="1" x14ac:dyDescent="0.25">
      <c r="A223" s="18">
        <f t="shared" si="160"/>
        <v>10</v>
      </c>
      <c r="B223" s="276"/>
      <c r="C223" s="105" t="s">
        <v>23</v>
      </c>
      <c r="D223" s="41">
        <f t="shared" ca="1" si="146"/>
        <v>0</v>
      </c>
      <c r="E223" s="34" t="e">
        <f t="shared" ca="1" si="147"/>
        <v>#VALUE!</v>
      </c>
      <c r="F223" s="34">
        <f t="shared" ca="1" si="148"/>
        <v>0</v>
      </c>
      <c r="G223" s="34" t="e">
        <f t="array" aca="1" ref="G223" ca="1">MIN(IF((MONTH(DatesS)=$A223)*(OFFSET(DatesS,,INDEX(ColS,MATCH($C223,Param,0))))&gt;0,OFFSET(DatesS,,INDEX(ColS,MATCH($C223,Param,0)))))</f>
        <v>#VALUE!</v>
      </c>
      <c r="H223" s="34" t="e">
        <f t="array" aca="1" ref="H223" ca="1">MAX(IF((MONTH(DatesS)=$A223)*(OFFSET(DatesS,,INDEX(ColS,MATCH($C223,Param,0))))&gt;0,OFFSET(DatesS,,INDEX(ColS,MATCH($C223,Param,0)))))</f>
        <v>#VALUE!</v>
      </c>
      <c r="I223" s="42">
        <f t="shared" ca="1" si="149"/>
        <v>0</v>
      </c>
      <c r="J223" s="41" t="e">
        <f t="shared" ca="1" si="155"/>
        <v>#REF!</v>
      </c>
      <c r="K223" s="34" t="e">
        <f t="shared" ca="1" si="156"/>
        <v>#REF!</v>
      </c>
      <c r="L223" s="34" t="e">
        <f t="shared" ca="1" si="157"/>
        <v>#REF!</v>
      </c>
      <c r="M223" s="34" t="e">
        <f t="array" aca="1" ref="M223" ca="1">MIN(IF((MONTH(DatesD)=$A223)*(OFFSET(DatesD,,INDEX(ColD1,MATCH($C223,Param,0))))&gt;0,OFFSET(DatesD,,INDEX(ColD1,MATCH($C223,Param,0)))))</f>
        <v>#REF!</v>
      </c>
      <c r="N223" s="34" t="e">
        <f t="array" aca="1" ref="N223" ca="1">MAX(IF((MONTH(DatesD)=$A223)*(OFFSET(DatesD,,INDEX(ColD1,MATCH($C223,Param,0))))&gt;0,OFFSET(DatesD,,INDEX(ColD1,MATCH($C223,Param,0)))))</f>
        <v>#REF!</v>
      </c>
      <c r="O223" s="42" t="e">
        <f t="shared" ca="1" si="158"/>
        <v>#REF!</v>
      </c>
      <c r="P223" s="36"/>
      <c r="Q223" s="35"/>
      <c r="R223" s="35"/>
      <c r="S223" s="35"/>
      <c r="T223" s="35"/>
      <c r="U223" s="37"/>
      <c r="V223" s="107"/>
      <c r="W223" s="108"/>
      <c r="X223" s="108"/>
      <c r="Y223" s="108"/>
      <c r="Z223" s="108"/>
      <c r="AA223" s="109"/>
      <c r="AB223" s="107"/>
      <c r="AC223" s="108"/>
      <c r="AD223" s="108">
        <f t="shared" ca="1" si="159"/>
        <v>0</v>
      </c>
      <c r="AE223" s="108"/>
      <c r="AF223" s="108"/>
      <c r="AG223" s="109"/>
      <c r="AH223" s="107"/>
      <c r="AI223" s="108"/>
      <c r="AJ223" s="108"/>
      <c r="AK223" s="108"/>
      <c r="AL223" s="108"/>
      <c r="AM223" s="109"/>
      <c r="AN223" s="208" t="e">
        <f t="shared" ca="1" si="144"/>
        <v>#REF!</v>
      </c>
    </row>
    <row r="224" spans="1:41" ht="25.5" customHeight="1" outlineLevel="1" x14ac:dyDescent="0.25">
      <c r="A224" s="18">
        <f t="shared" si="160"/>
        <v>10</v>
      </c>
      <c r="B224" s="276"/>
      <c r="C224" s="105" t="s">
        <v>27</v>
      </c>
      <c r="D224" s="41">
        <f t="shared" ca="1" si="146"/>
        <v>0</v>
      </c>
      <c r="E224" s="34" t="e">
        <f t="shared" ca="1" si="147"/>
        <v>#VALUE!</v>
      </c>
      <c r="F224" s="34">
        <f t="shared" ca="1" si="148"/>
        <v>0</v>
      </c>
      <c r="G224" s="34" t="e">
        <f t="array" aca="1" ref="G224" ca="1">MIN(IF((MONTH(DatesS)=$A224)*(OFFSET(DatesS,,INDEX(ColS,MATCH($C224,Param,0))))&gt;0,OFFSET(DatesS,,INDEX(ColS,MATCH($C224,Param,0)))))</f>
        <v>#VALUE!</v>
      </c>
      <c r="H224" s="34" t="e">
        <f t="array" aca="1" ref="H224" ca="1">MAX(IF((MONTH(DatesS)=$A224)*(OFFSET(DatesS,,INDEX(ColS,MATCH($C224,Param,0))))&gt;0,OFFSET(DatesS,,INDEX(ColS,MATCH($C224,Param,0)))))</f>
        <v>#VALUE!</v>
      </c>
      <c r="I224" s="42">
        <f t="shared" ca="1" si="149"/>
        <v>0</v>
      </c>
      <c r="J224" s="41" t="e">
        <f t="shared" ca="1" si="155"/>
        <v>#REF!</v>
      </c>
      <c r="K224" s="34" t="e">
        <f t="shared" ca="1" si="156"/>
        <v>#REF!</v>
      </c>
      <c r="L224" s="34" t="e">
        <f t="shared" ca="1" si="157"/>
        <v>#REF!</v>
      </c>
      <c r="M224" s="34" t="e">
        <f t="array" aca="1" ref="M224" ca="1">MIN(IF((MONTH(DatesD)=$A224)*(OFFSET(DatesD,,INDEX(ColD1,MATCH($C224,Param,0))))&gt;0,OFFSET(DatesD,,INDEX(ColD1,MATCH($C224,Param,0)))))</f>
        <v>#REF!</v>
      </c>
      <c r="N224" s="34" t="e">
        <f t="array" aca="1" ref="N224" ca="1">MAX(IF((MONTH(DatesD)=$A224)*(OFFSET(DatesD,,INDEX(ColD1,MATCH($C224,Param,0))))&gt;0,OFFSET(DatesD,,INDEX(ColD1,MATCH($C224,Param,0)))))</f>
        <v>#REF!</v>
      </c>
      <c r="O224" s="42" t="e">
        <f t="shared" ca="1" si="158"/>
        <v>#REF!</v>
      </c>
      <c r="P224" s="36"/>
      <c r="Q224" s="35"/>
      <c r="R224" s="35"/>
      <c r="S224" s="35"/>
      <c r="T224" s="35"/>
      <c r="U224" s="37"/>
      <c r="V224" s="107"/>
      <c r="W224" s="108"/>
      <c r="X224" s="108"/>
      <c r="Y224" s="108"/>
      <c r="Z224" s="108"/>
      <c r="AA224" s="109"/>
      <c r="AB224" s="107"/>
      <c r="AC224" s="108"/>
      <c r="AD224" s="108">
        <f t="shared" ca="1" si="159"/>
        <v>0</v>
      </c>
      <c r="AE224" s="108"/>
      <c r="AF224" s="108"/>
      <c r="AG224" s="109"/>
      <c r="AH224" s="107"/>
      <c r="AI224" s="108"/>
      <c r="AJ224" s="108"/>
      <c r="AK224" s="108"/>
      <c r="AL224" s="108"/>
      <c r="AM224" s="109"/>
      <c r="AN224" s="208" t="e">
        <f t="shared" ca="1" si="144"/>
        <v>#REF!</v>
      </c>
    </row>
    <row r="225" spans="1:41" ht="25.5" customHeight="1" outlineLevel="1" thickBot="1" x14ac:dyDescent="0.3">
      <c r="A225" s="18">
        <f t="shared" si="160"/>
        <v>10</v>
      </c>
      <c r="B225" s="276"/>
      <c r="C225" s="106" t="s">
        <v>24</v>
      </c>
      <c r="D225" s="87">
        <f t="shared" ca="1" si="146"/>
        <v>0</v>
      </c>
      <c r="E225" s="88">
        <f t="shared" ca="1" si="147"/>
        <v>0</v>
      </c>
      <c r="F225" s="88">
        <f t="shared" ca="1" si="148"/>
        <v>0</v>
      </c>
      <c r="G225" s="88">
        <f t="array" aca="1" ref="G225" ca="1">MIN(IF((MONTH(DatesS)=$A225)*(OFFSET(DatesS,,INDEX(ColS,MATCH($C225,Param,0))))&gt;0,OFFSET(DatesS,,INDEX(ColS,MATCH($C225,Param,0)))))</f>
        <v>0</v>
      </c>
      <c r="H225" s="88">
        <f t="array" aca="1" ref="H225" ca="1">MAX(IF((MONTH(DatesS)=$A225)*(OFFSET(DatesS,,INDEX(ColS,MATCH($C225,Param,0))))&gt;0,OFFSET(DatesS,,INDEX(ColS,MATCH($C225,Param,0)))))</f>
        <v>0</v>
      </c>
      <c r="I225" s="89">
        <f t="shared" ca="1" si="149"/>
        <v>0</v>
      </c>
      <c r="J225" s="87" t="e">
        <f t="shared" ca="1" si="155"/>
        <v>#REF!</v>
      </c>
      <c r="K225" s="88" t="e">
        <f t="shared" ca="1" si="156"/>
        <v>#REF!</v>
      </c>
      <c r="L225" s="88" t="e">
        <f t="shared" ca="1" si="157"/>
        <v>#REF!</v>
      </c>
      <c r="M225" s="88" t="e">
        <f t="array" aca="1" ref="M225" ca="1">MIN(IF((MONTH(DatesD)=$A225)*(OFFSET(DatesD,,INDEX(ColD1,MATCH($C225,Param,0))))&gt;0,OFFSET(DatesD,,INDEX(ColD1,MATCH($C225,Param,0)))))</f>
        <v>#REF!</v>
      </c>
      <c r="N225" s="88" t="e">
        <f t="array" aca="1" ref="N225" ca="1">MAX(IF((MONTH(DatesD)=$A225)*(OFFSET(DatesD,,INDEX(ColD1,MATCH($C225,Param,0))))&gt;0,OFFSET(DatesD,,INDEX(ColD1,MATCH($C225,Param,0)))))</f>
        <v>#REF!</v>
      </c>
      <c r="O225" s="89" t="e">
        <f t="shared" ca="1" si="158"/>
        <v>#REF!</v>
      </c>
      <c r="P225" s="90"/>
      <c r="Q225" s="91"/>
      <c r="R225" s="91"/>
      <c r="S225" s="91"/>
      <c r="T225" s="91"/>
      <c r="U225" s="92"/>
      <c r="V225" s="110"/>
      <c r="W225" s="111"/>
      <c r="X225" s="111"/>
      <c r="Y225" s="111"/>
      <c r="Z225" s="111"/>
      <c r="AA225" s="112"/>
      <c r="AB225" s="110"/>
      <c r="AC225" s="111"/>
      <c r="AD225" s="111">
        <f t="shared" ca="1" si="159"/>
        <v>0</v>
      </c>
      <c r="AE225" s="111"/>
      <c r="AF225" s="111"/>
      <c r="AG225" s="112"/>
      <c r="AH225" s="107"/>
      <c r="AI225" s="108"/>
      <c r="AJ225" s="108"/>
      <c r="AK225" s="108"/>
      <c r="AL225" s="108"/>
      <c r="AM225" s="109"/>
      <c r="AN225" s="208" t="e">
        <f t="shared" ca="1" si="144"/>
        <v>#REF!</v>
      </c>
    </row>
    <row r="226" spans="1:41" ht="25.5" customHeight="1" outlineLevel="1" thickBot="1" x14ac:dyDescent="0.3">
      <c r="A226" s="18">
        <f t="shared" si="160"/>
        <v>10</v>
      </c>
      <c r="B226" s="277"/>
      <c r="C226" s="113" t="s">
        <v>50</v>
      </c>
      <c r="D226" s="93" t="e">
        <f ca="1">SUM(D206:D225)</f>
        <v>#N/A</v>
      </c>
      <c r="E226" s="94" t="e">
        <f t="shared" ref="E226:AM226" ca="1" si="161">SUM(E206:E225)</f>
        <v>#N/A</v>
      </c>
      <c r="F226" s="94" t="e">
        <f t="shared" ca="1" si="161"/>
        <v>#N/A</v>
      </c>
      <c r="G226" s="94" t="e">
        <f t="shared" ca="1" si="161"/>
        <v>#N/A</v>
      </c>
      <c r="H226" s="94" t="e">
        <f t="shared" ca="1" si="161"/>
        <v>#N/A</v>
      </c>
      <c r="I226" s="95" t="e">
        <f t="shared" ca="1" si="161"/>
        <v>#N/A</v>
      </c>
      <c r="J226" s="93" t="e">
        <f t="shared" ca="1" si="161"/>
        <v>#REF!</v>
      </c>
      <c r="K226" s="94" t="e">
        <f t="shared" ca="1" si="161"/>
        <v>#REF!</v>
      </c>
      <c r="L226" s="94" t="e">
        <f t="shared" ca="1" si="161"/>
        <v>#REF!</v>
      </c>
      <c r="M226" s="94" t="e">
        <f t="shared" ca="1" si="161"/>
        <v>#REF!</v>
      </c>
      <c r="N226" s="94" t="e">
        <f t="shared" ca="1" si="161"/>
        <v>#REF!</v>
      </c>
      <c r="O226" s="95" t="e">
        <f t="shared" ca="1" si="161"/>
        <v>#REF!</v>
      </c>
      <c r="P226" s="93" t="e">
        <f t="shared" ca="1" si="161"/>
        <v>#REF!</v>
      </c>
      <c r="Q226" s="94" t="e">
        <f t="shared" ca="1" si="161"/>
        <v>#REF!</v>
      </c>
      <c r="R226" s="94" t="e">
        <f t="shared" ca="1" si="161"/>
        <v>#REF!</v>
      </c>
      <c r="S226" s="94" t="e">
        <f t="shared" ca="1" si="161"/>
        <v>#REF!</v>
      </c>
      <c r="T226" s="94" t="e">
        <f t="shared" ca="1" si="161"/>
        <v>#REF!</v>
      </c>
      <c r="U226" s="95" t="e">
        <f t="shared" ca="1" si="161"/>
        <v>#REF!</v>
      </c>
      <c r="V226" s="93" t="e">
        <f t="shared" ca="1" si="161"/>
        <v>#REF!</v>
      </c>
      <c r="W226" s="94" t="e">
        <f t="shared" ca="1" si="161"/>
        <v>#REF!</v>
      </c>
      <c r="X226" s="94" t="e">
        <f t="shared" ca="1" si="161"/>
        <v>#REF!</v>
      </c>
      <c r="Y226" s="94" t="e">
        <f t="shared" ca="1" si="161"/>
        <v>#REF!</v>
      </c>
      <c r="Z226" s="94" t="e">
        <f t="shared" ca="1" si="161"/>
        <v>#REF!</v>
      </c>
      <c r="AA226" s="95" t="e">
        <f t="shared" ca="1" si="161"/>
        <v>#REF!</v>
      </c>
      <c r="AB226" s="93" t="e">
        <f t="shared" ca="1" si="161"/>
        <v>#REF!</v>
      </c>
      <c r="AC226" s="94" t="e">
        <f t="shared" ca="1" si="161"/>
        <v>#REF!</v>
      </c>
      <c r="AD226" s="94" t="e">
        <f t="shared" ca="1" si="161"/>
        <v>#REF!</v>
      </c>
      <c r="AE226" s="94" t="e">
        <f t="shared" ca="1" si="161"/>
        <v>#REF!</v>
      </c>
      <c r="AF226" s="94" t="e">
        <f t="shared" ca="1" si="161"/>
        <v>#REF!</v>
      </c>
      <c r="AG226" s="95" t="e">
        <f t="shared" ca="1" si="161"/>
        <v>#REF!</v>
      </c>
      <c r="AH226" s="93" t="e">
        <f t="shared" ca="1" si="161"/>
        <v>#REF!</v>
      </c>
      <c r="AI226" s="94" t="e">
        <f t="shared" ca="1" si="161"/>
        <v>#REF!</v>
      </c>
      <c r="AJ226" s="94" t="e">
        <f t="shared" ca="1" si="161"/>
        <v>#REF!</v>
      </c>
      <c r="AK226" s="94" t="e">
        <f t="shared" ca="1" si="161"/>
        <v>#REF!</v>
      </c>
      <c r="AL226" s="94" t="e">
        <f t="shared" ca="1" si="161"/>
        <v>#REF!</v>
      </c>
      <c r="AM226" s="95" t="e">
        <f t="shared" ca="1" si="161"/>
        <v>#REF!</v>
      </c>
      <c r="AN226" s="208" t="e">
        <f t="shared" ca="1" si="144"/>
        <v>#N/A</v>
      </c>
    </row>
    <row r="227" spans="1:41" ht="25.5" customHeight="1" thickBot="1" x14ac:dyDescent="0.3">
      <c r="B227" s="272">
        <f>DATE($C$4,A206,1)</f>
        <v>42644</v>
      </c>
      <c r="C227" s="273"/>
      <c r="D227" s="273"/>
      <c r="E227" s="273"/>
      <c r="F227" s="273"/>
      <c r="G227" s="273"/>
      <c r="H227" s="273"/>
      <c r="I227" s="273"/>
      <c r="J227" s="273"/>
      <c r="K227" s="273"/>
      <c r="L227" s="273"/>
      <c r="M227" s="273"/>
      <c r="N227" s="273"/>
      <c r="O227" s="273"/>
      <c r="P227" s="273"/>
      <c r="Q227" s="273"/>
      <c r="R227" s="273"/>
      <c r="S227" s="273"/>
      <c r="T227" s="273"/>
      <c r="U227" s="273"/>
      <c r="V227" s="273"/>
      <c r="W227" s="273"/>
      <c r="X227" s="273"/>
      <c r="Y227" s="273"/>
      <c r="Z227" s="273"/>
      <c r="AA227" s="273"/>
      <c r="AB227" s="273"/>
      <c r="AC227" s="273"/>
      <c r="AD227" s="273"/>
      <c r="AE227" s="273"/>
      <c r="AF227" s="273"/>
      <c r="AG227" s="273"/>
      <c r="AH227" s="273"/>
      <c r="AI227" s="273"/>
      <c r="AJ227" s="273"/>
      <c r="AK227" s="273"/>
      <c r="AL227" s="273"/>
      <c r="AM227" s="274"/>
      <c r="AN227" s="208">
        <f t="shared" si="144"/>
        <v>0</v>
      </c>
    </row>
    <row r="228" spans="1:41" ht="25.5" customHeight="1" outlineLevel="1" x14ac:dyDescent="0.25">
      <c r="A228" s="18">
        <v>11</v>
      </c>
      <c r="B228" s="275">
        <f>DATE($C$4,A228,1)</f>
        <v>42675</v>
      </c>
      <c r="C228" s="102" t="s">
        <v>11</v>
      </c>
      <c r="D228" s="38">
        <f t="shared" ref="D228:D247" ca="1" si="162">SUMPRODUCT((MONTH(DatesS)=$A228)*(OFFSET(DatesS,,INDEX(ColS,MATCH($C228,Param,0)))&lt;&gt;0))</f>
        <v>0</v>
      </c>
      <c r="E228" s="39">
        <f t="shared" ref="E228:E247" ca="1" si="163">SUMPRODUCT((MONTH(DatesS)=$A228)*(OFFSET(DatesS,,INDEX(ColS,MATCH($C228,Param,0)))))</f>
        <v>0</v>
      </c>
      <c r="F228" s="39">
        <f t="shared" ref="F228:F247" ca="1" si="164">IF(D228=0,0,E228/D228)</f>
        <v>0</v>
      </c>
      <c r="G228" s="39">
        <f t="array" aca="1" ref="G228" ca="1">MIN(IF((MONTH(DatesS)=$A228)*(OFFSET(DatesS,,INDEX(ColS,MATCH($C228,Param,0))))&gt;0,OFFSET(DatesS,,INDEX(ColS,MATCH($C228,Param,0)))))</f>
        <v>0</v>
      </c>
      <c r="H228" s="39">
        <f t="array" aca="1" ref="H228" ca="1">MAX(IF((MONTH(DatesS)=$A228)*(OFFSET(DatesS,,INDEX(ColS,MATCH($C228,Param,0))))&gt;0,OFFSET(DatesS,,INDEX(ColS,MATCH($C228,Param,0)))))</f>
        <v>0</v>
      </c>
      <c r="I228" s="40">
        <f t="shared" ref="I228:I247" ca="1" si="165">SUMPRODUCT((MONTH(DatesS)=$A228)*(OFFSET(DatesS,,INDEX(ColS,MATCH($C228,Param,0)))&gt;=INDEX(SeuilS,MATCH($C228,Param,0))))</f>
        <v>0</v>
      </c>
      <c r="J228" s="38" t="e">
        <f ca="1">SUMPRODUCT((MONTH(DatesD)=$A228)*(OFFSET(DatesD,,INDEX(ColD1,MATCH($C228,Param,0)))&lt;&gt;0))</f>
        <v>#REF!</v>
      </c>
      <c r="K228" s="39" t="e">
        <f ca="1">SUMPRODUCT((MONTH(DatesD)=$A228)*(OFFSET(DatesD,,INDEX(ColD1,MATCH($C228,Param,0)))))</f>
        <v>#REF!</v>
      </c>
      <c r="L228" s="39" t="e">
        <f t="shared" ref="L228:L234" ca="1" si="166">IF(J228=0,0,K228/J228)</f>
        <v>#REF!</v>
      </c>
      <c r="M228" s="39" t="e">
        <f t="array" aca="1" ref="M228" ca="1">MIN(IF((MONTH(DatesD)=$A228)*(OFFSET(DatesD,,INDEX(ColD1,MATCH($C228,Param,0))))&gt;0,OFFSET(DatesD,,INDEX(ColD1,MATCH($C228,Param,0)))))</f>
        <v>#REF!</v>
      </c>
      <c r="N228" s="39" t="e">
        <f t="array" aca="1" ref="N228" ca="1">MAX(IF((MONTH(DatesD)=$A228)*(OFFSET(DatesD,,INDEX(ColD1,MATCH($C228,Param,0))))&gt;0,OFFSET(DatesD,,INDEX(ColD1,MATCH($C228,Param,0)))))</f>
        <v>#REF!</v>
      </c>
      <c r="O228" s="40" t="e">
        <f t="shared" ref="O228:O234" ca="1" si="167">SUMPRODUCT((MONTH(DatesD)=$A228)*(OFFSET(DatesD,,INDEX(ColD1,MATCH($C228,Param,0)))&gt;=INDEX(SeuilD1,MATCH($C228,Param,0))))</f>
        <v>#REF!</v>
      </c>
      <c r="P228" s="38" t="e">
        <f ca="1">SUMPRODUCT((MONTH(DatesD)=$A228)*(OFFSET(DatesD,,INDEX(ColD2,MATCH($C228,Param,0)))&lt;&gt;0))</f>
        <v>#REF!</v>
      </c>
      <c r="Q228" s="39" t="e">
        <f ca="1">SUMPRODUCT((MONTH(DatesD)=$A228)*(OFFSET(DatesD,,INDEX(ColD2,MATCH($C228,Param,0)))))</f>
        <v>#REF!</v>
      </c>
      <c r="R228" s="39" t="e">
        <f ca="1">IF(P228=0,0,Q228/P228)</f>
        <v>#REF!</v>
      </c>
      <c r="S228" s="39" t="e">
        <f t="array" aca="1" ref="S228" ca="1">MIN(IF((MONTH(DatesD)=$A228)*(OFFSET(DatesD,,INDEX(ColD2,MATCH($C228,Param,0))))&gt;0,OFFSET(DatesD,,INDEX(ColD2,MATCH($C228,Param,0)))))</f>
        <v>#REF!</v>
      </c>
      <c r="T228" s="39" t="e">
        <f t="array" aca="1" ref="T228" ca="1">MAX(IF((MONTH(DatesD)=$A228)*(OFFSET(DatesD,,INDEX(ColD2,MATCH($C228,Param,0))))&gt;0,OFFSET(DatesD,,INDEX(ColD2,MATCH($C228,Param,0)))))</f>
        <v>#REF!</v>
      </c>
      <c r="U228" s="40" t="e">
        <f ca="1">SUMPRODUCT((MONTH(DatesD)=$A228)*(OFFSET(DatesD,,INDEX(ColD2,MATCH($C228,Param,0)))&gt;=INDEX(SeuilD2,MATCH($C228,Param,0))))</f>
        <v>#REF!</v>
      </c>
      <c r="V228" s="38" t="e">
        <f ca="1">SUMPRODUCT((MONTH(DatesUF)=$A228)*(OFFSET(DatesUF,,INDEX(ColUF1,MATCH($C228,Param,0)))&lt;&gt;0))</f>
        <v>#REF!</v>
      </c>
      <c r="W228" s="39" t="e">
        <f ca="1">SUMPRODUCT((MONTH(DatesUF)=$A228)*(OFFSET(DatesUF,,INDEX(ColUF1,MATCH($C228,Param,0)))))</f>
        <v>#REF!</v>
      </c>
      <c r="X228" s="39" t="e">
        <f ca="1">IF(V228=0,0,W228/V228)</f>
        <v>#REF!</v>
      </c>
      <c r="Y228" s="39" t="e">
        <f t="array" aca="1" ref="Y228" ca="1">MIN(IF((MONTH(DatesUF)=$A228)*(OFFSET(DatesUF,,INDEX(ColUF1,MATCH($C228,Param,0))))&gt;0,OFFSET(DatesUF,,INDEX(ColUF1,MATCH($C228,Param,0)))))</f>
        <v>#REF!</v>
      </c>
      <c r="Z228" s="39" t="e">
        <f t="array" aca="1" ref="Z228" ca="1">MAX(IF((MONTH(DatesUF)=$A228)*(OFFSET(DatesUF,,INDEX(ColUF1,MATCH($C228,Param,0))))&gt;0,OFFSET(DatesUF,,INDEX(ColUF1,MATCH($C228,Param,0)))))</f>
        <v>#REF!</v>
      </c>
      <c r="AA228" s="40" t="e">
        <f ca="1">SUMPRODUCT((MONTH(DatesUF)=$A228)*(OFFSET(DatesUF,,INDEX(ColUF1,MATCH($C228,Param,0)))&gt;=INDEX(SeuilUF1,MATCH($C228,Param,0))))</f>
        <v>#REF!</v>
      </c>
      <c r="AB228" s="38" t="e">
        <f ca="1">SUMPRODUCT((MONTH(DatesUF)=$A228)*(OFFSET(DatesUF,,INDEX(ColUF2,MATCH($C228,Param,0)))&lt;&gt;0))</f>
        <v>#REF!</v>
      </c>
      <c r="AC228" s="39" t="e">
        <f ca="1">SUMPRODUCT((MONTH(DatesUF)=$A228)*(OFFSET(DatesUF,,INDEX(ColUF2,MATCH($C228,Param,0)))))</f>
        <v>#REF!</v>
      </c>
      <c r="AD228" s="39" t="e">
        <f ca="1">IF(AB228=0,0,AC228/AB228)</f>
        <v>#REF!</v>
      </c>
      <c r="AE228" s="39" t="e">
        <f t="array" aca="1" ref="AE228" ca="1">MIN(IF((MONTH(DatesUF)=$A228)*(OFFSET(DatesUF,,INDEX(ColUF2,MATCH($C228,Param,0))))&gt;0,OFFSET(DatesUF,,INDEX(ColUF2,MATCH($C228,Param,0)))))</f>
        <v>#REF!</v>
      </c>
      <c r="AF228" s="39" t="e">
        <f t="array" aca="1" ref="AF228" ca="1">MAX(IF((MONTH(DatesUF)=$A228)*(OFFSET(DatesUF,,INDEX(ColUF2,MATCH($C228,Param,0))))&gt;0,OFFSET(DatesUF,,INDEX(ColUF2,MATCH($C228,Param,0)))))</f>
        <v>#REF!</v>
      </c>
      <c r="AG228" s="40" t="e">
        <f ca="1">SUMPRODUCT((MONTH(DatesUF)=$A228)*(OFFSET(DatesUF,,INDEX(ColUF2,MATCH($C228,Param,0)))&gt;=INDEX(SeuilUF2,MATCH($C228,Param,0))))</f>
        <v>#REF!</v>
      </c>
      <c r="AH228" s="38" t="e">
        <f ca="1">SUMPRODUCT((MONTH(DatesSH)=$A228)*(OFFSET(DatesSH,,INDEX(ColSH,MATCH($C228,Param,0)))&lt;&gt;0))</f>
        <v>#REF!</v>
      </c>
      <c r="AI228" s="39" t="e">
        <f ca="1">SUMPRODUCT((MONTH(DatesSH)=$A228)*(OFFSET(DatesSH,,INDEX(ColSH,MATCH($C228,Param,0)))))</f>
        <v>#REF!</v>
      </c>
      <c r="AJ228" s="39"/>
      <c r="AK228" s="39" t="e">
        <f t="array" aca="1" ref="AK228" ca="1">MIN(IF((MONTH(DatesSH)=$A228)*(OFFSET(DatesSH,,INDEX(ColSH,MATCH($C228,Param,0))))&gt;0,OFFSET(DatesSH,,INDEX(ColSH,MATCH($C228,Param,0)))))</f>
        <v>#REF!</v>
      </c>
      <c r="AL228" s="39" t="e">
        <f t="array" aca="1" ref="AL228" ca="1">MAX(IF((MONTH(DatesSH)=$A228)*(OFFSET(DatesSH,,INDEX(ColSH,MATCH($C228,Param,0))))&gt;0,OFFSET(DatesSH,,INDEX(ColSH,MATCH($C228,Param,0)))))</f>
        <v>#REF!</v>
      </c>
      <c r="AM228" s="40" t="e">
        <f ca="1">SUMPRODUCT((MONTH(DatesSH)=$A228)*(OFFSET(DatesSH,,INDEX(ColSH,MATCH($C228,Param,0)))&gt;=INDEX(SeuilSH,MATCH($C228,Param,0))))</f>
        <v>#REF!</v>
      </c>
      <c r="AN228" s="208" t="e">
        <f t="shared" ca="1" si="144"/>
        <v>#REF!</v>
      </c>
    </row>
    <row r="229" spans="1:41" ht="25.5" customHeight="1" outlineLevel="1" x14ac:dyDescent="0.25">
      <c r="A229" s="18">
        <f>A228</f>
        <v>11</v>
      </c>
      <c r="B229" s="276"/>
      <c r="C229" s="103" t="s">
        <v>10</v>
      </c>
      <c r="D229" s="41">
        <f t="shared" ca="1" si="162"/>
        <v>0</v>
      </c>
      <c r="E229" s="34">
        <f t="shared" ca="1" si="163"/>
        <v>0</v>
      </c>
      <c r="F229" s="34">
        <f t="shared" ca="1" si="164"/>
        <v>0</v>
      </c>
      <c r="G229" s="34">
        <f t="array" aca="1" ref="G229" ca="1">MIN(IF((MONTH(DatesS)=$A229)*(OFFSET(DatesS,,INDEX(ColS,MATCH($C229,Param,0))))&gt;0,OFFSET(DatesS,,INDEX(ColS,MATCH($C229,Param,0)))))</f>
        <v>0</v>
      </c>
      <c r="H229" s="34">
        <f t="array" aca="1" ref="H229" ca="1">MAX(IF((MONTH(DatesS)=$A229)*(OFFSET(DatesS,,INDEX(ColS,MATCH($C229,Param,0))))&gt;0,OFFSET(DatesS,,INDEX(ColS,MATCH($C229,Param,0)))))</f>
        <v>0</v>
      </c>
      <c r="I229" s="42">
        <f t="shared" ca="1" si="165"/>
        <v>0</v>
      </c>
      <c r="J229" s="41" t="e">
        <f t="shared" ref="J229:J234" ca="1" si="168">SUMPRODUCT((MONTH(DatesD)=$A229)*(OFFSET(DatesD,,INDEX(ColD1,MATCH($C229,Param,0)))&lt;&gt;0))</f>
        <v>#REF!</v>
      </c>
      <c r="K229" s="34" t="e">
        <f t="shared" ref="K229:K234" ca="1" si="169">SUMPRODUCT((MONTH(DatesD)=$A229)*(OFFSET(DatesD,,INDEX(ColD1,MATCH($C229,Param,0)))))</f>
        <v>#REF!</v>
      </c>
      <c r="L229" s="34" t="e">
        <f t="shared" ca="1" si="166"/>
        <v>#REF!</v>
      </c>
      <c r="M229" s="34" t="e">
        <f t="array" aca="1" ref="M229" ca="1">MIN(IF((MONTH(DatesD)=$A229)*(OFFSET(DatesD,,INDEX(ColD1,MATCH($C229,Param,0))))&gt;0,OFFSET(DatesD,,INDEX(ColD1,MATCH($C229,Param,0)))))</f>
        <v>#REF!</v>
      </c>
      <c r="N229" s="34" t="e">
        <f t="array" aca="1" ref="N229" ca="1">MAX(IF((MONTH(DatesD)=$A229)*(OFFSET(DatesD,,INDEX(ColD1,MATCH($C229,Param,0))))&gt;0,OFFSET(DatesD,,INDEX(ColD1,MATCH($C229,Param,0)))))</f>
        <v>#REF!</v>
      </c>
      <c r="O229" s="42" t="e">
        <f t="shared" ca="1" si="167"/>
        <v>#REF!</v>
      </c>
      <c r="P229" s="41"/>
      <c r="Q229" s="34"/>
      <c r="R229" s="34"/>
      <c r="S229" s="34"/>
      <c r="T229" s="34"/>
      <c r="U229" s="42"/>
      <c r="V229" s="107"/>
      <c r="W229" s="108"/>
      <c r="X229" s="108"/>
      <c r="Y229" s="108"/>
      <c r="Z229" s="108"/>
      <c r="AA229" s="109"/>
      <c r="AB229" s="107"/>
      <c r="AC229" s="108"/>
      <c r="AD229" s="108"/>
      <c r="AE229" s="108"/>
      <c r="AF229" s="108"/>
      <c r="AG229" s="109"/>
      <c r="AH229" s="107"/>
      <c r="AI229" s="108"/>
      <c r="AJ229" s="108"/>
      <c r="AK229" s="108"/>
      <c r="AL229" s="108"/>
      <c r="AM229" s="109"/>
      <c r="AN229" s="208" t="e">
        <f t="shared" ca="1" si="144"/>
        <v>#REF!</v>
      </c>
    </row>
    <row r="230" spans="1:41" ht="25.5" customHeight="1" outlineLevel="1" x14ac:dyDescent="0.25">
      <c r="A230" s="18">
        <f t="shared" ref="A230:A237" si="170">A229</f>
        <v>11</v>
      </c>
      <c r="B230" s="276"/>
      <c r="C230" s="104" t="s">
        <v>36</v>
      </c>
      <c r="D230" s="41">
        <f t="shared" ca="1" si="162"/>
        <v>0</v>
      </c>
      <c r="E230" s="34">
        <f t="shared" ca="1" si="163"/>
        <v>0</v>
      </c>
      <c r="F230" s="34">
        <f t="shared" ca="1" si="164"/>
        <v>0</v>
      </c>
      <c r="G230" s="34">
        <f t="array" aca="1" ref="G230" ca="1">MIN(IF((MONTH(DatesS)=$A230)*(OFFSET(DatesS,,INDEX(ColS,MATCH($C230,Param,0))))&gt;0,OFFSET(DatesS,,INDEX(ColS,MATCH($C230,Param,0)))))</f>
        <v>0</v>
      </c>
      <c r="H230" s="34">
        <f t="array" aca="1" ref="H230" ca="1">MAX(IF((MONTH(DatesS)=$A230)*(OFFSET(DatesS,,INDEX(ColS,MATCH($C230,Param,0))))&gt;0,OFFSET(DatesS,,INDEX(ColS,MATCH($C230,Param,0)))))</f>
        <v>0</v>
      </c>
      <c r="I230" s="42">
        <f t="shared" ca="1" si="165"/>
        <v>0</v>
      </c>
      <c r="J230" s="41" t="e">
        <f t="shared" ca="1" si="168"/>
        <v>#REF!</v>
      </c>
      <c r="K230" s="34" t="e">
        <f t="shared" ca="1" si="169"/>
        <v>#REF!</v>
      </c>
      <c r="L230" s="34" t="e">
        <f t="shared" ca="1" si="166"/>
        <v>#REF!</v>
      </c>
      <c r="M230" s="34" t="e">
        <f t="array" aca="1" ref="M230" ca="1">MIN(IF((MONTH(DatesD)=$A230)*(OFFSET(DatesD,,INDEX(ColD1,MATCH($C230,Param,0))))&gt;0,OFFSET(DatesD,,INDEX(ColD1,MATCH($C230,Param,0)))))</f>
        <v>#REF!</v>
      </c>
      <c r="N230" s="34" t="e">
        <f t="array" aca="1" ref="N230" ca="1">MAX(IF((MONTH(DatesD)=$A230)*(OFFSET(DatesD,,INDEX(ColD1,MATCH($C230,Param,0))))&gt;0,OFFSET(DatesD,,INDEX(ColD1,MATCH($C230,Param,0)))))</f>
        <v>#REF!</v>
      </c>
      <c r="O230" s="42" t="e">
        <f t="shared" ca="1" si="167"/>
        <v>#REF!</v>
      </c>
      <c r="P230" s="36"/>
      <c r="Q230" s="35"/>
      <c r="R230" s="35"/>
      <c r="S230" s="35"/>
      <c r="T230" s="35"/>
      <c r="U230" s="37"/>
      <c r="V230" s="36"/>
      <c r="W230" s="35"/>
      <c r="X230" s="35"/>
      <c r="Y230" s="35"/>
      <c r="Z230" s="35"/>
      <c r="AA230" s="37"/>
      <c r="AB230" s="36">
        <v>0</v>
      </c>
      <c r="AC230" s="35"/>
      <c r="AD230" s="35">
        <f ca="1">IF(AB230=0,0,SUMPRODUCT((MONTH(DatesUF)=$A230)*(OFFSET(DatesUF,,INDEX(ColD1,MATCH(U230,Param,0)))))/SUMPRODUCT((MONTH(DatesUF)=$A230)*(OFFSET(DatesUF,,INDEX(ColD1,MATCH(U230,Param,0)))&lt;&gt;0)))</f>
        <v>0</v>
      </c>
      <c r="AE230" s="35"/>
      <c r="AF230" s="35"/>
      <c r="AG230" s="37"/>
      <c r="AH230" s="36" t="e">
        <f ca="1">SUMPRODUCT((MONTH(DatesSH)=$A230)*(OFFSET(DatesSH,,INDEX(ColSH,MATCH($C230,Param,0)))&lt;&gt;0))</f>
        <v>#REF!</v>
      </c>
      <c r="AI230" s="35" t="e">
        <f ca="1">SUMPRODUCT((MONTH(DatesSH)=$A230)*(OFFSET(DatesSH,,INDEX(ColSH,MATCH($C230,Param,0)))))</f>
        <v>#REF!</v>
      </c>
      <c r="AJ230" s="35" t="e">
        <f ca="1">IF(AH230=0,0,AI230/AH230)</f>
        <v>#REF!</v>
      </c>
      <c r="AK230" s="35" t="e">
        <f t="array" aca="1" ref="AK230" ca="1">MIN(IF((MONTH(DatesSH)=$A230)*(OFFSET(DatesSH,,INDEX(ColSH,MATCH($C230,Param,0))))&gt;0,OFFSET(DatesSH,,INDEX(ColSH,MATCH($C230,Param,0)))))</f>
        <v>#REF!</v>
      </c>
      <c r="AL230" s="35" t="e">
        <f t="array" aca="1" ref="AL230" ca="1">MAX(IF((MONTH(DatesSH)=$A230)*(OFFSET(DatesSH,,INDEX(ColSH,MATCH($C230,Param,0))))&gt;0,OFFSET(DatesSH,,INDEX(ColSH,MATCH($C230,Param,0)))))</f>
        <v>#REF!</v>
      </c>
      <c r="AM230" s="37" t="e">
        <f ca="1">SUMPRODUCT((MONTH(DatesSH)=$A230)*(OFFSET(DatesSH,,INDEX(ColSH,MATCH($C230,Param,0)))&gt;=INDEX(SeuilSH,MATCH($C230,Param,0))))</f>
        <v>#REF!</v>
      </c>
      <c r="AN230" s="208" t="e">
        <f t="shared" ca="1" si="144"/>
        <v>#REF!</v>
      </c>
    </row>
    <row r="231" spans="1:41" ht="25.5" customHeight="1" outlineLevel="1" x14ac:dyDescent="0.25">
      <c r="A231" s="18">
        <f t="shared" si="170"/>
        <v>11</v>
      </c>
      <c r="B231" s="276"/>
      <c r="C231" s="105" t="s">
        <v>48</v>
      </c>
      <c r="D231" s="41">
        <f t="shared" ca="1" si="162"/>
        <v>0</v>
      </c>
      <c r="E231" s="34">
        <f t="shared" ca="1" si="163"/>
        <v>0</v>
      </c>
      <c r="F231" s="34">
        <f t="shared" ca="1" si="164"/>
        <v>0</v>
      </c>
      <c r="G231" s="34">
        <f t="array" aca="1" ref="G231" ca="1">MIN(IF((MONTH(DatesS)=$A231)*(OFFSET(DatesS,,INDEX(ColS,MATCH($C231,Param,0))))&gt;0,OFFSET(DatesS,,INDEX(ColS,MATCH($C231,Param,0)))))</f>
        <v>0</v>
      </c>
      <c r="H231" s="34">
        <f t="array" aca="1" ref="H231" ca="1">MAX(IF((MONTH(DatesS)=$A231)*(OFFSET(DatesS,,INDEX(ColS,MATCH($C231,Param,0))))&gt;0,OFFSET(DatesS,,INDEX(ColS,MATCH($C231,Param,0)))))</f>
        <v>0</v>
      </c>
      <c r="I231" s="42">
        <f t="shared" ca="1" si="165"/>
        <v>0</v>
      </c>
      <c r="J231" s="41" t="e">
        <f t="shared" ca="1" si="168"/>
        <v>#REF!</v>
      </c>
      <c r="K231" s="34" t="e">
        <f t="shared" ca="1" si="169"/>
        <v>#REF!</v>
      </c>
      <c r="L231" s="34" t="e">
        <f t="shared" ca="1" si="166"/>
        <v>#REF!</v>
      </c>
      <c r="M231" s="34" t="e">
        <f t="array" aca="1" ref="M231" ca="1">MIN(IF((MONTH(DatesD)=$A231)*(OFFSET(DatesD,,INDEX(ColD1,MATCH($C231,Param,0))))&gt;0,OFFSET(DatesD,,INDEX(ColD1,MATCH($C231,Param,0)))))</f>
        <v>#REF!</v>
      </c>
      <c r="N231" s="34" t="e">
        <f t="array" aca="1" ref="N231" ca="1">MAX(IF((MONTH(DatesD)=$A231)*(OFFSET(DatesD,,INDEX(ColD1,MATCH($C231,Param,0))))&gt;0,OFFSET(DatesD,,INDEX(ColD1,MATCH($C231,Param,0)))))</f>
        <v>#REF!</v>
      </c>
      <c r="O231" s="42" t="e">
        <f t="shared" ca="1" si="167"/>
        <v>#REF!</v>
      </c>
      <c r="P231" s="36"/>
      <c r="Q231" s="35"/>
      <c r="R231" s="35"/>
      <c r="S231" s="35"/>
      <c r="T231" s="35"/>
      <c r="U231" s="37"/>
      <c r="V231" s="107"/>
      <c r="W231" s="108"/>
      <c r="X231" s="108"/>
      <c r="Y231" s="108"/>
      <c r="Z231" s="108"/>
      <c r="AA231" s="109"/>
      <c r="AB231" s="107"/>
      <c r="AC231" s="108"/>
      <c r="AD231" s="108"/>
      <c r="AE231" s="108"/>
      <c r="AF231" s="108"/>
      <c r="AG231" s="109"/>
      <c r="AH231" s="107"/>
      <c r="AI231" s="108"/>
      <c r="AJ231" s="108"/>
      <c r="AK231" s="108"/>
      <c r="AL231" s="108"/>
      <c r="AM231" s="109"/>
      <c r="AN231" s="208" t="e">
        <f t="shared" ca="1" si="144"/>
        <v>#REF!</v>
      </c>
    </row>
    <row r="232" spans="1:41" ht="25.5" customHeight="1" outlineLevel="1" x14ac:dyDescent="0.25">
      <c r="A232" s="18">
        <f t="shared" si="170"/>
        <v>11</v>
      </c>
      <c r="B232" s="276"/>
      <c r="C232" s="105" t="s">
        <v>12</v>
      </c>
      <c r="D232" s="41">
        <f t="shared" ca="1" si="162"/>
        <v>0</v>
      </c>
      <c r="E232" s="34">
        <f t="shared" ca="1" si="163"/>
        <v>0</v>
      </c>
      <c r="F232" s="34">
        <f t="shared" ca="1" si="164"/>
        <v>0</v>
      </c>
      <c r="G232" s="34">
        <f t="array" aca="1" ref="G232" ca="1">MIN(IF((MONTH(DatesS)=$A232)*(OFFSET(DatesS,,INDEX(ColS,MATCH($C232,Param,0))))&gt;0,OFFSET(DatesS,,INDEX(ColS,MATCH($C232,Param,0)))))</f>
        <v>0</v>
      </c>
      <c r="H232" s="34">
        <f t="array" aca="1" ref="H232" ca="1">MAX(IF((MONTH(DatesS)=$A232)*(OFFSET(DatesS,,INDEX(ColS,MATCH($C232,Param,0))))&gt;0,OFFSET(DatesS,,INDEX(ColS,MATCH($C232,Param,0)))))</f>
        <v>0</v>
      </c>
      <c r="I232" s="42">
        <f t="shared" ca="1" si="165"/>
        <v>0</v>
      </c>
      <c r="J232" s="41" t="e">
        <f t="shared" ca="1" si="168"/>
        <v>#REF!</v>
      </c>
      <c r="K232" s="34" t="e">
        <f t="shared" ca="1" si="169"/>
        <v>#REF!</v>
      </c>
      <c r="L232" s="34" t="e">
        <f t="shared" ca="1" si="166"/>
        <v>#REF!</v>
      </c>
      <c r="M232" s="34" t="e">
        <f t="array" aca="1" ref="M232" ca="1">MIN(IF((MONTH(DatesD)=$A232)*(OFFSET(DatesD,,INDEX(ColD1,MATCH($C232,Param,0))))&gt;0,OFFSET(DatesD,,INDEX(ColD1,MATCH($C232,Param,0)))))</f>
        <v>#REF!</v>
      </c>
      <c r="N232" s="34" t="e">
        <f t="array" aca="1" ref="N232" ca="1">MAX(IF((MONTH(DatesD)=$A232)*(OFFSET(DatesD,,INDEX(ColD1,MATCH($C232,Param,0))))&gt;0,OFFSET(DatesD,,INDEX(ColD1,MATCH($C232,Param,0)))))</f>
        <v>#REF!</v>
      </c>
      <c r="O232" s="42" t="e">
        <f t="shared" ca="1" si="167"/>
        <v>#REF!</v>
      </c>
      <c r="P232" s="36"/>
      <c r="Q232" s="35"/>
      <c r="R232" s="35"/>
      <c r="S232" s="35"/>
      <c r="T232" s="35"/>
      <c r="U232" s="37"/>
      <c r="V232" s="36"/>
      <c r="W232" s="35"/>
      <c r="X232" s="35"/>
      <c r="Y232" s="35"/>
      <c r="Z232" s="35"/>
      <c r="AA232" s="37"/>
      <c r="AB232" s="36"/>
      <c r="AC232" s="35"/>
      <c r="AD232" s="35"/>
      <c r="AE232" s="35"/>
      <c r="AF232" s="35"/>
      <c r="AG232" s="37"/>
      <c r="AH232" s="41" t="e">
        <f ca="1">SUMPRODUCT((MONTH(DatesSH)=$A232)*(OFFSET(DatesSH,,INDEX(ColSH,MATCH($C232,Param,0)))&lt;&gt;0))</f>
        <v>#REF!</v>
      </c>
      <c r="AI232" s="34" t="e">
        <f ca="1">SUMPRODUCT((MONTH(DatesSH)=$A232)*(OFFSET(DatesSH,,INDEX(ColSH,MATCH($C232,Param,0)))))</f>
        <v>#REF!</v>
      </c>
      <c r="AJ232" s="34" t="e">
        <f ca="1">IF(AH232=0,0,AI232/AH232)</f>
        <v>#REF!</v>
      </c>
      <c r="AK232" s="34" t="e">
        <f t="array" aca="1" ref="AK232" ca="1">MIN(IF((MONTH(DatesSH)=$A232)*(OFFSET(DatesSH,,INDEX(ColSH,MATCH($C232,Param,0))))&gt;0,OFFSET(DatesSH,,INDEX(ColSH,MATCH($C232,Param,0)))))</f>
        <v>#REF!</v>
      </c>
      <c r="AL232" s="34" t="e">
        <f t="array" aca="1" ref="AL232" ca="1">MAX(IF((MONTH(DatesSH)=$A232)*(OFFSET(DatesSH,,INDEX(ColSH,MATCH($C232,Param,0))))&gt;0,OFFSET(DatesSH,,INDEX(ColSH,MATCH($C232,Param,0)))))</f>
        <v>#REF!</v>
      </c>
      <c r="AM232" s="42" t="e">
        <f ca="1">SUMPRODUCT((MONTH(DatesSH)=$A232)*(OFFSET(DatesSH,,INDEX(ColSH,MATCH($C232,Param,0)))&gt;=INDEX(SeuilSH,MATCH($C232,Param,0))))</f>
        <v>#REF!</v>
      </c>
      <c r="AN232" s="208" t="e">
        <f t="shared" ca="1" si="144"/>
        <v>#REF!</v>
      </c>
    </row>
    <row r="233" spans="1:41" ht="25.5" customHeight="1" outlineLevel="1" x14ac:dyDescent="0.25">
      <c r="A233" s="18">
        <f t="shared" si="170"/>
        <v>11</v>
      </c>
      <c r="B233" s="276"/>
      <c r="C233" s="105" t="s">
        <v>37</v>
      </c>
      <c r="D233" s="41" t="e">
        <f t="shared" ca="1" si="162"/>
        <v>#N/A</v>
      </c>
      <c r="E233" s="34" t="e">
        <f t="shared" ca="1" si="163"/>
        <v>#N/A</v>
      </c>
      <c r="F233" s="34" t="e">
        <f t="shared" ca="1" si="164"/>
        <v>#N/A</v>
      </c>
      <c r="G233" s="34" t="e">
        <f t="array" aca="1" ref="G233" ca="1">MIN(IF((MONTH(DatesS)=$A233)*(OFFSET(DatesS,,INDEX(ColS,MATCH($C233,Param,0))))&gt;0,OFFSET(DatesS,,INDEX(ColS,MATCH($C233,Param,0)))))</f>
        <v>#N/A</v>
      </c>
      <c r="H233" s="34" t="e">
        <f t="array" aca="1" ref="H233" ca="1">MAX(IF((MONTH(DatesS)=$A233)*(OFFSET(DatesS,,INDEX(ColS,MATCH($C233,Param,0))))&gt;0,OFFSET(DatesS,,INDEX(ColS,MATCH($C233,Param,0)))))</f>
        <v>#N/A</v>
      </c>
      <c r="I233" s="42" t="e">
        <f t="shared" ca="1" si="165"/>
        <v>#N/A</v>
      </c>
      <c r="J233" s="41" t="e">
        <f t="shared" ca="1" si="168"/>
        <v>#REF!</v>
      </c>
      <c r="K233" s="34" t="e">
        <f t="shared" ca="1" si="169"/>
        <v>#REF!</v>
      </c>
      <c r="L233" s="34" t="e">
        <f t="shared" ca="1" si="166"/>
        <v>#REF!</v>
      </c>
      <c r="M233" s="34" t="e">
        <f t="array" aca="1" ref="M233" ca="1">MIN(IF((MONTH(DatesD)=$A233)*(OFFSET(DatesD,,INDEX(ColD1,MATCH($C233,Param,0))))&gt;0,OFFSET(DatesD,,INDEX(ColD1,MATCH($C233,Param,0)))))</f>
        <v>#REF!</v>
      </c>
      <c r="N233" s="34" t="e">
        <f t="array" aca="1" ref="N233" ca="1">MAX(IF((MONTH(DatesD)=$A233)*(OFFSET(DatesD,,INDEX(ColD1,MATCH($C233,Param,0))))&gt;0,OFFSET(DatesD,,INDEX(ColD1,MATCH($C233,Param,0)))))</f>
        <v>#REF!</v>
      </c>
      <c r="O233" s="42" t="e">
        <f t="shared" ca="1" si="167"/>
        <v>#REF!</v>
      </c>
      <c r="P233" s="36"/>
      <c r="Q233" s="35"/>
      <c r="R233" s="35"/>
      <c r="S233" s="35"/>
      <c r="T233" s="35"/>
      <c r="U233" s="37"/>
      <c r="V233" s="107"/>
      <c r="W233" s="108"/>
      <c r="X233" s="108"/>
      <c r="Y233" s="108"/>
      <c r="Z233" s="108"/>
      <c r="AA233" s="109"/>
      <c r="AB233" s="36"/>
      <c r="AC233" s="35"/>
      <c r="AD233" s="35"/>
      <c r="AE233" s="35"/>
      <c r="AF233" s="35"/>
      <c r="AG233" s="37"/>
      <c r="AH233" s="107"/>
      <c r="AI233" s="108"/>
      <c r="AJ233" s="108"/>
      <c r="AK233" s="108"/>
      <c r="AL233" s="108"/>
      <c r="AM233" s="109"/>
      <c r="AN233" s="208" t="e">
        <f t="shared" ca="1" si="144"/>
        <v>#N/A</v>
      </c>
    </row>
    <row r="234" spans="1:41" ht="25.5" customHeight="1" outlineLevel="1" x14ac:dyDescent="0.25">
      <c r="A234" s="18">
        <f t="shared" si="170"/>
        <v>11</v>
      </c>
      <c r="B234" s="276"/>
      <c r="C234" s="105" t="s">
        <v>44</v>
      </c>
      <c r="D234" s="41">
        <f t="shared" ca="1" si="162"/>
        <v>0</v>
      </c>
      <c r="E234" s="34">
        <f t="shared" ca="1" si="163"/>
        <v>0</v>
      </c>
      <c r="F234" s="34">
        <f t="shared" ca="1" si="164"/>
        <v>0</v>
      </c>
      <c r="G234" s="34">
        <f t="array" aca="1" ref="G234" ca="1">MIN(IF((MONTH(DatesS)=$A234)*(OFFSET(DatesS,,INDEX(ColS,MATCH($C234,Param,0))))&gt;0,OFFSET(DatesS,,INDEX(ColS,MATCH($C234,Param,0)))))</f>
        <v>0</v>
      </c>
      <c r="H234" s="34">
        <f t="array" aca="1" ref="H234" ca="1">MAX(IF((MONTH(DatesS)=$A234)*(OFFSET(DatesS,,INDEX(ColS,MATCH($C234,Param,0))))&gt;0,OFFSET(DatesS,,INDEX(ColS,MATCH($C234,Param,0)))))</f>
        <v>0</v>
      </c>
      <c r="I234" s="42">
        <f t="shared" ca="1" si="165"/>
        <v>0</v>
      </c>
      <c r="J234" s="41" t="e">
        <f t="shared" ca="1" si="168"/>
        <v>#REF!</v>
      </c>
      <c r="K234" s="34" t="e">
        <f t="shared" ca="1" si="169"/>
        <v>#REF!</v>
      </c>
      <c r="L234" s="34" t="e">
        <f t="shared" ca="1" si="166"/>
        <v>#REF!</v>
      </c>
      <c r="M234" s="34" t="e">
        <f t="array" aca="1" ref="M234" ca="1">MIN(IF((MONTH(DatesD)=$A234)*(OFFSET(DatesD,,INDEX(ColD1,MATCH($C234,Param,0))))&gt;0,OFFSET(DatesD,,INDEX(ColD1,MATCH($C234,Param,0)))))</f>
        <v>#REF!</v>
      </c>
      <c r="N234" s="34" t="e">
        <f t="array" aca="1" ref="N234" ca="1">MAX(IF((MONTH(DatesD)=$A234)*(OFFSET(DatesD,,INDEX(ColD1,MATCH($C234,Param,0))))&gt;0,OFFSET(DatesD,,INDEX(ColD1,MATCH($C234,Param,0)))))</f>
        <v>#REF!</v>
      </c>
      <c r="O234" s="42" t="e">
        <f t="shared" ca="1" si="167"/>
        <v>#REF!</v>
      </c>
      <c r="P234" s="70"/>
      <c r="Q234" s="71"/>
      <c r="R234" s="71"/>
      <c r="S234" s="71"/>
      <c r="T234" s="71"/>
      <c r="U234" s="69"/>
      <c r="V234" s="107"/>
      <c r="W234" s="108"/>
      <c r="X234" s="108"/>
      <c r="Y234" s="108"/>
      <c r="Z234" s="108"/>
      <c r="AA234" s="109"/>
      <c r="AB234" s="36"/>
      <c r="AC234" s="35"/>
      <c r="AD234" s="35"/>
      <c r="AE234" s="35"/>
      <c r="AF234" s="35"/>
      <c r="AG234" s="37"/>
      <c r="AH234" s="107"/>
      <c r="AI234" s="108"/>
      <c r="AJ234" s="108"/>
      <c r="AK234" s="108"/>
      <c r="AL234" s="108"/>
      <c r="AM234" s="109"/>
      <c r="AN234" s="208" t="e">
        <f t="shared" ca="1" si="144"/>
        <v>#REF!</v>
      </c>
    </row>
    <row r="235" spans="1:41" ht="25.5" customHeight="1" outlineLevel="1" x14ac:dyDescent="0.25">
      <c r="A235" s="18">
        <f t="shared" si="170"/>
        <v>11</v>
      </c>
      <c r="B235" s="276"/>
      <c r="C235" s="105" t="s">
        <v>45</v>
      </c>
      <c r="D235" s="41">
        <f t="shared" ca="1" si="162"/>
        <v>0</v>
      </c>
      <c r="E235" s="34">
        <f t="shared" ca="1" si="163"/>
        <v>0</v>
      </c>
      <c r="F235" s="34">
        <f t="shared" ca="1" si="164"/>
        <v>0</v>
      </c>
      <c r="G235" s="34">
        <f t="array" aca="1" ref="G235" ca="1">MIN(IF((MONTH(DatesS)=$A235)*(OFFSET(DatesS,,INDEX(ColS,MATCH($C235,Param,0))))&gt;0,OFFSET(DatesS,,INDEX(ColS,MATCH($C235,Param,0)))))</f>
        <v>0</v>
      </c>
      <c r="H235" s="34">
        <f t="array" aca="1" ref="H235" ca="1">MAX(IF((MONTH(DatesS)=$A235)*(OFFSET(DatesS,,INDEX(ColS,MATCH($C235,Param,0))))&gt;0,OFFSET(DatesS,,INDEX(ColS,MATCH($C235,Param,0)))))</f>
        <v>0</v>
      </c>
      <c r="I235" s="42">
        <f t="shared" ca="1" si="165"/>
        <v>0</v>
      </c>
      <c r="J235" s="107"/>
      <c r="K235" s="108"/>
      <c r="L235" s="108"/>
      <c r="M235" s="108"/>
      <c r="N235" s="108"/>
      <c r="O235" s="109"/>
      <c r="P235" s="107"/>
      <c r="Q235" s="108"/>
      <c r="R235" s="108"/>
      <c r="S235" s="108"/>
      <c r="T235" s="108"/>
      <c r="U235" s="109"/>
      <c r="V235" s="107"/>
      <c r="W235" s="108"/>
      <c r="X235" s="108"/>
      <c r="Y235" s="108"/>
      <c r="Z235" s="108"/>
      <c r="AA235" s="109"/>
      <c r="AB235" s="107"/>
      <c r="AC235" s="108"/>
      <c r="AD235" s="108"/>
      <c r="AE235" s="108"/>
      <c r="AF235" s="108"/>
      <c r="AG235" s="109"/>
      <c r="AH235" s="107"/>
      <c r="AI235" s="108"/>
      <c r="AJ235" s="108"/>
      <c r="AK235" s="108"/>
      <c r="AL235" s="108"/>
      <c r="AM235" s="109"/>
      <c r="AN235" s="208">
        <f t="shared" ca="1" si="144"/>
        <v>0</v>
      </c>
    </row>
    <row r="236" spans="1:41" ht="25.5" customHeight="1" outlineLevel="1" x14ac:dyDescent="0.25">
      <c r="A236" s="18">
        <f t="shared" si="170"/>
        <v>11</v>
      </c>
      <c r="B236" s="276"/>
      <c r="C236" s="105" t="s">
        <v>46</v>
      </c>
      <c r="D236" s="41">
        <f t="shared" ca="1" si="162"/>
        <v>0</v>
      </c>
      <c r="E236" s="34">
        <f t="shared" ca="1" si="163"/>
        <v>0</v>
      </c>
      <c r="F236" s="34">
        <f t="shared" ca="1" si="164"/>
        <v>0</v>
      </c>
      <c r="G236" s="34">
        <f t="array" aca="1" ref="G236" ca="1">MIN(IF((MONTH(DatesS)=$A236)*(OFFSET(DatesS,,INDEX(ColS,MATCH($C236,Param,0))))&gt;0,OFFSET(DatesS,,INDEX(ColS,MATCH($C236,Param,0)))))</f>
        <v>0</v>
      </c>
      <c r="H236" s="34">
        <f t="array" aca="1" ref="H236" ca="1">MAX(IF((MONTH(DatesS)=$A236)*(OFFSET(DatesS,,INDEX(ColS,MATCH($C236,Param,0))))&gt;0,OFFSET(DatesS,,INDEX(ColS,MATCH($C236,Param,0)))))</f>
        <v>0</v>
      </c>
      <c r="I236" s="42">
        <f t="shared" ca="1" si="165"/>
        <v>0</v>
      </c>
      <c r="J236" s="107"/>
      <c r="K236" s="108"/>
      <c r="L236" s="108"/>
      <c r="M236" s="108"/>
      <c r="N236" s="108"/>
      <c r="O236" s="109"/>
      <c r="P236" s="107"/>
      <c r="Q236" s="108"/>
      <c r="R236" s="108"/>
      <c r="S236" s="108"/>
      <c r="T236" s="108"/>
      <c r="U236" s="109"/>
      <c r="V236" s="107"/>
      <c r="W236" s="108"/>
      <c r="X236" s="108"/>
      <c r="Y236" s="108"/>
      <c r="Z236" s="108"/>
      <c r="AA236" s="109"/>
      <c r="AB236" s="107"/>
      <c r="AC236" s="108"/>
      <c r="AD236" s="108"/>
      <c r="AE236" s="108"/>
      <c r="AF236" s="108"/>
      <c r="AG236" s="109"/>
      <c r="AH236" s="107"/>
      <c r="AI236" s="108"/>
      <c r="AJ236" s="108"/>
      <c r="AK236" s="108"/>
      <c r="AL236" s="108"/>
      <c r="AM236" s="109"/>
      <c r="AN236" s="208">
        <f t="shared" ca="1" si="144"/>
        <v>0</v>
      </c>
      <c r="AO236" s="19"/>
    </row>
    <row r="237" spans="1:41" ht="25.5" customHeight="1" outlineLevel="1" x14ac:dyDescent="0.25">
      <c r="A237" s="18">
        <f t="shared" si="170"/>
        <v>11</v>
      </c>
      <c r="B237" s="276"/>
      <c r="C237" s="105" t="s">
        <v>47</v>
      </c>
      <c r="D237" s="41">
        <f t="shared" ca="1" si="162"/>
        <v>0</v>
      </c>
      <c r="E237" s="34">
        <f t="shared" ca="1" si="163"/>
        <v>0</v>
      </c>
      <c r="F237" s="34">
        <f t="shared" ca="1" si="164"/>
        <v>0</v>
      </c>
      <c r="G237" s="34">
        <f t="array" aca="1" ref="G237" ca="1">MIN(IF((MONTH(DatesS)=$A237)*(OFFSET(DatesS,,INDEX(ColS,MATCH($C237,Param,0))))&gt;0,OFFSET(DatesS,,INDEX(ColS,MATCH($C237,Param,0)))))</f>
        <v>0</v>
      </c>
      <c r="H237" s="34">
        <f t="array" aca="1" ref="H237" ca="1">MAX(IF((MONTH(DatesS)=$A237)*(OFFSET(DatesS,,INDEX(ColS,MATCH($C237,Param,0))))&gt;0,OFFSET(DatesS,,INDEX(ColS,MATCH($C237,Param,0)))))</f>
        <v>0</v>
      </c>
      <c r="I237" s="42">
        <f t="shared" ca="1" si="165"/>
        <v>0</v>
      </c>
      <c r="J237" s="107"/>
      <c r="K237" s="108"/>
      <c r="L237" s="108"/>
      <c r="M237" s="108"/>
      <c r="N237" s="108"/>
      <c r="O237" s="109"/>
      <c r="P237" s="107"/>
      <c r="Q237" s="108"/>
      <c r="R237" s="108"/>
      <c r="S237" s="108"/>
      <c r="T237" s="108"/>
      <c r="U237" s="109"/>
      <c r="V237" s="107"/>
      <c r="W237" s="108"/>
      <c r="X237" s="108"/>
      <c r="Y237" s="108"/>
      <c r="Z237" s="108"/>
      <c r="AA237" s="109"/>
      <c r="AB237" s="107"/>
      <c r="AC237" s="108"/>
      <c r="AD237" s="108"/>
      <c r="AE237" s="108"/>
      <c r="AF237" s="108"/>
      <c r="AG237" s="109"/>
      <c r="AH237" s="107"/>
      <c r="AI237" s="108"/>
      <c r="AJ237" s="108"/>
      <c r="AK237" s="108"/>
      <c r="AL237" s="108"/>
      <c r="AM237" s="109"/>
      <c r="AN237" s="208">
        <f t="shared" ca="1" si="144"/>
        <v>0</v>
      </c>
    </row>
    <row r="238" spans="1:41" ht="25.5" customHeight="1" outlineLevel="1" x14ac:dyDescent="0.25">
      <c r="A238" s="18">
        <v>1</v>
      </c>
      <c r="B238" s="276"/>
      <c r="C238" s="105" t="s">
        <v>71</v>
      </c>
      <c r="D238" s="41">
        <f t="shared" ca="1" si="162"/>
        <v>30</v>
      </c>
      <c r="E238" s="34">
        <f t="shared" ca="1" si="163"/>
        <v>1734.8700000000001</v>
      </c>
      <c r="F238" s="34">
        <f t="shared" ca="1" si="164"/>
        <v>57.829000000000001</v>
      </c>
      <c r="G238" s="34">
        <f t="array" aca="1" ref="G238" ca="1">MIN(IF((MONTH(DatesS)=$A238)*(OFFSET(DatesS,,INDEX(ColS,MATCH($C238,Param,0))))&gt;0,OFFSET(DatesS,,INDEX(ColS,MATCH($C238,Param,0)))))</f>
        <v>0.12</v>
      </c>
      <c r="H238" s="34">
        <f t="array" aca="1" ref="H238" ca="1">MAX(IF((MONTH(DatesS)=$A238)*(OFFSET(DatesS,,INDEX(ColS,MATCH($C238,Param,0))))&gt;0,OFFSET(DatesS,,INDEX(ColS,MATCH($C238,Param,0)))))</f>
        <v>620</v>
      </c>
      <c r="I238" s="42">
        <f t="shared" ca="1" si="165"/>
        <v>4</v>
      </c>
      <c r="J238" s="107"/>
      <c r="K238" s="108"/>
      <c r="L238" s="108"/>
      <c r="M238" s="108"/>
      <c r="N238" s="108"/>
      <c r="O238" s="109"/>
      <c r="P238" s="107"/>
      <c r="Q238" s="108"/>
      <c r="R238" s="108"/>
      <c r="S238" s="108"/>
      <c r="T238" s="108"/>
      <c r="U238" s="109"/>
      <c r="V238" s="36"/>
      <c r="W238" s="35"/>
      <c r="X238" s="35"/>
      <c r="Y238" s="35"/>
      <c r="Z238" s="35"/>
      <c r="AA238" s="37"/>
      <c r="AB238" s="36"/>
      <c r="AC238" s="35"/>
      <c r="AD238" s="35"/>
      <c r="AE238" s="35"/>
      <c r="AF238" s="35"/>
      <c r="AG238" s="37"/>
      <c r="AH238" s="107"/>
      <c r="AI238" s="108"/>
      <c r="AJ238" s="108"/>
      <c r="AK238" s="108"/>
      <c r="AL238" s="108"/>
      <c r="AM238" s="109"/>
      <c r="AN238" s="208">
        <f t="shared" ca="1" si="144"/>
        <v>30</v>
      </c>
    </row>
    <row r="239" spans="1:41" ht="25.5" customHeight="1" outlineLevel="1" x14ac:dyDescent="0.25">
      <c r="A239" s="18">
        <f>A237</f>
        <v>11</v>
      </c>
      <c r="B239" s="276"/>
      <c r="C239" s="105" t="s">
        <v>28</v>
      </c>
      <c r="D239" s="41">
        <f t="shared" ca="1" si="162"/>
        <v>0</v>
      </c>
      <c r="E239" s="34">
        <f t="shared" ca="1" si="163"/>
        <v>0</v>
      </c>
      <c r="F239" s="34">
        <f t="shared" ca="1" si="164"/>
        <v>0</v>
      </c>
      <c r="G239" s="34">
        <f t="array" aca="1" ref="G239" ca="1">MIN(IF((MONTH(DatesS)=$A239)*(OFFSET(DatesS,,INDEX(ColS,MATCH($C239,Param,0))))&gt;0,OFFSET(DatesS,,INDEX(ColS,MATCH($C239,Param,0)))))</f>
        <v>0</v>
      </c>
      <c r="H239" s="34">
        <f t="array" aca="1" ref="H239" ca="1">MAX(IF((MONTH(DatesS)=$A239)*(OFFSET(DatesS,,INDEX(ColS,MATCH($C239,Param,0))))&gt;0,OFFSET(DatesS,,INDEX(ColS,MATCH($C239,Param,0)))))</f>
        <v>0</v>
      </c>
      <c r="I239" s="42">
        <f t="shared" ca="1" si="165"/>
        <v>0</v>
      </c>
      <c r="J239" s="41" t="e">
        <f t="shared" ref="J239:J247" ca="1" si="171">SUMPRODUCT((MONTH(DatesD)=$A239)*(OFFSET(DatesD,,INDEX(ColD1,MATCH($C239,Param,0)))&lt;&gt;0))</f>
        <v>#REF!</v>
      </c>
      <c r="K239" s="34" t="e">
        <f t="shared" ref="K239:K247" ca="1" si="172">SUMPRODUCT((MONTH(DatesD)=$A239)*(OFFSET(DatesD,,INDEX(ColD1,MATCH($C239,Param,0)))))</f>
        <v>#REF!</v>
      </c>
      <c r="L239" s="34" t="e">
        <f t="shared" ref="L239:L247" ca="1" si="173">IF(J239=0,0,K239/J239)</f>
        <v>#REF!</v>
      </c>
      <c r="M239" s="34" t="e">
        <f t="array" aca="1" ref="M239" ca="1">MIN(IF((MONTH(DatesD)=$A239)*(OFFSET(DatesD,,INDEX(ColD1,MATCH($C239,Param,0))))&gt;0,OFFSET(DatesD,,INDEX(ColD1,MATCH($C239,Param,0)))))</f>
        <v>#REF!</v>
      </c>
      <c r="N239" s="34" t="e">
        <f t="array" aca="1" ref="N239" ca="1">MAX(IF((MONTH(DatesD)=$A239)*(OFFSET(DatesD,,INDEX(ColD1,MATCH($C239,Param,0))))&gt;0,OFFSET(DatesD,,INDEX(ColD1,MATCH($C239,Param,0)))))</f>
        <v>#REF!</v>
      </c>
      <c r="O239" s="42" t="e">
        <f t="shared" ref="O239:O247" ca="1" si="174">SUMPRODUCT((MONTH(DatesD)=$A239)*(OFFSET(DatesD,,INDEX(ColD1,MATCH($C239,Param,0)))&gt;=INDEX(SeuilD1,MATCH($C239,Param,0))))</f>
        <v>#REF!</v>
      </c>
      <c r="P239" s="36"/>
      <c r="Q239" s="35"/>
      <c r="R239" s="35"/>
      <c r="S239" s="35"/>
      <c r="T239" s="35"/>
      <c r="U239" s="37"/>
      <c r="V239" s="107"/>
      <c r="W239" s="108"/>
      <c r="X239" s="108"/>
      <c r="Y239" s="108"/>
      <c r="Z239" s="108"/>
      <c r="AA239" s="109"/>
      <c r="AB239" s="107"/>
      <c r="AC239" s="108"/>
      <c r="AD239" s="108">
        <f t="shared" ref="AD239:AD247" ca="1" si="175">IF(AB239=0,0,SUMPRODUCT((MONTH(DatesUF)=$A239)*(OFFSET(DatesUF,,INDEX(ColD1,MATCH(U239,Param,0)))))/SUMPRODUCT((MONTH(DatesUF)=$A239)*(OFFSET(DatesUF,,INDEX(ColD1,MATCH(U239,Param,0)))&lt;&gt;0)))</f>
        <v>0</v>
      </c>
      <c r="AE239" s="108"/>
      <c r="AF239" s="108"/>
      <c r="AG239" s="109"/>
      <c r="AH239" s="107"/>
      <c r="AI239" s="108"/>
      <c r="AJ239" s="108"/>
      <c r="AK239" s="108"/>
      <c r="AL239" s="108"/>
      <c r="AM239" s="109"/>
      <c r="AN239" s="208" t="e">
        <f t="shared" ca="1" si="144"/>
        <v>#REF!</v>
      </c>
    </row>
    <row r="240" spans="1:41" ht="25.5" customHeight="1" outlineLevel="1" x14ac:dyDescent="0.25">
      <c r="A240" s="18">
        <f t="shared" ref="A240:A248" si="176">A239</f>
        <v>11</v>
      </c>
      <c r="B240" s="276"/>
      <c r="C240" s="105" t="s">
        <v>64</v>
      </c>
      <c r="D240" s="41">
        <f t="shared" ca="1" si="162"/>
        <v>0</v>
      </c>
      <c r="E240" s="34" t="e">
        <f t="shared" ca="1" si="163"/>
        <v>#VALUE!</v>
      </c>
      <c r="F240" s="34">
        <f t="shared" ca="1" si="164"/>
        <v>0</v>
      </c>
      <c r="G240" s="34" t="e">
        <f t="array" aca="1" ref="G240" ca="1">MIN(IF((MONTH(DatesS)=$A240)*(OFFSET(DatesS,,INDEX(ColS,MATCH($C240,Param,0))))&gt;0,OFFSET(DatesS,,INDEX(ColS,MATCH($C240,Param,0)))))</f>
        <v>#VALUE!</v>
      </c>
      <c r="H240" s="34" t="e">
        <f t="array" aca="1" ref="H240" ca="1">MAX(IF((MONTH(DatesS)=$A240)*(OFFSET(DatesS,,INDEX(ColS,MATCH($C240,Param,0))))&gt;0,OFFSET(DatesS,,INDEX(ColS,MATCH($C240,Param,0)))))</f>
        <v>#VALUE!</v>
      </c>
      <c r="I240" s="42">
        <f t="shared" ca="1" si="165"/>
        <v>0</v>
      </c>
      <c r="J240" s="41" t="e">
        <f t="shared" ca="1" si="171"/>
        <v>#REF!</v>
      </c>
      <c r="K240" s="34" t="e">
        <f t="shared" ca="1" si="172"/>
        <v>#REF!</v>
      </c>
      <c r="L240" s="34" t="e">
        <f t="shared" ca="1" si="173"/>
        <v>#REF!</v>
      </c>
      <c r="M240" s="34" t="e">
        <f t="array" aca="1" ref="M240" ca="1">MIN(IF((MONTH(DatesD)=$A240)*(OFFSET(DatesD,,INDEX(ColD1,MATCH($C240,Param,0))))&gt;0,OFFSET(DatesD,,INDEX(ColD1,MATCH($C240,Param,0)))))</f>
        <v>#REF!</v>
      </c>
      <c r="N240" s="34" t="e">
        <f t="array" aca="1" ref="N240" ca="1">MAX(IF((MONTH(DatesD)=$A240)*(OFFSET(DatesD,,INDEX(ColD1,MATCH($C240,Param,0))))&gt;0,OFFSET(DatesD,,INDEX(ColD1,MATCH($C240,Param,0)))))</f>
        <v>#REF!</v>
      </c>
      <c r="O240" s="42" t="e">
        <f t="shared" ca="1" si="174"/>
        <v>#REF!</v>
      </c>
      <c r="P240" s="36"/>
      <c r="Q240" s="35"/>
      <c r="R240" s="35"/>
      <c r="S240" s="35"/>
      <c r="T240" s="35"/>
      <c r="U240" s="37"/>
      <c r="V240" s="107"/>
      <c r="W240" s="108"/>
      <c r="X240" s="108"/>
      <c r="Y240" s="108"/>
      <c r="Z240" s="108"/>
      <c r="AA240" s="109"/>
      <c r="AB240" s="107"/>
      <c r="AC240" s="108"/>
      <c r="AD240" s="108">
        <f t="shared" ca="1" si="175"/>
        <v>0</v>
      </c>
      <c r="AE240" s="108"/>
      <c r="AF240" s="108"/>
      <c r="AG240" s="109"/>
      <c r="AH240" s="107"/>
      <c r="AI240" s="108"/>
      <c r="AJ240" s="108"/>
      <c r="AK240" s="108"/>
      <c r="AL240" s="108"/>
      <c r="AM240" s="109"/>
      <c r="AN240" s="208" t="e">
        <f t="shared" ca="1" si="144"/>
        <v>#REF!</v>
      </c>
    </row>
    <row r="241" spans="1:40" ht="25.5" customHeight="1" outlineLevel="1" x14ac:dyDescent="0.25">
      <c r="A241" s="18">
        <f t="shared" si="176"/>
        <v>11</v>
      </c>
      <c r="B241" s="276"/>
      <c r="C241" s="105" t="s">
        <v>65</v>
      </c>
      <c r="D241" s="41">
        <f t="shared" ca="1" si="162"/>
        <v>0</v>
      </c>
      <c r="E241" s="34" t="e">
        <f t="shared" ca="1" si="163"/>
        <v>#VALUE!</v>
      </c>
      <c r="F241" s="34">
        <f t="shared" ca="1" si="164"/>
        <v>0</v>
      </c>
      <c r="G241" s="34" t="e">
        <f t="array" aca="1" ref="G241" ca="1">MIN(IF((MONTH(DatesS)=$A241)*(OFFSET(DatesS,,INDEX(ColS,MATCH($C241,Param,0))))&gt;0,OFFSET(DatesS,,INDEX(ColS,MATCH($C241,Param,0)))))</f>
        <v>#VALUE!</v>
      </c>
      <c r="H241" s="34" t="e">
        <f t="array" aca="1" ref="H241" ca="1">MAX(IF((MONTH(DatesS)=$A241)*(OFFSET(DatesS,,INDEX(ColS,MATCH($C241,Param,0))))&gt;0,OFFSET(DatesS,,INDEX(ColS,MATCH($C241,Param,0)))))</f>
        <v>#VALUE!</v>
      </c>
      <c r="I241" s="42">
        <f t="shared" ca="1" si="165"/>
        <v>0</v>
      </c>
      <c r="J241" s="41" t="e">
        <f t="shared" ca="1" si="171"/>
        <v>#REF!</v>
      </c>
      <c r="K241" s="34" t="e">
        <f t="shared" ca="1" si="172"/>
        <v>#REF!</v>
      </c>
      <c r="L241" s="34" t="e">
        <f t="shared" ca="1" si="173"/>
        <v>#REF!</v>
      </c>
      <c r="M241" s="34" t="e">
        <f t="array" aca="1" ref="M241" ca="1">MIN(IF((MONTH(DatesD)=$A241)*(OFFSET(DatesD,,INDEX(ColD1,MATCH($C241,Param,0))))&gt;0,OFFSET(DatesD,,INDEX(ColD1,MATCH($C241,Param,0)))))</f>
        <v>#REF!</v>
      </c>
      <c r="N241" s="34" t="e">
        <f t="array" aca="1" ref="N241" ca="1">MAX(IF((MONTH(DatesD)=$A241)*(OFFSET(DatesD,,INDEX(ColD1,MATCH($C241,Param,0))))&gt;0,OFFSET(DatesD,,INDEX(ColD1,MATCH($C241,Param,0)))))</f>
        <v>#REF!</v>
      </c>
      <c r="O241" s="42" t="e">
        <f t="shared" ca="1" si="174"/>
        <v>#REF!</v>
      </c>
      <c r="P241" s="36"/>
      <c r="Q241" s="35"/>
      <c r="R241" s="35"/>
      <c r="S241" s="35"/>
      <c r="T241" s="35"/>
      <c r="U241" s="37"/>
      <c r="V241" s="107"/>
      <c r="W241" s="108"/>
      <c r="X241" s="108"/>
      <c r="Y241" s="108"/>
      <c r="Z241" s="108"/>
      <c r="AA241" s="109"/>
      <c r="AB241" s="107"/>
      <c r="AC241" s="108"/>
      <c r="AD241" s="108">
        <f t="shared" ca="1" si="175"/>
        <v>0</v>
      </c>
      <c r="AE241" s="108"/>
      <c r="AF241" s="108"/>
      <c r="AG241" s="109"/>
      <c r="AH241" s="107"/>
      <c r="AI241" s="108"/>
      <c r="AJ241" s="108"/>
      <c r="AK241" s="108"/>
      <c r="AL241" s="108"/>
      <c r="AM241" s="109"/>
      <c r="AN241" s="208" t="e">
        <f t="shared" ca="1" si="144"/>
        <v>#REF!</v>
      </c>
    </row>
    <row r="242" spans="1:40" ht="25.5" customHeight="1" outlineLevel="1" x14ac:dyDescent="0.25">
      <c r="A242" s="18">
        <f t="shared" si="176"/>
        <v>11</v>
      </c>
      <c r="B242" s="276"/>
      <c r="C242" s="105" t="s">
        <v>26</v>
      </c>
      <c r="D242" s="41">
        <f t="shared" ca="1" si="162"/>
        <v>0</v>
      </c>
      <c r="E242" s="34">
        <f t="shared" ca="1" si="163"/>
        <v>0</v>
      </c>
      <c r="F242" s="34">
        <f t="shared" ca="1" si="164"/>
        <v>0</v>
      </c>
      <c r="G242" s="34">
        <f t="array" aca="1" ref="G242" ca="1">MIN(IF((MONTH(DatesS)=$A242)*(OFFSET(DatesS,,INDEX(ColS,MATCH($C242,Param,0))))&gt;0,OFFSET(DatesS,,INDEX(ColS,MATCH($C242,Param,0)))))</f>
        <v>0</v>
      </c>
      <c r="H242" s="34">
        <f t="array" aca="1" ref="H242" ca="1">MAX(IF((MONTH(DatesS)=$A242)*(OFFSET(DatesS,,INDEX(ColS,MATCH($C242,Param,0))))&gt;0,OFFSET(DatesS,,INDEX(ColS,MATCH($C242,Param,0)))))</f>
        <v>0</v>
      </c>
      <c r="I242" s="42">
        <f t="shared" ca="1" si="165"/>
        <v>0</v>
      </c>
      <c r="J242" s="41" t="e">
        <f t="shared" ca="1" si="171"/>
        <v>#REF!</v>
      </c>
      <c r="K242" s="34" t="e">
        <f t="shared" ca="1" si="172"/>
        <v>#REF!</v>
      </c>
      <c r="L242" s="34" t="e">
        <f t="shared" ca="1" si="173"/>
        <v>#REF!</v>
      </c>
      <c r="M242" s="34" t="e">
        <f t="array" aca="1" ref="M242" ca="1">MIN(IF((MONTH(DatesD)=$A242)*(OFFSET(DatesD,,INDEX(ColD1,MATCH($C242,Param,0))))&gt;0,OFFSET(DatesD,,INDEX(ColD1,MATCH($C242,Param,0)))))</f>
        <v>#REF!</v>
      </c>
      <c r="N242" s="34" t="e">
        <f t="array" aca="1" ref="N242" ca="1">MAX(IF((MONTH(DatesD)=$A242)*(OFFSET(DatesD,,INDEX(ColD1,MATCH($C242,Param,0))))&gt;0,OFFSET(DatesD,,INDEX(ColD1,MATCH($C242,Param,0)))))</f>
        <v>#REF!</v>
      </c>
      <c r="O242" s="42" t="e">
        <f t="shared" ca="1" si="174"/>
        <v>#REF!</v>
      </c>
      <c r="P242" s="36"/>
      <c r="Q242" s="35"/>
      <c r="R242" s="35"/>
      <c r="S242" s="35"/>
      <c r="T242" s="35"/>
      <c r="U242" s="37"/>
      <c r="V242" s="107"/>
      <c r="W242" s="108"/>
      <c r="X242" s="108"/>
      <c r="Y242" s="108"/>
      <c r="Z242" s="108"/>
      <c r="AA242" s="109"/>
      <c r="AB242" s="107"/>
      <c r="AC242" s="108"/>
      <c r="AD242" s="108">
        <f t="shared" ca="1" si="175"/>
        <v>0</v>
      </c>
      <c r="AE242" s="108"/>
      <c r="AF242" s="108"/>
      <c r="AG242" s="109"/>
      <c r="AH242" s="107"/>
      <c r="AI242" s="108"/>
      <c r="AJ242" s="108"/>
      <c r="AK242" s="108"/>
      <c r="AL242" s="108"/>
      <c r="AM242" s="109"/>
      <c r="AN242" s="208" t="e">
        <f t="shared" ca="1" si="144"/>
        <v>#REF!</v>
      </c>
    </row>
    <row r="243" spans="1:40" ht="25.5" customHeight="1" outlineLevel="1" x14ac:dyDescent="0.25">
      <c r="A243" s="18">
        <f t="shared" si="176"/>
        <v>11</v>
      </c>
      <c r="B243" s="276"/>
      <c r="C243" s="105" t="s">
        <v>22</v>
      </c>
      <c r="D243" s="41">
        <f t="shared" ca="1" si="162"/>
        <v>0</v>
      </c>
      <c r="E243" s="34">
        <f t="shared" ca="1" si="163"/>
        <v>0</v>
      </c>
      <c r="F243" s="34">
        <f t="shared" ca="1" si="164"/>
        <v>0</v>
      </c>
      <c r="G243" s="34">
        <f t="array" aca="1" ref="G243" ca="1">MIN(IF((MONTH(DatesS)=$A243)*(OFFSET(DatesS,,INDEX(ColS,MATCH($C243,Param,0))))&gt;0,OFFSET(DatesS,,INDEX(ColS,MATCH($C243,Param,0)))))</f>
        <v>0</v>
      </c>
      <c r="H243" s="34">
        <f t="array" aca="1" ref="H243" ca="1">MAX(IF((MONTH(DatesS)=$A243)*(OFFSET(DatesS,,INDEX(ColS,MATCH($C243,Param,0))))&gt;0,OFFSET(DatesS,,INDEX(ColS,MATCH($C243,Param,0)))))</f>
        <v>0</v>
      </c>
      <c r="I243" s="42">
        <f t="shared" ca="1" si="165"/>
        <v>0</v>
      </c>
      <c r="J243" s="41" t="e">
        <f t="shared" ca="1" si="171"/>
        <v>#REF!</v>
      </c>
      <c r="K243" s="34" t="e">
        <f t="shared" ca="1" si="172"/>
        <v>#REF!</v>
      </c>
      <c r="L243" s="34" t="e">
        <f t="shared" ca="1" si="173"/>
        <v>#REF!</v>
      </c>
      <c r="M243" s="34" t="e">
        <f t="array" aca="1" ref="M243" ca="1">MIN(IF((MONTH(DatesD)=$A243)*(OFFSET(DatesD,,INDEX(ColD1,MATCH($C243,Param,0))))&gt;0,OFFSET(DatesD,,INDEX(ColD1,MATCH($C243,Param,0)))))</f>
        <v>#REF!</v>
      </c>
      <c r="N243" s="34" t="e">
        <f t="array" aca="1" ref="N243" ca="1">MAX(IF((MONTH(DatesD)=$A243)*(OFFSET(DatesD,,INDEX(ColD1,MATCH($C243,Param,0))))&gt;0,OFFSET(DatesD,,INDEX(ColD1,MATCH($C243,Param,0)))))</f>
        <v>#REF!</v>
      </c>
      <c r="O243" s="42" t="e">
        <f t="shared" ca="1" si="174"/>
        <v>#REF!</v>
      </c>
      <c r="P243" s="36"/>
      <c r="Q243" s="35"/>
      <c r="R243" s="35"/>
      <c r="S243" s="35"/>
      <c r="T243" s="35"/>
      <c r="U243" s="37"/>
      <c r="V243" s="107"/>
      <c r="W243" s="108"/>
      <c r="X243" s="108"/>
      <c r="Y243" s="108"/>
      <c r="Z243" s="108"/>
      <c r="AA243" s="109"/>
      <c r="AB243" s="107"/>
      <c r="AC243" s="108"/>
      <c r="AD243" s="108">
        <f t="shared" ca="1" si="175"/>
        <v>0</v>
      </c>
      <c r="AE243" s="108"/>
      <c r="AF243" s="108"/>
      <c r="AG243" s="109"/>
      <c r="AH243" s="107"/>
      <c r="AI243" s="108"/>
      <c r="AJ243" s="108"/>
      <c r="AK243" s="108"/>
      <c r="AL243" s="108"/>
      <c r="AM243" s="109"/>
      <c r="AN243" s="208" t="e">
        <f t="shared" ca="1" si="144"/>
        <v>#REF!</v>
      </c>
    </row>
    <row r="244" spans="1:40" ht="25.5" customHeight="1" outlineLevel="1" x14ac:dyDescent="0.25">
      <c r="A244" s="18">
        <f t="shared" si="176"/>
        <v>11</v>
      </c>
      <c r="B244" s="276"/>
      <c r="C244" s="105" t="s">
        <v>25</v>
      </c>
      <c r="D244" s="41">
        <f t="shared" ca="1" si="162"/>
        <v>0</v>
      </c>
      <c r="E244" s="34">
        <f t="shared" ca="1" si="163"/>
        <v>0</v>
      </c>
      <c r="F244" s="34">
        <f t="shared" ca="1" si="164"/>
        <v>0</v>
      </c>
      <c r="G244" s="34">
        <f t="array" aca="1" ref="G244" ca="1">MIN(IF((MONTH(DatesS)=$A244)*(OFFSET(DatesS,,INDEX(ColS,MATCH($C244,Param,0))))&gt;0,OFFSET(DatesS,,INDEX(ColS,MATCH($C244,Param,0)))))</f>
        <v>0</v>
      </c>
      <c r="H244" s="34">
        <f t="array" aca="1" ref="H244" ca="1">MAX(IF((MONTH(DatesS)=$A244)*(OFFSET(DatesS,,INDEX(ColS,MATCH($C244,Param,0))))&gt;0,OFFSET(DatesS,,INDEX(ColS,MATCH($C244,Param,0)))))</f>
        <v>0</v>
      </c>
      <c r="I244" s="42">
        <f t="shared" ca="1" si="165"/>
        <v>0</v>
      </c>
      <c r="J244" s="41" t="e">
        <f t="shared" ca="1" si="171"/>
        <v>#REF!</v>
      </c>
      <c r="K244" s="34" t="e">
        <f t="shared" ca="1" si="172"/>
        <v>#REF!</v>
      </c>
      <c r="L244" s="34" t="e">
        <f t="shared" ca="1" si="173"/>
        <v>#REF!</v>
      </c>
      <c r="M244" s="34" t="e">
        <f t="array" aca="1" ref="M244" ca="1">MIN(IF((MONTH(DatesD)=$A244)*(OFFSET(DatesD,,INDEX(ColD1,MATCH($C244,Param,0))))&gt;0,OFFSET(DatesD,,INDEX(ColD1,MATCH($C244,Param,0)))))</f>
        <v>#REF!</v>
      </c>
      <c r="N244" s="34" t="e">
        <f t="array" aca="1" ref="N244" ca="1">MAX(IF((MONTH(DatesD)=$A244)*(OFFSET(DatesD,,INDEX(ColD1,MATCH($C244,Param,0))))&gt;0,OFFSET(DatesD,,INDEX(ColD1,MATCH($C244,Param,0)))))</f>
        <v>#REF!</v>
      </c>
      <c r="O244" s="42" t="e">
        <f t="shared" ca="1" si="174"/>
        <v>#REF!</v>
      </c>
      <c r="P244" s="36"/>
      <c r="Q244" s="35"/>
      <c r="R244" s="35"/>
      <c r="S244" s="35"/>
      <c r="T244" s="35"/>
      <c r="U244" s="37"/>
      <c r="V244" s="107"/>
      <c r="W244" s="108"/>
      <c r="X244" s="108"/>
      <c r="Y244" s="108"/>
      <c r="Z244" s="108"/>
      <c r="AA244" s="109"/>
      <c r="AB244" s="107"/>
      <c r="AC244" s="108"/>
      <c r="AD244" s="108">
        <f t="shared" ca="1" si="175"/>
        <v>0</v>
      </c>
      <c r="AE244" s="108"/>
      <c r="AF244" s="108"/>
      <c r="AG244" s="109"/>
      <c r="AH244" s="107"/>
      <c r="AI244" s="108"/>
      <c r="AJ244" s="108"/>
      <c r="AK244" s="108"/>
      <c r="AL244" s="108"/>
      <c r="AM244" s="109"/>
      <c r="AN244" s="208" t="e">
        <f t="shared" ca="1" si="144"/>
        <v>#REF!</v>
      </c>
    </row>
    <row r="245" spans="1:40" ht="25.5" customHeight="1" outlineLevel="1" x14ac:dyDescent="0.25">
      <c r="A245" s="18">
        <f t="shared" si="176"/>
        <v>11</v>
      </c>
      <c r="B245" s="276"/>
      <c r="C245" s="105" t="s">
        <v>23</v>
      </c>
      <c r="D245" s="41">
        <f t="shared" ca="1" si="162"/>
        <v>0</v>
      </c>
      <c r="E245" s="34" t="e">
        <f t="shared" ca="1" si="163"/>
        <v>#VALUE!</v>
      </c>
      <c r="F245" s="34">
        <f t="shared" ca="1" si="164"/>
        <v>0</v>
      </c>
      <c r="G245" s="34" t="e">
        <f t="array" aca="1" ref="G245" ca="1">MIN(IF((MONTH(DatesS)=$A245)*(OFFSET(DatesS,,INDEX(ColS,MATCH($C245,Param,0))))&gt;0,OFFSET(DatesS,,INDEX(ColS,MATCH($C245,Param,0)))))</f>
        <v>#VALUE!</v>
      </c>
      <c r="H245" s="34" t="e">
        <f t="array" aca="1" ref="H245" ca="1">MAX(IF((MONTH(DatesS)=$A245)*(OFFSET(DatesS,,INDEX(ColS,MATCH($C245,Param,0))))&gt;0,OFFSET(DatesS,,INDEX(ColS,MATCH($C245,Param,0)))))</f>
        <v>#VALUE!</v>
      </c>
      <c r="I245" s="42">
        <f t="shared" ca="1" si="165"/>
        <v>0</v>
      </c>
      <c r="J245" s="41" t="e">
        <f t="shared" ca="1" si="171"/>
        <v>#REF!</v>
      </c>
      <c r="K245" s="34" t="e">
        <f t="shared" ca="1" si="172"/>
        <v>#REF!</v>
      </c>
      <c r="L245" s="34" t="e">
        <f t="shared" ca="1" si="173"/>
        <v>#REF!</v>
      </c>
      <c r="M245" s="34" t="e">
        <f t="array" aca="1" ref="M245" ca="1">MIN(IF((MONTH(DatesD)=$A245)*(OFFSET(DatesD,,INDEX(ColD1,MATCH($C245,Param,0))))&gt;0,OFFSET(DatesD,,INDEX(ColD1,MATCH($C245,Param,0)))))</f>
        <v>#REF!</v>
      </c>
      <c r="N245" s="34" t="e">
        <f t="array" aca="1" ref="N245" ca="1">MAX(IF((MONTH(DatesD)=$A245)*(OFFSET(DatesD,,INDEX(ColD1,MATCH($C245,Param,0))))&gt;0,OFFSET(DatesD,,INDEX(ColD1,MATCH($C245,Param,0)))))</f>
        <v>#REF!</v>
      </c>
      <c r="O245" s="42" t="e">
        <f t="shared" ca="1" si="174"/>
        <v>#REF!</v>
      </c>
      <c r="P245" s="36"/>
      <c r="Q245" s="35"/>
      <c r="R245" s="35"/>
      <c r="S245" s="35"/>
      <c r="T245" s="35"/>
      <c r="U245" s="37"/>
      <c r="V245" s="107"/>
      <c r="W245" s="108"/>
      <c r="X245" s="108"/>
      <c r="Y245" s="108"/>
      <c r="Z245" s="108"/>
      <c r="AA245" s="109"/>
      <c r="AB245" s="107"/>
      <c r="AC245" s="108"/>
      <c r="AD245" s="108">
        <f t="shared" ca="1" si="175"/>
        <v>0</v>
      </c>
      <c r="AE245" s="108"/>
      <c r="AF245" s="108"/>
      <c r="AG245" s="109"/>
      <c r="AH245" s="107"/>
      <c r="AI245" s="108"/>
      <c r="AJ245" s="108"/>
      <c r="AK245" s="108"/>
      <c r="AL245" s="108"/>
      <c r="AM245" s="109"/>
      <c r="AN245" s="208" t="e">
        <f t="shared" ca="1" si="144"/>
        <v>#REF!</v>
      </c>
    </row>
    <row r="246" spans="1:40" ht="25.5" customHeight="1" outlineLevel="1" x14ac:dyDescent="0.25">
      <c r="A246" s="18">
        <f t="shared" si="176"/>
        <v>11</v>
      </c>
      <c r="B246" s="276"/>
      <c r="C246" s="105" t="s">
        <v>27</v>
      </c>
      <c r="D246" s="41">
        <f t="shared" ca="1" si="162"/>
        <v>0</v>
      </c>
      <c r="E246" s="34" t="e">
        <f t="shared" ca="1" si="163"/>
        <v>#VALUE!</v>
      </c>
      <c r="F246" s="34">
        <f t="shared" ca="1" si="164"/>
        <v>0</v>
      </c>
      <c r="G246" s="34" t="e">
        <f t="array" aca="1" ref="G246" ca="1">MIN(IF((MONTH(DatesS)=$A246)*(OFFSET(DatesS,,INDEX(ColS,MATCH($C246,Param,0))))&gt;0,OFFSET(DatesS,,INDEX(ColS,MATCH($C246,Param,0)))))</f>
        <v>#VALUE!</v>
      </c>
      <c r="H246" s="34" t="e">
        <f t="array" aca="1" ref="H246" ca="1">MAX(IF((MONTH(DatesS)=$A246)*(OFFSET(DatesS,,INDEX(ColS,MATCH($C246,Param,0))))&gt;0,OFFSET(DatesS,,INDEX(ColS,MATCH($C246,Param,0)))))</f>
        <v>#VALUE!</v>
      </c>
      <c r="I246" s="42">
        <f t="shared" ca="1" si="165"/>
        <v>0</v>
      </c>
      <c r="J246" s="41" t="e">
        <f t="shared" ca="1" si="171"/>
        <v>#REF!</v>
      </c>
      <c r="K246" s="34" t="e">
        <f t="shared" ca="1" si="172"/>
        <v>#REF!</v>
      </c>
      <c r="L246" s="34" t="e">
        <f t="shared" ca="1" si="173"/>
        <v>#REF!</v>
      </c>
      <c r="M246" s="34" t="e">
        <f t="array" aca="1" ref="M246" ca="1">MIN(IF((MONTH(DatesD)=$A246)*(OFFSET(DatesD,,INDEX(ColD1,MATCH($C246,Param,0))))&gt;0,OFFSET(DatesD,,INDEX(ColD1,MATCH($C246,Param,0)))))</f>
        <v>#REF!</v>
      </c>
      <c r="N246" s="34" t="e">
        <f t="array" aca="1" ref="N246" ca="1">MAX(IF((MONTH(DatesD)=$A246)*(OFFSET(DatesD,,INDEX(ColD1,MATCH($C246,Param,0))))&gt;0,OFFSET(DatesD,,INDEX(ColD1,MATCH($C246,Param,0)))))</f>
        <v>#REF!</v>
      </c>
      <c r="O246" s="42" t="e">
        <f t="shared" ca="1" si="174"/>
        <v>#REF!</v>
      </c>
      <c r="P246" s="36"/>
      <c r="Q246" s="35"/>
      <c r="R246" s="35"/>
      <c r="S246" s="35"/>
      <c r="T246" s="35"/>
      <c r="U246" s="37"/>
      <c r="V246" s="107"/>
      <c r="W246" s="108"/>
      <c r="X246" s="108"/>
      <c r="Y246" s="108"/>
      <c r="Z246" s="108"/>
      <c r="AA246" s="109"/>
      <c r="AB246" s="107"/>
      <c r="AC246" s="108"/>
      <c r="AD246" s="108">
        <f t="shared" ca="1" si="175"/>
        <v>0</v>
      </c>
      <c r="AE246" s="108"/>
      <c r="AF246" s="108"/>
      <c r="AG246" s="109"/>
      <c r="AH246" s="107"/>
      <c r="AI246" s="108"/>
      <c r="AJ246" s="108"/>
      <c r="AK246" s="108"/>
      <c r="AL246" s="108"/>
      <c r="AM246" s="109"/>
      <c r="AN246" s="208" t="e">
        <f t="shared" ca="1" si="144"/>
        <v>#REF!</v>
      </c>
    </row>
    <row r="247" spans="1:40" ht="25.5" customHeight="1" outlineLevel="1" thickBot="1" x14ac:dyDescent="0.3">
      <c r="A247" s="18">
        <f t="shared" si="176"/>
        <v>11</v>
      </c>
      <c r="B247" s="276"/>
      <c r="C247" s="106" t="s">
        <v>24</v>
      </c>
      <c r="D247" s="87">
        <f t="shared" ca="1" si="162"/>
        <v>0</v>
      </c>
      <c r="E247" s="88">
        <f t="shared" ca="1" si="163"/>
        <v>0</v>
      </c>
      <c r="F247" s="88">
        <f t="shared" ca="1" si="164"/>
        <v>0</v>
      </c>
      <c r="G247" s="88">
        <f t="array" aca="1" ref="G247" ca="1">MIN(IF((MONTH(DatesS)=$A247)*(OFFSET(DatesS,,INDEX(ColS,MATCH($C247,Param,0))))&gt;0,OFFSET(DatesS,,INDEX(ColS,MATCH($C247,Param,0)))))</f>
        <v>0</v>
      </c>
      <c r="H247" s="88">
        <f t="array" aca="1" ref="H247" ca="1">MAX(IF((MONTH(DatesS)=$A247)*(OFFSET(DatesS,,INDEX(ColS,MATCH($C247,Param,0))))&gt;0,OFFSET(DatesS,,INDEX(ColS,MATCH($C247,Param,0)))))</f>
        <v>0</v>
      </c>
      <c r="I247" s="89">
        <f t="shared" ca="1" si="165"/>
        <v>0</v>
      </c>
      <c r="J247" s="87" t="e">
        <f t="shared" ca="1" si="171"/>
        <v>#REF!</v>
      </c>
      <c r="K247" s="88" t="e">
        <f t="shared" ca="1" si="172"/>
        <v>#REF!</v>
      </c>
      <c r="L247" s="88" t="e">
        <f t="shared" ca="1" si="173"/>
        <v>#REF!</v>
      </c>
      <c r="M247" s="88" t="e">
        <f t="array" aca="1" ref="M247" ca="1">MIN(IF((MONTH(DatesD)=$A247)*(OFFSET(DatesD,,INDEX(ColD1,MATCH($C247,Param,0))))&gt;0,OFFSET(DatesD,,INDEX(ColD1,MATCH($C247,Param,0)))))</f>
        <v>#REF!</v>
      </c>
      <c r="N247" s="88" t="e">
        <f t="array" aca="1" ref="N247" ca="1">MAX(IF((MONTH(DatesD)=$A247)*(OFFSET(DatesD,,INDEX(ColD1,MATCH($C247,Param,0))))&gt;0,OFFSET(DatesD,,INDEX(ColD1,MATCH($C247,Param,0)))))</f>
        <v>#REF!</v>
      </c>
      <c r="O247" s="89" t="e">
        <f t="shared" ca="1" si="174"/>
        <v>#REF!</v>
      </c>
      <c r="P247" s="90"/>
      <c r="Q247" s="91"/>
      <c r="R247" s="91"/>
      <c r="S247" s="91"/>
      <c r="T247" s="91"/>
      <c r="U247" s="92"/>
      <c r="V247" s="110"/>
      <c r="W247" s="111"/>
      <c r="X247" s="111"/>
      <c r="Y247" s="111"/>
      <c r="Z247" s="111"/>
      <c r="AA247" s="112"/>
      <c r="AB247" s="110"/>
      <c r="AC247" s="111"/>
      <c r="AD247" s="111">
        <f t="shared" ca="1" si="175"/>
        <v>0</v>
      </c>
      <c r="AE247" s="111"/>
      <c r="AF247" s="111"/>
      <c r="AG247" s="112"/>
      <c r="AH247" s="107"/>
      <c r="AI247" s="108"/>
      <c r="AJ247" s="108"/>
      <c r="AK247" s="108"/>
      <c r="AL247" s="108"/>
      <c r="AM247" s="109"/>
      <c r="AN247" s="208" t="e">
        <f t="shared" ca="1" si="144"/>
        <v>#REF!</v>
      </c>
    </row>
    <row r="248" spans="1:40" ht="25.5" customHeight="1" outlineLevel="1" thickBot="1" x14ac:dyDescent="0.3">
      <c r="A248" s="18">
        <f t="shared" si="176"/>
        <v>11</v>
      </c>
      <c r="B248" s="277"/>
      <c r="C248" s="113" t="s">
        <v>50</v>
      </c>
      <c r="D248" s="93" t="e">
        <f ca="1">SUM(D228:D247)</f>
        <v>#N/A</v>
      </c>
      <c r="E248" s="94" t="e">
        <f t="shared" ref="E248:AM248" ca="1" si="177">SUM(E228:E247)</f>
        <v>#N/A</v>
      </c>
      <c r="F248" s="94" t="e">
        <f t="shared" ca="1" si="177"/>
        <v>#N/A</v>
      </c>
      <c r="G248" s="94" t="e">
        <f t="shared" ca="1" si="177"/>
        <v>#N/A</v>
      </c>
      <c r="H248" s="94" t="e">
        <f t="shared" ca="1" si="177"/>
        <v>#N/A</v>
      </c>
      <c r="I248" s="95" t="e">
        <f t="shared" ca="1" si="177"/>
        <v>#N/A</v>
      </c>
      <c r="J248" s="93" t="e">
        <f t="shared" ca="1" si="177"/>
        <v>#REF!</v>
      </c>
      <c r="K248" s="94" t="e">
        <f t="shared" ca="1" si="177"/>
        <v>#REF!</v>
      </c>
      <c r="L248" s="94" t="e">
        <f t="shared" ca="1" si="177"/>
        <v>#REF!</v>
      </c>
      <c r="M248" s="94" t="e">
        <f t="shared" ca="1" si="177"/>
        <v>#REF!</v>
      </c>
      <c r="N248" s="94" t="e">
        <f t="shared" ca="1" si="177"/>
        <v>#REF!</v>
      </c>
      <c r="O248" s="95" t="e">
        <f t="shared" ca="1" si="177"/>
        <v>#REF!</v>
      </c>
      <c r="P248" s="93" t="e">
        <f t="shared" ca="1" si="177"/>
        <v>#REF!</v>
      </c>
      <c r="Q248" s="94" t="e">
        <f t="shared" ca="1" si="177"/>
        <v>#REF!</v>
      </c>
      <c r="R248" s="94" t="e">
        <f t="shared" ca="1" si="177"/>
        <v>#REF!</v>
      </c>
      <c r="S248" s="94" t="e">
        <f t="shared" ca="1" si="177"/>
        <v>#REF!</v>
      </c>
      <c r="T248" s="94" t="e">
        <f t="shared" ca="1" si="177"/>
        <v>#REF!</v>
      </c>
      <c r="U248" s="95" t="e">
        <f t="shared" ca="1" si="177"/>
        <v>#REF!</v>
      </c>
      <c r="V248" s="93" t="e">
        <f t="shared" ca="1" si="177"/>
        <v>#REF!</v>
      </c>
      <c r="W248" s="94" t="e">
        <f t="shared" ca="1" si="177"/>
        <v>#REF!</v>
      </c>
      <c r="X248" s="94" t="e">
        <f t="shared" ca="1" si="177"/>
        <v>#REF!</v>
      </c>
      <c r="Y248" s="94" t="e">
        <f t="shared" ca="1" si="177"/>
        <v>#REF!</v>
      </c>
      <c r="Z248" s="94" t="e">
        <f t="shared" ca="1" si="177"/>
        <v>#REF!</v>
      </c>
      <c r="AA248" s="95" t="e">
        <f t="shared" ca="1" si="177"/>
        <v>#REF!</v>
      </c>
      <c r="AB248" s="93" t="e">
        <f t="shared" ca="1" si="177"/>
        <v>#REF!</v>
      </c>
      <c r="AC248" s="94" t="e">
        <f t="shared" ca="1" si="177"/>
        <v>#REF!</v>
      </c>
      <c r="AD248" s="94" t="e">
        <f t="shared" ca="1" si="177"/>
        <v>#REF!</v>
      </c>
      <c r="AE248" s="94" t="e">
        <f t="shared" ca="1" si="177"/>
        <v>#REF!</v>
      </c>
      <c r="AF248" s="94" t="e">
        <f t="shared" ca="1" si="177"/>
        <v>#REF!</v>
      </c>
      <c r="AG248" s="95" t="e">
        <f t="shared" ca="1" si="177"/>
        <v>#REF!</v>
      </c>
      <c r="AH248" s="93" t="e">
        <f t="shared" ca="1" si="177"/>
        <v>#REF!</v>
      </c>
      <c r="AI248" s="94" t="e">
        <f t="shared" ca="1" si="177"/>
        <v>#REF!</v>
      </c>
      <c r="AJ248" s="94" t="e">
        <f t="shared" ca="1" si="177"/>
        <v>#REF!</v>
      </c>
      <c r="AK248" s="94" t="e">
        <f t="shared" ca="1" si="177"/>
        <v>#REF!</v>
      </c>
      <c r="AL248" s="94" t="e">
        <f t="shared" ca="1" si="177"/>
        <v>#REF!</v>
      </c>
      <c r="AM248" s="95" t="e">
        <f t="shared" ca="1" si="177"/>
        <v>#REF!</v>
      </c>
      <c r="AN248" s="208" t="e">
        <f t="shared" ca="1" si="144"/>
        <v>#N/A</v>
      </c>
    </row>
    <row r="249" spans="1:40" ht="25.5" customHeight="1" thickBot="1" x14ac:dyDescent="0.3">
      <c r="B249" s="272">
        <f>DATE($C$4,A228,1)</f>
        <v>42675</v>
      </c>
      <c r="C249" s="273"/>
      <c r="D249" s="273"/>
      <c r="E249" s="273"/>
      <c r="F249" s="273"/>
      <c r="G249" s="273"/>
      <c r="H249" s="273"/>
      <c r="I249" s="273"/>
      <c r="J249" s="273"/>
      <c r="K249" s="273"/>
      <c r="L249" s="273"/>
      <c r="M249" s="273"/>
      <c r="N249" s="273"/>
      <c r="O249" s="273"/>
      <c r="P249" s="273"/>
      <c r="Q249" s="273"/>
      <c r="R249" s="273"/>
      <c r="S249" s="273"/>
      <c r="T249" s="273"/>
      <c r="U249" s="273"/>
      <c r="V249" s="273"/>
      <c r="W249" s="273"/>
      <c r="X249" s="273"/>
      <c r="Y249" s="273"/>
      <c r="Z249" s="273"/>
      <c r="AA249" s="273"/>
      <c r="AB249" s="273"/>
      <c r="AC249" s="273"/>
      <c r="AD249" s="273"/>
      <c r="AE249" s="273"/>
      <c r="AF249" s="273"/>
      <c r="AG249" s="273"/>
      <c r="AH249" s="273"/>
      <c r="AI249" s="273"/>
      <c r="AJ249" s="273"/>
      <c r="AK249" s="273"/>
      <c r="AL249" s="273"/>
      <c r="AM249" s="274"/>
      <c r="AN249" s="208">
        <f t="shared" si="144"/>
        <v>0</v>
      </c>
    </row>
    <row r="250" spans="1:40" ht="25.5" customHeight="1" outlineLevel="1" x14ac:dyDescent="0.25">
      <c r="A250" s="18">
        <v>12</v>
      </c>
      <c r="B250" s="275">
        <f>DATE($C$4,A250,1)</f>
        <v>42705</v>
      </c>
      <c r="C250" s="102" t="s">
        <v>11</v>
      </c>
      <c r="D250" s="38">
        <f t="shared" ref="D250:D269" ca="1" si="178">SUMPRODUCT((MONTH(DatesS)=$A250)*(OFFSET(DatesS,,INDEX(ColS,MATCH($C250,Param,0)))&lt;&gt;0))</f>
        <v>0</v>
      </c>
      <c r="E250" s="39">
        <f t="shared" ref="E250:E269" ca="1" si="179">SUMPRODUCT((MONTH(DatesS)=$A250)*(OFFSET(DatesS,,INDEX(ColS,MATCH($C250,Param,0)))))</f>
        <v>0</v>
      </c>
      <c r="F250" s="39">
        <f t="shared" ref="F250:F269" ca="1" si="180">IF(D250=0,0,E250/D250)</f>
        <v>0</v>
      </c>
      <c r="G250" s="39">
        <f t="array" aca="1" ref="G250" ca="1">MIN(IF((MONTH(DatesS)=$A250)*(OFFSET(DatesS,,INDEX(ColS,MATCH($C250,Param,0))))&gt;0,OFFSET(DatesS,,INDEX(ColS,MATCH($C250,Param,0)))))</f>
        <v>0</v>
      </c>
      <c r="H250" s="39">
        <f t="array" aca="1" ref="H250" ca="1">MAX(IF((MONTH(DatesS)=$A250)*(OFFSET(DatesS,,INDEX(ColS,MATCH($C250,Param,0))))&gt;0,OFFSET(DatesS,,INDEX(ColS,MATCH($C250,Param,0)))))</f>
        <v>0</v>
      </c>
      <c r="I250" s="40">
        <f t="shared" ref="I250:I269" ca="1" si="181">SUMPRODUCT((MONTH(DatesS)=$A250)*(OFFSET(DatesS,,INDEX(ColS,MATCH($C250,Param,0)))&gt;=INDEX(SeuilS,MATCH($C250,Param,0))))</f>
        <v>0</v>
      </c>
      <c r="J250" s="38" t="e">
        <f ca="1">SUMPRODUCT((MONTH(DatesD)=$A250)*(OFFSET(DatesD,,INDEX(ColD1,MATCH($C250,Param,0)))&lt;&gt;0))</f>
        <v>#REF!</v>
      </c>
      <c r="K250" s="39" t="e">
        <f ca="1">SUMPRODUCT((MONTH(DatesD)=$A250)*(OFFSET(DatesD,,INDEX(ColD1,MATCH($C250,Param,0)))))</f>
        <v>#REF!</v>
      </c>
      <c r="L250" s="39" t="e">
        <f t="shared" ref="L250:L256" ca="1" si="182">IF(J250=0,0,K250/J250)</f>
        <v>#REF!</v>
      </c>
      <c r="M250" s="39" t="e">
        <f t="array" aca="1" ref="M250" ca="1">MIN(IF((MONTH(DatesD)=$A250)*(OFFSET(DatesD,,INDEX(ColD1,MATCH($C250,Param,0))))&gt;0,OFFSET(DatesD,,INDEX(ColD1,MATCH($C250,Param,0)))))</f>
        <v>#REF!</v>
      </c>
      <c r="N250" s="39" t="e">
        <f t="array" aca="1" ref="N250" ca="1">MAX(IF((MONTH(DatesD)=$A250)*(OFFSET(DatesD,,INDEX(ColD1,MATCH($C250,Param,0))))&gt;0,OFFSET(DatesD,,INDEX(ColD1,MATCH($C250,Param,0)))))</f>
        <v>#REF!</v>
      </c>
      <c r="O250" s="40" t="e">
        <f t="shared" ref="O250:O256" ca="1" si="183">SUMPRODUCT((MONTH(DatesD)=$A250)*(OFFSET(DatesD,,INDEX(ColD1,MATCH($C250,Param,0)))&gt;=INDEX(SeuilD1,MATCH($C250,Param,0))))</f>
        <v>#REF!</v>
      </c>
      <c r="P250" s="38" t="e">
        <f ca="1">SUMPRODUCT((MONTH(DatesD)=$A250)*(OFFSET(DatesD,,INDEX(ColD2,MATCH($C250,Param,0)))&lt;&gt;0))</f>
        <v>#REF!</v>
      </c>
      <c r="Q250" s="39" t="e">
        <f ca="1">SUMPRODUCT((MONTH(DatesD)=$A250)*(OFFSET(DatesD,,INDEX(ColD2,MATCH($C250,Param,0)))))</f>
        <v>#REF!</v>
      </c>
      <c r="R250" s="39" t="e">
        <f ca="1">IF(P250=0,0,Q250/P250)</f>
        <v>#REF!</v>
      </c>
      <c r="S250" s="39" t="e">
        <f t="array" aca="1" ref="S250" ca="1">MIN(IF((MONTH(DatesD)=$A250)*(OFFSET(DatesD,,INDEX(ColD2,MATCH($C250,Param,0))))&gt;0,OFFSET(DatesD,,INDEX(ColD2,MATCH($C250,Param,0)))))</f>
        <v>#REF!</v>
      </c>
      <c r="T250" s="39" t="e">
        <f t="array" aca="1" ref="T250" ca="1">MAX(IF((MONTH(DatesD)=$A250)*(OFFSET(DatesD,,INDEX(ColD2,MATCH($C250,Param,0))))&gt;0,OFFSET(DatesD,,INDEX(ColD2,MATCH($C250,Param,0)))))</f>
        <v>#REF!</v>
      </c>
      <c r="U250" s="40" t="e">
        <f ca="1">SUMPRODUCT((MONTH(DatesD)=$A250)*(OFFSET(DatesD,,INDEX(ColD2,MATCH($C250,Param,0)))&gt;=INDEX(SeuilD2,MATCH($C250,Param,0))))</f>
        <v>#REF!</v>
      </c>
      <c r="V250" s="38" t="e">
        <f ca="1">SUMPRODUCT((MONTH(DatesUF)=$A250)*(OFFSET(DatesUF,,INDEX(ColUF1,MATCH($C250,Param,0)))&lt;&gt;0))</f>
        <v>#REF!</v>
      </c>
      <c r="W250" s="39" t="e">
        <f ca="1">SUMPRODUCT((MONTH(DatesUF)=$A250)*(OFFSET(DatesUF,,INDEX(ColUF1,MATCH($C250,Param,0)))))</f>
        <v>#REF!</v>
      </c>
      <c r="X250" s="39" t="e">
        <f ca="1">IF(V250=0,0,W250/V250)</f>
        <v>#REF!</v>
      </c>
      <c r="Y250" s="39" t="e">
        <f t="array" aca="1" ref="Y250" ca="1">MIN(IF((MONTH(DatesUF)=$A250)*(OFFSET(DatesUF,,INDEX(ColUF1,MATCH($C250,Param,0))))&gt;0,OFFSET(DatesUF,,INDEX(ColUF1,MATCH($C250,Param,0)))))</f>
        <v>#REF!</v>
      </c>
      <c r="Z250" s="39" t="e">
        <f t="array" aca="1" ref="Z250" ca="1">MAX(IF((MONTH(DatesUF)=$A250)*(OFFSET(DatesUF,,INDEX(ColUF1,MATCH($C250,Param,0))))&gt;0,OFFSET(DatesUF,,INDEX(ColUF1,MATCH($C250,Param,0)))))</f>
        <v>#REF!</v>
      </c>
      <c r="AA250" s="40" t="e">
        <f ca="1">SUMPRODUCT((MONTH(DatesUF)=$A250)*(OFFSET(DatesUF,,INDEX(ColUF1,MATCH($C250,Param,0)))&gt;=INDEX(SeuilUF1,MATCH($C250,Param,0))))</f>
        <v>#REF!</v>
      </c>
      <c r="AB250" s="38" t="e">
        <f ca="1">SUMPRODUCT((MONTH(DatesUF)=$A250)*(OFFSET(DatesUF,,INDEX(ColUF2,MATCH($C250,Param,0)))&lt;&gt;0))</f>
        <v>#REF!</v>
      </c>
      <c r="AC250" s="39" t="e">
        <f ca="1">SUMPRODUCT((MONTH(DatesUF)=$A250)*(OFFSET(DatesUF,,INDEX(ColUF2,MATCH($C250,Param,0)))))</f>
        <v>#REF!</v>
      </c>
      <c r="AD250" s="39" t="e">
        <f ca="1">IF(AB250=0,0,AC250/AB250)</f>
        <v>#REF!</v>
      </c>
      <c r="AE250" s="39" t="e">
        <f t="array" aca="1" ref="AE250" ca="1">MIN(IF((MONTH(DatesUF)=$A250)*(OFFSET(DatesUF,,INDEX(ColUF2,MATCH($C250,Param,0))))&gt;0,OFFSET(DatesUF,,INDEX(ColUF2,MATCH($C250,Param,0)))))</f>
        <v>#REF!</v>
      </c>
      <c r="AF250" s="39" t="e">
        <f t="array" aca="1" ref="AF250" ca="1">MAX(IF((MONTH(DatesUF)=$A250)*(OFFSET(DatesUF,,INDEX(ColUF2,MATCH($C250,Param,0))))&gt;0,OFFSET(DatesUF,,INDEX(ColUF2,MATCH($C250,Param,0)))))</f>
        <v>#REF!</v>
      </c>
      <c r="AG250" s="40" t="e">
        <f ca="1">SUMPRODUCT((MONTH(DatesUF)=$A250)*(OFFSET(DatesUF,,INDEX(ColUF2,MATCH($C250,Param,0)))&gt;=INDEX(SeuilUF2,MATCH($C250,Param,0))))</f>
        <v>#REF!</v>
      </c>
      <c r="AH250" s="38" t="e">
        <f ca="1">SUMPRODUCT((MONTH(DatesSH)=$A250)*(OFFSET(DatesSH,,INDEX(ColSH,MATCH($C250,Param,0)))&lt;&gt;0))</f>
        <v>#REF!</v>
      </c>
      <c r="AI250" s="39" t="e">
        <f ca="1">SUMPRODUCT((MONTH(DatesSH)=$A250)*(OFFSET(DatesSH,,INDEX(ColSH,MATCH($C250,Param,0)))))</f>
        <v>#REF!</v>
      </c>
      <c r="AJ250" s="39"/>
      <c r="AK250" s="39" t="e">
        <f t="array" aca="1" ref="AK250" ca="1">MIN(IF((MONTH(DatesSH)=$A250)*(OFFSET(DatesSH,,INDEX(ColSH,MATCH($C250,Param,0))))&gt;0,OFFSET(DatesSH,,INDEX(ColSH,MATCH($C250,Param,0)))))</f>
        <v>#REF!</v>
      </c>
      <c r="AL250" s="39" t="e">
        <f t="array" aca="1" ref="AL250" ca="1">MAX(IF((MONTH(DatesSH)=$A250)*(OFFSET(DatesSH,,INDEX(ColSH,MATCH($C250,Param,0))))&gt;0,OFFSET(DatesSH,,INDEX(ColSH,MATCH($C250,Param,0)))))</f>
        <v>#REF!</v>
      </c>
      <c r="AM250" s="40" t="e">
        <f ca="1">SUMPRODUCT((MONTH(DatesSH)=$A250)*(OFFSET(DatesSH,,INDEX(ColSH,MATCH($C250,Param,0)))&gt;=INDEX(SeuilSH,MATCH($C250,Param,0))))</f>
        <v>#REF!</v>
      </c>
      <c r="AN250" s="208" t="e">
        <f t="shared" ca="1" si="144"/>
        <v>#REF!</v>
      </c>
    </row>
    <row r="251" spans="1:40" ht="25.5" customHeight="1" outlineLevel="1" x14ac:dyDescent="0.25">
      <c r="A251" s="18">
        <f>A250</f>
        <v>12</v>
      </c>
      <c r="B251" s="276"/>
      <c r="C251" s="103" t="s">
        <v>10</v>
      </c>
      <c r="D251" s="41">
        <f t="shared" ca="1" si="178"/>
        <v>0</v>
      </c>
      <c r="E251" s="34">
        <f t="shared" ca="1" si="179"/>
        <v>0</v>
      </c>
      <c r="F251" s="34">
        <f t="shared" ca="1" si="180"/>
        <v>0</v>
      </c>
      <c r="G251" s="34">
        <f t="array" aca="1" ref="G251" ca="1">MIN(IF((MONTH(DatesS)=$A251)*(OFFSET(DatesS,,INDEX(ColS,MATCH($C251,Param,0))))&gt;0,OFFSET(DatesS,,INDEX(ColS,MATCH($C251,Param,0)))))</f>
        <v>0</v>
      </c>
      <c r="H251" s="34">
        <f t="array" aca="1" ref="H251" ca="1">MAX(IF((MONTH(DatesS)=$A251)*(OFFSET(DatesS,,INDEX(ColS,MATCH($C251,Param,0))))&gt;0,OFFSET(DatesS,,INDEX(ColS,MATCH($C251,Param,0)))))</f>
        <v>0</v>
      </c>
      <c r="I251" s="42">
        <f t="shared" ca="1" si="181"/>
        <v>0</v>
      </c>
      <c r="J251" s="41" t="e">
        <f t="shared" ref="J251:J256" ca="1" si="184">SUMPRODUCT((MONTH(DatesD)=$A251)*(OFFSET(DatesD,,INDEX(ColD1,MATCH($C251,Param,0)))&lt;&gt;0))</f>
        <v>#REF!</v>
      </c>
      <c r="K251" s="34" t="e">
        <f t="shared" ref="K251:K256" ca="1" si="185">SUMPRODUCT((MONTH(DatesD)=$A251)*(OFFSET(DatesD,,INDEX(ColD1,MATCH($C251,Param,0)))))</f>
        <v>#REF!</v>
      </c>
      <c r="L251" s="34" t="e">
        <f t="shared" ca="1" si="182"/>
        <v>#REF!</v>
      </c>
      <c r="M251" s="34" t="e">
        <f t="array" aca="1" ref="M251" ca="1">MIN(IF((MONTH(DatesD)=$A251)*(OFFSET(DatesD,,INDEX(ColD1,MATCH($C251,Param,0))))&gt;0,OFFSET(DatesD,,INDEX(ColD1,MATCH($C251,Param,0)))))</f>
        <v>#REF!</v>
      </c>
      <c r="N251" s="34" t="e">
        <f t="array" aca="1" ref="N251" ca="1">MAX(IF((MONTH(DatesD)=$A251)*(OFFSET(DatesD,,INDEX(ColD1,MATCH($C251,Param,0))))&gt;0,OFFSET(DatesD,,INDEX(ColD1,MATCH($C251,Param,0)))))</f>
        <v>#REF!</v>
      </c>
      <c r="O251" s="42" t="e">
        <f t="shared" ca="1" si="183"/>
        <v>#REF!</v>
      </c>
      <c r="P251" s="41"/>
      <c r="Q251" s="34"/>
      <c r="R251" s="34"/>
      <c r="S251" s="34"/>
      <c r="T251" s="34"/>
      <c r="U251" s="42"/>
      <c r="V251" s="107"/>
      <c r="W251" s="108"/>
      <c r="X251" s="108"/>
      <c r="Y251" s="108"/>
      <c r="Z251" s="108"/>
      <c r="AA251" s="109"/>
      <c r="AB251" s="107"/>
      <c r="AC251" s="108"/>
      <c r="AD251" s="108"/>
      <c r="AE251" s="108"/>
      <c r="AF251" s="108"/>
      <c r="AG251" s="109"/>
      <c r="AH251" s="107"/>
      <c r="AI251" s="108"/>
      <c r="AJ251" s="108"/>
      <c r="AK251" s="108"/>
      <c r="AL251" s="108"/>
      <c r="AM251" s="109"/>
      <c r="AN251" s="208" t="e">
        <f t="shared" ca="1" si="144"/>
        <v>#REF!</v>
      </c>
    </row>
    <row r="252" spans="1:40" ht="25.5" customHeight="1" outlineLevel="1" x14ac:dyDescent="0.25">
      <c r="A252" s="18">
        <f t="shared" ref="A252:A259" si="186">A251</f>
        <v>12</v>
      </c>
      <c r="B252" s="276"/>
      <c r="C252" s="104" t="s">
        <v>36</v>
      </c>
      <c r="D252" s="41">
        <f t="shared" ca="1" si="178"/>
        <v>0</v>
      </c>
      <c r="E252" s="34">
        <f t="shared" ca="1" si="179"/>
        <v>0</v>
      </c>
      <c r="F252" s="34">
        <f t="shared" ca="1" si="180"/>
        <v>0</v>
      </c>
      <c r="G252" s="34">
        <f t="array" aca="1" ref="G252" ca="1">MIN(IF((MONTH(DatesS)=$A252)*(OFFSET(DatesS,,INDEX(ColS,MATCH($C252,Param,0))))&gt;0,OFFSET(DatesS,,INDEX(ColS,MATCH($C252,Param,0)))))</f>
        <v>0</v>
      </c>
      <c r="H252" s="34">
        <f t="array" aca="1" ref="H252" ca="1">MAX(IF((MONTH(DatesS)=$A252)*(OFFSET(DatesS,,INDEX(ColS,MATCH($C252,Param,0))))&gt;0,OFFSET(DatesS,,INDEX(ColS,MATCH($C252,Param,0)))))</f>
        <v>0</v>
      </c>
      <c r="I252" s="42">
        <f t="shared" ca="1" si="181"/>
        <v>0</v>
      </c>
      <c r="J252" s="41" t="e">
        <f t="shared" ca="1" si="184"/>
        <v>#REF!</v>
      </c>
      <c r="K252" s="34" t="e">
        <f t="shared" ca="1" si="185"/>
        <v>#REF!</v>
      </c>
      <c r="L252" s="34" t="e">
        <f t="shared" ca="1" si="182"/>
        <v>#REF!</v>
      </c>
      <c r="M252" s="34" t="e">
        <f t="array" aca="1" ref="M252" ca="1">MIN(IF((MONTH(DatesD)=$A252)*(OFFSET(DatesD,,INDEX(ColD1,MATCH($C252,Param,0))))&gt;0,OFFSET(DatesD,,INDEX(ColD1,MATCH($C252,Param,0)))))</f>
        <v>#REF!</v>
      </c>
      <c r="N252" s="34" t="e">
        <f t="array" aca="1" ref="N252" ca="1">MAX(IF((MONTH(DatesD)=$A252)*(OFFSET(DatesD,,INDEX(ColD1,MATCH($C252,Param,0))))&gt;0,OFFSET(DatesD,,INDEX(ColD1,MATCH($C252,Param,0)))))</f>
        <v>#REF!</v>
      </c>
      <c r="O252" s="42" t="e">
        <f t="shared" ca="1" si="183"/>
        <v>#REF!</v>
      </c>
      <c r="P252" s="36"/>
      <c r="Q252" s="35"/>
      <c r="R252" s="35"/>
      <c r="S252" s="35"/>
      <c r="T252" s="35"/>
      <c r="U252" s="37"/>
      <c r="V252" s="36"/>
      <c r="W252" s="35"/>
      <c r="X252" s="35"/>
      <c r="Y252" s="35"/>
      <c r="Z252" s="35"/>
      <c r="AA252" s="37"/>
      <c r="AB252" s="36">
        <v>0</v>
      </c>
      <c r="AC252" s="35"/>
      <c r="AD252" s="35">
        <f ca="1">IF(AB252=0,0,SUMPRODUCT((MONTH(DatesUF)=$A252)*(OFFSET(DatesUF,,INDEX(ColD1,MATCH(U252,Param,0)))))/SUMPRODUCT((MONTH(DatesUF)=$A252)*(OFFSET(DatesUF,,INDEX(ColD1,MATCH(U252,Param,0)))&lt;&gt;0)))</f>
        <v>0</v>
      </c>
      <c r="AE252" s="35"/>
      <c r="AF252" s="35"/>
      <c r="AG252" s="37"/>
      <c r="AH252" s="36" t="e">
        <f ca="1">SUMPRODUCT((MONTH(DatesSH)=$A252)*(OFFSET(DatesSH,,INDEX(ColSH,MATCH($C252,Param,0)))&lt;&gt;0))</f>
        <v>#REF!</v>
      </c>
      <c r="AI252" s="35" t="e">
        <f ca="1">SUMPRODUCT((MONTH(DatesSH)=$A252)*(OFFSET(DatesSH,,INDEX(ColSH,MATCH($C252,Param,0)))))</f>
        <v>#REF!</v>
      </c>
      <c r="AJ252" s="35" t="e">
        <f ca="1">IF(AH252=0,0,AI252/AH252)</f>
        <v>#REF!</v>
      </c>
      <c r="AK252" s="35" t="e">
        <f t="array" aca="1" ref="AK252" ca="1">MIN(IF((MONTH(DatesSH)=$A252)*(OFFSET(DatesSH,,INDEX(ColSH,MATCH($C252,Param,0))))&gt;0,OFFSET(DatesSH,,INDEX(ColSH,MATCH($C252,Param,0)))))</f>
        <v>#REF!</v>
      </c>
      <c r="AL252" s="35" t="e">
        <f t="array" aca="1" ref="AL252" ca="1">MAX(IF((MONTH(DatesSH)=$A252)*(OFFSET(DatesSH,,INDEX(ColSH,MATCH($C252,Param,0))))&gt;0,OFFSET(DatesSH,,INDEX(ColSH,MATCH($C252,Param,0)))))</f>
        <v>#REF!</v>
      </c>
      <c r="AM252" s="37" t="e">
        <f ca="1">SUMPRODUCT((MONTH(DatesSH)=$A252)*(OFFSET(DatesSH,,INDEX(ColSH,MATCH($C252,Param,0)))&gt;=INDEX(SeuilSH,MATCH($C252,Param,0))))</f>
        <v>#REF!</v>
      </c>
      <c r="AN252" s="208" t="e">
        <f t="shared" ca="1" si="144"/>
        <v>#REF!</v>
      </c>
    </row>
    <row r="253" spans="1:40" ht="25.5" customHeight="1" outlineLevel="1" x14ac:dyDescent="0.25">
      <c r="A253" s="18">
        <f t="shared" si="186"/>
        <v>12</v>
      </c>
      <c r="B253" s="276"/>
      <c r="C253" s="105" t="s">
        <v>48</v>
      </c>
      <c r="D253" s="41">
        <f t="shared" ca="1" si="178"/>
        <v>0</v>
      </c>
      <c r="E253" s="34">
        <f t="shared" ca="1" si="179"/>
        <v>0</v>
      </c>
      <c r="F253" s="34">
        <f t="shared" ca="1" si="180"/>
        <v>0</v>
      </c>
      <c r="G253" s="34">
        <f t="array" aca="1" ref="G253" ca="1">MIN(IF((MONTH(DatesS)=$A253)*(OFFSET(DatesS,,INDEX(ColS,MATCH($C253,Param,0))))&gt;0,OFFSET(DatesS,,INDEX(ColS,MATCH($C253,Param,0)))))</f>
        <v>0</v>
      </c>
      <c r="H253" s="34">
        <f t="array" aca="1" ref="H253" ca="1">MAX(IF((MONTH(DatesS)=$A253)*(OFFSET(DatesS,,INDEX(ColS,MATCH($C253,Param,0))))&gt;0,OFFSET(DatesS,,INDEX(ColS,MATCH($C253,Param,0)))))</f>
        <v>0</v>
      </c>
      <c r="I253" s="42">
        <f t="shared" ca="1" si="181"/>
        <v>0</v>
      </c>
      <c r="J253" s="41" t="e">
        <f t="shared" ca="1" si="184"/>
        <v>#REF!</v>
      </c>
      <c r="K253" s="34" t="e">
        <f t="shared" ca="1" si="185"/>
        <v>#REF!</v>
      </c>
      <c r="L253" s="34" t="e">
        <f t="shared" ca="1" si="182"/>
        <v>#REF!</v>
      </c>
      <c r="M253" s="34" t="e">
        <f t="array" aca="1" ref="M253" ca="1">MIN(IF((MONTH(DatesD)=$A253)*(OFFSET(DatesD,,INDEX(ColD1,MATCH($C253,Param,0))))&gt;0,OFFSET(DatesD,,INDEX(ColD1,MATCH($C253,Param,0)))))</f>
        <v>#REF!</v>
      </c>
      <c r="N253" s="34" t="e">
        <f t="array" aca="1" ref="N253" ca="1">MAX(IF((MONTH(DatesD)=$A253)*(OFFSET(DatesD,,INDEX(ColD1,MATCH($C253,Param,0))))&gt;0,OFFSET(DatesD,,INDEX(ColD1,MATCH($C253,Param,0)))))</f>
        <v>#REF!</v>
      </c>
      <c r="O253" s="42" t="e">
        <f t="shared" ca="1" si="183"/>
        <v>#REF!</v>
      </c>
      <c r="P253" s="36"/>
      <c r="Q253" s="35"/>
      <c r="R253" s="35"/>
      <c r="S253" s="35"/>
      <c r="T253" s="35"/>
      <c r="U253" s="37"/>
      <c r="V253" s="107"/>
      <c r="W253" s="108"/>
      <c r="X253" s="108"/>
      <c r="Y253" s="108"/>
      <c r="Z253" s="108"/>
      <c r="AA253" s="109"/>
      <c r="AB253" s="107"/>
      <c r="AC253" s="108"/>
      <c r="AD253" s="108"/>
      <c r="AE253" s="108"/>
      <c r="AF253" s="108"/>
      <c r="AG253" s="109"/>
      <c r="AH253" s="107"/>
      <c r="AI253" s="108"/>
      <c r="AJ253" s="108"/>
      <c r="AK253" s="108"/>
      <c r="AL253" s="108"/>
      <c r="AM253" s="109"/>
      <c r="AN253" s="208" t="e">
        <f t="shared" ca="1" si="144"/>
        <v>#REF!</v>
      </c>
    </row>
    <row r="254" spans="1:40" ht="25.5" customHeight="1" outlineLevel="1" x14ac:dyDescent="0.25">
      <c r="A254" s="18">
        <f t="shared" si="186"/>
        <v>12</v>
      </c>
      <c r="B254" s="276"/>
      <c r="C254" s="105" t="s">
        <v>12</v>
      </c>
      <c r="D254" s="41">
        <f t="shared" ca="1" si="178"/>
        <v>0</v>
      </c>
      <c r="E254" s="34">
        <f t="shared" ca="1" si="179"/>
        <v>0</v>
      </c>
      <c r="F254" s="34">
        <f t="shared" ca="1" si="180"/>
        <v>0</v>
      </c>
      <c r="G254" s="34">
        <f t="array" aca="1" ref="G254" ca="1">MIN(IF((MONTH(DatesS)=$A254)*(OFFSET(DatesS,,INDEX(ColS,MATCH($C254,Param,0))))&gt;0,OFFSET(DatesS,,INDEX(ColS,MATCH($C254,Param,0)))))</f>
        <v>0</v>
      </c>
      <c r="H254" s="34">
        <f t="array" aca="1" ref="H254" ca="1">MAX(IF((MONTH(DatesS)=$A254)*(OFFSET(DatesS,,INDEX(ColS,MATCH($C254,Param,0))))&gt;0,OFFSET(DatesS,,INDEX(ColS,MATCH($C254,Param,0)))))</f>
        <v>0</v>
      </c>
      <c r="I254" s="42">
        <f t="shared" ca="1" si="181"/>
        <v>0</v>
      </c>
      <c r="J254" s="41" t="e">
        <f t="shared" ca="1" si="184"/>
        <v>#REF!</v>
      </c>
      <c r="K254" s="34" t="e">
        <f t="shared" ca="1" si="185"/>
        <v>#REF!</v>
      </c>
      <c r="L254" s="34" t="e">
        <f t="shared" ca="1" si="182"/>
        <v>#REF!</v>
      </c>
      <c r="M254" s="34" t="e">
        <f t="array" aca="1" ref="M254" ca="1">MIN(IF((MONTH(DatesD)=$A254)*(OFFSET(DatesD,,INDEX(ColD1,MATCH($C254,Param,0))))&gt;0,OFFSET(DatesD,,INDEX(ColD1,MATCH($C254,Param,0)))))</f>
        <v>#REF!</v>
      </c>
      <c r="N254" s="34" t="e">
        <f t="array" aca="1" ref="N254" ca="1">MAX(IF((MONTH(DatesD)=$A254)*(OFFSET(DatesD,,INDEX(ColD1,MATCH($C254,Param,0))))&gt;0,OFFSET(DatesD,,INDEX(ColD1,MATCH($C254,Param,0)))))</f>
        <v>#REF!</v>
      </c>
      <c r="O254" s="42" t="e">
        <f t="shared" ca="1" si="183"/>
        <v>#REF!</v>
      </c>
      <c r="P254" s="36"/>
      <c r="Q254" s="35"/>
      <c r="R254" s="35"/>
      <c r="S254" s="35"/>
      <c r="T254" s="35"/>
      <c r="U254" s="37"/>
      <c r="V254" s="36"/>
      <c r="W254" s="35"/>
      <c r="X254" s="35"/>
      <c r="Y254" s="35"/>
      <c r="Z254" s="35"/>
      <c r="AA254" s="37"/>
      <c r="AB254" s="36"/>
      <c r="AC254" s="35"/>
      <c r="AD254" s="35"/>
      <c r="AE254" s="35"/>
      <c r="AF254" s="35"/>
      <c r="AG254" s="37"/>
      <c r="AH254" s="41" t="e">
        <f ca="1">SUMPRODUCT((MONTH(DatesSH)=$A254)*(OFFSET(DatesSH,,INDEX(ColSH,MATCH($C254,Param,0)))&lt;&gt;0))</f>
        <v>#REF!</v>
      </c>
      <c r="AI254" s="34" t="e">
        <f ca="1">SUMPRODUCT((MONTH(DatesSH)=$A254)*(OFFSET(DatesSH,,INDEX(ColSH,MATCH($C254,Param,0)))))</f>
        <v>#REF!</v>
      </c>
      <c r="AJ254" s="34" t="e">
        <f ca="1">IF(AH254=0,0,AI254/AH254)</f>
        <v>#REF!</v>
      </c>
      <c r="AK254" s="34" t="e">
        <f t="array" aca="1" ref="AK254" ca="1">MIN(IF((MONTH(DatesSH)=$A254)*(OFFSET(DatesSH,,INDEX(ColSH,MATCH($C254,Param,0))))&gt;0,OFFSET(DatesSH,,INDEX(ColSH,MATCH($C254,Param,0)))))</f>
        <v>#REF!</v>
      </c>
      <c r="AL254" s="34" t="e">
        <f t="array" aca="1" ref="AL254" ca="1">MAX(IF((MONTH(DatesSH)=$A254)*(OFFSET(DatesSH,,INDEX(ColSH,MATCH($C254,Param,0))))&gt;0,OFFSET(DatesSH,,INDEX(ColSH,MATCH($C254,Param,0)))))</f>
        <v>#REF!</v>
      </c>
      <c r="AM254" s="42" t="e">
        <f ca="1">SUMPRODUCT((MONTH(DatesSH)=$A254)*(OFFSET(DatesSH,,INDEX(ColSH,MATCH($C254,Param,0)))&gt;=INDEX(SeuilSH,MATCH($C254,Param,0))))</f>
        <v>#REF!</v>
      </c>
      <c r="AN254" s="208" t="e">
        <f t="shared" ca="1" si="144"/>
        <v>#REF!</v>
      </c>
    </row>
    <row r="255" spans="1:40" ht="25.5" customHeight="1" outlineLevel="1" x14ac:dyDescent="0.25">
      <c r="A255" s="18">
        <f t="shared" si="186"/>
        <v>12</v>
      </c>
      <c r="B255" s="276"/>
      <c r="C255" s="105" t="s">
        <v>37</v>
      </c>
      <c r="D255" s="41" t="e">
        <f t="shared" ca="1" si="178"/>
        <v>#N/A</v>
      </c>
      <c r="E255" s="34" t="e">
        <f t="shared" ca="1" si="179"/>
        <v>#N/A</v>
      </c>
      <c r="F255" s="34" t="e">
        <f t="shared" ca="1" si="180"/>
        <v>#N/A</v>
      </c>
      <c r="G255" s="34" t="e">
        <f t="array" aca="1" ref="G255" ca="1">MIN(IF((MONTH(DatesS)=$A255)*(OFFSET(DatesS,,INDEX(ColS,MATCH($C255,Param,0))))&gt;0,OFFSET(DatesS,,INDEX(ColS,MATCH($C255,Param,0)))))</f>
        <v>#N/A</v>
      </c>
      <c r="H255" s="34" t="e">
        <f t="array" aca="1" ref="H255" ca="1">MAX(IF((MONTH(DatesS)=$A255)*(OFFSET(DatesS,,INDEX(ColS,MATCH($C255,Param,0))))&gt;0,OFFSET(DatesS,,INDEX(ColS,MATCH($C255,Param,0)))))</f>
        <v>#N/A</v>
      </c>
      <c r="I255" s="42" t="e">
        <f t="shared" ca="1" si="181"/>
        <v>#N/A</v>
      </c>
      <c r="J255" s="41" t="e">
        <f t="shared" ca="1" si="184"/>
        <v>#REF!</v>
      </c>
      <c r="K255" s="34" t="e">
        <f t="shared" ca="1" si="185"/>
        <v>#REF!</v>
      </c>
      <c r="L255" s="34" t="e">
        <f t="shared" ca="1" si="182"/>
        <v>#REF!</v>
      </c>
      <c r="M255" s="34" t="e">
        <f t="array" aca="1" ref="M255" ca="1">MIN(IF((MONTH(DatesD)=$A255)*(OFFSET(DatesD,,INDEX(ColD1,MATCH($C255,Param,0))))&gt;0,OFFSET(DatesD,,INDEX(ColD1,MATCH($C255,Param,0)))))</f>
        <v>#REF!</v>
      </c>
      <c r="N255" s="34" t="e">
        <f t="array" aca="1" ref="N255" ca="1">MAX(IF((MONTH(DatesD)=$A255)*(OFFSET(DatesD,,INDEX(ColD1,MATCH($C255,Param,0))))&gt;0,OFFSET(DatesD,,INDEX(ColD1,MATCH($C255,Param,0)))))</f>
        <v>#REF!</v>
      </c>
      <c r="O255" s="42" t="e">
        <f t="shared" ca="1" si="183"/>
        <v>#REF!</v>
      </c>
      <c r="P255" s="36"/>
      <c r="Q255" s="35"/>
      <c r="R255" s="35"/>
      <c r="S255" s="35"/>
      <c r="T255" s="35"/>
      <c r="U255" s="37"/>
      <c r="V255" s="107"/>
      <c r="W255" s="108"/>
      <c r="X255" s="108"/>
      <c r="Y255" s="108"/>
      <c r="Z255" s="108"/>
      <c r="AA255" s="109"/>
      <c r="AB255" s="36"/>
      <c r="AC255" s="35"/>
      <c r="AD255" s="35"/>
      <c r="AE255" s="35"/>
      <c r="AF255" s="35"/>
      <c r="AG255" s="37"/>
      <c r="AH255" s="107"/>
      <c r="AI255" s="108"/>
      <c r="AJ255" s="108"/>
      <c r="AK255" s="108"/>
      <c r="AL255" s="108"/>
      <c r="AM255" s="109"/>
      <c r="AN255" s="208" t="e">
        <f t="shared" ca="1" si="144"/>
        <v>#N/A</v>
      </c>
    </row>
    <row r="256" spans="1:40" ht="25.5" customHeight="1" outlineLevel="1" x14ac:dyDescent="0.25">
      <c r="A256" s="18">
        <f t="shared" si="186"/>
        <v>12</v>
      </c>
      <c r="B256" s="276"/>
      <c r="C256" s="105" t="s">
        <v>44</v>
      </c>
      <c r="D256" s="41">
        <f t="shared" ca="1" si="178"/>
        <v>0</v>
      </c>
      <c r="E256" s="34">
        <f t="shared" ca="1" si="179"/>
        <v>0</v>
      </c>
      <c r="F256" s="34">
        <f t="shared" ca="1" si="180"/>
        <v>0</v>
      </c>
      <c r="G256" s="34">
        <f t="array" aca="1" ref="G256" ca="1">MIN(IF((MONTH(DatesS)=$A256)*(OFFSET(DatesS,,INDEX(ColS,MATCH($C256,Param,0))))&gt;0,OFFSET(DatesS,,INDEX(ColS,MATCH($C256,Param,0)))))</f>
        <v>0</v>
      </c>
      <c r="H256" s="34">
        <f t="array" aca="1" ref="H256" ca="1">MAX(IF((MONTH(DatesS)=$A256)*(OFFSET(DatesS,,INDEX(ColS,MATCH($C256,Param,0))))&gt;0,OFFSET(DatesS,,INDEX(ColS,MATCH($C256,Param,0)))))</f>
        <v>0</v>
      </c>
      <c r="I256" s="42">
        <f t="shared" ca="1" si="181"/>
        <v>0</v>
      </c>
      <c r="J256" s="41" t="e">
        <f t="shared" ca="1" si="184"/>
        <v>#REF!</v>
      </c>
      <c r="K256" s="34" t="e">
        <f t="shared" ca="1" si="185"/>
        <v>#REF!</v>
      </c>
      <c r="L256" s="34" t="e">
        <f t="shared" ca="1" si="182"/>
        <v>#REF!</v>
      </c>
      <c r="M256" s="34" t="e">
        <f t="array" aca="1" ref="M256" ca="1">MIN(IF((MONTH(DatesD)=$A256)*(OFFSET(DatesD,,INDEX(ColD1,MATCH($C256,Param,0))))&gt;0,OFFSET(DatesD,,INDEX(ColD1,MATCH($C256,Param,0)))))</f>
        <v>#REF!</v>
      </c>
      <c r="N256" s="34" t="e">
        <f t="array" aca="1" ref="N256" ca="1">MAX(IF((MONTH(DatesD)=$A256)*(OFFSET(DatesD,,INDEX(ColD1,MATCH($C256,Param,0))))&gt;0,OFFSET(DatesD,,INDEX(ColD1,MATCH($C256,Param,0)))))</f>
        <v>#REF!</v>
      </c>
      <c r="O256" s="42" t="e">
        <f t="shared" ca="1" si="183"/>
        <v>#REF!</v>
      </c>
      <c r="P256" s="70"/>
      <c r="Q256" s="71"/>
      <c r="R256" s="71"/>
      <c r="S256" s="71"/>
      <c r="T256" s="71"/>
      <c r="U256" s="69"/>
      <c r="V256" s="107"/>
      <c r="W256" s="108"/>
      <c r="X256" s="108"/>
      <c r="Y256" s="108"/>
      <c r="Z256" s="108"/>
      <c r="AA256" s="109"/>
      <c r="AB256" s="36"/>
      <c r="AC256" s="35"/>
      <c r="AD256" s="35"/>
      <c r="AE256" s="35"/>
      <c r="AF256" s="35"/>
      <c r="AG256" s="37"/>
      <c r="AH256" s="107"/>
      <c r="AI256" s="108"/>
      <c r="AJ256" s="108"/>
      <c r="AK256" s="108"/>
      <c r="AL256" s="108"/>
      <c r="AM256" s="109"/>
      <c r="AN256" s="208" t="e">
        <f t="shared" ca="1" si="144"/>
        <v>#REF!</v>
      </c>
    </row>
    <row r="257" spans="1:41" ht="25.5" customHeight="1" outlineLevel="1" x14ac:dyDescent="0.25">
      <c r="A257" s="18">
        <f t="shared" si="186"/>
        <v>12</v>
      </c>
      <c r="B257" s="276"/>
      <c r="C257" s="105" t="s">
        <v>45</v>
      </c>
      <c r="D257" s="41">
        <f t="shared" ca="1" si="178"/>
        <v>0</v>
      </c>
      <c r="E257" s="34">
        <f t="shared" ca="1" si="179"/>
        <v>0</v>
      </c>
      <c r="F257" s="34">
        <f t="shared" ca="1" si="180"/>
        <v>0</v>
      </c>
      <c r="G257" s="34">
        <f t="array" aca="1" ref="G257" ca="1">MIN(IF((MONTH(DatesS)=$A257)*(OFFSET(DatesS,,INDEX(ColS,MATCH($C257,Param,0))))&gt;0,OFFSET(DatesS,,INDEX(ColS,MATCH($C257,Param,0)))))</f>
        <v>0</v>
      </c>
      <c r="H257" s="34">
        <f t="array" aca="1" ref="H257" ca="1">MAX(IF((MONTH(DatesS)=$A257)*(OFFSET(DatesS,,INDEX(ColS,MATCH($C257,Param,0))))&gt;0,OFFSET(DatesS,,INDEX(ColS,MATCH($C257,Param,0)))))</f>
        <v>0</v>
      </c>
      <c r="I257" s="42">
        <f t="shared" ca="1" si="181"/>
        <v>0</v>
      </c>
      <c r="J257" s="107"/>
      <c r="K257" s="108"/>
      <c r="L257" s="108"/>
      <c r="M257" s="108"/>
      <c r="N257" s="108"/>
      <c r="O257" s="109"/>
      <c r="P257" s="107"/>
      <c r="Q257" s="108"/>
      <c r="R257" s="108"/>
      <c r="S257" s="108"/>
      <c r="T257" s="108"/>
      <c r="U257" s="109"/>
      <c r="V257" s="107"/>
      <c r="W257" s="108"/>
      <c r="X257" s="108"/>
      <c r="Y257" s="108"/>
      <c r="Z257" s="108"/>
      <c r="AA257" s="109"/>
      <c r="AB257" s="107"/>
      <c r="AC257" s="108"/>
      <c r="AD257" s="108"/>
      <c r="AE257" s="108"/>
      <c r="AF257" s="108"/>
      <c r="AG257" s="109"/>
      <c r="AH257" s="107"/>
      <c r="AI257" s="108"/>
      <c r="AJ257" s="108"/>
      <c r="AK257" s="108"/>
      <c r="AL257" s="108"/>
      <c r="AM257" s="109"/>
      <c r="AN257" s="208">
        <f t="shared" ca="1" si="144"/>
        <v>0</v>
      </c>
    </row>
    <row r="258" spans="1:41" ht="25.5" customHeight="1" outlineLevel="1" x14ac:dyDescent="0.25">
      <c r="A258" s="18">
        <f t="shared" si="186"/>
        <v>12</v>
      </c>
      <c r="B258" s="276"/>
      <c r="C258" s="105" t="s">
        <v>46</v>
      </c>
      <c r="D258" s="41">
        <f t="shared" ca="1" si="178"/>
        <v>0</v>
      </c>
      <c r="E258" s="34">
        <f t="shared" ca="1" si="179"/>
        <v>0</v>
      </c>
      <c r="F258" s="34">
        <f t="shared" ca="1" si="180"/>
        <v>0</v>
      </c>
      <c r="G258" s="34">
        <f t="array" aca="1" ref="G258" ca="1">MIN(IF((MONTH(DatesS)=$A258)*(OFFSET(DatesS,,INDEX(ColS,MATCH($C258,Param,0))))&gt;0,OFFSET(DatesS,,INDEX(ColS,MATCH($C258,Param,0)))))</f>
        <v>0</v>
      </c>
      <c r="H258" s="34">
        <f t="array" aca="1" ref="H258" ca="1">MAX(IF((MONTH(DatesS)=$A258)*(OFFSET(DatesS,,INDEX(ColS,MATCH($C258,Param,0))))&gt;0,OFFSET(DatesS,,INDEX(ColS,MATCH($C258,Param,0)))))</f>
        <v>0</v>
      </c>
      <c r="I258" s="42">
        <f t="shared" ca="1" si="181"/>
        <v>0</v>
      </c>
      <c r="J258" s="107"/>
      <c r="K258" s="108"/>
      <c r="L258" s="108"/>
      <c r="M258" s="108"/>
      <c r="N258" s="108"/>
      <c r="O258" s="109"/>
      <c r="P258" s="107"/>
      <c r="Q258" s="108"/>
      <c r="R258" s="108"/>
      <c r="S258" s="108"/>
      <c r="T258" s="108"/>
      <c r="U258" s="109"/>
      <c r="V258" s="107"/>
      <c r="W258" s="108"/>
      <c r="X258" s="108"/>
      <c r="Y258" s="108"/>
      <c r="Z258" s="108"/>
      <c r="AA258" s="109"/>
      <c r="AB258" s="107"/>
      <c r="AC258" s="108"/>
      <c r="AD258" s="108"/>
      <c r="AE258" s="108"/>
      <c r="AF258" s="108"/>
      <c r="AG258" s="109"/>
      <c r="AH258" s="107"/>
      <c r="AI258" s="108"/>
      <c r="AJ258" s="108"/>
      <c r="AK258" s="108"/>
      <c r="AL258" s="108"/>
      <c r="AM258" s="109"/>
      <c r="AN258" s="208">
        <f t="shared" ca="1" si="144"/>
        <v>0</v>
      </c>
      <c r="AO258" s="19"/>
    </row>
    <row r="259" spans="1:41" ht="25.5" customHeight="1" outlineLevel="1" x14ac:dyDescent="0.25">
      <c r="A259" s="18">
        <f t="shared" si="186"/>
        <v>12</v>
      </c>
      <c r="B259" s="276"/>
      <c r="C259" s="105" t="s">
        <v>47</v>
      </c>
      <c r="D259" s="41">
        <f t="shared" ca="1" si="178"/>
        <v>0</v>
      </c>
      <c r="E259" s="34">
        <f t="shared" ca="1" si="179"/>
        <v>0</v>
      </c>
      <c r="F259" s="34">
        <f t="shared" ca="1" si="180"/>
        <v>0</v>
      </c>
      <c r="G259" s="34">
        <f t="array" aca="1" ref="G259" ca="1">MIN(IF((MONTH(DatesS)=$A259)*(OFFSET(DatesS,,INDEX(ColS,MATCH($C259,Param,0))))&gt;0,OFFSET(DatesS,,INDEX(ColS,MATCH($C259,Param,0)))))</f>
        <v>0</v>
      </c>
      <c r="H259" s="34">
        <f t="array" aca="1" ref="H259" ca="1">MAX(IF((MONTH(DatesS)=$A259)*(OFFSET(DatesS,,INDEX(ColS,MATCH($C259,Param,0))))&gt;0,OFFSET(DatesS,,INDEX(ColS,MATCH($C259,Param,0)))))</f>
        <v>0</v>
      </c>
      <c r="I259" s="42">
        <f t="shared" ca="1" si="181"/>
        <v>0</v>
      </c>
      <c r="J259" s="107"/>
      <c r="K259" s="108"/>
      <c r="L259" s="108"/>
      <c r="M259" s="108"/>
      <c r="N259" s="108"/>
      <c r="O259" s="109"/>
      <c r="P259" s="107"/>
      <c r="Q259" s="108"/>
      <c r="R259" s="108"/>
      <c r="S259" s="108"/>
      <c r="T259" s="108"/>
      <c r="U259" s="109"/>
      <c r="V259" s="107"/>
      <c r="W259" s="108"/>
      <c r="X259" s="108"/>
      <c r="Y259" s="108"/>
      <c r="Z259" s="108"/>
      <c r="AA259" s="109"/>
      <c r="AB259" s="107"/>
      <c r="AC259" s="108"/>
      <c r="AD259" s="108"/>
      <c r="AE259" s="108"/>
      <c r="AF259" s="108"/>
      <c r="AG259" s="109"/>
      <c r="AH259" s="107"/>
      <c r="AI259" s="108"/>
      <c r="AJ259" s="108"/>
      <c r="AK259" s="108"/>
      <c r="AL259" s="108"/>
      <c r="AM259" s="109"/>
      <c r="AN259" s="208">
        <f t="shared" ca="1" si="144"/>
        <v>0</v>
      </c>
    </row>
    <row r="260" spans="1:41" ht="25.5" customHeight="1" outlineLevel="1" x14ac:dyDescent="0.25">
      <c r="A260" s="18">
        <v>1</v>
      </c>
      <c r="B260" s="276"/>
      <c r="C260" s="105" t="s">
        <v>71</v>
      </c>
      <c r="D260" s="41">
        <f t="shared" ca="1" si="178"/>
        <v>30</v>
      </c>
      <c r="E260" s="34">
        <f t="shared" ca="1" si="179"/>
        <v>1734.8700000000001</v>
      </c>
      <c r="F260" s="34">
        <f t="shared" ca="1" si="180"/>
        <v>57.829000000000001</v>
      </c>
      <c r="G260" s="34">
        <f t="array" aca="1" ref="G260" ca="1">MIN(IF((MONTH(DatesS)=$A260)*(OFFSET(DatesS,,INDEX(ColS,MATCH($C260,Param,0))))&gt;0,OFFSET(DatesS,,INDEX(ColS,MATCH($C260,Param,0)))))</f>
        <v>0.12</v>
      </c>
      <c r="H260" s="34">
        <f t="array" aca="1" ref="H260" ca="1">MAX(IF((MONTH(DatesS)=$A260)*(OFFSET(DatesS,,INDEX(ColS,MATCH($C260,Param,0))))&gt;0,OFFSET(DatesS,,INDEX(ColS,MATCH($C260,Param,0)))))</f>
        <v>620</v>
      </c>
      <c r="I260" s="42">
        <f t="shared" ca="1" si="181"/>
        <v>4</v>
      </c>
      <c r="J260" s="107"/>
      <c r="K260" s="108"/>
      <c r="L260" s="108"/>
      <c r="M260" s="108"/>
      <c r="N260" s="108"/>
      <c r="O260" s="109"/>
      <c r="P260" s="107"/>
      <c r="Q260" s="108"/>
      <c r="R260" s="108"/>
      <c r="S260" s="108"/>
      <c r="T260" s="108"/>
      <c r="U260" s="109"/>
      <c r="V260" s="36"/>
      <c r="W260" s="35"/>
      <c r="X260" s="35"/>
      <c r="Y260" s="35"/>
      <c r="Z260" s="35"/>
      <c r="AA260" s="37"/>
      <c r="AB260" s="36"/>
      <c r="AC260" s="35"/>
      <c r="AD260" s="35"/>
      <c r="AE260" s="35"/>
      <c r="AF260" s="35"/>
      <c r="AG260" s="37"/>
      <c r="AH260" s="107"/>
      <c r="AI260" s="108"/>
      <c r="AJ260" s="108"/>
      <c r="AK260" s="108"/>
      <c r="AL260" s="108"/>
      <c r="AM260" s="109"/>
      <c r="AN260" s="208">
        <f t="shared" ca="1" si="144"/>
        <v>30</v>
      </c>
    </row>
    <row r="261" spans="1:41" ht="25.5" customHeight="1" outlineLevel="1" x14ac:dyDescent="0.25">
      <c r="A261" s="18">
        <f>A259</f>
        <v>12</v>
      </c>
      <c r="B261" s="276"/>
      <c r="C261" s="105" t="s">
        <v>28</v>
      </c>
      <c r="D261" s="41">
        <f t="shared" ca="1" si="178"/>
        <v>0</v>
      </c>
      <c r="E261" s="34">
        <f t="shared" ca="1" si="179"/>
        <v>0</v>
      </c>
      <c r="F261" s="34">
        <f t="shared" ca="1" si="180"/>
        <v>0</v>
      </c>
      <c r="G261" s="34">
        <f t="array" aca="1" ref="G261" ca="1">MIN(IF((MONTH(DatesS)=$A261)*(OFFSET(DatesS,,INDEX(ColS,MATCH($C261,Param,0))))&gt;0,OFFSET(DatesS,,INDEX(ColS,MATCH($C261,Param,0)))))</f>
        <v>0</v>
      </c>
      <c r="H261" s="34">
        <f t="array" aca="1" ref="H261" ca="1">MAX(IF((MONTH(DatesS)=$A261)*(OFFSET(DatesS,,INDEX(ColS,MATCH($C261,Param,0))))&gt;0,OFFSET(DatesS,,INDEX(ColS,MATCH($C261,Param,0)))))</f>
        <v>0</v>
      </c>
      <c r="I261" s="42">
        <f t="shared" ca="1" si="181"/>
        <v>0</v>
      </c>
      <c r="J261" s="41" t="e">
        <f t="shared" ref="J261:J269" ca="1" si="187">SUMPRODUCT((MONTH(DatesD)=$A261)*(OFFSET(DatesD,,INDEX(ColD1,MATCH($C261,Param,0)))&lt;&gt;0))</f>
        <v>#REF!</v>
      </c>
      <c r="K261" s="34" t="e">
        <f t="shared" ref="K261:K269" ca="1" si="188">SUMPRODUCT((MONTH(DatesD)=$A261)*(OFFSET(DatesD,,INDEX(ColD1,MATCH($C261,Param,0)))))</f>
        <v>#REF!</v>
      </c>
      <c r="L261" s="34" t="e">
        <f t="shared" ref="L261:L269" ca="1" si="189">IF(J261=0,0,K261/J261)</f>
        <v>#REF!</v>
      </c>
      <c r="M261" s="34" t="e">
        <f t="array" aca="1" ref="M261" ca="1">MIN(IF((MONTH(DatesD)=$A261)*(OFFSET(DatesD,,INDEX(ColD1,MATCH($C261,Param,0))))&gt;0,OFFSET(DatesD,,INDEX(ColD1,MATCH($C261,Param,0)))))</f>
        <v>#REF!</v>
      </c>
      <c r="N261" s="34" t="e">
        <f t="array" aca="1" ref="N261" ca="1">MAX(IF((MONTH(DatesD)=$A261)*(OFFSET(DatesD,,INDEX(ColD1,MATCH($C261,Param,0))))&gt;0,OFFSET(DatesD,,INDEX(ColD1,MATCH($C261,Param,0)))))</f>
        <v>#REF!</v>
      </c>
      <c r="O261" s="42" t="e">
        <f t="shared" ref="O261:O269" ca="1" si="190">SUMPRODUCT((MONTH(DatesD)=$A261)*(OFFSET(DatesD,,INDEX(ColD1,MATCH($C261,Param,0)))&gt;=INDEX(SeuilD1,MATCH($C261,Param,0))))</f>
        <v>#REF!</v>
      </c>
      <c r="P261" s="36"/>
      <c r="Q261" s="35"/>
      <c r="R261" s="35"/>
      <c r="S261" s="35"/>
      <c r="T261" s="35"/>
      <c r="U261" s="37"/>
      <c r="V261" s="107"/>
      <c r="W261" s="108"/>
      <c r="X261" s="108"/>
      <c r="Y261" s="108"/>
      <c r="Z261" s="108"/>
      <c r="AA261" s="109"/>
      <c r="AB261" s="107"/>
      <c r="AC261" s="108"/>
      <c r="AD261" s="108">
        <f t="shared" ref="AD261:AD269" ca="1" si="191">IF(AB261=0,0,SUMPRODUCT((MONTH(DatesUF)=$A261)*(OFFSET(DatesUF,,INDEX(ColD1,MATCH(U261,Param,0)))))/SUMPRODUCT((MONTH(DatesUF)=$A261)*(OFFSET(DatesUF,,INDEX(ColD1,MATCH(U261,Param,0)))&lt;&gt;0)))</f>
        <v>0</v>
      </c>
      <c r="AE261" s="108"/>
      <c r="AF261" s="108"/>
      <c r="AG261" s="109"/>
      <c r="AH261" s="107"/>
      <c r="AI261" s="108"/>
      <c r="AJ261" s="108"/>
      <c r="AK261" s="108"/>
      <c r="AL261" s="108"/>
      <c r="AM261" s="109"/>
      <c r="AN261" s="208" t="e">
        <f t="shared" ca="1" si="144"/>
        <v>#REF!</v>
      </c>
    </row>
    <row r="262" spans="1:41" ht="25.5" customHeight="1" outlineLevel="1" x14ac:dyDescent="0.25">
      <c r="A262" s="18">
        <f t="shared" ref="A262:A270" si="192">A261</f>
        <v>12</v>
      </c>
      <c r="B262" s="276"/>
      <c r="C262" s="105" t="s">
        <v>64</v>
      </c>
      <c r="D262" s="41">
        <f t="shared" ca="1" si="178"/>
        <v>0</v>
      </c>
      <c r="E262" s="34" t="e">
        <f t="shared" ca="1" si="179"/>
        <v>#VALUE!</v>
      </c>
      <c r="F262" s="34">
        <f t="shared" ca="1" si="180"/>
        <v>0</v>
      </c>
      <c r="G262" s="34" t="e">
        <f t="array" aca="1" ref="G262" ca="1">MIN(IF((MONTH(DatesS)=$A262)*(OFFSET(DatesS,,INDEX(ColS,MATCH($C262,Param,0))))&gt;0,OFFSET(DatesS,,INDEX(ColS,MATCH($C262,Param,0)))))</f>
        <v>#VALUE!</v>
      </c>
      <c r="H262" s="34" t="e">
        <f t="array" aca="1" ref="H262" ca="1">MAX(IF((MONTH(DatesS)=$A262)*(OFFSET(DatesS,,INDEX(ColS,MATCH($C262,Param,0))))&gt;0,OFFSET(DatesS,,INDEX(ColS,MATCH($C262,Param,0)))))</f>
        <v>#VALUE!</v>
      </c>
      <c r="I262" s="42">
        <f t="shared" ca="1" si="181"/>
        <v>0</v>
      </c>
      <c r="J262" s="41" t="e">
        <f t="shared" ca="1" si="187"/>
        <v>#REF!</v>
      </c>
      <c r="K262" s="34" t="e">
        <f t="shared" ca="1" si="188"/>
        <v>#REF!</v>
      </c>
      <c r="L262" s="34" t="e">
        <f t="shared" ca="1" si="189"/>
        <v>#REF!</v>
      </c>
      <c r="M262" s="34" t="e">
        <f t="array" aca="1" ref="M262" ca="1">MIN(IF((MONTH(DatesD)=$A262)*(OFFSET(DatesD,,INDEX(ColD1,MATCH($C262,Param,0))))&gt;0,OFFSET(DatesD,,INDEX(ColD1,MATCH($C262,Param,0)))))</f>
        <v>#REF!</v>
      </c>
      <c r="N262" s="34" t="e">
        <f t="array" aca="1" ref="N262" ca="1">MAX(IF((MONTH(DatesD)=$A262)*(OFFSET(DatesD,,INDEX(ColD1,MATCH($C262,Param,0))))&gt;0,OFFSET(DatesD,,INDEX(ColD1,MATCH($C262,Param,0)))))</f>
        <v>#REF!</v>
      </c>
      <c r="O262" s="42" t="e">
        <f t="shared" ca="1" si="190"/>
        <v>#REF!</v>
      </c>
      <c r="P262" s="36"/>
      <c r="Q262" s="35"/>
      <c r="R262" s="35"/>
      <c r="S262" s="35"/>
      <c r="T262" s="35"/>
      <c r="U262" s="37"/>
      <c r="V262" s="107"/>
      <c r="W262" s="108"/>
      <c r="X262" s="108"/>
      <c r="Y262" s="108"/>
      <c r="Z262" s="108"/>
      <c r="AA262" s="109"/>
      <c r="AB262" s="107"/>
      <c r="AC262" s="108"/>
      <c r="AD262" s="108">
        <f t="shared" ca="1" si="191"/>
        <v>0</v>
      </c>
      <c r="AE262" s="108"/>
      <c r="AF262" s="108"/>
      <c r="AG262" s="109"/>
      <c r="AH262" s="107"/>
      <c r="AI262" s="108"/>
      <c r="AJ262" s="108"/>
      <c r="AK262" s="108"/>
      <c r="AL262" s="108"/>
      <c r="AM262" s="109"/>
      <c r="AN262" s="208" t="e">
        <f t="shared" ca="1" si="144"/>
        <v>#REF!</v>
      </c>
    </row>
    <row r="263" spans="1:41" ht="25.5" customHeight="1" outlineLevel="1" x14ac:dyDescent="0.25">
      <c r="A263" s="18">
        <f t="shared" si="192"/>
        <v>12</v>
      </c>
      <c r="B263" s="276"/>
      <c r="C263" s="105" t="s">
        <v>65</v>
      </c>
      <c r="D263" s="41">
        <f t="shared" ca="1" si="178"/>
        <v>0</v>
      </c>
      <c r="E263" s="34" t="e">
        <f t="shared" ca="1" si="179"/>
        <v>#VALUE!</v>
      </c>
      <c r="F263" s="34">
        <f t="shared" ca="1" si="180"/>
        <v>0</v>
      </c>
      <c r="G263" s="34" t="e">
        <f t="array" aca="1" ref="G263" ca="1">MIN(IF((MONTH(DatesS)=$A263)*(OFFSET(DatesS,,INDEX(ColS,MATCH($C263,Param,0))))&gt;0,OFFSET(DatesS,,INDEX(ColS,MATCH($C263,Param,0)))))</f>
        <v>#VALUE!</v>
      </c>
      <c r="H263" s="34" t="e">
        <f t="array" aca="1" ref="H263" ca="1">MAX(IF((MONTH(DatesS)=$A263)*(OFFSET(DatesS,,INDEX(ColS,MATCH($C263,Param,0))))&gt;0,OFFSET(DatesS,,INDEX(ColS,MATCH($C263,Param,0)))))</f>
        <v>#VALUE!</v>
      </c>
      <c r="I263" s="42">
        <f t="shared" ca="1" si="181"/>
        <v>0</v>
      </c>
      <c r="J263" s="41" t="e">
        <f t="shared" ca="1" si="187"/>
        <v>#REF!</v>
      </c>
      <c r="K263" s="34" t="e">
        <f t="shared" ca="1" si="188"/>
        <v>#REF!</v>
      </c>
      <c r="L263" s="34" t="e">
        <f t="shared" ca="1" si="189"/>
        <v>#REF!</v>
      </c>
      <c r="M263" s="34" t="e">
        <f t="array" aca="1" ref="M263" ca="1">MIN(IF((MONTH(DatesD)=$A263)*(OFFSET(DatesD,,INDEX(ColD1,MATCH($C263,Param,0))))&gt;0,OFFSET(DatesD,,INDEX(ColD1,MATCH($C263,Param,0)))))</f>
        <v>#REF!</v>
      </c>
      <c r="N263" s="34" t="e">
        <f t="array" aca="1" ref="N263" ca="1">MAX(IF((MONTH(DatesD)=$A263)*(OFFSET(DatesD,,INDEX(ColD1,MATCH($C263,Param,0))))&gt;0,OFFSET(DatesD,,INDEX(ColD1,MATCH($C263,Param,0)))))</f>
        <v>#REF!</v>
      </c>
      <c r="O263" s="42" t="e">
        <f t="shared" ca="1" si="190"/>
        <v>#REF!</v>
      </c>
      <c r="P263" s="36"/>
      <c r="Q263" s="35"/>
      <c r="R263" s="35"/>
      <c r="S263" s="35"/>
      <c r="T263" s="35"/>
      <c r="U263" s="37"/>
      <c r="V263" s="107"/>
      <c r="W263" s="108"/>
      <c r="X263" s="108"/>
      <c r="Y263" s="108"/>
      <c r="Z263" s="108"/>
      <c r="AA263" s="109"/>
      <c r="AB263" s="107"/>
      <c r="AC263" s="108"/>
      <c r="AD263" s="108">
        <f t="shared" ca="1" si="191"/>
        <v>0</v>
      </c>
      <c r="AE263" s="108"/>
      <c r="AF263" s="108"/>
      <c r="AG263" s="109"/>
      <c r="AH263" s="107"/>
      <c r="AI263" s="108"/>
      <c r="AJ263" s="108"/>
      <c r="AK263" s="108"/>
      <c r="AL263" s="108"/>
      <c r="AM263" s="109"/>
      <c r="AN263" s="208" t="e">
        <f t="shared" ca="1" si="144"/>
        <v>#REF!</v>
      </c>
    </row>
    <row r="264" spans="1:41" ht="25.5" customHeight="1" outlineLevel="1" x14ac:dyDescent="0.25">
      <c r="A264" s="18">
        <f t="shared" si="192"/>
        <v>12</v>
      </c>
      <c r="B264" s="276"/>
      <c r="C264" s="105" t="s">
        <v>26</v>
      </c>
      <c r="D264" s="41">
        <f t="shared" ca="1" si="178"/>
        <v>0</v>
      </c>
      <c r="E264" s="34">
        <f t="shared" ca="1" si="179"/>
        <v>0</v>
      </c>
      <c r="F264" s="34">
        <f t="shared" ca="1" si="180"/>
        <v>0</v>
      </c>
      <c r="G264" s="34">
        <f t="array" aca="1" ref="G264" ca="1">MIN(IF((MONTH(DatesS)=$A264)*(OFFSET(DatesS,,INDEX(ColS,MATCH($C264,Param,0))))&gt;0,OFFSET(DatesS,,INDEX(ColS,MATCH($C264,Param,0)))))</f>
        <v>0</v>
      </c>
      <c r="H264" s="34">
        <f t="array" aca="1" ref="H264" ca="1">MAX(IF((MONTH(DatesS)=$A264)*(OFFSET(DatesS,,INDEX(ColS,MATCH($C264,Param,0))))&gt;0,OFFSET(DatesS,,INDEX(ColS,MATCH($C264,Param,0)))))</f>
        <v>0</v>
      </c>
      <c r="I264" s="42">
        <f t="shared" ca="1" si="181"/>
        <v>0</v>
      </c>
      <c r="J264" s="41" t="e">
        <f t="shared" ca="1" si="187"/>
        <v>#REF!</v>
      </c>
      <c r="K264" s="34" t="e">
        <f t="shared" ca="1" si="188"/>
        <v>#REF!</v>
      </c>
      <c r="L264" s="34" t="e">
        <f t="shared" ca="1" si="189"/>
        <v>#REF!</v>
      </c>
      <c r="M264" s="34" t="e">
        <f t="array" aca="1" ref="M264" ca="1">MIN(IF((MONTH(DatesD)=$A264)*(OFFSET(DatesD,,INDEX(ColD1,MATCH($C264,Param,0))))&gt;0,OFFSET(DatesD,,INDEX(ColD1,MATCH($C264,Param,0)))))</f>
        <v>#REF!</v>
      </c>
      <c r="N264" s="34" t="e">
        <f t="array" aca="1" ref="N264" ca="1">MAX(IF((MONTH(DatesD)=$A264)*(OFFSET(DatesD,,INDEX(ColD1,MATCH($C264,Param,0))))&gt;0,OFFSET(DatesD,,INDEX(ColD1,MATCH($C264,Param,0)))))</f>
        <v>#REF!</v>
      </c>
      <c r="O264" s="42" t="e">
        <f t="shared" ca="1" si="190"/>
        <v>#REF!</v>
      </c>
      <c r="P264" s="36"/>
      <c r="Q264" s="35"/>
      <c r="R264" s="35"/>
      <c r="S264" s="35"/>
      <c r="T264" s="35"/>
      <c r="U264" s="37"/>
      <c r="V264" s="107"/>
      <c r="W264" s="108"/>
      <c r="X264" s="108"/>
      <c r="Y264" s="108"/>
      <c r="Z264" s="108"/>
      <c r="AA264" s="109"/>
      <c r="AB264" s="107"/>
      <c r="AC264" s="108"/>
      <c r="AD264" s="108">
        <f t="shared" ca="1" si="191"/>
        <v>0</v>
      </c>
      <c r="AE264" s="108"/>
      <c r="AF264" s="108"/>
      <c r="AG264" s="109"/>
      <c r="AH264" s="107"/>
      <c r="AI264" s="108"/>
      <c r="AJ264" s="108"/>
      <c r="AK264" s="108"/>
      <c r="AL264" s="108"/>
      <c r="AM264" s="109"/>
      <c r="AN264" s="208" t="e">
        <f t="shared" ca="1" si="144"/>
        <v>#REF!</v>
      </c>
    </row>
    <row r="265" spans="1:41" ht="25.5" customHeight="1" outlineLevel="1" x14ac:dyDescent="0.25">
      <c r="A265" s="18">
        <f t="shared" si="192"/>
        <v>12</v>
      </c>
      <c r="B265" s="276"/>
      <c r="C265" s="105" t="s">
        <v>22</v>
      </c>
      <c r="D265" s="41">
        <f t="shared" ca="1" si="178"/>
        <v>0</v>
      </c>
      <c r="E265" s="34">
        <f t="shared" ca="1" si="179"/>
        <v>0</v>
      </c>
      <c r="F265" s="34">
        <f t="shared" ca="1" si="180"/>
        <v>0</v>
      </c>
      <c r="G265" s="34">
        <f t="array" aca="1" ref="G265" ca="1">MIN(IF((MONTH(DatesS)=$A265)*(OFFSET(DatesS,,INDEX(ColS,MATCH($C265,Param,0))))&gt;0,OFFSET(DatesS,,INDEX(ColS,MATCH($C265,Param,0)))))</f>
        <v>0</v>
      </c>
      <c r="H265" s="34">
        <f t="array" aca="1" ref="H265" ca="1">MAX(IF((MONTH(DatesS)=$A265)*(OFFSET(DatesS,,INDEX(ColS,MATCH($C265,Param,0))))&gt;0,OFFSET(DatesS,,INDEX(ColS,MATCH($C265,Param,0)))))</f>
        <v>0</v>
      </c>
      <c r="I265" s="42">
        <f t="shared" ca="1" si="181"/>
        <v>0</v>
      </c>
      <c r="J265" s="41" t="e">
        <f t="shared" ca="1" si="187"/>
        <v>#REF!</v>
      </c>
      <c r="K265" s="34" t="e">
        <f t="shared" ca="1" si="188"/>
        <v>#REF!</v>
      </c>
      <c r="L265" s="34" t="e">
        <f t="shared" ca="1" si="189"/>
        <v>#REF!</v>
      </c>
      <c r="M265" s="34" t="e">
        <f t="array" aca="1" ref="M265" ca="1">MIN(IF((MONTH(DatesD)=$A265)*(OFFSET(DatesD,,INDEX(ColD1,MATCH($C265,Param,0))))&gt;0,OFFSET(DatesD,,INDEX(ColD1,MATCH($C265,Param,0)))))</f>
        <v>#REF!</v>
      </c>
      <c r="N265" s="34" t="e">
        <f t="array" aca="1" ref="N265" ca="1">MAX(IF((MONTH(DatesD)=$A265)*(OFFSET(DatesD,,INDEX(ColD1,MATCH($C265,Param,0))))&gt;0,OFFSET(DatesD,,INDEX(ColD1,MATCH($C265,Param,0)))))</f>
        <v>#REF!</v>
      </c>
      <c r="O265" s="42" t="e">
        <f t="shared" ca="1" si="190"/>
        <v>#REF!</v>
      </c>
      <c r="P265" s="36"/>
      <c r="Q265" s="35"/>
      <c r="R265" s="35"/>
      <c r="S265" s="35"/>
      <c r="T265" s="35"/>
      <c r="U265" s="37"/>
      <c r="V265" s="107"/>
      <c r="W265" s="108"/>
      <c r="X265" s="108"/>
      <c r="Y265" s="108"/>
      <c r="Z265" s="108"/>
      <c r="AA265" s="109"/>
      <c r="AB265" s="107"/>
      <c r="AC265" s="108"/>
      <c r="AD265" s="108">
        <f t="shared" ca="1" si="191"/>
        <v>0</v>
      </c>
      <c r="AE265" s="108"/>
      <c r="AF265" s="108"/>
      <c r="AG265" s="109"/>
      <c r="AH265" s="107"/>
      <c r="AI265" s="108"/>
      <c r="AJ265" s="108"/>
      <c r="AK265" s="108"/>
      <c r="AL265" s="108"/>
      <c r="AM265" s="109"/>
      <c r="AN265" s="208" t="e">
        <f t="shared" ref="AN265:AN271" ca="1" si="193">SUM(D265+J265+P265+V265+AB265+AH265)</f>
        <v>#REF!</v>
      </c>
    </row>
    <row r="266" spans="1:41" ht="25.5" customHeight="1" outlineLevel="1" x14ac:dyDescent="0.25">
      <c r="A266" s="18">
        <f t="shared" si="192"/>
        <v>12</v>
      </c>
      <c r="B266" s="276"/>
      <c r="C266" s="105" t="s">
        <v>25</v>
      </c>
      <c r="D266" s="41">
        <f t="shared" ca="1" si="178"/>
        <v>0</v>
      </c>
      <c r="E266" s="34">
        <f t="shared" ca="1" si="179"/>
        <v>0</v>
      </c>
      <c r="F266" s="34">
        <f t="shared" ca="1" si="180"/>
        <v>0</v>
      </c>
      <c r="G266" s="34">
        <f t="array" aca="1" ref="G266" ca="1">MIN(IF((MONTH(DatesS)=$A266)*(OFFSET(DatesS,,INDEX(ColS,MATCH($C266,Param,0))))&gt;0,OFFSET(DatesS,,INDEX(ColS,MATCH($C266,Param,0)))))</f>
        <v>0</v>
      </c>
      <c r="H266" s="34">
        <f t="array" aca="1" ref="H266" ca="1">MAX(IF((MONTH(DatesS)=$A266)*(OFFSET(DatesS,,INDEX(ColS,MATCH($C266,Param,0))))&gt;0,OFFSET(DatesS,,INDEX(ColS,MATCH($C266,Param,0)))))</f>
        <v>0</v>
      </c>
      <c r="I266" s="42">
        <f t="shared" ca="1" si="181"/>
        <v>0</v>
      </c>
      <c r="J266" s="41" t="e">
        <f t="shared" ca="1" si="187"/>
        <v>#REF!</v>
      </c>
      <c r="K266" s="34" t="e">
        <f t="shared" ca="1" si="188"/>
        <v>#REF!</v>
      </c>
      <c r="L266" s="34" t="e">
        <f t="shared" ca="1" si="189"/>
        <v>#REF!</v>
      </c>
      <c r="M266" s="34" t="e">
        <f t="array" aca="1" ref="M266" ca="1">MIN(IF((MONTH(DatesD)=$A266)*(OFFSET(DatesD,,INDEX(ColD1,MATCH($C266,Param,0))))&gt;0,OFFSET(DatesD,,INDEX(ColD1,MATCH($C266,Param,0)))))</f>
        <v>#REF!</v>
      </c>
      <c r="N266" s="34" t="e">
        <f t="array" aca="1" ref="N266" ca="1">MAX(IF((MONTH(DatesD)=$A266)*(OFFSET(DatesD,,INDEX(ColD1,MATCH($C266,Param,0))))&gt;0,OFFSET(DatesD,,INDEX(ColD1,MATCH($C266,Param,0)))))</f>
        <v>#REF!</v>
      </c>
      <c r="O266" s="42" t="e">
        <f t="shared" ca="1" si="190"/>
        <v>#REF!</v>
      </c>
      <c r="P266" s="36"/>
      <c r="Q266" s="35"/>
      <c r="R266" s="35"/>
      <c r="S266" s="35"/>
      <c r="T266" s="35"/>
      <c r="U266" s="37"/>
      <c r="V266" s="107"/>
      <c r="W266" s="108"/>
      <c r="X266" s="108"/>
      <c r="Y266" s="108"/>
      <c r="Z266" s="108"/>
      <c r="AA266" s="109"/>
      <c r="AB266" s="107"/>
      <c r="AC266" s="108"/>
      <c r="AD266" s="108">
        <f t="shared" ca="1" si="191"/>
        <v>0</v>
      </c>
      <c r="AE266" s="108"/>
      <c r="AF266" s="108"/>
      <c r="AG266" s="109"/>
      <c r="AH266" s="107"/>
      <c r="AI266" s="108"/>
      <c r="AJ266" s="108"/>
      <c r="AK266" s="108"/>
      <c r="AL266" s="108"/>
      <c r="AM266" s="109"/>
      <c r="AN266" s="208" t="e">
        <f t="shared" ca="1" si="193"/>
        <v>#REF!</v>
      </c>
    </row>
    <row r="267" spans="1:41" ht="25.5" customHeight="1" outlineLevel="1" x14ac:dyDescent="0.25">
      <c r="A267" s="18">
        <f t="shared" si="192"/>
        <v>12</v>
      </c>
      <c r="B267" s="276"/>
      <c r="C267" s="105" t="s">
        <v>23</v>
      </c>
      <c r="D267" s="41">
        <f t="shared" ca="1" si="178"/>
        <v>0</v>
      </c>
      <c r="E267" s="34" t="e">
        <f t="shared" ca="1" si="179"/>
        <v>#VALUE!</v>
      </c>
      <c r="F267" s="34">
        <f t="shared" ca="1" si="180"/>
        <v>0</v>
      </c>
      <c r="G267" s="34" t="e">
        <f t="array" aca="1" ref="G267" ca="1">MIN(IF((MONTH(DatesS)=$A267)*(OFFSET(DatesS,,INDEX(ColS,MATCH($C267,Param,0))))&gt;0,OFFSET(DatesS,,INDEX(ColS,MATCH($C267,Param,0)))))</f>
        <v>#VALUE!</v>
      </c>
      <c r="H267" s="34" t="e">
        <f t="array" aca="1" ref="H267" ca="1">MAX(IF((MONTH(DatesS)=$A267)*(OFFSET(DatesS,,INDEX(ColS,MATCH($C267,Param,0))))&gt;0,OFFSET(DatesS,,INDEX(ColS,MATCH($C267,Param,0)))))</f>
        <v>#VALUE!</v>
      </c>
      <c r="I267" s="42">
        <f t="shared" ca="1" si="181"/>
        <v>0</v>
      </c>
      <c r="J267" s="41" t="e">
        <f t="shared" ca="1" si="187"/>
        <v>#REF!</v>
      </c>
      <c r="K267" s="34" t="e">
        <f t="shared" ca="1" si="188"/>
        <v>#REF!</v>
      </c>
      <c r="L267" s="34" t="e">
        <f t="shared" ca="1" si="189"/>
        <v>#REF!</v>
      </c>
      <c r="M267" s="34" t="e">
        <f t="array" aca="1" ref="M267" ca="1">MIN(IF((MONTH(DatesD)=$A267)*(OFFSET(DatesD,,INDEX(ColD1,MATCH($C267,Param,0))))&gt;0,OFFSET(DatesD,,INDEX(ColD1,MATCH($C267,Param,0)))))</f>
        <v>#REF!</v>
      </c>
      <c r="N267" s="34" t="e">
        <f t="array" aca="1" ref="N267" ca="1">MAX(IF((MONTH(DatesD)=$A267)*(OFFSET(DatesD,,INDEX(ColD1,MATCH($C267,Param,0))))&gt;0,OFFSET(DatesD,,INDEX(ColD1,MATCH($C267,Param,0)))))</f>
        <v>#REF!</v>
      </c>
      <c r="O267" s="42" t="e">
        <f t="shared" ca="1" si="190"/>
        <v>#REF!</v>
      </c>
      <c r="P267" s="36"/>
      <c r="Q267" s="35"/>
      <c r="R267" s="35"/>
      <c r="S267" s="35"/>
      <c r="T267" s="35"/>
      <c r="U267" s="37"/>
      <c r="V267" s="107"/>
      <c r="W267" s="108"/>
      <c r="X267" s="108"/>
      <c r="Y267" s="108"/>
      <c r="Z267" s="108"/>
      <c r="AA267" s="109"/>
      <c r="AB267" s="107"/>
      <c r="AC267" s="108"/>
      <c r="AD267" s="108">
        <f t="shared" ca="1" si="191"/>
        <v>0</v>
      </c>
      <c r="AE267" s="108"/>
      <c r="AF267" s="108"/>
      <c r="AG267" s="109"/>
      <c r="AH267" s="107"/>
      <c r="AI267" s="108"/>
      <c r="AJ267" s="108"/>
      <c r="AK267" s="108"/>
      <c r="AL267" s="108"/>
      <c r="AM267" s="109"/>
      <c r="AN267" s="208" t="e">
        <f t="shared" ca="1" si="193"/>
        <v>#REF!</v>
      </c>
    </row>
    <row r="268" spans="1:41" ht="25.5" customHeight="1" outlineLevel="1" x14ac:dyDescent="0.25">
      <c r="A268" s="18">
        <f t="shared" si="192"/>
        <v>12</v>
      </c>
      <c r="B268" s="276"/>
      <c r="C268" s="105" t="s">
        <v>27</v>
      </c>
      <c r="D268" s="41">
        <f t="shared" ca="1" si="178"/>
        <v>0</v>
      </c>
      <c r="E268" s="34" t="e">
        <f t="shared" ca="1" si="179"/>
        <v>#VALUE!</v>
      </c>
      <c r="F268" s="34">
        <f t="shared" ca="1" si="180"/>
        <v>0</v>
      </c>
      <c r="G268" s="34" t="e">
        <f t="array" aca="1" ref="G268" ca="1">MIN(IF((MONTH(DatesS)=$A268)*(OFFSET(DatesS,,INDEX(ColS,MATCH($C268,Param,0))))&gt;0,OFFSET(DatesS,,INDEX(ColS,MATCH($C268,Param,0)))))</f>
        <v>#VALUE!</v>
      </c>
      <c r="H268" s="34" t="e">
        <f t="array" aca="1" ref="H268" ca="1">MAX(IF((MONTH(DatesS)=$A268)*(OFFSET(DatesS,,INDEX(ColS,MATCH($C268,Param,0))))&gt;0,OFFSET(DatesS,,INDEX(ColS,MATCH($C268,Param,0)))))</f>
        <v>#VALUE!</v>
      </c>
      <c r="I268" s="42">
        <f t="shared" ca="1" si="181"/>
        <v>0</v>
      </c>
      <c r="J268" s="41" t="e">
        <f t="shared" ca="1" si="187"/>
        <v>#REF!</v>
      </c>
      <c r="K268" s="34" t="e">
        <f t="shared" ca="1" si="188"/>
        <v>#REF!</v>
      </c>
      <c r="L268" s="34" t="e">
        <f t="shared" ca="1" si="189"/>
        <v>#REF!</v>
      </c>
      <c r="M268" s="34" t="e">
        <f t="array" aca="1" ref="M268" ca="1">MIN(IF((MONTH(DatesD)=$A268)*(OFFSET(DatesD,,INDEX(ColD1,MATCH($C268,Param,0))))&gt;0,OFFSET(DatesD,,INDEX(ColD1,MATCH($C268,Param,0)))))</f>
        <v>#REF!</v>
      </c>
      <c r="N268" s="34" t="e">
        <f t="array" aca="1" ref="N268" ca="1">MAX(IF((MONTH(DatesD)=$A268)*(OFFSET(DatesD,,INDEX(ColD1,MATCH($C268,Param,0))))&gt;0,OFFSET(DatesD,,INDEX(ColD1,MATCH($C268,Param,0)))))</f>
        <v>#REF!</v>
      </c>
      <c r="O268" s="42" t="e">
        <f t="shared" ca="1" si="190"/>
        <v>#REF!</v>
      </c>
      <c r="P268" s="36"/>
      <c r="Q268" s="35"/>
      <c r="R268" s="35"/>
      <c r="S268" s="35"/>
      <c r="T268" s="35"/>
      <c r="U268" s="37"/>
      <c r="V268" s="107"/>
      <c r="W268" s="108"/>
      <c r="X268" s="108"/>
      <c r="Y268" s="108"/>
      <c r="Z268" s="108"/>
      <c r="AA268" s="109"/>
      <c r="AB268" s="107"/>
      <c r="AC268" s="108"/>
      <c r="AD268" s="108">
        <f t="shared" ca="1" si="191"/>
        <v>0</v>
      </c>
      <c r="AE268" s="108"/>
      <c r="AF268" s="108"/>
      <c r="AG268" s="109"/>
      <c r="AH268" s="107"/>
      <c r="AI268" s="108"/>
      <c r="AJ268" s="108"/>
      <c r="AK268" s="108"/>
      <c r="AL268" s="108"/>
      <c r="AM268" s="109"/>
      <c r="AN268" s="208" t="e">
        <f t="shared" ca="1" si="193"/>
        <v>#REF!</v>
      </c>
    </row>
    <row r="269" spans="1:41" ht="25.5" customHeight="1" outlineLevel="1" thickBot="1" x14ac:dyDescent="0.3">
      <c r="A269" s="18">
        <f t="shared" si="192"/>
        <v>12</v>
      </c>
      <c r="B269" s="276"/>
      <c r="C269" s="106" t="s">
        <v>24</v>
      </c>
      <c r="D269" s="87">
        <f t="shared" ca="1" si="178"/>
        <v>0</v>
      </c>
      <c r="E269" s="88">
        <f t="shared" ca="1" si="179"/>
        <v>0</v>
      </c>
      <c r="F269" s="88">
        <f t="shared" ca="1" si="180"/>
        <v>0</v>
      </c>
      <c r="G269" s="88">
        <f t="array" aca="1" ref="G269" ca="1">MIN(IF((MONTH(DatesS)=$A269)*(OFFSET(DatesS,,INDEX(ColS,MATCH($C269,Param,0))))&gt;0,OFFSET(DatesS,,INDEX(ColS,MATCH($C269,Param,0)))))</f>
        <v>0</v>
      </c>
      <c r="H269" s="88">
        <f t="array" aca="1" ref="H269" ca="1">MAX(IF((MONTH(DatesS)=$A269)*(OFFSET(DatesS,,INDEX(ColS,MATCH($C269,Param,0))))&gt;0,OFFSET(DatesS,,INDEX(ColS,MATCH($C269,Param,0)))))</f>
        <v>0</v>
      </c>
      <c r="I269" s="89">
        <f t="shared" ca="1" si="181"/>
        <v>0</v>
      </c>
      <c r="J269" s="87" t="e">
        <f t="shared" ca="1" si="187"/>
        <v>#REF!</v>
      </c>
      <c r="K269" s="88" t="e">
        <f t="shared" ca="1" si="188"/>
        <v>#REF!</v>
      </c>
      <c r="L269" s="88" t="e">
        <f t="shared" ca="1" si="189"/>
        <v>#REF!</v>
      </c>
      <c r="M269" s="88" t="e">
        <f t="array" aca="1" ref="M269" ca="1">MIN(IF((MONTH(DatesD)=$A269)*(OFFSET(DatesD,,INDEX(ColD1,MATCH($C269,Param,0))))&gt;0,OFFSET(DatesD,,INDEX(ColD1,MATCH($C269,Param,0)))))</f>
        <v>#REF!</v>
      </c>
      <c r="N269" s="88" t="e">
        <f t="array" aca="1" ref="N269" ca="1">MAX(IF((MONTH(DatesD)=$A269)*(OFFSET(DatesD,,INDEX(ColD1,MATCH($C269,Param,0))))&gt;0,OFFSET(DatesD,,INDEX(ColD1,MATCH($C269,Param,0)))))</f>
        <v>#REF!</v>
      </c>
      <c r="O269" s="89" t="e">
        <f t="shared" ca="1" si="190"/>
        <v>#REF!</v>
      </c>
      <c r="P269" s="90"/>
      <c r="Q269" s="91"/>
      <c r="R269" s="91"/>
      <c r="S269" s="91"/>
      <c r="T269" s="91"/>
      <c r="U269" s="92"/>
      <c r="V269" s="110"/>
      <c r="W269" s="111"/>
      <c r="X269" s="111"/>
      <c r="Y269" s="111"/>
      <c r="Z269" s="111"/>
      <c r="AA269" s="112"/>
      <c r="AB269" s="110"/>
      <c r="AC269" s="111"/>
      <c r="AD269" s="111">
        <f t="shared" ca="1" si="191"/>
        <v>0</v>
      </c>
      <c r="AE269" s="111"/>
      <c r="AF269" s="111"/>
      <c r="AG269" s="112"/>
      <c r="AH269" s="107"/>
      <c r="AI269" s="108"/>
      <c r="AJ269" s="108"/>
      <c r="AK269" s="108"/>
      <c r="AL269" s="108"/>
      <c r="AM269" s="109"/>
      <c r="AN269" s="208" t="e">
        <f t="shared" ca="1" si="193"/>
        <v>#REF!</v>
      </c>
    </row>
    <row r="270" spans="1:41" ht="25.5" customHeight="1" outlineLevel="1" thickBot="1" x14ac:dyDescent="0.3">
      <c r="A270" s="18">
        <f t="shared" si="192"/>
        <v>12</v>
      </c>
      <c r="B270" s="277"/>
      <c r="C270" s="113" t="s">
        <v>50</v>
      </c>
      <c r="D270" s="93" t="e">
        <f ca="1">SUM(D250:D269)</f>
        <v>#N/A</v>
      </c>
      <c r="E270" s="94" t="e">
        <f t="shared" ref="E270:AM270" ca="1" si="194">SUM(E250:E269)</f>
        <v>#N/A</v>
      </c>
      <c r="F270" s="94" t="e">
        <f t="shared" ca="1" si="194"/>
        <v>#N/A</v>
      </c>
      <c r="G270" s="94" t="e">
        <f t="shared" ca="1" si="194"/>
        <v>#N/A</v>
      </c>
      <c r="H270" s="94" t="e">
        <f t="shared" ca="1" si="194"/>
        <v>#N/A</v>
      </c>
      <c r="I270" s="95" t="e">
        <f t="shared" ca="1" si="194"/>
        <v>#N/A</v>
      </c>
      <c r="J270" s="93" t="e">
        <f t="shared" ca="1" si="194"/>
        <v>#REF!</v>
      </c>
      <c r="K270" s="94" t="e">
        <f t="shared" ca="1" si="194"/>
        <v>#REF!</v>
      </c>
      <c r="L270" s="94" t="e">
        <f t="shared" ca="1" si="194"/>
        <v>#REF!</v>
      </c>
      <c r="M270" s="94" t="e">
        <f t="shared" ca="1" si="194"/>
        <v>#REF!</v>
      </c>
      <c r="N270" s="94" t="e">
        <f t="shared" ca="1" si="194"/>
        <v>#REF!</v>
      </c>
      <c r="O270" s="95" t="e">
        <f t="shared" ca="1" si="194"/>
        <v>#REF!</v>
      </c>
      <c r="P270" s="93" t="e">
        <f t="shared" ca="1" si="194"/>
        <v>#REF!</v>
      </c>
      <c r="Q270" s="94" t="e">
        <f t="shared" ca="1" si="194"/>
        <v>#REF!</v>
      </c>
      <c r="R270" s="94" t="e">
        <f t="shared" ca="1" si="194"/>
        <v>#REF!</v>
      </c>
      <c r="S270" s="94" t="e">
        <f t="shared" ca="1" si="194"/>
        <v>#REF!</v>
      </c>
      <c r="T270" s="94" t="e">
        <f t="shared" ca="1" si="194"/>
        <v>#REF!</v>
      </c>
      <c r="U270" s="95" t="e">
        <f t="shared" ca="1" si="194"/>
        <v>#REF!</v>
      </c>
      <c r="V270" s="93" t="e">
        <f t="shared" ca="1" si="194"/>
        <v>#REF!</v>
      </c>
      <c r="W270" s="94" t="e">
        <f t="shared" ca="1" si="194"/>
        <v>#REF!</v>
      </c>
      <c r="X270" s="94" t="e">
        <f t="shared" ca="1" si="194"/>
        <v>#REF!</v>
      </c>
      <c r="Y270" s="94" t="e">
        <f t="shared" ca="1" si="194"/>
        <v>#REF!</v>
      </c>
      <c r="Z270" s="94" t="e">
        <f t="shared" ca="1" si="194"/>
        <v>#REF!</v>
      </c>
      <c r="AA270" s="95" t="e">
        <f t="shared" ca="1" si="194"/>
        <v>#REF!</v>
      </c>
      <c r="AB270" s="93" t="e">
        <f t="shared" ca="1" si="194"/>
        <v>#REF!</v>
      </c>
      <c r="AC270" s="94" t="e">
        <f t="shared" ca="1" si="194"/>
        <v>#REF!</v>
      </c>
      <c r="AD270" s="94" t="e">
        <f t="shared" ca="1" si="194"/>
        <v>#REF!</v>
      </c>
      <c r="AE270" s="94" t="e">
        <f t="shared" ca="1" si="194"/>
        <v>#REF!</v>
      </c>
      <c r="AF270" s="94" t="e">
        <f t="shared" ca="1" si="194"/>
        <v>#REF!</v>
      </c>
      <c r="AG270" s="95" t="e">
        <f t="shared" ca="1" si="194"/>
        <v>#REF!</v>
      </c>
      <c r="AH270" s="93" t="e">
        <f t="shared" ca="1" si="194"/>
        <v>#REF!</v>
      </c>
      <c r="AI270" s="94" t="e">
        <f t="shared" ca="1" si="194"/>
        <v>#REF!</v>
      </c>
      <c r="AJ270" s="94" t="e">
        <f t="shared" ca="1" si="194"/>
        <v>#REF!</v>
      </c>
      <c r="AK270" s="94" t="e">
        <f t="shared" ca="1" si="194"/>
        <v>#REF!</v>
      </c>
      <c r="AL270" s="94" t="e">
        <f t="shared" ca="1" si="194"/>
        <v>#REF!</v>
      </c>
      <c r="AM270" s="95" t="e">
        <f t="shared" ca="1" si="194"/>
        <v>#REF!</v>
      </c>
      <c r="AN270" s="208" t="e">
        <f t="shared" ca="1" si="193"/>
        <v>#N/A</v>
      </c>
    </row>
    <row r="271" spans="1:41" ht="25.5" customHeight="1" thickBot="1" x14ac:dyDescent="0.3">
      <c r="B271" s="272">
        <f>DATE($C$4,A250,1)</f>
        <v>42705</v>
      </c>
      <c r="C271" s="273"/>
      <c r="D271" s="273"/>
      <c r="E271" s="273"/>
      <c r="F271" s="273"/>
      <c r="G271" s="273"/>
      <c r="H271" s="273"/>
      <c r="I271" s="273"/>
      <c r="J271" s="273"/>
      <c r="K271" s="273"/>
      <c r="L271" s="273"/>
      <c r="M271" s="273"/>
      <c r="N271" s="273"/>
      <c r="O271" s="273"/>
      <c r="P271" s="273"/>
      <c r="Q271" s="273"/>
      <c r="R271" s="273"/>
      <c r="S271" s="273"/>
      <c r="T271" s="273"/>
      <c r="U271" s="273"/>
      <c r="V271" s="273"/>
      <c r="W271" s="273"/>
      <c r="X271" s="273"/>
      <c r="Y271" s="273"/>
      <c r="Z271" s="273"/>
      <c r="AA271" s="273"/>
      <c r="AB271" s="273"/>
      <c r="AC271" s="273"/>
      <c r="AD271" s="273"/>
      <c r="AE271" s="273"/>
      <c r="AF271" s="273"/>
      <c r="AG271" s="273"/>
      <c r="AH271" s="273"/>
      <c r="AI271" s="273"/>
      <c r="AJ271" s="273"/>
      <c r="AK271" s="273"/>
      <c r="AL271" s="273"/>
      <c r="AM271" s="274"/>
      <c r="AN271" s="208">
        <f t="shared" si="193"/>
        <v>0</v>
      </c>
    </row>
  </sheetData>
  <mergeCells count="31">
    <mergeCell ref="AH6:AM6"/>
    <mergeCell ref="V6:AA6"/>
    <mergeCell ref="B2:O2"/>
    <mergeCell ref="J6:O6"/>
    <mergeCell ref="B8:B28"/>
    <mergeCell ref="P6:U6"/>
    <mergeCell ref="AB6:AG6"/>
    <mergeCell ref="D6:I6"/>
    <mergeCell ref="B29:AM29"/>
    <mergeCell ref="B117:AM117"/>
    <mergeCell ref="B118:B138"/>
    <mergeCell ref="B140:B160"/>
    <mergeCell ref="B162:B182"/>
    <mergeCell ref="B30:B50"/>
    <mergeCell ref="B52:B72"/>
    <mergeCell ref="B74:B94"/>
    <mergeCell ref="B96:B116"/>
    <mergeCell ref="B227:AM227"/>
    <mergeCell ref="B271:AM271"/>
    <mergeCell ref="B228:B248"/>
    <mergeCell ref="B250:B270"/>
    <mergeCell ref="B51:AM51"/>
    <mergeCell ref="B73:AM73"/>
    <mergeCell ref="B95:AM95"/>
    <mergeCell ref="B139:AM139"/>
    <mergeCell ref="B161:AM161"/>
    <mergeCell ref="B183:AM183"/>
    <mergeCell ref="B205:AM205"/>
    <mergeCell ref="B249:AM249"/>
    <mergeCell ref="B184:B204"/>
    <mergeCell ref="B206:B226"/>
  </mergeCells>
  <dataValidations disablePrompts="1" count="1">
    <dataValidation type="list" allowBlank="1" showInputMessage="1" showErrorMessage="1" sqref="D6:AM6">
      <formula1>Station</formula1>
    </dataValidation>
  </dataValidations>
  <hyperlinks>
    <hyperlink ref="AG1" r:id="rId1"/>
  </hyperlinks>
  <pageMargins left="0" right="0" top="0" bottom="0" header="0.31496062992125984" footer="0.31496062992125984"/>
  <pageSetup paperSize="9" scale="90" orientation="landscape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Parametres</vt:lpstr>
      <vt:lpstr>Sivom</vt:lpstr>
      <vt:lpstr>KPI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GREGOIRE Julie</cp:lastModifiedBy>
  <cp:lastPrinted>2016-10-06T06:59:33Z</cp:lastPrinted>
  <dcterms:created xsi:type="dcterms:W3CDTF">2016-06-16T09:38:58Z</dcterms:created>
  <dcterms:modified xsi:type="dcterms:W3CDTF">2016-10-28T09:08:10Z</dcterms:modified>
</cp:coreProperties>
</file>