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185" windowWidth="10800" windowHeight="2955" firstSheet="1" activeTab="4"/>
  </bookViews>
  <sheets>
    <sheet name="Sommaire" sheetId="20" r:id="rId1"/>
    <sheet name="Parametres" sheetId="7" r:id="rId2"/>
    <sheet name="Station Degrémont" sheetId="1" r:id="rId3"/>
    <sheet name="KPI" sheetId="22" r:id="rId4"/>
    <sheet name="Bilan Station Degrémont" sheetId="12" r:id="rId5"/>
  </sheets>
  <definedNames>
    <definedName name="ColD1">OFFSET(Param,,6)</definedName>
    <definedName name="ColD2">OFFSET(Param,,11)</definedName>
    <definedName name="ColS">OFFSET(Param,,1)</definedName>
    <definedName name="ColSH">OFFSET(Param,,26)</definedName>
    <definedName name="ColUF1">OFFSET(Param,,16)</definedName>
    <definedName name="ColUF2">OFFSET(Param,,21)</definedName>
    <definedName name="DatesD">'Station Degrémont'!$A$14:$A$379</definedName>
    <definedName name="DatesS">OFFSET(#REF!,,,COUNTA(#REF!))</definedName>
    <definedName name="DatesSH">OFFSET(#REF!,,,COUNTA(#REF!))</definedName>
    <definedName name="DatesUF">#REF!</definedName>
    <definedName name="Param">OFFSET(Parametres!$B$5,,,COUNTA(Parametres!$B:$B))</definedName>
    <definedName name="Seuil2D1">OFFSET(Param,,8)</definedName>
    <definedName name="Seuil2D2">OFFSET(Param,,13)</definedName>
    <definedName name="Seuil2SH">OFFSET(Param,,28)</definedName>
    <definedName name="Seuil2UF1">OFFSET(Param,,18)</definedName>
    <definedName name="Seuil2UF2">OFFSET(Param,,23)</definedName>
    <definedName name="SeuilD1">OFFSET(Param,,7)</definedName>
    <definedName name="SeuilD2">OFFSET(Param,,12)</definedName>
    <definedName name="SeuilS">OFFSET(Param,,2)</definedName>
    <definedName name="SeuilS2">OFFSET(Param,,3)</definedName>
    <definedName name="SeuilS3flux">OFFSET(Param,,4)</definedName>
    <definedName name="SeuilSH">OFFSET(Param,,27)</definedName>
    <definedName name="SeuilUF1">OFFSET(Param,,17)</definedName>
    <definedName name="SeuilUF2">OFFSET(Param,,22)</definedName>
    <definedName name="UF1Flux">OFFSET(Param,,19)</definedName>
  </definedNames>
  <calcPr calcId="145621"/>
</workbook>
</file>

<file path=xl/calcChain.xml><?xml version="1.0" encoding="utf-8"?>
<calcChain xmlns="http://schemas.openxmlformats.org/spreadsheetml/2006/main">
  <c r="F13" i="12" l="1"/>
  <c r="K18" i="12" l="1"/>
  <c r="Q1" i="12" l="1"/>
  <c r="D18" i="12"/>
  <c r="Q22" i="12"/>
  <c r="P22" i="12"/>
  <c r="O22" i="12"/>
  <c r="N22" i="12"/>
  <c r="M22" i="12"/>
  <c r="L22" i="12"/>
  <c r="K22" i="12"/>
  <c r="J22" i="12"/>
  <c r="I22" i="12"/>
  <c r="H22" i="12"/>
  <c r="G22" i="12"/>
  <c r="F22" i="12"/>
  <c r="E22" i="12"/>
  <c r="D22" i="12"/>
  <c r="C22" i="12"/>
  <c r="B22" i="12"/>
  <c r="Q21" i="12"/>
  <c r="P21" i="12"/>
  <c r="O21" i="12"/>
  <c r="N21" i="12"/>
  <c r="M21" i="12"/>
  <c r="L21" i="12"/>
  <c r="K21" i="12"/>
  <c r="J21" i="12"/>
  <c r="I21" i="12"/>
  <c r="H21" i="12"/>
  <c r="G21" i="12"/>
  <c r="F21" i="12"/>
  <c r="E21" i="12"/>
  <c r="D21" i="12"/>
  <c r="C21" i="12"/>
  <c r="B21" i="12"/>
  <c r="Q20" i="12"/>
  <c r="P20" i="12"/>
  <c r="O20" i="12"/>
  <c r="N20" i="12"/>
  <c r="M20" i="12"/>
  <c r="L20" i="12"/>
  <c r="K20" i="12"/>
  <c r="J20" i="12"/>
  <c r="I20" i="12"/>
  <c r="H20" i="12"/>
  <c r="G20" i="12"/>
  <c r="F20" i="12"/>
  <c r="E20" i="12"/>
  <c r="D20" i="12"/>
  <c r="C20" i="12"/>
  <c r="B20" i="12"/>
  <c r="Q19" i="12"/>
  <c r="J19" i="12"/>
  <c r="C19" i="12"/>
  <c r="B19" i="12"/>
  <c r="Q18" i="12"/>
  <c r="P18" i="12"/>
  <c r="O18" i="12"/>
  <c r="N18" i="12"/>
  <c r="M18" i="12"/>
  <c r="L18" i="12"/>
  <c r="J18" i="12"/>
  <c r="I18" i="12"/>
  <c r="H18" i="12"/>
  <c r="G18" i="12"/>
  <c r="F18" i="12"/>
  <c r="E18" i="12"/>
  <c r="C18" i="12"/>
  <c r="B18" i="12"/>
  <c r="Q17" i="12"/>
  <c r="P17" i="12"/>
  <c r="O17" i="12"/>
  <c r="N17" i="12"/>
  <c r="M17" i="12"/>
  <c r="L17" i="12"/>
  <c r="K17" i="12"/>
  <c r="J17" i="12"/>
  <c r="I17" i="12"/>
  <c r="H17" i="12"/>
  <c r="G17" i="12"/>
  <c r="F17" i="12"/>
  <c r="E17" i="12"/>
  <c r="D17" i="12"/>
  <c r="C17" i="12"/>
  <c r="B17" i="12"/>
  <c r="Q16" i="12"/>
  <c r="P16" i="12"/>
  <c r="O16" i="12"/>
  <c r="N16" i="12"/>
  <c r="M16" i="12"/>
  <c r="L16" i="12"/>
  <c r="K16" i="12"/>
  <c r="J16" i="12"/>
  <c r="I16" i="12"/>
  <c r="H16" i="12"/>
  <c r="G16" i="12"/>
  <c r="F16" i="12"/>
  <c r="E16" i="12"/>
  <c r="D16" i="12"/>
  <c r="C16" i="12"/>
  <c r="B16" i="12"/>
  <c r="Q15" i="12"/>
  <c r="P15" i="12"/>
  <c r="O15" i="12"/>
  <c r="N15" i="12"/>
  <c r="M15" i="12"/>
  <c r="L15" i="12"/>
  <c r="K15" i="12"/>
  <c r="J15" i="12"/>
  <c r="I15" i="12"/>
  <c r="H15" i="12"/>
  <c r="G15" i="12"/>
  <c r="F15" i="12"/>
  <c r="E15" i="12"/>
  <c r="D15" i="12"/>
  <c r="C15" i="12"/>
  <c r="B15" i="12"/>
  <c r="Q14" i="12"/>
  <c r="P14" i="12"/>
  <c r="O14" i="12"/>
  <c r="N14" i="12"/>
  <c r="M14" i="12"/>
  <c r="L14" i="12"/>
  <c r="K14" i="12"/>
  <c r="J14" i="12"/>
  <c r="I14" i="12"/>
  <c r="H14" i="12"/>
  <c r="G14" i="12"/>
  <c r="F14" i="12"/>
  <c r="E14" i="12"/>
  <c r="D14" i="12"/>
  <c r="C14" i="12"/>
  <c r="B14" i="12"/>
  <c r="Q13" i="12"/>
  <c r="P13" i="12"/>
  <c r="O13" i="12"/>
  <c r="N13" i="12"/>
  <c r="M13" i="12"/>
  <c r="K13" i="12"/>
  <c r="J13" i="12"/>
  <c r="I13" i="12"/>
  <c r="H13" i="12"/>
  <c r="G13" i="12"/>
  <c r="E13" i="12"/>
  <c r="D13" i="12"/>
  <c r="C13" i="12"/>
  <c r="B13" i="12"/>
  <c r="Q12" i="12"/>
  <c r="J12" i="12"/>
  <c r="C12" i="12"/>
  <c r="B12" i="12"/>
  <c r="Q11" i="12"/>
  <c r="P11" i="12"/>
  <c r="O11" i="12"/>
  <c r="N11" i="12"/>
  <c r="M11" i="12"/>
  <c r="L11" i="12"/>
  <c r="K11" i="12"/>
  <c r="J11" i="12"/>
  <c r="I11" i="12"/>
  <c r="H11" i="12"/>
  <c r="G11" i="12"/>
  <c r="F11" i="12"/>
  <c r="E11" i="12"/>
  <c r="D11" i="12"/>
  <c r="C11" i="12"/>
  <c r="B11" i="12"/>
  <c r="V367" i="1" l="1"/>
  <c r="V368" i="1"/>
  <c r="V369" i="1"/>
  <c r="V370" i="1"/>
  <c r="V371" i="1"/>
  <c r="F374" i="1" l="1"/>
  <c r="F375" i="1"/>
  <c r="DD319" i="1" l="1"/>
  <c r="DE319" i="1"/>
  <c r="DD320" i="1"/>
  <c r="DE320" i="1"/>
  <c r="DD321" i="1"/>
  <c r="DE321" i="1"/>
  <c r="DD322" i="1"/>
  <c r="DE322" i="1"/>
  <c r="DD323" i="1"/>
  <c r="DE323" i="1"/>
  <c r="DD324" i="1"/>
  <c r="DE324" i="1"/>
  <c r="DD325" i="1"/>
  <c r="DE325" i="1"/>
  <c r="DD326" i="1"/>
  <c r="DE326" i="1"/>
  <c r="DD327" i="1"/>
  <c r="DE327" i="1"/>
  <c r="DD328" i="1"/>
  <c r="DE328" i="1"/>
  <c r="DD329" i="1"/>
  <c r="DE329" i="1"/>
  <c r="DD330" i="1"/>
  <c r="DE330" i="1"/>
  <c r="DD331" i="1"/>
  <c r="DE331" i="1"/>
  <c r="DD332" i="1"/>
  <c r="DE332" i="1"/>
  <c r="DD333" i="1"/>
  <c r="DE333" i="1"/>
  <c r="DD334" i="1"/>
  <c r="DE334" i="1"/>
  <c r="DD335" i="1"/>
  <c r="DE335" i="1"/>
  <c r="DD336" i="1"/>
  <c r="DE336" i="1"/>
  <c r="DD337" i="1"/>
  <c r="DE337" i="1"/>
  <c r="DD338" i="1"/>
  <c r="DE338" i="1"/>
  <c r="DD339" i="1"/>
  <c r="DE339" i="1"/>
  <c r="DD340" i="1"/>
  <c r="DE340" i="1"/>
  <c r="DD341" i="1"/>
  <c r="DE341" i="1"/>
  <c r="DD342" i="1"/>
  <c r="DE342" i="1"/>
  <c r="DD343" i="1"/>
  <c r="DE343" i="1"/>
  <c r="DD344" i="1"/>
  <c r="DE344" i="1"/>
  <c r="DP323" i="1"/>
  <c r="DQ323" i="1"/>
  <c r="DP324" i="1"/>
  <c r="DQ324" i="1"/>
  <c r="DP325" i="1"/>
  <c r="DQ325" i="1"/>
  <c r="DP326" i="1"/>
  <c r="DQ326" i="1"/>
  <c r="DP327" i="1"/>
  <c r="DQ327" i="1"/>
  <c r="DP328" i="1"/>
  <c r="DQ328" i="1"/>
  <c r="DP329" i="1"/>
  <c r="DQ329" i="1"/>
  <c r="DP330" i="1"/>
  <c r="DQ330" i="1"/>
  <c r="DP331" i="1"/>
  <c r="DQ331" i="1"/>
  <c r="DP332" i="1"/>
  <c r="DQ332" i="1"/>
  <c r="DP333" i="1"/>
  <c r="DQ333" i="1"/>
  <c r="DP334" i="1"/>
  <c r="DQ334" i="1"/>
  <c r="DP335" i="1"/>
  <c r="DQ335" i="1"/>
  <c r="DP336" i="1"/>
  <c r="DQ336" i="1"/>
  <c r="DP337" i="1"/>
  <c r="DQ337" i="1"/>
  <c r="DP338" i="1"/>
  <c r="DQ338" i="1"/>
  <c r="DP339" i="1"/>
  <c r="DQ339" i="1"/>
  <c r="DP340" i="1"/>
  <c r="DQ340" i="1"/>
  <c r="DP341" i="1"/>
  <c r="DQ341" i="1"/>
  <c r="DP342" i="1"/>
  <c r="DQ342" i="1"/>
  <c r="DP343" i="1"/>
  <c r="DQ343" i="1"/>
  <c r="DP344" i="1"/>
  <c r="DQ344" i="1"/>
  <c r="CZ322" i="1"/>
  <c r="DA322" i="1"/>
  <c r="CZ323" i="1"/>
  <c r="DA323" i="1"/>
  <c r="CZ324" i="1"/>
  <c r="DA324" i="1"/>
  <c r="CZ325" i="1"/>
  <c r="DA325" i="1"/>
  <c r="CZ326" i="1"/>
  <c r="DA326" i="1"/>
  <c r="CZ327" i="1"/>
  <c r="DA327" i="1"/>
  <c r="CZ328" i="1"/>
  <c r="DA328" i="1"/>
  <c r="CZ329" i="1"/>
  <c r="DA329" i="1"/>
  <c r="CZ330" i="1"/>
  <c r="DA330" i="1"/>
  <c r="CZ331" i="1"/>
  <c r="DA331" i="1"/>
  <c r="CZ332" i="1"/>
  <c r="DA332" i="1"/>
  <c r="CZ333" i="1"/>
  <c r="DA333" i="1"/>
  <c r="CZ334" i="1"/>
  <c r="DA334" i="1"/>
  <c r="CZ335" i="1"/>
  <c r="DA335" i="1"/>
  <c r="CZ336" i="1"/>
  <c r="DA336" i="1"/>
  <c r="CZ337" i="1"/>
  <c r="DA337" i="1"/>
  <c r="CZ338" i="1"/>
  <c r="DA338" i="1"/>
  <c r="CZ339" i="1"/>
  <c r="DA339" i="1"/>
  <c r="CZ340" i="1"/>
  <c r="DA340" i="1"/>
  <c r="CZ341" i="1"/>
  <c r="DA341" i="1"/>
  <c r="CZ342" i="1"/>
  <c r="DA342" i="1"/>
  <c r="CZ343" i="1"/>
  <c r="DA343" i="1"/>
  <c r="CZ344" i="1"/>
  <c r="DA344" i="1"/>
  <c r="CG320" i="1"/>
  <c r="CH320" i="1"/>
  <c r="CG321" i="1"/>
  <c r="CH321" i="1"/>
  <c r="CG322" i="1"/>
  <c r="CH322" i="1"/>
  <c r="CG323" i="1"/>
  <c r="CH323" i="1"/>
  <c r="CG324" i="1"/>
  <c r="CH324" i="1"/>
  <c r="CG325" i="1"/>
  <c r="CH325" i="1"/>
  <c r="CG326" i="1"/>
  <c r="CH326" i="1"/>
  <c r="CG327" i="1"/>
  <c r="CH327" i="1"/>
  <c r="CG328" i="1"/>
  <c r="CH328" i="1"/>
  <c r="CG329" i="1"/>
  <c r="CH329" i="1"/>
  <c r="CG330" i="1"/>
  <c r="CH330" i="1"/>
  <c r="CG331" i="1"/>
  <c r="CH331" i="1"/>
  <c r="CG332" i="1"/>
  <c r="CH332" i="1"/>
  <c r="CG333" i="1"/>
  <c r="CH333" i="1"/>
  <c r="CG334" i="1"/>
  <c r="CH334" i="1"/>
  <c r="CG335" i="1"/>
  <c r="CH335" i="1"/>
  <c r="CG336" i="1"/>
  <c r="CH336" i="1"/>
  <c r="CG337" i="1"/>
  <c r="CH337" i="1"/>
  <c r="CG338" i="1"/>
  <c r="CH338" i="1"/>
  <c r="CG339" i="1"/>
  <c r="CH339" i="1"/>
  <c r="CG340" i="1"/>
  <c r="CH340" i="1"/>
  <c r="CG341" i="1"/>
  <c r="CH341" i="1"/>
  <c r="CG342" i="1"/>
  <c r="CH342" i="1"/>
  <c r="CG343" i="1"/>
  <c r="CH343" i="1"/>
  <c r="CG344" i="1"/>
  <c r="CH344" i="1"/>
  <c r="CG345" i="1"/>
  <c r="CH345" i="1"/>
  <c r="BY321" i="1"/>
  <c r="BZ321" i="1"/>
  <c r="BY322" i="1"/>
  <c r="BZ322" i="1"/>
  <c r="BY323" i="1"/>
  <c r="BZ323" i="1"/>
  <c r="BY324" i="1"/>
  <c r="BZ324" i="1"/>
  <c r="BY325" i="1"/>
  <c r="BZ325" i="1"/>
  <c r="BY326" i="1"/>
  <c r="BZ326" i="1"/>
  <c r="BY327" i="1"/>
  <c r="BZ327" i="1"/>
  <c r="BY328" i="1"/>
  <c r="BZ328" i="1"/>
  <c r="BY329" i="1"/>
  <c r="BZ329" i="1"/>
  <c r="BY330" i="1"/>
  <c r="BZ330" i="1"/>
  <c r="BY331" i="1"/>
  <c r="BZ331" i="1"/>
  <c r="BY332" i="1"/>
  <c r="BZ332" i="1"/>
  <c r="BY333" i="1"/>
  <c r="BZ333" i="1"/>
  <c r="BY334" i="1"/>
  <c r="BZ334" i="1"/>
  <c r="BY335" i="1"/>
  <c r="BZ335" i="1"/>
  <c r="BY336" i="1"/>
  <c r="BZ336" i="1"/>
  <c r="BY337" i="1"/>
  <c r="BZ337" i="1"/>
  <c r="BY338" i="1"/>
  <c r="BZ338" i="1"/>
  <c r="BY339" i="1"/>
  <c r="BZ339" i="1"/>
  <c r="BY340" i="1"/>
  <c r="BZ340" i="1"/>
  <c r="BY341" i="1"/>
  <c r="BZ341" i="1"/>
  <c r="BY342" i="1"/>
  <c r="BZ342" i="1"/>
  <c r="BY343" i="1"/>
  <c r="BZ343" i="1"/>
  <c r="BY344" i="1"/>
  <c r="BZ344" i="1"/>
  <c r="BY345" i="1"/>
  <c r="BZ345" i="1"/>
  <c r="BU321" i="1"/>
  <c r="BV321" i="1"/>
  <c r="BU322" i="1"/>
  <c r="BV322" i="1"/>
  <c r="BU323" i="1"/>
  <c r="BV323" i="1"/>
  <c r="BU324" i="1"/>
  <c r="BV324" i="1"/>
  <c r="BU325" i="1"/>
  <c r="BV325" i="1"/>
  <c r="BU326" i="1"/>
  <c r="BV326" i="1"/>
  <c r="BU327" i="1"/>
  <c r="BV327" i="1"/>
  <c r="BU328" i="1"/>
  <c r="BV328" i="1"/>
  <c r="BU329" i="1"/>
  <c r="BV329" i="1"/>
  <c r="BU330" i="1"/>
  <c r="BV330" i="1"/>
  <c r="BU331" i="1"/>
  <c r="BV331" i="1"/>
  <c r="BU332" i="1"/>
  <c r="BV332" i="1"/>
  <c r="BU333" i="1"/>
  <c r="BV333" i="1"/>
  <c r="BU334" i="1"/>
  <c r="BV334" i="1"/>
  <c r="BU335" i="1"/>
  <c r="BV335" i="1"/>
  <c r="BU336" i="1"/>
  <c r="BV336" i="1"/>
  <c r="BU337" i="1"/>
  <c r="BV337" i="1"/>
  <c r="BU338" i="1"/>
  <c r="BV338" i="1"/>
  <c r="BU339" i="1"/>
  <c r="BV339" i="1"/>
  <c r="BU340" i="1"/>
  <c r="BV340" i="1"/>
  <c r="BU341" i="1"/>
  <c r="BV341" i="1"/>
  <c r="BU342" i="1"/>
  <c r="BV342" i="1"/>
  <c r="BU343" i="1"/>
  <c r="BV343" i="1"/>
  <c r="BU344" i="1"/>
  <c r="BV344" i="1"/>
  <c r="BQ321" i="1"/>
  <c r="BR321" i="1"/>
  <c r="BQ322" i="1"/>
  <c r="BR322" i="1"/>
  <c r="BQ323" i="1"/>
  <c r="BR323" i="1"/>
  <c r="BQ324" i="1"/>
  <c r="BR324" i="1"/>
  <c r="BQ325" i="1"/>
  <c r="BR325" i="1"/>
  <c r="BQ326" i="1"/>
  <c r="BR326" i="1"/>
  <c r="BQ327" i="1"/>
  <c r="BR327" i="1"/>
  <c r="BQ328" i="1"/>
  <c r="BR328" i="1"/>
  <c r="BQ329" i="1"/>
  <c r="BR329" i="1"/>
  <c r="BQ330" i="1"/>
  <c r="BR330" i="1"/>
  <c r="BQ331" i="1"/>
  <c r="BR331" i="1"/>
  <c r="BQ332" i="1"/>
  <c r="BR332" i="1"/>
  <c r="BQ333" i="1"/>
  <c r="BR333" i="1"/>
  <c r="BQ334" i="1"/>
  <c r="BR334" i="1"/>
  <c r="BQ335" i="1"/>
  <c r="BR335" i="1"/>
  <c r="BQ336" i="1"/>
  <c r="BR336" i="1"/>
  <c r="BQ337" i="1"/>
  <c r="BR337" i="1"/>
  <c r="BQ338" i="1"/>
  <c r="BR338" i="1"/>
  <c r="BQ339" i="1"/>
  <c r="BR339" i="1"/>
  <c r="BQ340" i="1"/>
  <c r="BR340" i="1"/>
  <c r="BQ341" i="1"/>
  <c r="BR341" i="1"/>
  <c r="BQ342" i="1"/>
  <c r="BR342" i="1"/>
  <c r="BQ343" i="1"/>
  <c r="BR343" i="1"/>
  <c r="BQ344" i="1"/>
  <c r="BR344" i="1"/>
  <c r="BM321" i="1"/>
  <c r="BN321" i="1"/>
  <c r="BM322" i="1"/>
  <c r="BN322" i="1"/>
  <c r="BM323" i="1"/>
  <c r="BN323" i="1"/>
  <c r="BM324" i="1"/>
  <c r="BN324" i="1"/>
  <c r="BM325" i="1"/>
  <c r="BN325" i="1"/>
  <c r="BM326" i="1"/>
  <c r="BN326" i="1"/>
  <c r="BM327" i="1"/>
  <c r="BN327" i="1"/>
  <c r="BM328" i="1"/>
  <c r="BN328" i="1"/>
  <c r="BM329" i="1"/>
  <c r="BN329" i="1"/>
  <c r="BM330" i="1"/>
  <c r="BN330" i="1"/>
  <c r="BM331" i="1"/>
  <c r="BN331" i="1"/>
  <c r="BM332" i="1"/>
  <c r="BN332" i="1"/>
  <c r="BM333" i="1"/>
  <c r="BN333" i="1"/>
  <c r="BM334" i="1"/>
  <c r="BN334" i="1"/>
  <c r="BM335" i="1"/>
  <c r="BN335" i="1"/>
  <c r="BM336" i="1"/>
  <c r="BN336" i="1"/>
  <c r="BM337" i="1"/>
  <c r="BN337" i="1"/>
  <c r="BM338" i="1"/>
  <c r="BN338" i="1"/>
  <c r="BM339" i="1"/>
  <c r="BN339" i="1"/>
  <c r="BM340" i="1"/>
  <c r="BN340" i="1"/>
  <c r="BM341" i="1"/>
  <c r="BN341" i="1"/>
  <c r="BM342" i="1"/>
  <c r="BN342" i="1"/>
  <c r="BM343" i="1"/>
  <c r="BN343" i="1"/>
  <c r="BM344" i="1"/>
  <c r="BN344" i="1"/>
  <c r="BM319" i="1"/>
  <c r="BN319" i="1"/>
  <c r="BM320" i="1"/>
  <c r="BN320" i="1"/>
  <c r="DH295" i="1" l="1"/>
  <c r="DI295" i="1"/>
  <c r="BJ282" i="1" l="1"/>
  <c r="CO232" i="1" l="1"/>
  <c r="AE269" i="1" l="1"/>
  <c r="F218" i="1" l="1"/>
  <c r="Z217" i="1" l="1"/>
  <c r="O208" i="1" l="1"/>
  <c r="AE175" i="1" l="1"/>
  <c r="DD36" i="1" l="1"/>
  <c r="CZ36" i="1"/>
  <c r="CZ148" i="1"/>
  <c r="BJ161" i="1" l="1"/>
  <c r="CS341" i="1" l="1"/>
  <c r="DD359" i="1"/>
  <c r="DP15" i="1"/>
  <c r="DP16" i="1"/>
  <c r="DP17" i="1"/>
  <c r="DP18" i="1"/>
  <c r="DP19" i="1"/>
  <c r="DP20" i="1"/>
  <c r="DP21" i="1"/>
  <c r="DP22" i="1"/>
  <c r="DP23" i="1"/>
  <c r="DP24" i="1"/>
  <c r="DP25" i="1"/>
  <c r="DP26" i="1"/>
  <c r="DP27" i="1"/>
  <c r="DP28" i="1"/>
  <c r="DP29" i="1"/>
  <c r="DP30" i="1"/>
  <c r="DP31" i="1"/>
  <c r="DP32" i="1"/>
  <c r="DP33" i="1"/>
  <c r="DP34" i="1"/>
  <c r="DP35" i="1"/>
  <c r="DP36" i="1"/>
  <c r="DP37" i="1"/>
  <c r="DP38" i="1"/>
  <c r="DP39" i="1"/>
  <c r="DP40" i="1"/>
  <c r="DP41" i="1"/>
  <c r="DP42" i="1"/>
  <c r="DP43" i="1"/>
  <c r="DP44" i="1"/>
  <c r="DP45" i="1"/>
  <c r="DP46" i="1"/>
  <c r="DP47" i="1"/>
  <c r="DP48" i="1"/>
  <c r="DP49" i="1"/>
  <c r="DP50" i="1"/>
  <c r="DP51" i="1"/>
  <c r="DP52" i="1"/>
  <c r="DP53" i="1"/>
  <c r="DP54" i="1"/>
  <c r="DP55" i="1"/>
  <c r="DP56" i="1"/>
  <c r="DP57" i="1"/>
  <c r="DP58" i="1"/>
  <c r="DP59" i="1"/>
  <c r="DP60" i="1"/>
  <c r="DP61" i="1"/>
  <c r="DP62" i="1"/>
  <c r="DP63" i="1"/>
  <c r="DP64" i="1"/>
  <c r="DP65" i="1"/>
  <c r="DP66" i="1"/>
  <c r="DP67" i="1"/>
  <c r="DP68" i="1"/>
  <c r="DP69" i="1"/>
  <c r="DP70" i="1"/>
  <c r="DP71" i="1"/>
  <c r="DP72" i="1"/>
  <c r="DP73" i="1"/>
  <c r="DP74" i="1"/>
  <c r="DP75" i="1"/>
  <c r="DP76" i="1"/>
  <c r="DP77" i="1"/>
  <c r="DP78" i="1"/>
  <c r="DP79" i="1"/>
  <c r="DP80" i="1"/>
  <c r="DP81" i="1"/>
  <c r="DP82" i="1"/>
  <c r="DP83" i="1"/>
  <c r="DP84" i="1"/>
  <c r="DP85" i="1"/>
  <c r="DP86" i="1"/>
  <c r="DP87" i="1"/>
  <c r="DP88" i="1"/>
  <c r="DP89" i="1"/>
  <c r="DP90" i="1"/>
  <c r="DP91" i="1"/>
  <c r="DP92" i="1"/>
  <c r="DP93" i="1"/>
  <c r="DP94" i="1"/>
  <c r="DP95" i="1"/>
  <c r="DP96" i="1"/>
  <c r="DP97" i="1"/>
  <c r="DP98" i="1"/>
  <c r="DP99" i="1"/>
  <c r="DP100" i="1"/>
  <c r="DP101" i="1"/>
  <c r="DP102" i="1"/>
  <c r="DP103" i="1"/>
  <c r="DP104" i="1"/>
  <c r="DP105" i="1"/>
  <c r="DP106" i="1"/>
  <c r="DP107" i="1"/>
  <c r="DP108" i="1"/>
  <c r="DP109" i="1"/>
  <c r="DP110" i="1"/>
  <c r="DP111" i="1"/>
  <c r="DP112" i="1"/>
  <c r="DP113" i="1"/>
  <c r="DP114" i="1"/>
  <c r="DP115" i="1"/>
  <c r="DP116" i="1"/>
  <c r="DP117" i="1"/>
  <c r="DP118" i="1"/>
  <c r="DP119" i="1"/>
  <c r="DP120" i="1"/>
  <c r="DP121" i="1"/>
  <c r="DP122" i="1"/>
  <c r="DP123" i="1"/>
  <c r="DP124" i="1"/>
  <c r="DP125" i="1"/>
  <c r="DP126" i="1"/>
  <c r="DP127" i="1"/>
  <c r="DP128" i="1"/>
  <c r="DP129" i="1"/>
  <c r="DP130" i="1"/>
  <c r="DP131" i="1"/>
  <c r="DP132" i="1"/>
  <c r="DP133" i="1"/>
  <c r="DP134" i="1"/>
  <c r="DP135" i="1"/>
  <c r="DP136" i="1"/>
  <c r="DP137" i="1"/>
  <c r="DP138" i="1"/>
  <c r="DP139" i="1"/>
  <c r="DP140" i="1"/>
  <c r="DP141" i="1"/>
  <c r="DP142" i="1"/>
  <c r="DP143" i="1"/>
  <c r="DP144" i="1"/>
  <c r="DP145" i="1"/>
  <c r="DP146" i="1"/>
  <c r="DP147" i="1"/>
  <c r="DP148" i="1"/>
  <c r="DP149" i="1"/>
  <c r="DP150" i="1"/>
  <c r="DP151" i="1"/>
  <c r="DP152" i="1"/>
  <c r="DP153" i="1"/>
  <c r="DP154" i="1"/>
  <c r="DP155" i="1"/>
  <c r="DP156" i="1"/>
  <c r="DP157" i="1"/>
  <c r="DP158" i="1"/>
  <c r="DP159" i="1"/>
  <c r="DP160" i="1"/>
  <c r="DP161" i="1"/>
  <c r="DP162" i="1"/>
  <c r="DP163" i="1"/>
  <c r="DP164" i="1"/>
  <c r="DP165" i="1"/>
  <c r="DP166" i="1"/>
  <c r="DP167" i="1"/>
  <c r="DP168" i="1"/>
  <c r="DP169" i="1"/>
  <c r="DP170" i="1"/>
  <c r="DP171" i="1"/>
  <c r="DP172" i="1"/>
  <c r="DP173" i="1"/>
  <c r="DP174" i="1"/>
  <c r="DP175" i="1"/>
  <c r="DP176" i="1"/>
  <c r="DP177" i="1"/>
  <c r="DP178" i="1"/>
  <c r="DP179" i="1"/>
  <c r="DP180" i="1"/>
  <c r="DP181" i="1"/>
  <c r="DP182" i="1"/>
  <c r="DP183" i="1"/>
  <c r="DP184" i="1"/>
  <c r="DP185" i="1"/>
  <c r="DP186" i="1"/>
  <c r="DP187" i="1"/>
  <c r="DP188" i="1"/>
  <c r="DP189" i="1"/>
  <c r="DP190" i="1"/>
  <c r="DP191" i="1"/>
  <c r="DP192" i="1"/>
  <c r="DP193" i="1"/>
  <c r="DP194" i="1"/>
  <c r="DP195" i="1"/>
  <c r="DP196" i="1"/>
  <c r="DP197" i="1"/>
  <c r="DP198" i="1"/>
  <c r="DP199" i="1"/>
  <c r="DP200" i="1"/>
  <c r="DP201" i="1"/>
  <c r="DP202" i="1"/>
  <c r="DP203" i="1"/>
  <c r="DP204" i="1"/>
  <c r="DP205" i="1"/>
  <c r="DP206" i="1"/>
  <c r="DP207" i="1"/>
  <c r="DP208" i="1"/>
  <c r="DP209" i="1"/>
  <c r="DP210" i="1"/>
  <c r="DP211" i="1"/>
  <c r="DP212" i="1"/>
  <c r="DP213" i="1"/>
  <c r="DP214" i="1"/>
  <c r="DP215" i="1"/>
  <c r="DP216" i="1"/>
  <c r="DP217" i="1"/>
  <c r="DP218" i="1"/>
  <c r="DP219" i="1"/>
  <c r="DP220" i="1"/>
  <c r="DP221" i="1"/>
  <c r="DP222" i="1"/>
  <c r="DP223" i="1"/>
  <c r="DP224" i="1"/>
  <c r="DP225" i="1"/>
  <c r="DP226" i="1"/>
  <c r="DP227" i="1"/>
  <c r="DP228" i="1"/>
  <c r="DP229" i="1"/>
  <c r="DP230" i="1"/>
  <c r="DP231" i="1"/>
  <c r="DP232" i="1"/>
  <c r="DP233" i="1"/>
  <c r="DP234" i="1"/>
  <c r="DP235" i="1"/>
  <c r="DP236" i="1"/>
  <c r="DP237" i="1"/>
  <c r="DP238" i="1"/>
  <c r="DP239" i="1"/>
  <c r="DP240" i="1"/>
  <c r="DP241" i="1"/>
  <c r="DP242" i="1"/>
  <c r="DP243" i="1"/>
  <c r="DP244" i="1"/>
  <c r="DP245" i="1"/>
  <c r="DP246" i="1"/>
  <c r="DP247" i="1"/>
  <c r="DP248" i="1"/>
  <c r="DP249" i="1"/>
  <c r="DP250" i="1"/>
  <c r="DP251" i="1"/>
  <c r="DP252" i="1"/>
  <c r="DP253" i="1"/>
  <c r="DP254" i="1"/>
  <c r="DP255" i="1"/>
  <c r="DP256" i="1"/>
  <c r="DP257" i="1"/>
  <c r="DP258" i="1"/>
  <c r="DP259" i="1"/>
  <c r="DP260" i="1"/>
  <c r="DP261" i="1"/>
  <c r="DP262" i="1"/>
  <c r="DP263" i="1"/>
  <c r="DP264" i="1"/>
  <c r="DP265" i="1"/>
  <c r="DP266" i="1"/>
  <c r="DP267" i="1"/>
  <c r="DP268" i="1"/>
  <c r="DP269" i="1"/>
  <c r="DP270" i="1"/>
  <c r="DP271" i="1"/>
  <c r="DP272" i="1"/>
  <c r="DP273" i="1"/>
  <c r="DP274" i="1"/>
  <c r="DP275" i="1"/>
  <c r="DP276" i="1"/>
  <c r="DP277" i="1"/>
  <c r="DP278" i="1"/>
  <c r="DP279" i="1"/>
  <c r="DP280" i="1"/>
  <c r="DP281" i="1"/>
  <c r="DP282" i="1"/>
  <c r="DP283" i="1"/>
  <c r="DP284" i="1"/>
  <c r="DP285" i="1"/>
  <c r="DP286" i="1"/>
  <c r="DP287" i="1"/>
  <c r="DP288" i="1"/>
  <c r="DP289" i="1"/>
  <c r="DP290" i="1"/>
  <c r="DP291" i="1"/>
  <c r="DP292" i="1"/>
  <c r="DP293" i="1"/>
  <c r="DP294" i="1"/>
  <c r="DP295" i="1"/>
  <c r="DP296" i="1"/>
  <c r="DP297" i="1"/>
  <c r="DP298" i="1"/>
  <c r="DP299" i="1"/>
  <c r="DP300" i="1"/>
  <c r="DP301" i="1"/>
  <c r="DP302" i="1"/>
  <c r="DP303" i="1"/>
  <c r="DP304" i="1"/>
  <c r="DP305" i="1"/>
  <c r="DP306" i="1"/>
  <c r="DP307" i="1"/>
  <c r="DP308" i="1"/>
  <c r="DP309" i="1"/>
  <c r="DP310" i="1"/>
  <c r="DP311" i="1"/>
  <c r="DP312" i="1"/>
  <c r="DP313" i="1"/>
  <c r="DP314" i="1"/>
  <c r="DP315" i="1"/>
  <c r="DP316" i="1"/>
  <c r="DP317" i="1"/>
  <c r="DP318" i="1"/>
  <c r="DP319" i="1"/>
  <c r="DP320" i="1"/>
  <c r="DP321" i="1"/>
  <c r="DP322" i="1"/>
  <c r="DP345" i="1"/>
  <c r="DP346" i="1"/>
  <c r="DP347" i="1"/>
  <c r="DP348" i="1"/>
  <c r="DP349" i="1"/>
  <c r="DP350" i="1"/>
  <c r="DP351" i="1"/>
  <c r="DP352" i="1"/>
  <c r="DP353" i="1"/>
  <c r="DP354" i="1"/>
  <c r="DP355" i="1"/>
  <c r="DP356" i="1"/>
  <c r="DP357" i="1"/>
  <c r="DP358" i="1"/>
  <c r="DP359" i="1"/>
  <c r="DP360" i="1"/>
  <c r="DP361" i="1"/>
  <c r="DP362" i="1"/>
  <c r="DP363" i="1"/>
  <c r="DP364" i="1"/>
  <c r="DP365" i="1"/>
  <c r="DP366" i="1"/>
  <c r="DP367" i="1"/>
  <c r="DP368" i="1"/>
  <c r="DP369" i="1"/>
  <c r="DP370" i="1"/>
  <c r="DP371" i="1"/>
  <c r="DP372" i="1"/>
  <c r="DP373" i="1"/>
  <c r="DP374" i="1"/>
  <c r="DP375" i="1"/>
  <c r="DP376" i="1"/>
  <c r="DP377" i="1"/>
  <c r="DP378" i="1"/>
  <c r="DP379" i="1"/>
  <c r="DL15" i="1"/>
  <c r="DL16" i="1"/>
  <c r="DL17" i="1"/>
  <c r="DL18" i="1"/>
  <c r="DL19" i="1"/>
  <c r="DL20" i="1"/>
  <c r="DL21" i="1"/>
  <c r="DL22" i="1"/>
  <c r="DL23" i="1"/>
  <c r="DL24" i="1"/>
  <c r="DL25" i="1"/>
  <c r="DL26" i="1"/>
  <c r="DL27" i="1"/>
  <c r="DL28" i="1"/>
  <c r="DL29" i="1"/>
  <c r="DL30" i="1"/>
  <c r="DL31" i="1"/>
  <c r="DL32" i="1"/>
  <c r="DL33" i="1"/>
  <c r="DL34" i="1"/>
  <c r="DL35" i="1"/>
  <c r="DL36" i="1"/>
  <c r="DL37" i="1"/>
  <c r="DL38" i="1"/>
  <c r="DL39" i="1"/>
  <c r="DL40" i="1"/>
  <c r="DL41" i="1"/>
  <c r="DL42" i="1"/>
  <c r="DL43" i="1"/>
  <c r="DL44" i="1"/>
  <c r="DL45" i="1"/>
  <c r="DL46" i="1"/>
  <c r="DL47" i="1"/>
  <c r="DL48" i="1"/>
  <c r="DL49" i="1"/>
  <c r="DL50" i="1"/>
  <c r="DL51" i="1"/>
  <c r="DL52" i="1"/>
  <c r="DL53" i="1"/>
  <c r="DL54" i="1"/>
  <c r="DL55" i="1"/>
  <c r="DL56" i="1"/>
  <c r="DL57" i="1"/>
  <c r="DL58" i="1"/>
  <c r="DL59" i="1"/>
  <c r="DL60" i="1"/>
  <c r="DL61" i="1"/>
  <c r="DL62" i="1"/>
  <c r="DL63" i="1"/>
  <c r="DL64" i="1"/>
  <c r="DL65" i="1"/>
  <c r="DL66" i="1"/>
  <c r="DL67" i="1"/>
  <c r="DL68" i="1"/>
  <c r="DL69" i="1"/>
  <c r="DL70" i="1"/>
  <c r="DL71" i="1"/>
  <c r="DL72" i="1"/>
  <c r="DL73" i="1"/>
  <c r="DL74" i="1"/>
  <c r="DL75" i="1"/>
  <c r="DL76" i="1"/>
  <c r="DL77" i="1"/>
  <c r="DL78" i="1"/>
  <c r="DL79" i="1"/>
  <c r="DL80" i="1"/>
  <c r="DL81" i="1"/>
  <c r="DL82" i="1"/>
  <c r="DL83" i="1"/>
  <c r="DL84" i="1"/>
  <c r="DL85" i="1"/>
  <c r="DL86" i="1"/>
  <c r="DL87" i="1"/>
  <c r="DL88" i="1"/>
  <c r="DL89" i="1"/>
  <c r="DL90" i="1"/>
  <c r="DL91" i="1"/>
  <c r="DL92" i="1"/>
  <c r="DL93" i="1"/>
  <c r="DL94" i="1"/>
  <c r="DL95" i="1"/>
  <c r="DL96" i="1"/>
  <c r="DL97" i="1"/>
  <c r="DL98" i="1"/>
  <c r="DL99" i="1"/>
  <c r="DL100" i="1"/>
  <c r="DL101" i="1"/>
  <c r="DL102" i="1"/>
  <c r="DL103" i="1"/>
  <c r="DL104" i="1"/>
  <c r="DL105" i="1"/>
  <c r="DL106" i="1"/>
  <c r="DL107" i="1"/>
  <c r="DL108" i="1"/>
  <c r="DL109" i="1"/>
  <c r="DL110" i="1"/>
  <c r="DL111" i="1"/>
  <c r="DL112" i="1"/>
  <c r="DL113" i="1"/>
  <c r="DL114" i="1"/>
  <c r="DL115" i="1"/>
  <c r="DL116" i="1"/>
  <c r="DL117" i="1"/>
  <c r="DL118" i="1"/>
  <c r="DL119" i="1"/>
  <c r="DL120" i="1"/>
  <c r="DL121" i="1"/>
  <c r="DL122" i="1"/>
  <c r="DL123" i="1"/>
  <c r="DL124" i="1"/>
  <c r="DL125" i="1"/>
  <c r="DL126" i="1"/>
  <c r="DL127" i="1"/>
  <c r="DL128" i="1"/>
  <c r="DL129" i="1"/>
  <c r="DL130" i="1"/>
  <c r="DL131" i="1"/>
  <c r="DL132" i="1"/>
  <c r="DL133" i="1"/>
  <c r="DL134" i="1"/>
  <c r="DL135" i="1"/>
  <c r="DL136" i="1"/>
  <c r="DL137" i="1"/>
  <c r="DL138" i="1"/>
  <c r="DL139" i="1"/>
  <c r="DL140" i="1"/>
  <c r="DL141" i="1"/>
  <c r="DL142" i="1"/>
  <c r="DL143" i="1"/>
  <c r="DL144" i="1"/>
  <c r="DL145" i="1"/>
  <c r="DL146" i="1"/>
  <c r="DL147" i="1"/>
  <c r="DL148" i="1"/>
  <c r="DL149" i="1"/>
  <c r="DL150" i="1"/>
  <c r="DL151" i="1"/>
  <c r="DL152" i="1"/>
  <c r="DL153" i="1"/>
  <c r="DL154" i="1"/>
  <c r="DL155" i="1"/>
  <c r="DL156" i="1"/>
  <c r="DL157" i="1"/>
  <c r="DL158" i="1"/>
  <c r="DL159" i="1"/>
  <c r="DL160" i="1"/>
  <c r="DL161" i="1"/>
  <c r="DL162" i="1"/>
  <c r="DL163" i="1"/>
  <c r="DL164" i="1"/>
  <c r="DL165" i="1"/>
  <c r="DL166" i="1"/>
  <c r="DL167" i="1"/>
  <c r="DL168" i="1"/>
  <c r="DL169" i="1"/>
  <c r="DL170" i="1"/>
  <c r="DL171" i="1"/>
  <c r="DL172" i="1"/>
  <c r="DL173" i="1"/>
  <c r="DL174" i="1"/>
  <c r="DL175" i="1"/>
  <c r="DL176" i="1"/>
  <c r="DL177" i="1"/>
  <c r="DL178" i="1"/>
  <c r="DL179" i="1"/>
  <c r="DL180" i="1"/>
  <c r="DL181" i="1"/>
  <c r="DL182" i="1"/>
  <c r="DL183" i="1"/>
  <c r="DL184" i="1"/>
  <c r="DL185" i="1"/>
  <c r="DL186" i="1"/>
  <c r="DL187" i="1"/>
  <c r="DL188" i="1"/>
  <c r="DL189" i="1"/>
  <c r="DL190" i="1"/>
  <c r="DL191" i="1"/>
  <c r="DL192" i="1"/>
  <c r="DL193" i="1"/>
  <c r="DL194" i="1"/>
  <c r="DL195" i="1"/>
  <c r="DL196" i="1"/>
  <c r="DL197" i="1"/>
  <c r="DL198" i="1"/>
  <c r="DL199" i="1"/>
  <c r="DL200" i="1"/>
  <c r="DL201" i="1"/>
  <c r="DL202" i="1"/>
  <c r="DL203" i="1"/>
  <c r="DL204" i="1"/>
  <c r="DL205" i="1"/>
  <c r="DL206" i="1"/>
  <c r="DL207" i="1"/>
  <c r="DL208" i="1"/>
  <c r="DL209" i="1"/>
  <c r="DL210" i="1"/>
  <c r="DL211" i="1"/>
  <c r="DL212" i="1"/>
  <c r="DL213" i="1"/>
  <c r="DL214" i="1"/>
  <c r="DL215" i="1"/>
  <c r="DL216" i="1"/>
  <c r="DL217" i="1"/>
  <c r="DL218" i="1"/>
  <c r="DL219" i="1"/>
  <c r="DL220" i="1"/>
  <c r="DL221" i="1"/>
  <c r="DL222" i="1"/>
  <c r="DL223" i="1"/>
  <c r="DL224" i="1"/>
  <c r="DL225" i="1"/>
  <c r="DL226" i="1"/>
  <c r="DL227" i="1"/>
  <c r="DL228" i="1"/>
  <c r="DL229" i="1"/>
  <c r="DL230" i="1"/>
  <c r="DL231" i="1"/>
  <c r="DL232" i="1"/>
  <c r="DL233" i="1"/>
  <c r="DL234" i="1"/>
  <c r="DL235" i="1"/>
  <c r="DL236" i="1"/>
  <c r="DL237" i="1"/>
  <c r="DL238" i="1"/>
  <c r="DL239" i="1"/>
  <c r="DL240" i="1"/>
  <c r="DL241" i="1"/>
  <c r="DL242" i="1"/>
  <c r="DL243" i="1"/>
  <c r="DL244" i="1"/>
  <c r="DL245" i="1"/>
  <c r="DL246" i="1"/>
  <c r="DL247" i="1"/>
  <c r="DL248" i="1"/>
  <c r="DL249" i="1"/>
  <c r="DL250" i="1"/>
  <c r="DL251" i="1"/>
  <c r="DL252" i="1"/>
  <c r="DL253" i="1"/>
  <c r="DL254" i="1"/>
  <c r="DL255" i="1"/>
  <c r="DL256" i="1"/>
  <c r="DL257" i="1"/>
  <c r="DL258" i="1"/>
  <c r="DL259" i="1"/>
  <c r="DL260" i="1"/>
  <c r="DL261" i="1"/>
  <c r="DL262" i="1"/>
  <c r="DL263" i="1"/>
  <c r="DL264" i="1"/>
  <c r="DL265" i="1"/>
  <c r="DL266" i="1"/>
  <c r="DL267" i="1"/>
  <c r="DL268" i="1"/>
  <c r="DL269" i="1"/>
  <c r="DL270" i="1"/>
  <c r="DL271" i="1"/>
  <c r="DL272" i="1"/>
  <c r="DL273" i="1"/>
  <c r="DL274" i="1"/>
  <c r="DL275" i="1"/>
  <c r="DL276" i="1"/>
  <c r="DL277" i="1"/>
  <c r="DL278" i="1"/>
  <c r="DL279" i="1"/>
  <c r="DL280" i="1"/>
  <c r="DL281" i="1"/>
  <c r="DL282" i="1"/>
  <c r="DL283" i="1"/>
  <c r="DL284" i="1"/>
  <c r="DL285" i="1"/>
  <c r="DL286" i="1"/>
  <c r="DL287" i="1"/>
  <c r="DL288" i="1"/>
  <c r="DL289" i="1"/>
  <c r="DL290" i="1"/>
  <c r="DL291" i="1"/>
  <c r="DL292" i="1"/>
  <c r="DL293" i="1"/>
  <c r="DL294" i="1"/>
  <c r="DL295" i="1"/>
  <c r="DL296" i="1"/>
  <c r="DL297" i="1"/>
  <c r="DL298" i="1"/>
  <c r="DL299" i="1"/>
  <c r="DL300" i="1"/>
  <c r="DL301" i="1"/>
  <c r="DL302" i="1"/>
  <c r="DL303" i="1"/>
  <c r="DL304" i="1"/>
  <c r="DL305" i="1"/>
  <c r="DL306" i="1"/>
  <c r="DL307" i="1"/>
  <c r="DL308" i="1"/>
  <c r="DL309" i="1"/>
  <c r="DL310" i="1"/>
  <c r="DL311" i="1"/>
  <c r="DL312" i="1"/>
  <c r="DL313" i="1"/>
  <c r="DL314" i="1"/>
  <c r="DL315" i="1"/>
  <c r="DL316" i="1"/>
  <c r="DL317" i="1"/>
  <c r="DL318" i="1"/>
  <c r="DL319" i="1"/>
  <c r="DL320" i="1"/>
  <c r="DL321" i="1"/>
  <c r="DL322" i="1"/>
  <c r="DL323" i="1"/>
  <c r="DL324" i="1"/>
  <c r="DL325" i="1"/>
  <c r="DL326" i="1"/>
  <c r="DL327" i="1"/>
  <c r="DL328" i="1"/>
  <c r="DL329" i="1"/>
  <c r="DL330" i="1"/>
  <c r="DL331" i="1"/>
  <c r="DL332" i="1"/>
  <c r="DL333" i="1"/>
  <c r="DL334" i="1"/>
  <c r="DL335" i="1"/>
  <c r="DL336" i="1"/>
  <c r="DL337" i="1"/>
  <c r="DL338" i="1"/>
  <c r="DL339" i="1"/>
  <c r="DL340" i="1"/>
  <c r="DL341" i="1"/>
  <c r="DL342" i="1"/>
  <c r="DL343" i="1"/>
  <c r="DL344" i="1"/>
  <c r="DL345" i="1"/>
  <c r="DL346" i="1"/>
  <c r="DL347" i="1"/>
  <c r="DL348" i="1"/>
  <c r="DL349" i="1"/>
  <c r="DL350" i="1"/>
  <c r="DL351" i="1"/>
  <c r="DL352" i="1"/>
  <c r="DL353" i="1"/>
  <c r="DL354" i="1"/>
  <c r="DL355" i="1"/>
  <c r="DL356" i="1"/>
  <c r="DL357" i="1"/>
  <c r="DL358" i="1"/>
  <c r="DL359" i="1"/>
  <c r="DL360" i="1"/>
  <c r="DL361" i="1"/>
  <c r="DL362" i="1"/>
  <c r="DL363" i="1"/>
  <c r="DL364" i="1"/>
  <c r="DL365" i="1"/>
  <c r="DL366" i="1"/>
  <c r="DL367" i="1"/>
  <c r="DL368" i="1"/>
  <c r="DL369" i="1"/>
  <c r="DL370" i="1"/>
  <c r="DL371" i="1"/>
  <c r="DL372" i="1"/>
  <c r="DL373" i="1"/>
  <c r="DL374" i="1"/>
  <c r="DL375" i="1"/>
  <c r="DL376" i="1"/>
  <c r="DL377" i="1"/>
  <c r="DL378" i="1"/>
  <c r="DL379" i="1"/>
  <c r="DH15" i="1"/>
  <c r="DH16" i="1"/>
  <c r="DH17" i="1"/>
  <c r="DH18" i="1"/>
  <c r="DH19" i="1"/>
  <c r="DH20" i="1"/>
  <c r="DH21" i="1"/>
  <c r="DH22" i="1"/>
  <c r="DH23" i="1"/>
  <c r="DH24" i="1"/>
  <c r="DH25" i="1"/>
  <c r="DH26" i="1"/>
  <c r="DH27" i="1"/>
  <c r="DH28" i="1"/>
  <c r="DH29" i="1"/>
  <c r="DH30" i="1"/>
  <c r="DH31" i="1"/>
  <c r="DH32" i="1"/>
  <c r="DH33" i="1"/>
  <c r="DH34" i="1"/>
  <c r="DH35" i="1"/>
  <c r="DH36" i="1"/>
  <c r="DH37" i="1"/>
  <c r="DH38" i="1"/>
  <c r="DH39" i="1"/>
  <c r="DH40" i="1"/>
  <c r="DH41" i="1"/>
  <c r="DH42" i="1"/>
  <c r="DH43" i="1"/>
  <c r="DH44" i="1"/>
  <c r="DH45" i="1"/>
  <c r="DH46" i="1"/>
  <c r="DH47" i="1"/>
  <c r="DH48" i="1"/>
  <c r="DH49" i="1"/>
  <c r="DH50" i="1"/>
  <c r="DH51" i="1"/>
  <c r="DH52" i="1"/>
  <c r="DH53" i="1"/>
  <c r="DH54" i="1"/>
  <c r="DH55" i="1"/>
  <c r="DH56" i="1"/>
  <c r="DH57" i="1"/>
  <c r="DH58" i="1"/>
  <c r="DH59" i="1"/>
  <c r="DH60" i="1"/>
  <c r="DH61" i="1"/>
  <c r="DH62" i="1"/>
  <c r="DH63" i="1"/>
  <c r="DH64" i="1"/>
  <c r="DH65" i="1"/>
  <c r="DH66" i="1"/>
  <c r="DH67" i="1"/>
  <c r="DH68" i="1"/>
  <c r="DH69" i="1"/>
  <c r="DH70" i="1"/>
  <c r="DH71" i="1"/>
  <c r="DH72" i="1"/>
  <c r="DH73" i="1"/>
  <c r="DH74" i="1"/>
  <c r="DH75" i="1"/>
  <c r="DH76" i="1"/>
  <c r="DH77" i="1"/>
  <c r="DH78" i="1"/>
  <c r="DH79" i="1"/>
  <c r="DH80" i="1"/>
  <c r="DH81" i="1"/>
  <c r="DH82" i="1"/>
  <c r="DH83" i="1"/>
  <c r="DH84" i="1"/>
  <c r="DH85" i="1"/>
  <c r="DH86" i="1"/>
  <c r="DH87" i="1"/>
  <c r="DH88" i="1"/>
  <c r="DH89" i="1"/>
  <c r="DH90" i="1"/>
  <c r="DH91" i="1"/>
  <c r="DH92" i="1"/>
  <c r="DH93" i="1"/>
  <c r="DH94" i="1"/>
  <c r="DH95" i="1"/>
  <c r="DH96" i="1"/>
  <c r="DH97" i="1"/>
  <c r="DH98" i="1"/>
  <c r="DH99" i="1"/>
  <c r="DH100" i="1"/>
  <c r="DH101" i="1"/>
  <c r="DH102" i="1"/>
  <c r="DH103" i="1"/>
  <c r="DH104" i="1"/>
  <c r="DH105" i="1"/>
  <c r="DH106" i="1"/>
  <c r="DH107" i="1"/>
  <c r="DH108" i="1"/>
  <c r="DH109" i="1"/>
  <c r="DH110" i="1"/>
  <c r="DH111" i="1"/>
  <c r="DH112" i="1"/>
  <c r="DH113" i="1"/>
  <c r="DH114" i="1"/>
  <c r="DH115" i="1"/>
  <c r="DH116" i="1"/>
  <c r="DH117" i="1"/>
  <c r="DH118" i="1"/>
  <c r="DH119" i="1"/>
  <c r="DH120" i="1"/>
  <c r="DH121" i="1"/>
  <c r="DH122" i="1"/>
  <c r="DH123" i="1"/>
  <c r="DH124" i="1"/>
  <c r="DH125" i="1"/>
  <c r="DH126" i="1"/>
  <c r="DH127" i="1"/>
  <c r="DH128" i="1"/>
  <c r="DH129" i="1"/>
  <c r="DH130" i="1"/>
  <c r="DH131" i="1"/>
  <c r="DH132" i="1"/>
  <c r="DH133" i="1"/>
  <c r="DH134" i="1"/>
  <c r="DH135" i="1"/>
  <c r="DH136" i="1"/>
  <c r="DH137" i="1"/>
  <c r="DH138" i="1"/>
  <c r="DH139" i="1"/>
  <c r="DH140" i="1"/>
  <c r="DH141" i="1"/>
  <c r="DH142" i="1"/>
  <c r="DH143" i="1"/>
  <c r="DH144" i="1"/>
  <c r="DH145" i="1"/>
  <c r="DH146" i="1"/>
  <c r="DH147" i="1"/>
  <c r="DH148" i="1"/>
  <c r="DH149" i="1"/>
  <c r="DH150" i="1"/>
  <c r="DH151" i="1"/>
  <c r="DH152" i="1"/>
  <c r="DH153" i="1"/>
  <c r="DH154" i="1"/>
  <c r="DH155" i="1"/>
  <c r="DH156" i="1"/>
  <c r="DH157" i="1"/>
  <c r="DH158" i="1"/>
  <c r="DH159" i="1"/>
  <c r="DH160" i="1"/>
  <c r="DH161" i="1"/>
  <c r="DH162" i="1"/>
  <c r="DH163" i="1"/>
  <c r="DH164" i="1"/>
  <c r="DH165" i="1"/>
  <c r="DH166" i="1"/>
  <c r="DH167" i="1"/>
  <c r="DH168" i="1"/>
  <c r="DH169" i="1"/>
  <c r="DH170" i="1"/>
  <c r="DH171" i="1"/>
  <c r="DH172" i="1"/>
  <c r="DH173" i="1"/>
  <c r="DH174" i="1"/>
  <c r="DH175" i="1"/>
  <c r="DH176" i="1"/>
  <c r="DH177" i="1"/>
  <c r="DH178" i="1"/>
  <c r="DH179" i="1"/>
  <c r="DH180" i="1"/>
  <c r="DH181" i="1"/>
  <c r="DH182" i="1"/>
  <c r="DH183" i="1"/>
  <c r="DH184" i="1"/>
  <c r="DH185" i="1"/>
  <c r="DH186" i="1"/>
  <c r="DH187" i="1"/>
  <c r="DH188" i="1"/>
  <c r="DH189" i="1"/>
  <c r="DH190" i="1"/>
  <c r="DH191" i="1"/>
  <c r="DH192" i="1"/>
  <c r="DH193" i="1"/>
  <c r="DH194" i="1"/>
  <c r="DH195" i="1"/>
  <c r="DH196" i="1"/>
  <c r="DH197" i="1"/>
  <c r="DH198" i="1"/>
  <c r="DH199" i="1"/>
  <c r="DH200" i="1"/>
  <c r="DH201" i="1"/>
  <c r="DH202" i="1"/>
  <c r="DH203" i="1"/>
  <c r="DH204" i="1"/>
  <c r="DH205" i="1"/>
  <c r="DH206" i="1"/>
  <c r="DH207" i="1"/>
  <c r="DH208" i="1"/>
  <c r="DH209" i="1"/>
  <c r="DH210" i="1"/>
  <c r="DH211" i="1"/>
  <c r="DH212" i="1"/>
  <c r="DH213" i="1"/>
  <c r="DH214" i="1"/>
  <c r="DH215" i="1"/>
  <c r="DH216" i="1"/>
  <c r="DH217" i="1"/>
  <c r="DH218" i="1"/>
  <c r="DH219" i="1"/>
  <c r="DH220" i="1"/>
  <c r="DH221" i="1"/>
  <c r="DH222" i="1"/>
  <c r="DH223" i="1"/>
  <c r="DH224" i="1"/>
  <c r="DH225" i="1"/>
  <c r="DH226" i="1"/>
  <c r="DH227" i="1"/>
  <c r="DH228" i="1"/>
  <c r="DH229" i="1"/>
  <c r="DH230" i="1"/>
  <c r="DH231" i="1"/>
  <c r="DH232" i="1"/>
  <c r="DH233" i="1"/>
  <c r="DH234" i="1"/>
  <c r="DH235" i="1"/>
  <c r="DH236" i="1"/>
  <c r="DH237" i="1"/>
  <c r="DH238" i="1"/>
  <c r="DH239" i="1"/>
  <c r="DH240" i="1"/>
  <c r="DH241" i="1"/>
  <c r="DH242" i="1"/>
  <c r="DH243" i="1"/>
  <c r="DH244" i="1"/>
  <c r="DH245" i="1"/>
  <c r="DH246" i="1"/>
  <c r="DH247" i="1"/>
  <c r="DH248" i="1"/>
  <c r="DH249" i="1"/>
  <c r="DH250" i="1"/>
  <c r="DH251" i="1"/>
  <c r="DH252" i="1"/>
  <c r="DH253" i="1"/>
  <c r="DH254" i="1"/>
  <c r="DH255" i="1"/>
  <c r="DH256" i="1"/>
  <c r="DH257" i="1"/>
  <c r="DH258" i="1"/>
  <c r="DH259" i="1"/>
  <c r="DH260" i="1"/>
  <c r="DH261" i="1"/>
  <c r="DH262" i="1"/>
  <c r="DH263" i="1"/>
  <c r="DH264" i="1"/>
  <c r="DH265" i="1"/>
  <c r="DH266" i="1"/>
  <c r="DH267" i="1"/>
  <c r="DH268" i="1"/>
  <c r="DH269" i="1"/>
  <c r="DH270" i="1"/>
  <c r="DH271" i="1"/>
  <c r="DH272" i="1"/>
  <c r="DH273" i="1"/>
  <c r="DH274" i="1"/>
  <c r="DH275" i="1"/>
  <c r="DH276" i="1"/>
  <c r="DH277" i="1"/>
  <c r="DH278" i="1"/>
  <c r="DH279" i="1"/>
  <c r="DH280" i="1"/>
  <c r="DH281" i="1"/>
  <c r="DH282" i="1"/>
  <c r="DH283" i="1"/>
  <c r="DH284" i="1"/>
  <c r="DH285" i="1"/>
  <c r="DH286" i="1"/>
  <c r="DH287" i="1"/>
  <c r="DH288" i="1"/>
  <c r="DH289" i="1"/>
  <c r="DH290" i="1"/>
  <c r="DH291" i="1"/>
  <c r="DH292" i="1"/>
  <c r="DH293" i="1"/>
  <c r="DH294" i="1"/>
  <c r="DH296" i="1"/>
  <c r="DH297" i="1"/>
  <c r="DH298" i="1"/>
  <c r="DH299" i="1"/>
  <c r="DH300" i="1"/>
  <c r="DH301" i="1"/>
  <c r="DH302" i="1"/>
  <c r="DH303" i="1"/>
  <c r="DH304" i="1"/>
  <c r="DH305" i="1"/>
  <c r="DH306" i="1"/>
  <c r="DH307" i="1"/>
  <c r="DH308" i="1"/>
  <c r="DH309" i="1"/>
  <c r="DH310" i="1"/>
  <c r="DH311" i="1"/>
  <c r="DH312" i="1"/>
  <c r="DH313" i="1"/>
  <c r="DH314" i="1"/>
  <c r="DH315" i="1"/>
  <c r="DH316" i="1"/>
  <c r="DH317" i="1"/>
  <c r="DH318" i="1"/>
  <c r="DH319" i="1"/>
  <c r="DH320" i="1"/>
  <c r="DH321" i="1"/>
  <c r="DH322" i="1"/>
  <c r="DH323" i="1"/>
  <c r="DH324" i="1"/>
  <c r="DH325" i="1"/>
  <c r="DH326" i="1"/>
  <c r="DH327" i="1"/>
  <c r="DH328" i="1"/>
  <c r="DH329" i="1"/>
  <c r="DH330" i="1"/>
  <c r="DH331" i="1"/>
  <c r="DH332" i="1"/>
  <c r="DH333" i="1"/>
  <c r="DH334" i="1"/>
  <c r="DH335" i="1"/>
  <c r="DH336" i="1"/>
  <c r="DH337" i="1"/>
  <c r="DH338" i="1"/>
  <c r="DH339" i="1"/>
  <c r="DH340" i="1"/>
  <c r="DH341" i="1"/>
  <c r="DH342" i="1"/>
  <c r="DH343" i="1"/>
  <c r="DH344" i="1"/>
  <c r="DH345" i="1"/>
  <c r="DH346" i="1"/>
  <c r="DH347" i="1"/>
  <c r="DH348" i="1"/>
  <c r="DH349" i="1"/>
  <c r="DH350" i="1"/>
  <c r="DH351" i="1"/>
  <c r="DH352" i="1"/>
  <c r="DH353" i="1"/>
  <c r="DH354" i="1"/>
  <c r="DH355" i="1"/>
  <c r="DH356" i="1"/>
  <c r="DH357" i="1"/>
  <c r="DH358" i="1"/>
  <c r="DH359" i="1"/>
  <c r="DH360" i="1"/>
  <c r="DH361" i="1"/>
  <c r="DH362" i="1"/>
  <c r="DH363" i="1"/>
  <c r="DH364" i="1"/>
  <c r="DH365" i="1"/>
  <c r="DH366" i="1"/>
  <c r="DH367" i="1"/>
  <c r="DH368" i="1"/>
  <c r="DH369" i="1"/>
  <c r="DH370" i="1"/>
  <c r="DH371" i="1"/>
  <c r="DH372" i="1"/>
  <c r="DH373" i="1"/>
  <c r="DH374" i="1"/>
  <c r="DH375" i="1"/>
  <c r="DH376" i="1"/>
  <c r="DH377" i="1"/>
  <c r="DH378" i="1"/>
  <c r="DH379" i="1"/>
  <c r="DD15" i="1"/>
  <c r="DD16" i="1"/>
  <c r="DD17" i="1"/>
  <c r="DD18" i="1"/>
  <c r="DD19" i="1"/>
  <c r="DD20" i="1"/>
  <c r="DD21" i="1"/>
  <c r="DD22" i="1"/>
  <c r="DD23" i="1"/>
  <c r="DD24" i="1"/>
  <c r="DD25" i="1"/>
  <c r="DD26" i="1"/>
  <c r="DD27" i="1"/>
  <c r="DD28" i="1"/>
  <c r="DD29" i="1"/>
  <c r="DD30" i="1"/>
  <c r="DD31" i="1"/>
  <c r="DD32" i="1"/>
  <c r="DD33" i="1"/>
  <c r="DD34" i="1"/>
  <c r="DD35" i="1"/>
  <c r="DD37" i="1"/>
  <c r="DD38" i="1"/>
  <c r="DD39" i="1"/>
  <c r="DD40" i="1"/>
  <c r="DD41" i="1"/>
  <c r="DD42" i="1"/>
  <c r="DD43" i="1"/>
  <c r="DD44" i="1"/>
  <c r="DD45" i="1"/>
  <c r="DD46" i="1"/>
  <c r="DD47" i="1"/>
  <c r="DD48" i="1"/>
  <c r="DD49" i="1"/>
  <c r="DD50" i="1"/>
  <c r="DD51" i="1"/>
  <c r="DD52" i="1"/>
  <c r="DD53" i="1"/>
  <c r="DD54" i="1"/>
  <c r="DD55" i="1"/>
  <c r="DD56" i="1"/>
  <c r="DD57" i="1"/>
  <c r="DD58" i="1"/>
  <c r="DD59" i="1"/>
  <c r="DD60" i="1"/>
  <c r="DD61" i="1"/>
  <c r="DD62" i="1"/>
  <c r="DD63" i="1"/>
  <c r="DD64" i="1"/>
  <c r="DD65" i="1"/>
  <c r="DD66" i="1"/>
  <c r="DD67" i="1"/>
  <c r="DD68" i="1"/>
  <c r="DD69" i="1"/>
  <c r="DD70" i="1"/>
  <c r="DD71" i="1"/>
  <c r="DD72" i="1"/>
  <c r="DD73" i="1"/>
  <c r="DD74" i="1"/>
  <c r="DD75" i="1"/>
  <c r="DD76" i="1"/>
  <c r="DD77" i="1"/>
  <c r="DD78" i="1"/>
  <c r="DD79" i="1"/>
  <c r="DD80" i="1"/>
  <c r="DD81" i="1"/>
  <c r="DD82" i="1"/>
  <c r="DD83" i="1"/>
  <c r="DD84" i="1"/>
  <c r="DD85" i="1"/>
  <c r="DD86" i="1"/>
  <c r="DD87" i="1"/>
  <c r="DD88" i="1"/>
  <c r="DD89" i="1"/>
  <c r="DD90" i="1"/>
  <c r="DD91" i="1"/>
  <c r="DD92" i="1"/>
  <c r="DD93" i="1"/>
  <c r="DD94" i="1"/>
  <c r="DD95" i="1"/>
  <c r="DD96" i="1"/>
  <c r="DD97" i="1"/>
  <c r="DD98" i="1"/>
  <c r="DD99" i="1"/>
  <c r="DD100" i="1"/>
  <c r="DD101" i="1"/>
  <c r="DD102" i="1"/>
  <c r="DD103" i="1"/>
  <c r="DD104" i="1"/>
  <c r="DD105" i="1"/>
  <c r="DD106" i="1"/>
  <c r="DD107" i="1"/>
  <c r="DD108" i="1"/>
  <c r="DD109" i="1"/>
  <c r="DD110" i="1"/>
  <c r="DD111" i="1"/>
  <c r="DD112" i="1"/>
  <c r="DD113" i="1"/>
  <c r="DD114" i="1"/>
  <c r="DD115" i="1"/>
  <c r="DD116" i="1"/>
  <c r="DD117" i="1"/>
  <c r="DD118" i="1"/>
  <c r="DD119" i="1"/>
  <c r="DD120" i="1"/>
  <c r="DD121" i="1"/>
  <c r="DD122" i="1"/>
  <c r="DD123" i="1"/>
  <c r="DD124" i="1"/>
  <c r="DD125" i="1"/>
  <c r="DD126" i="1"/>
  <c r="DD127" i="1"/>
  <c r="DD128" i="1"/>
  <c r="DD129" i="1"/>
  <c r="DD130" i="1"/>
  <c r="DD131" i="1"/>
  <c r="DD132" i="1"/>
  <c r="DD133" i="1"/>
  <c r="DD134" i="1"/>
  <c r="DD135" i="1"/>
  <c r="DD136" i="1"/>
  <c r="DD137" i="1"/>
  <c r="DD138" i="1"/>
  <c r="DD139" i="1"/>
  <c r="DD140" i="1"/>
  <c r="DD141" i="1"/>
  <c r="DD142" i="1"/>
  <c r="DD143" i="1"/>
  <c r="DD144" i="1"/>
  <c r="DD145" i="1"/>
  <c r="DD146" i="1"/>
  <c r="DD147" i="1"/>
  <c r="DD148" i="1"/>
  <c r="DD149" i="1"/>
  <c r="DD150" i="1"/>
  <c r="DD151" i="1"/>
  <c r="DD152" i="1"/>
  <c r="DD153" i="1"/>
  <c r="DD154" i="1"/>
  <c r="DD155" i="1"/>
  <c r="DD156" i="1"/>
  <c r="DD157" i="1"/>
  <c r="DD158" i="1"/>
  <c r="DD159" i="1"/>
  <c r="DD160" i="1"/>
  <c r="DD161" i="1"/>
  <c r="DD162" i="1"/>
  <c r="DD163" i="1"/>
  <c r="DD164" i="1"/>
  <c r="DD165" i="1"/>
  <c r="DD166" i="1"/>
  <c r="DD167" i="1"/>
  <c r="DD168" i="1"/>
  <c r="DD169" i="1"/>
  <c r="DD170" i="1"/>
  <c r="DD171" i="1"/>
  <c r="DD172" i="1"/>
  <c r="DD173" i="1"/>
  <c r="DD174" i="1"/>
  <c r="DD175" i="1"/>
  <c r="DD176" i="1"/>
  <c r="DD177" i="1"/>
  <c r="DD178" i="1"/>
  <c r="DD179" i="1"/>
  <c r="DD180" i="1"/>
  <c r="DD181" i="1"/>
  <c r="DD182" i="1"/>
  <c r="DD183" i="1"/>
  <c r="DD184" i="1"/>
  <c r="DD185" i="1"/>
  <c r="DD186" i="1"/>
  <c r="DD187" i="1"/>
  <c r="DD188" i="1"/>
  <c r="DD189" i="1"/>
  <c r="DD190" i="1"/>
  <c r="DD191" i="1"/>
  <c r="DD192" i="1"/>
  <c r="DD193" i="1"/>
  <c r="DD194" i="1"/>
  <c r="DD195" i="1"/>
  <c r="DD196" i="1"/>
  <c r="DD197" i="1"/>
  <c r="DD198" i="1"/>
  <c r="DD199" i="1"/>
  <c r="DD200" i="1"/>
  <c r="DD201" i="1"/>
  <c r="DD202" i="1"/>
  <c r="DD203" i="1"/>
  <c r="DD204" i="1"/>
  <c r="DD205" i="1"/>
  <c r="DD206" i="1"/>
  <c r="DD207" i="1"/>
  <c r="DD208" i="1"/>
  <c r="DD209" i="1"/>
  <c r="DD210" i="1"/>
  <c r="DD211" i="1"/>
  <c r="DD212" i="1"/>
  <c r="DD213" i="1"/>
  <c r="DD214" i="1"/>
  <c r="DD215" i="1"/>
  <c r="DD216" i="1"/>
  <c r="DD217" i="1"/>
  <c r="DD218" i="1"/>
  <c r="DD219" i="1"/>
  <c r="DD220" i="1"/>
  <c r="DD221" i="1"/>
  <c r="DD222" i="1"/>
  <c r="DD223" i="1"/>
  <c r="DD224" i="1"/>
  <c r="DD225" i="1"/>
  <c r="DD226" i="1"/>
  <c r="DD227" i="1"/>
  <c r="DD228" i="1"/>
  <c r="DD229" i="1"/>
  <c r="DD230" i="1"/>
  <c r="DD231" i="1"/>
  <c r="DD232" i="1"/>
  <c r="DD233" i="1"/>
  <c r="DD234" i="1"/>
  <c r="DD235" i="1"/>
  <c r="DD236" i="1"/>
  <c r="DD237" i="1"/>
  <c r="DD238" i="1"/>
  <c r="DD239" i="1"/>
  <c r="DD240" i="1"/>
  <c r="DD241" i="1"/>
  <c r="DD242" i="1"/>
  <c r="DD243" i="1"/>
  <c r="DD244" i="1"/>
  <c r="DD245" i="1"/>
  <c r="DD246" i="1"/>
  <c r="DD247" i="1"/>
  <c r="DD248" i="1"/>
  <c r="DD249" i="1"/>
  <c r="DD250" i="1"/>
  <c r="DD251" i="1"/>
  <c r="DD252" i="1"/>
  <c r="DD253" i="1"/>
  <c r="DD254" i="1"/>
  <c r="DD255" i="1"/>
  <c r="DD256" i="1"/>
  <c r="DD257" i="1"/>
  <c r="DD258" i="1"/>
  <c r="DD259" i="1"/>
  <c r="DD260" i="1"/>
  <c r="DD261" i="1"/>
  <c r="DD262" i="1"/>
  <c r="DD263" i="1"/>
  <c r="DD264" i="1"/>
  <c r="DD265" i="1"/>
  <c r="DD266" i="1"/>
  <c r="DD267" i="1"/>
  <c r="DD268" i="1"/>
  <c r="DD269" i="1"/>
  <c r="DD270" i="1"/>
  <c r="DD271" i="1"/>
  <c r="DD272" i="1"/>
  <c r="DD273" i="1"/>
  <c r="DD274" i="1"/>
  <c r="DD275" i="1"/>
  <c r="DD276" i="1"/>
  <c r="DD277" i="1"/>
  <c r="DD278" i="1"/>
  <c r="DD279" i="1"/>
  <c r="DD280" i="1"/>
  <c r="DD281" i="1"/>
  <c r="DD282" i="1"/>
  <c r="DD283" i="1"/>
  <c r="DD284" i="1"/>
  <c r="DD285" i="1"/>
  <c r="DD286" i="1"/>
  <c r="DD287" i="1"/>
  <c r="DD288" i="1"/>
  <c r="DD289" i="1"/>
  <c r="DD290" i="1"/>
  <c r="DD291" i="1"/>
  <c r="DD292" i="1"/>
  <c r="DD293" i="1"/>
  <c r="DD294" i="1"/>
  <c r="DD295" i="1"/>
  <c r="DD296" i="1"/>
  <c r="DD297" i="1"/>
  <c r="DD298" i="1"/>
  <c r="DD299" i="1"/>
  <c r="DD300" i="1"/>
  <c r="DD301" i="1"/>
  <c r="DD302" i="1"/>
  <c r="DD303" i="1"/>
  <c r="DD304" i="1"/>
  <c r="DD305" i="1"/>
  <c r="DD306" i="1"/>
  <c r="DD307" i="1"/>
  <c r="DD308" i="1"/>
  <c r="DD309" i="1"/>
  <c r="DD310" i="1"/>
  <c r="DD311" i="1"/>
  <c r="DD312" i="1"/>
  <c r="DD313" i="1"/>
  <c r="DD314" i="1"/>
  <c r="DD315" i="1"/>
  <c r="DD316" i="1"/>
  <c r="DD317" i="1"/>
  <c r="DD318" i="1"/>
  <c r="DD345" i="1"/>
  <c r="DD346" i="1"/>
  <c r="DD347" i="1"/>
  <c r="DD348" i="1"/>
  <c r="DD349" i="1"/>
  <c r="DD350" i="1"/>
  <c r="DD351" i="1"/>
  <c r="DD352" i="1"/>
  <c r="DD353" i="1"/>
  <c r="DD354" i="1"/>
  <c r="DD355" i="1"/>
  <c r="DD356" i="1"/>
  <c r="DD357" i="1"/>
  <c r="DD358" i="1"/>
  <c r="DD360" i="1"/>
  <c r="DD361" i="1"/>
  <c r="DD362" i="1"/>
  <c r="DD363" i="1"/>
  <c r="DD364" i="1"/>
  <c r="DD365" i="1"/>
  <c r="DD366" i="1"/>
  <c r="DD367" i="1"/>
  <c r="DD368" i="1"/>
  <c r="DD369" i="1"/>
  <c r="DD370" i="1"/>
  <c r="DD371" i="1"/>
  <c r="DD372" i="1"/>
  <c r="DD373" i="1"/>
  <c r="DD374" i="1"/>
  <c r="DD375" i="1"/>
  <c r="DD376" i="1"/>
  <c r="DD377" i="1"/>
  <c r="DD378" i="1"/>
  <c r="DD379" i="1"/>
  <c r="CZ15" i="1"/>
  <c r="CZ16" i="1"/>
  <c r="CZ17" i="1"/>
  <c r="CZ18" i="1"/>
  <c r="CZ19" i="1"/>
  <c r="CZ20" i="1"/>
  <c r="CZ21" i="1"/>
  <c r="CZ22" i="1"/>
  <c r="CZ23" i="1"/>
  <c r="CZ24" i="1"/>
  <c r="CZ25" i="1"/>
  <c r="CZ26" i="1"/>
  <c r="CZ27" i="1"/>
  <c r="CZ28" i="1"/>
  <c r="CZ29" i="1"/>
  <c r="CZ30" i="1"/>
  <c r="CZ31" i="1"/>
  <c r="CZ32" i="1"/>
  <c r="CZ33" i="1"/>
  <c r="CZ34" i="1"/>
  <c r="CZ35" i="1"/>
  <c r="CZ37" i="1"/>
  <c r="CZ38" i="1"/>
  <c r="CZ39" i="1"/>
  <c r="CZ40" i="1"/>
  <c r="CZ41" i="1"/>
  <c r="CZ42" i="1"/>
  <c r="CZ43" i="1"/>
  <c r="CZ44" i="1"/>
  <c r="CZ45" i="1"/>
  <c r="CZ46" i="1"/>
  <c r="CZ47" i="1"/>
  <c r="CZ48" i="1"/>
  <c r="CZ49" i="1"/>
  <c r="CZ50" i="1"/>
  <c r="CZ51" i="1"/>
  <c r="CZ52" i="1"/>
  <c r="CZ53" i="1"/>
  <c r="CZ54" i="1"/>
  <c r="CZ55" i="1"/>
  <c r="CZ56" i="1"/>
  <c r="CZ57" i="1"/>
  <c r="CZ58" i="1"/>
  <c r="CZ59" i="1"/>
  <c r="CZ60" i="1"/>
  <c r="CZ61" i="1"/>
  <c r="CZ62" i="1"/>
  <c r="CZ63" i="1"/>
  <c r="CZ64" i="1"/>
  <c r="CZ65" i="1"/>
  <c r="CZ66" i="1"/>
  <c r="CZ67" i="1"/>
  <c r="CZ68" i="1"/>
  <c r="CZ69" i="1"/>
  <c r="CZ70" i="1"/>
  <c r="CZ71" i="1"/>
  <c r="CZ72" i="1"/>
  <c r="CZ73" i="1"/>
  <c r="CZ74" i="1"/>
  <c r="CZ75" i="1"/>
  <c r="CZ76" i="1"/>
  <c r="CZ77" i="1"/>
  <c r="CZ78" i="1"/>
  <c r="CZ79" i="1"/>
  <c r="CZ80" i="1"/>
  <c r="CZ81" i="1"/>
  <c r="CZ82" i="1"/>
  <c r="CZ83" i="1"/>
  <c r="CZ84" i="1"/>
  <c r="CZ85" i="1"/>
  <c r="CZ86" i="1"/>
  <c r="CZ87" i="1"/>
  <c r="CZ88" i="1"/>
  <c r="CZ89" i="1"/>
  <c r="CZ90" i="1"/>
  <c r="CZ91" i="1"/>
  <c r="CZ92" i="1"/>
  <c r="CZ93" i="1"/>
  <c r="CZ94" i="1"/>
  <c r="CZ95" i="1"/>
  <c r="CZ96" i="1"/>
  <c r="CZ97" i="1"/>
  <c r="CZ98" i="1"/>
  <c r="CZ99" i="1"/>
  <c r="CZ100" i="1"/>
  <c r="CZ101" i="1"/>
  <c r="CZ102" i="1"/>
  <c r="CZ103" i="1"/>
  <c r="CZ104" i="1"/>
  <c r="CZ105" i="1"/>
  <c r="CZ106" i="1"/>
  <c r="CZ107" i="1"/>
  <c r="CZ108" i="1"/>
  <c r="CZ109" i="1"/>
  <c r="CZ110" i="1"/>
  <c r="CZ111" i="1"/>
  <c r="CZ112" i="1"/>
  <c r="CZ113" i="1"/>
  <c r="CZ114" i="1"/>
  <c r="CZ115" i="1"/>
  <c r="CZ116" i="1"/>
  <c r="CZ117" i="1"/>
  <c r="CZ118" i="1"/>
  <c r="CZ119" i="1"/>
  <c r="CZ120" i="1"/>
  <c r="CZ121" i="1"/>
  <c r="CZ122" i="1"/>
  <c r="CZ123" i="1"/>
  <c r="CZ124" i="1"/>
  <c r="CZ125" i="1"/>
  <c r="CZ126" i="1"/>
  <c r="CZ127" i="1"/>
  <c r="CZ128" i="1"/>
  <c r="CZ129" i="1"/>
  <c r="CZ130" i="1"/>
  <c r="CZ131" i="1"/>
  <c r="CZ132" i="1"/>
  <c r="CZ133" i="1"/>
  <c r="CZ134" i="1"/>
  <c r="CZ135" i="1"/>
  <c r="CZ136" i="1"/>
  <c r="CZ137" i="1"/>
  <c r="CZ138" i="1"/>
  <c r="CZ139" i="1"/>
  <c r="CZ140" i="1"/>
  <c r="CZ141" i="1"/>
  <c r="CZ142" i="1"/>
  <c r="CZ143" i="1"/>
  <c r="CZ144" i="1"/>
  <c r="CZ145" i="1"/>
  <c r="CZ146" i="1"/>
  <c r="CZ147" i="1"/>
  <c r="CZ149" i="1"/>
  <c r="CZ150" i="1"/>
  <c r="CZ151" i="1"/>
  <c r="CZ152" i="1"/>
  <c r="CZ153" i="1"/>
  <c r="CZ154" i="1"/>
  <c r="CZ155" i="1"/>
  <c r="CZ156" i="1"/>
  <c r="CZ157" i="1"/>
  <c r="CZ158" i="1"/>
  <c r="CZ159" i="1"/>
  <c r="CZ160" i="1"/>
  <c r="CZ161" i="1"/>
  <c r="CZ162" i="1"/>
  <c r="CZ163" i="1"/>
  <c r="CZ164" i="1"/>
  <c r="CZ165" i="1"/>
  <c r="CZ166" i="1"/>
  <c r="CZ167" i="1"/>
  <c r="CZ168" i="1"/>
  <c r="CZ169" i="1"/>
  <c r="CZ170" i="1"/>
  <c r="CZ171" i="1"/>
  <c r="CZ172" i="1"/>
  <c r="CZ173" i="1"/>
  <c r="CZ174" i="1"/>
  <c r="CZ175" i="1"/>
  <c r="CZ176" i="1"/>
  <c r="CZ177" i="1"/>
  <c r="CZ178" i="1"/>
  <c r="CZ179" i="1"/>
  <c r="CZ180" i="1"/>
  <c r="CZ181" i="1"/>
  <c r="CZ182" i="1"/>
  <c r="CZ183" i="1"/>
  <c r="CZ184" i="1"/>
  <c r="CZ185" i="1"/>
  <c r="CZ186" i="1"/>
  <c r="CZ187" i="1"/>
  <c r="CZ188" i="1"/>
  <c r="CZ189" i="1"/>
  <c r="CZ190" i="1"/>
  <c r="CZ191" i="1"/>
  <c r="CZ192" i="1"/>
  <c r="CZ193" i="1"/>
  <c r="CZ194" i="1"/>
  <c r="CZ195" i="1"/>
  <c r="CZ196" i="1"/>
  <c r="CZ197" i="1"/>
  <c r="CZ198" i="1"/>
  <c r="CZ199" i="1"/>
  <c r="CZ200" i="1"/>
  <c r="CZ201" i="1"/>
  <c r="CZ202" i="1"/>
  <c r="CZ203" i="1"/>
  <c r="CZ204" i="1"/>
  <c r="CZ205" i="1"/>
  <c r="CZ206" i="1"/>
  <c r="CZ207" i="1"/>
  <c r="CZ208" i="1"/>
  <c r="CZ209" i="1"/>
  <c r="CZ210" i="1"/>
  <c r="CZ211" i="1"/>
  <c r="CZ212" i="1"/>
  <c r="CZ213" i="1"/>
  <c r="CZ214" i="1"/>
  <c r="CZ215" i="1"/>
  <c r="CZ216" i="1"/>
  <c r="CZ217" i="1"/>
  <c r="CZ218" i="1"/>
  <c r="CZ219" i="1"/>
  <c r="CZ220" i="1"/>
  <c r="CZ221" i="1"/>
  <c r="CZ222" i="1"/>
  <c r="CZ223" i="1"/>
  <c r="CZ224" i="1"/>
  <c r="CZ225" i="1"/>
  <c r="CZ226" i="1"/>
  <c r="CZ227" i="1"/>
  <c r="CZ228" i="1"/>
  <c r="CZ229" i="1"/>
  <c r="CZ230" i="1"/>
  <c r="CZ231" i="1"/>
  <c r="CZ232" i="1"/>
  <c r="CZ233" i="1"/>
  <c r="CZ234" i="1"/>
  <c r="CZ235" i="1"/>
  <c r="CZ236" i="1"/>
  <c r="CZ237" i="1"/>
  <c r="CZ238" i="1"/>
  <c r="CZ239" i="1"/>
  <c r="CZ240" i="1"/>
  <c r="CZ241" i="1"/>
  <c r="CZ242" i="1"/>
  <c r="CZ243" i="1"/>
  <c r="CZ244" i="1"/>
  <c r="CZ245" i="1"/>
  <c r="CZ246" i="1"/>
  <c r="CZ247" i="1"/>
  <c r="CZ248" i="1"/>
  <c r="CZ249" i="1"/>
  <c r="CZ250" i="1"/>
  <c r="CZ251" i="1"/>
  <c r="CZ252" i="1"/>
  <c r="CZ253" i="1"/>
  <c r="CZ254" i="1"/>
  <c r="CZ255" i="1"/>
  <c r="CZ256" i="1"/>
  <c r="CZ257" i="1"/>
  <c r="CZ258" i="1"/>
  <c r="CZ259" i="1"/>
  <c r="CZ260" i="1"/>
  <c r="CZ261" i="1"/>
  <c r="CZ262" i="1"/>
  <c r="CZ263" i="1"/>
  <c r="CZ264" i="1"/>
  <c r="CZ265" i="1"/>
  <c r="CZ266" i="1"/>
  <c r="CZ267" i="1"/>
  <c r="CZ268" i="1"/>
  <c r="CZ269" i="1"/>
  <c r="CZ270" i="1"/>
  <c r="CZ271" i="1"/>
  <c r="CZ272" i="1"/>
  <c r="CZ273" i="1"/>
  <c r="CZ274" i="1"/>
  <c r="CZ275" i="1"/>
  <c r="CZ276" i="1"/>
  <c r="CZ277" i="1"/>
  <c r="CZ278" i="1"/>
  <c r="CZ279" i="1"/>
  <c r="CZ280" i="1"/>
  <c r="CZ281" i="1"/>
  <c r="CZ282" i="1"/>
  <c r="CZ283" i="1"/>
  <c r="CZ284" i="1"/>
  <c r="CZ285" i="1"/>
  <c r="CZ286" i="1"/>
  <c r="CZ287" i="1"/>
  <c r="CZ288" i="1"/>
  <c r="CZ289" i="1"/>
  <c r="CZ290" i="1"/>
  <c r="CZ291" i="1"/>
  <c r="CZ292" i="1"/>
  <c r="CZ293" i="1"/>
  <c r="CZ294" i="1"/>
  <c r="CZ295" i="1"/>
  <c r="CZ296" i="1"/>
  <c r="CZ297" i="1"/>
  <c r="CZ298" i="1"/>
  <c r="CZ299" i="1"/>
  <c r="CZ300" i="1"/>
  <c r="CZ301" i="1"/>
  <c r="CZ302" i="1"/>
  <c r="CZ303" i="1"/>
  <c r="CZ304" i="1"/>
  <c r="CZ305" i="1"/>
  <c r="CZ306" i="1"/>
  <c r="CZ307" i="1"/>
  <c r="CZ308" i="1"/>
  <c r="CZ309" i="1"/>
  <c r="CZ310" i="1"/>
  <c r="CZ311" i="1"/>
  <c r="CZ312" i="1"/>
  <c r="CZ313" i="1"/>
  <c r="CZ314" i="1"/>
  <c r="CZ315" i="1"/>
  <c r="CZ316" i="1"/>
  <c r="CZ317" i="1"/>
  <c r="CZ318" i="1"/>
  <c r="CZ319" i="1"/>
  <c r="CZ320" i="1"/>
  <c r="CZ321" i="1"/>
  <c r="CZ345" i="1"/>
  <c r="CZ346" i="1"/>
  <c r="CZ347" i="1"/>
  <c r="CZ348" i="1"/>
  <c r="CZ349" i="1"/>
  <c r="CZ350" i="1"/>
  <c r="CZ351" i="1"/>
  <c r="CZ352" i="1"/>
  <c r="CZ353" i="1"/>
  <c r="CZ354" i="1"/>
  <c r="CZ355" i="1"/>
  <c r="CZ356" i="1"/>
  <c r="CZ357" i="1"/>
  <c r="CZ358" i="1"/>
  <c r="CZ359" i="1"/>
  <c r="CZ360" i="1"/>
  <c r="CZ361" i="1"/>
  <c r="CZ362" i="1"/>
  <c r="CZ363" i="1"/>
  <c r="CZ364" i="1"/>
  <c r="CZ365" i="1"/>
  <c r="CZ366" i="1"/>
  <c r="CZ367" i="1"/>
  <c r="CZ368" i="1"/>
  <c r="CZ369" i="1"/>
  <c r="CZ370" i="1"/>
  <c r="CZ371" i="1"/>
  <c r="CZ372" i="1"/>
  <c r="CZ373" i="1"/>
  <c r="CZ374" i="1"/>
  <c r="CZ375" i="1"/>
  <c r="CZ376" i="1"/>
  <c r="CZ377" i="1"/>
  <c r="CZ378" i="1"/>
  <c r="CZ379" i="1"/>
  <c r="CV15" i="1"/>
  <c r="CV16" i="1"/>
  <c r="CV17" i="1"/>
  <c r="CV18" i="1"/>
  <c r="CV19" i="1"/>
  <c r="CV20" i="1"/>
  <c r="CV21" i="1"/>
  <c r="CV22" i="1"/>
  <c r="CV23" i="1"/>
  <c r="CV24" i="1"/>
  <c r="CV25" i="1"/>
  <c r="CV26" i="1"/>
  <c r="CV27" i="1"/>
  <c r="CV28" i="1"/>
  <c r="CV29" i="1"/>
  <c r="CV30" i="1"/>
  <c r="CV31" i="1"/>
  <c r="CV32" i="1"/>
  <c r="CV33" i="1"/>
  <c r="CV34" i="1"/>
  <c r="CV35" i="1"/>
  <c r="CV36" i="1"/>
  <c r="CV37" i="1"/>
  <c r="CV38" i="1"/>
  <c r="CV39" i="1"/>
  <c r="CV40" i="1"/>
  <c r="CV41" i="1"/>
  <c r="CV42" i="1"/>
  <c r="CV43" i="1"/>
  <c r="CV44" i="1"/>
  <c r="CV45" i="1"/>
  <c r="CV46" i="1"/>
  <c r="CV47" i="1"/>
  <c r="CV48" i="1"/>
  <c r="CV49" i="1"/>
  <c r="CV50" i="1"/>
  <c r="CV51" i="1"/>
  <c r="CV52" i="1"/>
  <c r="CV53" i="1"/>
  <c r="CV54" i="1"/>
  <c r="CV55" i="1"/>
  <c r="CV56" i="1"/>
  <c r="CV57" i="1"/>
  <c r="CV58" i="1"/>
  <c r="CV59" i="1"/>
  <c r="CV60" i="1"/>
  <c r="CV61" i="1"/>
  <c r="CV62" i="1"/>
  <c r="CV63" i="1"/>
  <c r="CV64" i="1"/>
  <c r="CV65" i="1"/>
  <c r="CV66" i="1"/>
  <c r="CV67" i="1"/>
  <c r="CV68" i="1"/>
  <c r="CV69" i="1"/>
  <c r="CV70" i="1"/>
  <c r="CV71" i="1"/>
  <c r="CV72" i="1"/>
  <c r="CV73" i="1"/>
  <c r="CV74" i="1"/>
  <c r="CV75" i="1"/>
  <c r="CV76" i="1"/>
  <c r="CV77" i="1"/>
  <c r="CV78" i="1"/>
  <c r="CV79" i="1"/>
  <c r="CV80" i="1"/>
  <c r="CV81" i="1"/>
  <c r="CV82" i="1"/>
  <c r="CV83" i="1"/>
  <c r="CV84" i="1"/>
  <c r="CV85" i="1"/>
  <c r="CV86" i="1"/>
  <c r="CV87" i="1"/>
  <c r="CV88" i="1"/>
  <c r="CV89" i="1"/>
  <c r="CV90" i="1"/>
  <c r="CV91" i="1"/>
  <c r="CV92" i="1"/>
  <c r="CV93" i="1"/>
  <c r="CV94" i="1"/>
  <c r="CV95" i="1"/>
  <c r="CV96" i="1"/>
  <c r="CV97" i="1"/>
  <c r="CV98" i="1"/>
  <c r="CV99" i="1"/>
  <c r="CV100" i="1"/>
  <c r="CV101" i="1"/>
  <c r="CV102" i="1"/>
  <c r="CV103" i="1"/>
  <c r="CV104" i="1"/>
  <c r="CV105" i="1"/>
  <c r="CV106" i="1"/>
  <c r="CV107" i="1"/>
  <c r="CV108" i="1"/>
  <c r="CV109" i="1"/>
  <c r="CV110" i="1"/>
  <c r="CV111" i="1"/>
  <c r="CV112" i="1"/>
  <c r="CV113" i="1"/>
  <c r="CV114" i="1"/>
  <c r="CV115" i="1"/>
  <c r="CV116" i="1"/>
  <c r="CV117" i="1"/>
  <c r="CV118" i="1"/>
  <c r="CV119" i="1"/>
  <c r="CV120" i="1"/>
  <c r="CV121" i="1"/>
  <c r="CV122" i="1"/>
  <c r="CV123" i="1"/>
  <c r="CV124" i="1"/>
  <c r="CV125" i="1"/>
  <c r="CV126" i="1"/>
  <c r="CV127" i="1"/>
  <c r="CV128" i="1"/>
  <c r="CV129" i="1"/>
  <c r="CV130" i="1"/>
  <c r="CV131" i="1"/>
  <c r="CV132" i="1"/>
  <c r="CV133" i="1"/>
  <c r="CV134" i="1"/>
  <c r="CV135" i="1"/>
  <c r="CV136" i="1"/>
  <c r="CV137" i="1"/>
  <c r="CV138" i="1"/>
  <c r="CV139" i="1"/>
  <c r="CV140" i="1"/>
  <c r="CV141" i="1"/>
  <c r="CV142" i="1"/>
  <c r="CV143" i="1"/>
  <c r="CV144" i="1"/>
  <c r="CV145" i="1"/>
  <c r="CV146" i="1"/>
  <c r="CV147" i="1"/>
  <c r="CV148" i="1"/>
  <c r="CV149" i="1"/>
  <c r="CV150" i="1"/>
  <c r="CV151" i="1"/>
  <c r="CV152" i="1"/>
  <c r="CV153" i="1"/>
  <c r="CV154" i="1"/>
  <c r="CV155" i="1"/>
  <c r="CV156" i="1"/>
  <c r="CV157" i="1"/>
  <c r="CV158" i="1"/>
  <c r="CV159" i="1"/>
  <c r="CV160" i="1"/>
  <c r="CV161" i="1"/>
  <c r="CV162" i="1"/>
  <c r="CV163" i="1"/>
  <c r="CV164" i="1"/>
  <c r="CV165" i="1"/>
  <c r="CV166" i="1"/>
  <c r="CV167" i="1"/>
  <c r="CV168" i="1"/>
  <c r="CV169" i="1"/>
  <c r="CV170" i="1"/>
  <c r="CV171" i="1"/>
  <c r="CV172" i="1"/>
  <c r="CV173" i="1"/>
  <c r="CV174" i="1"/>
  <c r="CV175" i="1"/>
  <c r="CV176" i="1"/>
  <c r="CV177" i="1"/>
  <c r="CV178" i="1"/>
  <c r="CV179" i="1"/>
  <c r="CV180" i="1"/>
  <c r="CV181" i="1"/>
  <c r="CV182" i="1"/>
  <c r="CV183" i="1"/>
  <c r="CV184" i="1"/>
  <c r="CV185" i="1"/>
  <c r="CV186" i="1"/>
  <c r="CV187" i="1"/>
  <c r="CV188" i="1"/>
  <c r="CV189" i="1"/>
  <c r="CV190" i="1"/>
  <c r="CV191" i="1"/>
  <c r="CV192" i="1"/>
  <c r="CV193" i="1"/>
  <c r="CV194" i="1"/>
  <c r="CV195" i="1"/>
  <c r="CV196" i="1"/>
  <c r="CV197" i="1"/>
  <c r="CV198" i="1"/>
  <c r="CV199" i="1"/>
  <c r="CV200" i="1"/>
  <c r="CV201" i="1"/>
  <c r="CV202" i="1"/>
  <c r="CV203" i="1"/>
  <c r="CV204" i="1"/>
  <c r="CV205" i="1"/>
  <c r="CV206" i="1"/>
  <c r="CV207" i="1"/>
  <c r="CV208" i="1"/>
  <c r="CV209" i="1"/>
  <c r="CV210" i="1"/>
  <c r="CV211" i="1"/>
  <c r="CV212" i="1"/>
  <c r="CV213" i="1"/>
  <c r="CV214" i="1"/>
  <c r="CV215" i="1"/>
  <c r="CV216" i="1"/>
  <c r="CV217" i="1"/>
  <c r="CV218" i="1"/>
  <c r="CV219" i="1"/>
  <c r="CV220" i="1"/>
  <c r="CV221" i="1"/>
  <c r="CV222" i="1"/>
  <c r="CV223" i="1"/>
  <c r="CV224" i="1"/>
  <c r="CV225" i="1"/>
  <c r="CV226" i="1"/>
  <c r="CV227" i="1"/>
  <c r="CV228" i="1"/>
  <c r="CV229" i="1"/>
  <c r="CV230" i="1"/>
  <c r="CV231" i="1"/>
  <c r="CV232" i="1"/>
  <c r="CV233" i="1"/>
  <c r="CV234" i="1"/>
  <c r="CV235" i="1"/>
  <c r="CV236" i="1"/>
  <c r="CV237" i="1"/>
  <c r="CV238" i="1"/>
  <c r="CV239" i="1"/>
  <c r="CV240" i="1"/>
  <c r="CV241" i="1"/>
  <c r="CV242" i="1"/>
  <c r="CV243" i="1"/>
  <c r="CV244" i="1"/>
  <c r="CV245" i="1"/>
  <c r="CV246" i="1"/>
  <c r="CV247" i="1"/>
  <c r="CV248" i="1"/>
  <c r="CV249" i="1"/>
  <c r="CV250" i="1"/>
  <c r="CV251" i="1"/>
  <c r="CV252" i="1"/>
  <c r="CV253" i="1"/>
  <c r="CV254" i="1"/>
  <c r="CV255" i="1"/>
  <c r="CV256" i="1"/>
  <c r="CV257" i="1"/>
  <c r="CV258" i="1"/>
  <c r="CV259" i="1"/>
  <c r="CV260" i="1"/>
  <c r="CV261" i="1"/>
  <c r="CV262" i="1"/>
  <c r="CV263" i="1"/>
  <c r="CV264" i="1"/>
  <c r="CV265" i="1"/>
  <c r="CV266" i="1"/>
  <c r="CV267" i="1"/>
  <c r="CV268" i="1"/>
  <c r="CV269" i="1"/>
  <c r="CV270" i="1"/>
  <c r="CV271" i="1"/>
  <c r="CV272" i="1"/>
  <c r="CV273" i="1"/>
  <c r="CV274" i="1"/>
  <c r="CV275" i="1"/>
  <c r="CV276" i="1"/>
  <c r="CV277" i="1"/>
  <c r="CV278" i="1"/>
  <c r="CV279" i="1"/>
  <c r="CV280" i="1"/>
  <c r="CV281" i="1"/>
  <c r="CV282" i="1"/>
  <c r="CV283" i="1"/>
  <c r="CV284" i="1"/>
  <c r="CV285" i="1"/>
  <c r="CV286" i="1"/>
  <c r="CV287" i="1"/>
  <c r="CV288" i="1"/>
  <c r="CV289" i="1"/>
  <c r="CV290" i="1"/>
  <c r="CV291" i="1"/>
  <c r="CV292" i="1"/>
  <c r="CV293" i="1"/>
  <c r="CV294" i="1"/>
  <c r="CV295" i="1"/>
  <c r="CV296" i="1"/>
  <c r="CV297" i="1"/>
  <c r="CV298" i="1"/>
  <c r="CV299" i="1"/>
  <c r="CV300" i="1"/>
  <c r="CV301" i="1"/>
  <c r="CV302" i="1"/>
  <c r="CV303" i="1"/>
  <c r="CV304" i="1"/>
  <c r="CV305" i="1"/>
  <c r="CV306" i="1"/>
  <c r="CV307" i="1"/>
  <c r="CV308" i="1"/>
  <c r="CV309" i="1"/>
  <c r="CV310" i="1"/>
  <c r="CV311" i="1"/>
  <c r="CV312" i="1"/>
  <c r="CV313" i="1"/>
  <c r="CV314" i="1"/>
  <c r="CV315" i="1"/>
  <c r="CV316" i="1"/>
  <c r="CV317" i="1"/>
  <c r="CV318" i="1"/>
  <c r="CV319" i="1"/>
  <c r="CV320" i="1"/>
  <c r="CV321" i="1"/>
  <c r="CV322" i="1"/>
  <c r="CV323" i="1"/>
  <c r="CV324" i="1"/>
  <c r="CV325" i="1"/>
  <c r="CV326" i="1"/>
  <c r="CV327" i="1"/>
  <c r="CV328" i="1"/>
  <c r="CV329" i="1"/>
  <c r="CV330" i="1"/>
  <c r="CV331" i="1"/>
  <c r="CV332" i="1"/>
  <c r="CV333" i="1"/>
  <c r="CV334" i="1"/>
  <c r="CV335" i="1"/>
  <c r="CV336" i="1"/>
  <c r="CV337" i="1"/>
  <c r="CV338" i="1"/>
  <c r="CV339" i="1"/>
  <c r="CV340" i="1"/>
  <c r="CV341" i="1"/>
  <c r="CV342" i="1"/>
  <c r="CV343" i="1"/>
  <c r="CV344" i="1"/>
  <c r="CV345" i="1"/>
  <c r="CV346" i="1"/>
  <c r="CV347" i="1"/>
  <c r="CV348" i="1"/>
  <c r="CV349" i="1"/>
  <c r="CV350" i="1"/>
  <c r="CV351" i="1"/>
  <c r="CV352" i="1"/>
  <c r="CV353" i="1"/>
  <c r="CV354" i="1"/>
  <c r="CV355" i="1"/>
  <c r="CV356" i="1"/>
  <c r="CV357" i="1"/>
  <c r="CV358" i="1"/>
  <c r="CV359" i="1"/>
  <c r="CV360" i="1"/>
  <c r="CV361" i="1"/>
  <c r="CV362" i="1"/>
  <c r="CV363" i="1"/>
  <c r="CV364" i="1"/>
  <c r="CV365" i="1"/>
  <c r="CV366" i="1"/>
  <c r="CV367" i="1"/>
  <c r="CV368" i="1"/>
  <c r="CV369" i="1"/>
  <c r="CV370" i="1"/>
  <c r="CV371" i="1"/>
  <c r="CV372" i="1"/>
  <c r="CV373" i="1"/>
  <c r="CV374" i="1"/>
  <c r="CV375" i="1"/>
  <c r="CV376" i="1"/>
  <c r="CV377" i="1"/>
  <c r="CV378" i="1"/>
  <c r="CV379" i="1"/>
  <c r="CS15" i="1"/>
  <c r="CS16" i="1"/>
  <c r="CS17" i="1"/>
  <c r="CS18" i="1"/>
  <c r="CS19" i="1"/>
  <c r="CS20" i="1"/>
  <c r="CS21" i="1"/>
  <c r="CS22" i="1"/>
  <c r="CS23" i="1"/>
  <c r="CS24" i="1"/>
  <c r="CS25" i="1"/>
  <c r="CS26" i="1"/>
  <c r="CS27" i="1"/>
  <c r="CS28" i="1"/>
  <c r="CS29" i="1"/>
  <c r="CS30" i="1"/>
  <c r="CS31" i="1"/>
  <c r="CS32" i="1"/>
  <c r="CS33" i="1"/>
  <c r="CS34" i="1"/>
  <c r="CS35" i="1"/>
  <c r="CS36" i="1"/>
  <c r="CS37" i="1"/>
  <c r="CS38" i="1"/>
  <c r="CS39" i="1"/>
  <c r="CS40" i="1"/>
  <c r="CS41" i="1"/>
  <c r="CS42" i="1"/>
  <c r="CS43" i="1"/>
  <c r="CS44" i="1"/>
  <c r="CS45" i="1"/>
  <c r="CS46" i="1"/>
  <c r="CS47" i="1"/>
  <c r="CS48" i="1"/>
  <c r="CS49" i="1"/>
  <c r="CS50" i="1"/>
  <c r="CS51" i="1"/>
  <c r="CS52" i="1"/>
  <c r="CS53" i="1"/>
  <c r="CS54" i="1"/>
  <c r="CS55" i="1"/>
  <c r="CS56" i="1"/>
  <c r="CS57" i="1"/>
  <c r="CS58" i="1"/>
  <c r="CS59" i="1"/>
  <c r="CS60" i="1"/>
  <c r="CS61" i="1"/>
  <c r="CS62" i="1"/>
  <c r="CS63" i="1"/>
  <c r="CS64" i="1"/>
  <c r="CS65" i="1"/>
  <c r="CS66" i="1"/>
  <c r="CS67" i="1"/>
  <c r="CS68" i="1"/>
  <c r="CS69" i="1"/>
  <c r="CS70" i="1"/>
  <c r="CS71" i="1"/>
  <c r="CS72" i="1"/>
  <c r="CS73" i="1"/>
  <c r="CS74" i="1"/>
  <c r="CS75" i="1"/>
  <c r="CS76" i="1"/>
  <c r="CS77" i="1"/>
  <c r="CS78" i="1"/>
  <c r="CS79" i="1"/>
  <c r="CS80" i="1"/>
  <c r="CS81" i="1"/>
  <c r="CS82" i="1"/>
  <c r="CS83" i="1"/>
  <c r="CS84" i="1"/>
  <c r="CS85" i="1"/>
  <c r="CS86" i="1"/>
  <c r="CS87" i="1"/>
  <c r="CS88" i="1"/>
  <c r="CS89" i="1"/>
  <c r="CS90" i="1"/>
  <c r="CS91" i="1"/>
  <c r="CS92" i="1"/>
  <c r="CS93" i="1"/>
  <c r="CS94" i="1"/>
  <c r="CS95" i="1"/>
  <c r="CS96" i="1"/>
  <c r="CS97" i="1"/>
  <c r="CS98" i="1"/>
  <c r="CS99" i="1"/>
  <c r="CS100" i="1"/>
  <c r="CS101" i="1"/>
  <c r="CS102" i="1"/>
  <c r="CS103" i="1"/>
  <c r="CS104" i="1"/>
  <c r="CS105" i="1"/>
  <c r="CS106" i="1"/>
  <c r="CS107" i="1"/>
  <c r="CS108" i="1"/>
  <c r="CS109" i="1"/>
  <c r="CS110" i="1"/>
  <c r="CS111" i="1"/>
  <c r="CS112" i="1"/>
  <c r="CS113" i="1"/>
  <c r="CS114" i="1"/>
  <c r="CS115" i="1"/>
  <c r="CS116" i="1"/>
  <c r="CS117" i="1"/>
  <c r="CS118" i="1"/>
  <c r="CS119" i="1"/>
  <c r="CS120" i="1"/>
  <c r="CS121" i="1"/>
  <c r="CS122" i="1"/>
  <c r="CS123" i="1"/>
  <c r="CS124" i="1"/>
  <c r="CS125" i="1"/>
  <c r="CS126" i="1"/>
  <c r="CS127" i="1"/>
  <c r="CS128" i="1"/>
  <c r="CS129" i="1"/>
  <c r="CS130" i="1"/>
  <c r="CS131" i="1"/>
  <c r="CS132" i="1"/>
  <c r="CS133" i="1"/>
  <c r="CS134" i="1"/>
  <c r="CS135" i="1"/>
  <c r="CS136" i="1"/>
  <c r="CS137" i="1"/>
  <c r="CS138" i="1"/>
  <c r="CS139" i="1"/>
  <c r="CS140" i="1"/>
  <c r="CS141" i="1"/>
  <c r="CS142" i="1"/>
  <c r="CS143" i="1"/>
  <c r="CS144" i="1"/>
  <c r="CS145" i="1"/>
  <c r="CS146" i="1"/>
  <c r="CS147" i="1"/>
  <c r="CS148" i="1"/>
  <c r="CS149" i="1"/>
  <c r="CS150" i="1"/>
  <c r="CS151" i="1"/>
  <c r="CS152" i="1"/>
  <c r="CS153" i="1"/>
  <c r="CS154" i="1"/>
  <c r="CS155" i="1"/>
  <c r="CS156" i="1"/>
  <c r="CS157" i="1"/>
  <c r="CS158" i="1"/>
  <c r="CS159" i="1"/>
  <c r="CS160" i="1"/>
  <c r="CS161" i="1"/>
  <c r="CS162" i="1"/>
  <c r="CS163" i="1"/>
  <c r="CS164" i="1"/>
  <c r="CS165" i="1"/>
  <c r="CS166" i="1"/>
  <c r="CS167" i="1"/>
  <c r="CS168" i="1"/>
  <c r="CS169" i="1"/>
  <c r="CS170" i="1"/>
  <c r="CS171" i="1"/>
  <c r="CS172" i="1"/>
  <c r="CS173" i="1"/>
  <c r="CS174" i="1"/>
  <c r="CS175" i="1"/>
  <c r="CS176" i="1"/>
  <c r="CS177" i="1"/>
  <c r="CS178" i="1"/>
  <c r="CS179" i="1"/>
  <c r="CS180" i="1"/>
  <c r="CS181" i="1"/>
  <c r="CS182" i="1"/>
  <c r="CS183" i="1"/>
  <c r="CS184" i="1"/>
  <c r="CS185" i="1"/>
  <c r="CS186" i="1"/>
  <c r="CS187" i="1"/>
  <c r="CS188" i="1"/>
  <c r="CS189" i="1"/>
  <c r="CS190" i="1"/>
  <c r="CS191" i="1"/>
  <c r="CS192" i="1"/>
  <c r="CS193" i="1"/>
  <c r="CS194" i="1"/>
  <c r="CS195" i="1"/>
  <c r="CS196" i="1"/>
  <c r="CS197" i="1"/>
  <c r="CS198" i="1"/>
  <c r="CS199" i="1"/>
  <c r="CS200" i="1"/>
  <c r="CS201" i="1"/>
  <c r="CS202" i="1"/>
  <c r="CS203" i="1"/>
  <c r="CS204" i="1"/>
  <c r="CS205" i="1"/>
  <c r="CS206" i="1"/>
  <c r="CS207" i="1"/>
  <c r="CS208" i="1"/>
  <c r="CS209" i="1"/>
  <c r="CS210" i="1"/>
  <c r="CS211" i="1"/>
  <c r="CS212" i="1"/>
  <c r="CS213" i="1"/>
  <c r="CS214" i="1"/>
  <c r="CS215" i="1"/>
  <c r="CS216" i="1"/>
  <c r="CS217" i="1"/>
  <c r="CS218" i="1"/>
  <c r="CS219" i="1"/>
  <c r="CS220" i="1"/>
  <c r="CS221" i="1"/>
  <c r="CS222" i="1"/>
  <c r="CS223" i="1"/>
  <c r="CS224" i="1"/>
  <c r="CS225" i="1"/>
  <c r="CS226" i="1"/>
  <c r="CS227" i="1"/>
  <c r="CS228" i="1"/>
  <c r="CS229" i="1"/>
  <c r="CS230" i="1"/>
  <c r="CS231" i="1"/>
  <c r="CS232" i="1"/>
  <c r="CS233" i="1"/>
  <c r="CS234" i="1"/>
  <c r="CS235" i="1"/>
  <c r="CS236" i="1"/>
  <c r="CS237" i="1"/>
  <c r="CS238" i="1"/>
  <c r="CS239" i="1"/>
  <c r="CS240" i="1"/>
  <c r="CS241" i="1"/>
  <c r="CS242" i="1"/>
  <c r="CS243" i="1"/>
  <c r="CS244" i="1"/>
  <c r="CS245" i="1"/>
  <c r="CS246" i="1"/>
  <c r="CS247" i="1"/>
  <c r="CS248" i="1"/>
  <c r="CS249" i="1"/>
  <c r="CS250" i="1"/>
  <c r="CS251" i="1"/>
  <c r="CS252" i="1"/>
  <c r="CS253" i="1"/>
  <c r="CS254" i="1"/>
  <c r="CS255" i="1"/>
  <c r="CS256" i="1"/>
  <c r="CS257" i="1"/>
  <c r="CS258" i="1"/>
  <c r="CS259" i="1"/>
  <c r="CS260" i="1"/>
  <c r="CS261" i="1"/>
  <c r="CS262" i="1"/>
  <c r="CS263" i="1"/>
  <c r="CS264" i="1"/>
  <c r="CS265" i="1"/>
  <c r="CS266" i="1"/>
  <c r="CS267" i="1"/>
  <c r="CS268" i="1"/>
  <c r="CS269" i="1"/>
  <c r="CS270" i="1"/>
  <c r="CS271" i="1"/>
  <c r="CS272" i="1"/>
  <c r="CS273" i="1"/>
  <c r="CS274" i="1"/>
  <c r="CS275" i="1"/>
  <c r="CS276" i="1"/>
  <c r="CS277" i="1"/>
  <c r="CS278" i="1"/>
  <c r="CS279" i="1"/>
  <c r="CS280" i="1"/>
  <c r="CS281" i="1"/>
  <c r="CS282" i="1"/>
  <c r="CS283" i="1"/>
  <c r="CS284" i="1"/>
  <c r="CS285" i="1"/>
  <c r="CS286" i="1"/>
  <c r="CS287" i="1"/>
  <c r="CS288" i="1"/>
  <c r="CS289" i="1"/>
  <c r="CS290" i="1"/>
  <c r="CS291" i="1"/>
  <c r="CS292" i="1"/>
  <c r="CS293" i="1"/>
  <c r="CS294" i="1"/>
  <c r="CS295" i="1"/>
  <c r="CS296" i="1"/>
  <c r="CS297" i="1"/>
  <c r="CS298" i="1"/>
  <c r="CS299" i="1"/>
  <c r="CS300" i="1"/>
  <c r="CS301" i="1"/>
  <c r="CS302" i="1"/>
  <c r="CS303" i="1"/>
  <c r="CS304" i="1"/>
  <c r="CS305" i="1"/>
  <c r="CS306" i="1"/>
  <c r="CS307" i="1"/>
  <c r="CS308" i="1"/>
  <c r="CS309" i="1"/>
  <c r="CS310" i="1"/>
  <c r="CS311" i="1"/>
  <c r="CS312" i="1"/>
  <c r="CS313" i="1"/>
  <c r="CS314" i="1"/>
  <c r="CS315" i="1"/>
  <c r="CS316" i="1"/>
  <c r="CS317" i="1"/>
  <c r="CS318" i="1"/>
  <c r="CS319" i="1"/>
  <c r="CS320" i="1"/>
  <c r="CS321" i="1"/>
  <c r="CS322" i="1"/>
  <c r="CS323" i="1"/>
  <c r="CS324" i="1"/>
  <c r="CS325" i="1"/>
  <c r="CS326" i="1"/>
  <c r="CS327" i="1"/>
  <c r="CS328" i="1"/>
  <c r="CS329" i="1"/>
  <c r="CS330" i="1"/>
  <c r="CS331" i="1"/>
  <c r="CS332" i="1"/>
  <c r="CS333" i="1"/>
  <c r="CS334" i="1"/>
  <c r="CS335" i="1"/>
  <c r="CS336" i="1"/>
  <c r="CS337" i="1"/>
  <c r="CS338" i="1"/>
  <c r="CS339" i="1"/>
  <c r="CS340" i="1"/>
  <c r="CS342" i="1"/>
  <c r="CS343" i="1"/>
  <c r="CS344" i="1"/>
  <c r="CS345" i="1"/>
  <c r="CS346" i="1"/>
  <c r="CS347" i="1"/>
  <c r="CS348" i="1"/>
  <c r="CS349" i="1"/>
  <c r="CS350" i="1"/>
  <c r="CS351" i="1"/>
  <c r="CS352" i="1"/>
  <c r="CS353" i="1"/>
  <c r="CS354" i="1"/>
  <c r="CS355" i="1"/>
  <c r="CS356" i="1"/>
  <c r="CS357" i="1"/>
  <c r="CS358" i="1"/>
  <c r="CS359" i="1"/>
  <c r="CS360" i="1"/>
  <c r="CS361" i="1"/>
  <c r="CS362" i="1"/>
  <c r="CS363" i="1"/>
  <c r="CS364" i="1"/>
  <c r="CS365" i="1"/>
  <c r="CS366" i="1"/>
  <c r="CS367" i="1"/>
  <c r="CS368" i="1"/>
  <c r="CS369" i="1"/>
  <c r="CS370" i="1"/>
  <c r="CS371" i="1"/>
  <c r="CS372" i="1"/>
  <c r="CS373" i="1"/>
  <c r="CS374" i="1"/>
  <c r="CS375" i="1"/>
  <c r="CS376" i="1"/>
  <c r="CS377" i="1"/>
  <c r="CS378" i="1"/>
  <c r="CS379" i="1"/>
  <c r="CO15" i="1"/>
  <c r="CO16" i="1"/>
  <c r="CO17" i="1"/>
  <c r="CO18" i="1"/>
  <c r="CO19" i="1"/>
  <c r="CO20" i="1"/>
  <c r="CO21" i="1"/>
  <c r="CO22" i="1"/>
  <c r="CO23" i="1"/>
  <c r="CO24" i="1"/>
  <c r="CO25" i="1"/>
  <c r="CO26" i="1"/>
  <c r="CO27" i="1"/>
  <c r="CO28" i="1"/>
  <c r="CO29" i="1"/>
  <c r="CO30" i="1"/>
  <c r="CO31" i="1"/>
  <c r="CO32" i="1"/>
  <c r="CO33" i="1"/>
  <c r="CO34" i="1"/>
  <c r="CO35" i="1"/>
  <c r="CO36" i="1"/>
  <c r="CO37" i="1"/>
  <c r="CO38" i="1"/>
  <c r="CO39" i="1"/>
  <c r="CO40" i="1"/>
  <c r="CO41" i="1"/>
  <c r="CO42" i="1"/>
  <c r="CO43" i="1"/>
  <c r="CO44" i="1"/>
  <c r="CO45" i="1"/>
  <c r="CO46" i="1"/>
  <c r="CO47" i="1"/>
  <c r="CO48" i="1"/>
  <c r="CO49" i="1"/>
  <c r="CO50" i="1"/>
  <c r="CO51" i="1"/>
  <c r="CO52" i="1"/>
  <c r="CO53" i="1"/>
  <c r="CO54" i="1"/>
  <c r="CO55" i="1"/>
  <c r="CO56" i="1"/>
  <c r="CO57" i="1"/>
  <c r="CO58" i="1"/>
  <c r="CO59" i="1"/>
  <c r="CO60" i="1"/>
  <c r="CO61" i="1"/>
  <c r="CO62" i="1"/>
  <c r="CO63" i="1"/>
  <c r="CO64" i="1"/>
  <c r="CO65" i="1"/>
  <c r="CO66" i="1"/>
  <c r="CO67" i="1"/>
  <c r="CO68" i="1"/>
  <c r="CO69" i="1"/>
  <c r="CO70" i="1"/>
  <c r="CO71" i="1"/>
  <c r="CO72" i="1"/>
  <c r="CO73" i="1"/>
  <c r="CO74" i="1"/>
  <c r="CO75" i="1"/>
  <c r="CO76" i="1"/>
  <c r="CO77" i="1"/>
  <c r="CO78" i="1"/>
  <c r="CO79" i="1"/>
  <c r="CO80" i="1"/>
  <c r="CO81" i="1"/>
  <c r="CO82" i="1"/>
  <c r="CO83" i="1"/>
  <c r="CO84" i="1"/>
  <c r="CO85" i="1"/>
  <c r="CO86" i="1"/>
  <c r="CO87" i="1"/>
  <c r="CO88" i="1"/>
  <c r="CO89" i="1"/>
  <c r="CO90" i="1"/>
  <c r="CO91" i="1"/>
  <c r="CO92" i="1"/>
  <c r="CO93" i="1"/>
  <c r="CO94" i="1"/>
  <c r="CO95" i="1"/>
  <c r="CO96" i="1"/>
  <c r="CO97" i="1"/>
  <c r="CO98" i="1"/>
  <c r="CO99" i="1"/>
  <c r="CO100" i="1"/>
  <c r="CO101" i="1"/>
  <c r="CO102" i="1"/>
  <c r="CO103" i="1"/>
  <c r="CO104" i="1"/>
  <c r="CO105" i="1"/>
  <c r="CO106" i="1"/>
  <c r="CO107" i="1"/>
  <c r="CO108" i="1"/>
  <c r="CO109" i="1"/>
  <c r="CO110" i="1"/>
  <c r="CO111" i="1"/>
  <c r="CO112" i="1"/>
  <c r="CO113" i="1"/>
  <c r="CO114" i="1"/>
  <c r="CO115" i="1"/>
  <c r="CO116" i="1"/>
  <c r="CO117" i="1"/>
  <c r="CO118" i="1"/>
  <c r="CO119" i="1"/>
  <c r="CO120" i="1"/>
  <c r="CO121" i="1"/>
  <c r="CO122" i="1"/>
  <c r="CO123" i="1"/>
  <c r="CO124" i="1"/>
  <c r="CO125" i="1"/>
  <c r="CO126" i="1"/>
  <c r="CO127" i="1"/>
  <c r="CO128" i="1"/>
  <c r="CO129" i="1"/>
  <c r="CO130" i="1"/>
  <c r="CO131" i="1"/>
  <c r="CO132" i="1"/>
  <c r="CO133" i="1"/>
  <c r="CO134" i="1"/>
  <c r="CO135" i="1"/>
  <c r="CO136" i="1"/>
  <c r="CO137" i="1"/>
  <c r="CO138" i="1"/>
  <c r="CO139" i="1"/>
  <c r="CO140" i="1"/>
  <c r="CO141" i="1"/>
  <c r="CO142" i="1"/>
  <c r="CO143" i="1"/>
  <c r="CO144" i="1"/>
  <c r="CO145" i="1"/>
  <c r="CO146" i="1"/>
  <c r="CO147" i="1"/>
  <c r="CO148" i="1"/>
  <c r="CO149" i="1"/>
  <c r="CO150" i="1"/>
  <c r="CO151" i="1"/>
  <c r="CO152" i="1"/>
  <c r="CO153" i="1"/>
  <c r="CO154" i="1"/>
  <c r="CO155" i="1"/>
  <c r="CO156" i="1"/>
  <c r="CO157" i="1"/>
  <c r="CO158" i="1"/>
  <c r="CO159" i="1"/>
  <c r="CO160" i="1"/>
  <c r="CO161" i="1"/>
  <c r="CO162" i="1"/>
  <c r="CO163" i="1"/>
  <c r="CO164" i="1"/>
  <c r="CO165" i="1"/>
  <c r="CO166" i="1"/>
  <c r="CO167" i="1"/>
  <c r="CO168" i="1"/>
  <c r="CO169" i="1"/>
  <c r="CO170" i="1"/>
  <c r="CO171" i="1"/>
  <c r="CO172" i="1"/>
  <c r="CO173" i="1"/>
  <c r="CO174" i="1"/>
  <c r="CO175" i="1"/>
  <c r="CO176" i="1"/>
  <c r="CO177" i="1"/>
  <c r="CO178" i="1"/>
  <c r="CO179" i="1"/>
  <c r="CO180" i="1"/>
  <c r="CO181" i="1"/>
  <c r="CO182" i="1"/>
  <c r="CO183" i="1"/>
  <c r="CO184" i="1"/>
  <c r="CO185" i="1"/>
  <c r="CO186" i="1"/>
  <c r="CO187" i="1"/>
  <c r="CO188" i="1"/>
  <c r="CO189" i="1"/>
  <c r="CO190" i="1"/>
  <c r="CO191" i="1"/>
  <c r="CO192" i="1"/>
  <c r="CO193" i="1"/>
  <c r="CO194" i="1"/>
  <c r="CO195" i="1"/>
  <c r="CO196" i="1"/>
  <c r="CO197" i="1"/>
  <c r="CO198" i="1"/>
  <c r="CO199" i="1"/>
  <c r="CO200" i="1"/>
  <c r="CO201" i="1"/>
  <c r="CO202" i="1"/>
  <c r="CO203" i="1"/>
  <c r="CO204" i="1"/>
  <c r="CO205" i="1"/>
  <c r="CO206" i="1"/>
  <c r="CO207" i="1"/>
  <c r="CO208" i="1"/>
  <c r="CO209" i="1"/>
  <c r="CO210" i="1"/>
  <c r="CO211" i="1"/>
  <c r="CO212" i="1"/>
  <c r="CO213" i="1"/>
  <c r="CO214" i="1"/>
  <c r="CO215" i="1"/>
  <c r="CO216" i="1"/>
  <c r="CO217" i="1"/>
  <c r="CO218" i="1"/>
  <c r="CO219" i="1"/>
  <c r="CO220" i="1"/>
  <c r="CO221" i="1"/>
  <c r="CO222" i="1"/>
  <c r="CO223" i="1"/>
  <c r="CO224" i="1"/>
  <c r="CO225" i="1"/>
  <c r="CO226" i="1"/>
  <c r="CO227" i="1"/>
  <c r="CO228" i="1"/>
  <c r="CO229" i="1"/>
  <c r="CO230" i="1"/>
  <c r="CO231" i="1"/>
  <c r="CO233" i="1"/>
  <c r="CO234" i="1"/>
  <c r="CO235" i="1"/>
  <c r="CO236" i="1"/>
  <c r="CO237" i="1"/>
  <c r="CO238" i="1"/>
  <c r="CO239" i="1"/>
  <c r="CO240" i="1"/>
  <c r="CO241" i="1"/>
  <c r="CO242" i="1"/>
  <c r="CO243" i="1"/>
  <c r="CO244" i="1"/>
  <c r="CO245" i="1"/>
  <c r="CO246" i="1"/>
  <c r="CO247" i="1"/>
  <c r="CO248" i="1"/>
  <c r="CO249" i="1"/>
  <c r="CO250" i="1"/>
  <c r="CO251" i="1"/>
  <c r="CO252" i="1"/>
  <c r="CO253" i="1"/>
  <c r="CO254" i="1"/>
  <c r="CO255" i="1"/>
  <c r="CO256" i="1"/>
  <c r="CO257" i="1"/>
  <c r="CO258" i="1"/>
  <c r="CO259" i="1"/>
  <c r="CO260" i="1"/>
  <c r="CO261" i="1"/>
  <c r="CO262" i="1"/>
  <c r="CO263" i="1"/>
  <c r="CO264" i="1"/>
  <c r="CO265" i="1"/>
  <c r="CO266" i="1"/>
  <c r="CO267" i="1"/>
  <c r="CO268" i="1"/>
  <c r="CO269" i="1"/>
  <c r="CO270" i="1"/>
  <c r="CO271" i="1"/>
  <c r="CO272" i="1"/>
  <c r="CO273" i="1"/>
  <c r="CO274" i="1"/>
  <c r="CO275" i="1"/>
  <c r="CO276" i="1"/>
  <c r="CO277" i="1"/>
  <c r="CO278" i="1"/>
  <c r="CO279" i="1"/>
  <c r="CO280" i="1"/>
  <c r="CO281" i="1"/>
  <c r="CO282" i="1"/>
  <c r="CO283" i="1"/>
  <c r="CO284" i="1"/>
  <c r="CO285" i="1"/>
  <c r="CO286" i="1"/>
  <c r="CO287" i="1"/>
  <c r="CO288" i="1"/>
  <c r="CO289" i="1"/>
  <c r="CO290" i="1"/>
  <c r="CO291" i="1"/>
  <c r="CO292" i="1"/>
  <c r="CO293" i="1"/>
  <c r="CO294" i="1"/>
  <c r="CO295" i="1"/>
  <c r="CO296" i="1"/>
  <c r="CO297" i="1"/>
  <c r="CO298" i="1"/>
  <c r="CO299" i="1"/>
  <c r="CO300" i="1"/>
  <c r="CO301" i="1"/>
  <c r="CO302" i="1"/>
  <c r="CO303" i="1"/>
  <c r="CO304" i="1"/>
  <c r="CO305" i="1"/>
  <c r="CO306" i="1"/>
  <c r="CO307" i="1"/>
  <c r="CO308" i="1"/>
  <c r="CO309" i="1"/>
  <c r="CO310" i="1"/>
  <c r="CO311" i="1"/>
  <c r="CO312" i="1"/>
  <c r="CO313" i="1"/>
  <c r="CO314" i="1"/>
  <c r="CO315" i="1"/>
  <c r="CO316" i="1"/>
  <c r="CO317" i="1"/>
  <c r="CO318" i="1"/>
  <c r="CO319" i="1"/>
  <c r="CO320" i="1"/>
  <c r="CO321" i="1"/>
  <c r="CO322" i="1"/>
  <c r="CO323" i="1"/>
  <c r="CO324" i="1"/>
  <c r="CO325" i="1"/>
  <c r="CO326" i="1"/>
  <c r="CO327" i="1"/>
  <c r="CO328" i="1"/>
  <c r="CO329" i="1"/>
  <c r="CO330" i="1"/>
  <c r="CO331" i="1"/>
  <c r="CO332" i="1"/>
  <c r="CO333" i="1"/>
  <c r="CO334" i="1"/>
  <c r="CO335" i="1"/>
  <c r="CO336" i="1"/>
  <c r="CO337" i="1"/>
  <c r="CO338" i="1"/>
  <c r="CO339" i="1"/>
  <c r="CO340" i="1"/>
  <c r="CO341" i="1"/>
  <c r="CO342" i="1"/>
  <c r="CO343" i="1"/>
  <c r="CO344" i="1"/>
  <c r="CO345" i="1"/>
  <c r="CO346" i="1"/>
  <c r="CO347" i="1"/>
  <c r="CO348" i="1"/>
  <c r="CO349" i="1"/>
  <c r="CO350" i="1"/>
  <c r="CO351" i="1"/>
  <c r="CO352" i="1"/>
  <c r="CO353" i="1"/>
  <c r="CO354" i="1"/>
  <c r="CO355" i="1"/>
  <c r="CO356" i="1"/>
  <c r="CO357" i="1"/>
  <c r="CO358" i="1"/>
  <c r="CO359" i="1"/>
  <c r="CO360" i="1"/>
  <c r="CO361" i="1"/>
  <c r="CO362" i="1"/>
  <c r="CO363" i="1"/>
  <c r="CO364" i="1"/>
  <c r="CO365" i="1"/>
  <c r="CO366" i="1"/>
  <c r="CO367" i="1"/>
  <c r="CO368" i="1"/>
  <c r="CO369" i="1"/>
  <c r="CO370" i="1"/>
  <c r="CO371" i="1"/>
  <c r="CO372" i="1"/>
  <c r="CO373" i="1"/>
  <c r="CO374" i="1"/>
  <c r="CO375" i="1"/>
  <c r="CO376" i="1"/>
  <c r="CO377" i="1"/>
  <c r="CO378" i="1"/>
  <c r="CO379" i="1"/>
  <c r="CK15" i="1"/>
  <c r="CK16" i="1"/>
  <c r="CK17" i="1"/>
  <c r="CK18" i="1"/>
  <c r="CK19" i="1"/>
  <c r="CK20" i="1"/>
  <c r="CK21" i="1"/>
  <c r="CK22" i="1"/>
  <c r="CK23" i="1"/>
  <c r="CK24" i="1"/>
  <c r="CK25" i="1"/>
  <c r="CK26" i="1"/>
  <c r="CK27" i="1"/>
  <c r="CK28" i="1"/>
  <c r="CK29" i="1"/>
  <c r="CK30" i="1"/>
  <c r="CK31" i="1"/>
  <c r="CK32" i="1"/>
  <c r="CK33" i="1"/>
  <c r="CK34" i="1"/>
  <c r="CK35" i="1"/>
  <c r="CK36" i="1"/>
  <c r="CK37" i="1"/>
  <c r="CK38" i="1"/>
  <c r="CK39" i="1"/>
  <c r="CK40" i="1"/>
  <c r="CK41" i="1"/>
  <c r="CK42" i="1"/>
  <c r="CK43" i="1"/>
  <c r="CK44" i="1"/>
  <c r="CK45" i="1"/>
  <c r="CK46" i="1"/>
  <c r="CK47" i="1"/>
  <c r="CK48" i="1"/>
  <c r="CK49" i="1"/>
  <c r="CK50" i="1"/>
  <c r="CK51" i="1"/>
  <c r="CK52" i="1"/>
  <c r="CK53" i="1"/>
  <c r="CK54" i="1"/>
  <c r="CK55" i="1"/>
  <c r="CK56" i="1"/>
  <c r="CK57" i="1"/>
  <c r="CK58" i="1"/>
  <c r="CK59" i="1"/>
  <c r="CK60" i="1"/>
  <c r="CK61" i="1"/>
  <c r="CK62" i="1"/>
  <c r="CK63" i="1"/>
  <c r="CK64" i="1"/>
  <c r="CK65" i="1"/>
  <c r="CK66" i="1"/>
  <c r="CK67" i="1"/>
  <c r="CK68" i="1"/>
  <c r="CK69" i="1"/>
  <c r="CK70" i="1"/>
  <c r="CK71" i="1"/>
  <c r="CK72" i="1"/>
  <c r="CK73" i="1"/>
  <c r="CK74" i="1"/>
  <c r="CK75" i="1"/>
  <c r="CK76" i="1"/>
  <c r="CK77" i="1"/>
  <c r="CK78" i="1"/>
  <c r="CK79" i="1"/>
  <c r="CK80" i="1"/>
  <c r="CK81" i="1"/>
  <c r="CK82" i="1"/>
  <c r="CK83" i="1"/>
  <c r="CK84" i="1"/>
  <c r="CK85" i="1"/>
  <c r="CK86" i="1"/>
  <c r="CK87" i="1"/>
  <c r="CK88" i="1"/>
  <c r="CK89" i="1"/>
  <c r="CK90" i="1"/>
  <c r="CK91" i="1"/>
  <c r="CK92" i="1"/>
  <c r="CK93" i="1"/>
  <c r="CK94" i="1"/>
  <c r="CK95" i="1"/>
  <c r="CK96" i="1"/>
  <c r="CK97" i="1"/>
  <c r="CK98" i="1"/>
  <c r="CK99" i="1"/>
  <c r="CK100" i="1"/>
  <c r="CK101" i="1"/>
  <c r="CK102" i="1"/>
  <c r="CK103" i="1"/>
  <c r="CK104" i="1"/>
  <c r="CK105" i="1"/>
  <c r="CK106" i="1"/>
  <c r="CK107" i="1"/>
  <c r="CK108" i="1"/>
  <c r="CK109" i="1"/>
  <c r="CK110" i="1"/>
  <c r="CK111" i="1"/>
  <c r="CK112" i="1"/>
  <c r="CK113" i="1"/>
  <c r="CK114" i="1"/>
  <c r="CK115" i="1"/>
  <c r="CK116" i="1"/>
  <c r="CK117" i="1"/>
  <c r="CK118" i="1"/>
  <c r="CK119" i="1"/>
  <c r="CK120" i="1"/>
  <c r="CK121" i="1"/>
  <c r="CK122" i="1"/>
  <c r="CK123" i="1"/>
  <c r="CK124" i="1"/>
  <c r="CK125" i="1"/>
  <c r="CK126" i="1"/>
  <c r="CK127" i="1"/>
  <c r="CK128" i="1"/>
  <c r="CK129" i="1"/>
  <c r="CK130" i="1"/>
  <c r="CK131" i="1"/>
  <c r="CK132" i="1"/>
  <c r="CK133" i="1"/>
  <c r="CK134" i="1"/>
  <c r="CK135" i="1"/>
  <c r="CK136" i="1"/>
  <c r="CK137" i="1"/>
  <c r="CK138" i="1"/>
  <c r="CK139" i="1"/>
  <c r="CK140" i="1"/>
  <c r="CK141" i="1"/>
  <c r="CK142" i="1"/>
  <c r="CK143" i="1"/>
  <c r="CK144" i="1"/>
  <c r="CK145" i="1"/>
  <c r="CK146" i="1"/>
  <c r="CK147" i="1"/>
  <c r="CK148" i="1"/>
  <c r="CK149" i="1"/>
  <c r="CK150" i="1"/>
  <c r="CK151" i="1"/>
  <c r="CK152" i="1"/>
  <c r="CK153" i="1"/>
  <c r="CK154" i="1"/>
  <c r="CK155" i="1"/>
  <c r="CK156" i="1"/>
  <c r="CK157" i="1"/>
  <c r="CK158" i="1"/>
  <c r="CK159" i="1"/>
  <c r="CK160" i="1"/>
  <c r="CK161" i="1"/>
  <c r="CK162" i="1"/>
  <c r="CK163" i="1"/>
  <c r="CK164" i="1"/>
  <c r="CK165" i="1"/>
  <c r="CK166" i="1"/>
  <c r="CK167" i="1"/>
  <c r="CK168" i="1"/>
  <c r="CK169" i="1"/>
  <c r="CK170" i="1"/>
  <c r="CK171" i="1"/>
  <c r="CK172" i="1"/>
  <c r="CK173" i="1"/>
  <c r="CK174" i="1"/>
  <c r="CK175" i="1"/>
  <c r="CK176" i="1"/>
  <c r="CK177" i="1"/>
  <c r="CK178" i="1"/>
  <c r="CK179" i="1"/>
  <c r="CK180" i="1"/>
  <c r="CK181" i="1"/>
  <c r="CK182" i="1"/>
  <c r="CK183" i="1"/>
  <c r="CK184" i="1"/>
  <c r="CK185" i="1"/>
  <c r="CK186" i="1"/>
  <c r="CK187" i="1"/>
  <c r="CK188" i="1"/>
  <c r="CK189" i="1"/>
  <c r="CK190" i="1"/>
  <c r="CK191" i="1"/>
  <c r="CK192" i="1"/>
  <c r="CK193" i="1"/>
  <c r="CK194" i="1"/>
  <c r="CK195" i="1"/>
  <c r="CK196" i="1"/>
  <c r="CK197" i="1"/>
  <c r="CK198" i="1"/>
  <c r="CK199" i="1"/>
  <c r="CK200" i="1"/>
  <c r="CK201" i="1"/>
  <c r="CK202" i="1"/>
  <c r="CK203" i="1"/>
  <c r="CK204" i="1"/>
  <c r="CK205" i="1"/>
  <c r="CK206" i="1"/>
  <c r="CK207" i="1"/>
  <c r="CK208" i="1"/>
  <c r="CK209" i="1"/>
  <c r="CK210" i="1"/>
  <c r="CK211" i="1"/>
  <c r="CK212" i="1"/>
  <c r="CK213" i="1"/>
  <c r="CK214" i="1"/>
  <c r="CK215" i="1"/>
  <c r="CK216" i="1"/>
  <c r="CK217" i="1"/>
  <c r="CK218" i="1"/>
  <c r="CK219" i="1"/>
  <c r="CK220" i="1"/>
  <c r="CK221" i="1"/>
  <c r="CK222" i="1"/>
  <c r="CK223" i="1"/>
  <c r="CK224" i="1"/>
  <c r="CK225" i="1"/>
  <c r="CK226" i="1"/>
  <c r="CK227" i="1"/>
  <c r="CK228" i="1"/>
  <c r="CK229" i="1"/>
  <c r="CK230" i="1"/>
  <c r="CK231" i="1"/>
  <c r="CK232" i="1"/>
  <c r="CK233" i="1"/>
  <c r="CK234" i="1"/>
  <c r="CK235" i="1"/>
  <c r="CK236" i="1"/>
  <c r="CK237" i="1"/>
  <c r="CK238" i="1"/>
  <c r="CK239" i="1"/>
  <c r="CK240" i="1"/>
  <c r="CK241" i="1"/>
  <c r="CK242" i="1"/>
  <c r="CK243" i="1"/>
  <c r="CK244" i="1"/>
  <c r="CK245" i="1"/>
  <c r="CK246" i="1"/>
  <c r="CK247" i="1"/>
  <c r="CK248" i="1"/>
  <c r="CK249" i="1"/>
  <c r="CK250" i="1"/>
  <c r="CK251" i="1"/>
  <c r="CK252" i="1"/>
  <c r="CK253" i="1"/>
  <c r="CK254" i="1"/>
  <c r="CK255" i="1"/>
  <c r="CK256" i="1"/>
  <c r="CK257" i="1"/>
  <c r="CK258" i="1"/>
  <c r="CK259" i="1"/>
  <c r="CK260" i="1"/>
  <c r="CK261" i="1"/>
  <c r="CK262" i="1"/>
  <c r="CK263" i="1"/>
  <c r="CK264" i="1"/>
  <c r="CK265" i="1"/>
  <c r="CK266" i="1"/>
  <c r="CK267" i="1"/>
  <c r="CK268" i="1"/>
  <c r="CK269" i="1"/>
  <c r="CK270" i="1"/>
  <c r="CK271" i="1"/>
  <c r="CK272" i="1"/>
  <c r="CK273" i="1"/>
  <c r="CK274" i="1"/>
  <c r="CK275" i="1"/>
  <c r="CK276" i="1"/>
  <c r="CK277" i="1"/>
  <c r="CK278" i="1"/>
  <c r="CK279" i="1"/>
  <c r="CK280" i="1"/>
  <c r="CK281" i="1"/>
  <c r="CK282" i="1"/>
  <c r="CK283" i="1"/>
  <c r="CK284" i="1"/>
  <c r="CK285" i="1"/>
  <c r="CK286" i="1"/>
  <c r="CK287" i="1"/>
  <c r="CK288" i="1"/>
  <c r="CK289" i="1"/>
  <c r="CK290" i="1"/>
  <c r="CK291" i="1"/>
  <c r="CK292" i="1"/>
  <c r="CK293" i="1"/>
  <c r="CK294" i="1"/>
  <c r="CK295" i="1"/>
  <c r="CK296" i="1"/>
  <c r="CK297" i="1"/>
  <c r="CK298" i="1"/>
  <c r="CK299" i="1"/>
  <c r="CK300" i="1"/>
  <c r="CK301" i="1"/>
  <c r="CK302" i="1"/>
  <c r="CK303" i="1"/>
  <c r="CK304" i="1"/>
  <c r="CK305" i="1"/>
  <c r="CK306" i="1"/>
  <c r="CK307" i="1"/>
  <c r="CK308" i="1"/>
  <c r="CK309" i="1"/>
  <c r="CK310" i="1"/>
  <c r="CK311" i="1"/>
  <c r="CK312" i="1"/>
  <c r="CK313" i="1"/>
  <c r="CK314" i="1"/>
  <c r="CK315" i="1"/>
  <c r="CK316" i="1"/>
  <c r="CK317" i="1"/>
  <c r="CK318" i="1"/>
  <c r="CK319" i="1"/>
  <c r="CK320" i="1"/>
  <c r="CK321" i="1"/>
  <c r="CK322" i="1"/>
  <c r="CK323" i="1"/>
  <c r="CK324" i="1"/>
  <c r="CK325" i="1"/>
  <c r="CK326" i="1"/>
  <c r="CK327" i="1"/>
  <c r="CK328" i="1"/>
  <c r="CK329" i="1"/>
  <c r="CK330" i="1"/>
  <c r="CK331" i="1"/>
  <c r="CK332" i="1"/>
  <c r="CK333" i="1"/>
  <c r="CK334" i="1"/>
  <c r="CK335" i="1"/>
  <c r="CK336" i="1"/>
  <c r="CK337" i="1"/>
  <c r="CK338" i="1"/>
  <c r="CK339" i="1"/>
  <c r="CK340" i="1"/>
  <c r="CK341" i="1"/>
  <c r="CK342" i="1"/>
  <c r="CK343" i="1"/>
  <c r="CK344" i="1"/>
  <c r="CK345" i="1"/>
  <c r="CK346" i="1"/>
  <c r="CK347" i="1"/>
  <c r="CK348" i="1"/>
  <c r="CK349" i="1"/>
  <c r="CK350" i="1"/>
  <c r="CK351" i="1"/>
  <c r="CK352" i="1"/>
  <c r="CK353" i="1"/>
  <c r="CK354" i="1"/>
  <c r="CK355" i="1"/>
  <c r="CK356" i="1"/>
  <c r="CK357" i="1"/>
  <c r="CK358" i="1"/>
  <c r="CK359" i="1"/>
  <c r="CK360" i="1"/>
  <c r="CK361" i="1"/>
  <c r="CK362" i="1"/>
  <c r="CK363" i="1"/>
  <c r="CK364" i="1"/>
  <c r="CK365" i="1"/>
  <c r="CK366" i="1"/>
  <c r="CK367" i="1"/>
  <c r="CK368" i="1"/>
  <c r="CK369" i="1"/>
  <c r="CK370" i="1"/>
  <c r="CK371" i="1"/>
  <c r="CK372" i="1"/>
  <c r="CK373" i="1"/>
  <c r="CK374" i="1"/>
  <c r="CK375" i="1"/>
  <c r="CK376" i="1"/>
  <c r="CK377" i="1"/>
  <c r="CK378" i="1"/>
  <c r="CK379" i="1"/>
  <c r="CG15" i="1"/>
  <c r="CG16" i="1"/>
  <c r="CG17" i="1"/>
  <c r="CG18" i="1"/>
  <c r="CG19" i="1"/>
  <c r="CG20" i="1"/>
  <c r="CG21" i="1"/>
  <c r="CG22" i="1"/>
  <c r="CG23" i="1"/>
  <c r="CG24" i="1"/>
  <c r="CG25" i="1"/>
  <c r="CG26" i="1"/>
  <c r="CG27" i="1"/>
  <c r="CG28" i="1"/>
  <c r="CG29" i="1"/>
  <c r="CG30" i="1"/>
  <c r="CG31" i="1"/>
  <c r="CG32" i="1"/>
  <c r="CG33" i="1"/>
  <c r="CG34" i="1"/>
  <c r="CG35" i="1"/>
  <c r="CG36" i="1"/>
  <c r="CG37" i="1"/>
  <c r="CG38" i="1"/>
  <c r="CG39" i="1"/>
  <c r="CG40" i="1"/>
  <c r="CG41" i="1"/>
  <c r="CG42" i="1"/>
  <c r="CG43" i="1"/>
  <c r="CG44" i="1"/>
  <c r="CG45" i="1"/>
  <c r="CG46" i="1"/>
  <c r="CG47" i="1"/>
  <c r="CG48" i="1"/>
  <c r="CG49" i="1"/>
  <c r="CG50" i="1"/>
  <c r="CG51" i="1"/>
  <c r="CG52" i="1"/>
  <c r="CG53" i="1"/>
  <c r="CG54" i="1"/>
  <c r="CG55" i="1"/>
  <c r="CG56" i="1"/>
  <c r="CG57" i="1"/>
  <c r="CG58" i="1"/>
  <c r="CG59" i="1"/>
  <c r="CG60" i="1"/>
  <c r="CG61" i="1"/>
  <c r="CG62" i="1"/>
  <c r="CG63" i="1"/>
  <c r="CG64" i="1"/>
  <c r="CG65" i="1"/>
  <c r="CG66" i="1"/>
  <c r="CG67" i="1"/>
  <c r="CG68" i="1"/>
  <c r="CG69" i="1"/>
  <c r="CG70" i="1"/>
  <c r="CG71" i="1"/>
  <c r="CG72" i="1"/>
  <c r="CG73" i="1"/>
  <c r="CG74" i="1"/>
  <c r="CG75" i="1"/>
  <c r="CG76" i="1"/>
  <c r="CG77" i="1"/>
  <c r="CG78" i="1"/>
  <c r="CG79" i="1"/>
  <c r="CG80" i="1"/>
  <c r="CG81" i="1"/>
  <c r="CG82" i="1"/>
  <c r="CG83" i="1"/>
  <c r="CG84" i="1"/>
  <c r="CG85" i="1"/>
  <c r="CG86" i="1"/>
  <c r="CG87" i="1"/>
  <c r="CG88" i="1"/>
  <c r="CG89" i="1"/>
  <c r="CG90" i="1"/>
  <c r="CG91" i="1"/>
  <c r="CG92" i="1"/>
  <c r="CG93" i="1"/>
  <c r="CG94" i="1"/>
  <c r="CG95" i="1"/>
  <c r="CG96" i="1"/>
  <c r="CG97" i="1"/>
  <c r="CG98" i="1"/>
  <c r="CG99" i="1"/>
  <c r="CG100" i="1"/>
  <c r="CG101" i="1"/>
  <c r="CG102" i="1"/>
  <c r="CG103" i="1"/>
  <c r="CG104" i="1"/>
  <c r="CG105" i="1"/>
  <c r="CG106" i="1"/>
  <c r="CG107" i="1"/>
  <c r="CG108" i="1"/>
  <c r="CG109" i="1"/>
  <c r="CG110" i="1"/>
  <c r="CG111" i="1"/>
  <c r="CG112" i="1"/>
  <c r="CG113" i="1"/>
  <c r="CG114" i="1"/>
  <c r="CG115" i="1"/>
  <c r="CG116" i="1"/>
  <c r="CG117" i="1"/>
  <c r="CG118" i="1"/>
  <c r="CG119" i="1"/>
  <c r="CG120" i="1"/>
  <c r="CG121" i="1"/>
  <c r="CG122" i="1"/>
  <c r="CG123" i="1"/>
  <c r="CG124" i="1"/>
  <c r="CG125" i="1"/>
  <c r="CG126" i="1"/>
  <c r="CG127" i="1"/>
  <c r="CG128" i="1"/>
  <c r="CG129" i="1"/>
  <c r="CG130" i="1"/>
  <c r="CG131" i="1"/>
  <c r="CG132" i="1"/>
  <c r="CG133" i="1"/>
  <c r="CG134" i="1"/>
  <c r="CG135" i="1"/>
  <c r="CG136" i="1"/>
  <c r="CG137" i="1"/>
  <c r="CG138" i="1"/>
  <c r="CG139" i="1"/>
  <c r="CG140" i="1"/>
  <c r="CG141" i="1"/>
  <c r="CG142" i="1"/>
  <c r="CG143" i="1"/>
  <c r="CG144" i="1"/>
  <c r="CG145" i="1"/>
  <c r="CG146" i="1"/>
  <c r="CG147" i="1"/>
  <c r="CG148" i="1"/>
  <c r="CG149" i="1"/>
  <c r="CG150" i="1"/>
  <c r="CG151" i="1"/>
  <c r="CG152" i="1"/>
  <c r="CG153" i="1"/>
  <c r="CG154" i="1"/>
  <c r="CG155" i="1"/>
  <c r="CG156" i="1"/>
  <c r="CG157" i="1"/>
  <c r="CG158" i="1"/>
  <c r="CG159" i="1"/>
  <c r="CG160" i="1"/>
  <c r="CG161" i="1"/>
  <c r="CG162" i="1"/>
  <c r="CG163" i="1"/>
  <c r="CG164" i="1"/>
  <c r="CG165" i="1"/>
  <c r="CG166" i="1"/>
  <c r="CG167" i="1"/>
  <c r="CG168" i="1"/>
  <c r="CG169" i="1"/>
  <c r="CG170" i="1"/>
  <c r="CG171" i="1"/>
  <c r="CG172" i="1"/>
  <c r="CG173" i="1"/>
  <c r="CG174" i="1"/>
  <c r="CG175" i="1"/>
  <c r="CG176" i="1"/>
  <c r="CG177" i="1"/>
  <c r="CG178" i="1"/>
  <c r="CG179" i="1"/>
  <c r="CG180" i="1"/>
  <c r="CG181" i="1"/>
  <c r="CG182" i="1"/>
  <c r="CG183" i="1"/>
  <c r="CG184" i="1"/>
  <c r="CG185" i="1"/>
  <c r="CG186" i="1"/>
  <c r="CG187" i="1"/>
  <c r="CG188" i="1"/>
  <c r="CG189" i="1"/>
  <c r="CG190" i="1"/>
  <c r="CG191" i="1"/>
  <c r="CG192" i="1"/>
  <c r="CG193" i="1"/>
  <c r="CG194" i="1"/>
  <c r="CG195" i="1"/>
  <c r="CG196" i="1"/>
  <c r="CG197" i="1"/>
  <c r="CG198" i="1"/>
  <c r="CG199" i="1"/>
  <c r="CG200" i="1"/>
  <c r="CG201" i="1"/>
  <c r="CG202" i="1"/>
  <c r="CG203" i="1"/>
  <c r="CG204" i="1"/>
  <c r="CG205" i="1"/>
  <c r="CG206" i="1"/>
  <c r="CG207" i="1"/>
  <c r="CG208" i="1"/>
  <c r="CG209" i="1"/>
  <c r="CG210" i="1"/>
  <c r="CG211" i="1"/>
  <c r="CG212" i="1"/>
  <c r="CG213" i="1"/>
  <c r="CG214" i="1"/>
  <c r="CG215" i="1"/>
  <c r="CG216" i="1"/>
  <c r="CG217" i="1"/>
  <c r="CG218" i="1"/>
  <c r="CG219" i="1"/>
  <c r="CG220" i="1"/>
  <c r="CG221" i="1"/>
  <c r="CG222" i="1"/>
  <c r="CG223" i="1"/>
  <c r="CG224" i="1"/>
  <c r="CG225" i="1"/>
  <c r="CG226" i="1"/>
  <c r="CG227" i="1"/>
  <c r="CG228" i="1"/>
  <c r="CG229" i="1"/>
  <c r="CG230" i="1"/>
  <c r="CG231" i="1"/>
  <c r="CG232" i="1"/>
  <c r="CG233" i="1"/>
  <c r="CG234" i="1"/>
  <c r="CG235" i="1"/>
  <c r="CG236" i="1"/>
  <c r="CG237" i="1"/>
  <c r="CG238" i="1"/>
  <c r="CG239" i="1"/>
  <c r="CG240" i="1"/>
  <c r="CG241" i="1"/>
  <c r="CG242" i="1"/>
  <c r="CG243" i="1"/>
  <c r="CG244" i="1"/>
  <c r="CG245" i="1"/>
  <c r="CG246" i="1"/>
  <c r="CG247" i="1"/>
  <c r="CG248" i="1"/>
  <c r="CG249" i="1"/>
  <c r="CG250" i="1"/>
  <c r="CG251" i="1"/>
  <c r="CG252" i="1"/>
  <c r="CG253" i="1"/>
  <c r="CG254" i="1"/>
  <c r="CG255" i="1"/>
  <c r="CG256" i="1"/>
  <c r="CG257" i="1"/>
  <c r="CG258" i="1"/>
  <c r="CG259" i="1"/>
  <c r="CG260" i="1"/>
  <c r="CG261" i="1"/>
  <c r="CG262" i="1"/>
  <c r="CG263" i="1"/>
  <c r="CG264" i="1"/>
  <c r="CG265" i="1"/>
  <c r="CG266" i="1"/>
  <c r="CG267" i="1"/>
  <c r="CG268" i="1"/>
  <c r="CG269" i="1"/>
  <c r="CG270" i="1"/>
  <c r="CG271" i="1"/>
  <c r="CG272" i="1"/>
  <c r="CG273" i="1"/>
  <c r="CG274" i="1"/>
  <c r="CG275" i="1"/>
  <c r="CG276" i="1"/>
  <c r="CG277" i="1"/>
  <c r="CG278" i="1"/>
  <c r="CG279" i="1"/>
  <c r="CG280" i="1"/>
  <c r="CG281" i="1"/>
  <c r="CG282" i="1"/>
  <c r="CG283" i="1"/>
  <c r="CG284" i="1"/>
  <c r="CG285" i="1"/>
  <c r="CG286" i="1"/>
  <c r="CG287" i="1"/>
  <c r="CG288" i="1"/>
  <c r="CG289" i="1"/>
  <c r="CG290" i="1"/>
  <c r="CG291" i="1"/>
  <c r="CG292" i="1"/>
  <c r="CG293" i="1"/>
  <c r="CG294" i="1"/>
  <c r="CG295" i="1"/>
  <c r="CG296" i="1"/>
  <c r="CG297" i="1"/>
  <c r="CG298" i="1"/>
  <c r="CG299" i="1"/>
  <c r="CG300" i="1"/>
  <c r="CG301" i="1"/>
  <c r="CG302" i="1"/>
  <c r="CG303" i="1"/>
  <c r="CG304" i="1"/>
  <c r="CG305" i="1"/>
  <c r="CG306" i="1"/>
  <c r="CG307" i="1"/>
  <c r="CG308" i="1"/>
  <c r="CG309" i="1"/>
  <c r="CG310" i="1"/>
  <c r="CG311" i="1"/>
  <c r="CG312" i="1"/>
  <c r="CG313" i="1"/>
  <c r="CG314" i="1"/>
  <c r="CG315" i="1"/>
  <c r="CG316" i="1"/>
  <c r="CG317" i="1"/>
  <c r="CG318" i="1"/>
  <c r="CG319" i="1"/>
  <c r="CG346" i="1"/>
  <c r="CG347" i="1"/>
  <c r="CG348" i="1"/>
  <c r="CG349" i="1"/>
  <c r="CG350" i="1"/>
  <c r="CG351" i="1"/>
  <c r="CG352" i="1"/>
  <c r="CG353" i="1"/>
  <c r="CG354" i="1"/>
  <c r="CG355" i="1"/>
  <c r="CG356" i="1"/>
  <c r="CG357" i="1"/>
  <c r="CG358" i="1"/>
  <c r="CG359" i="1"/>
  <c r="CG360" i="1"/>
  <c r="CG361" i="1"/>
  <c r="CG362" i="1"/>
  <c r="CG363" i="1"/>
  <c r="CG364" i="1"/>
  <c r="CG365" i="1"/>
  <c r="CG366" i="1"/>
  <c r="CG367" i="1"/>
  <c r="CG368" i="1"/>
  <c r="CG369" i="1"/>
  <c r="CG370" i="1"/>
  <c r="CG371" i="1"/>
  <c r="CG372" i="1"/>
  <c r="CG373" i="1"/>
  <c r="CG374" i="1"/>
  <c r="CG375" i="1"/>
  <c r="CG376" i="1"/>
  <c r="CG377" i="1"/>
  <c r="CG378" i="1"/>
  <c r="CG379" i="1"/>
  <c r="CC15" i="1"/>
  <c r="CC16" i="1"/>
  <c r="CC17" i="1"/>
  <c r="CC18" i="1"/>
  <c r="CC19" i="1"/>
  <c r="CC20" i="1"/>
  <c r="CC21" i="1"/>
  <c r="CC22" i="1"/>
  <c r="CC23" i="1"/>
  <c r="CC24" i="1"/>
  <c r="CC25" i="1"/>
  <c r="CC26" i="1"/>
  <c r="CC27" i="1"/>
  <c r="CC28" i="1"/>
  <c r="CC29" i="1"/>
  <c r="CC30" i="1"/>
  <c r="CC31" i="1"/>
  <c r="CC32" i="1"/>
  <c r="CC33" i="1"/>
  <c r="CC34" i="1"/>
  <c r="CC35" i="1"/>
  <c r="CC36" i="1"/>
  <c r="CC37" i="1"/>
  <c r="CC38" i="1"/>
  <c r="CC39" i="1"/>
  <c r="CC40" i="1"/>
  <c r="CC41" i="1"/>
  <c r="CC42" i="1"/>
  <c r="CC43" i="1"/>
  <c r="CC44" i="1"/>
  <c r="CC45" i="1"/>
  <c r="CC46" i="1"/>
  <c r="CC47" i="1"/>
  <c r="CC48" i="1"/>
  <c r="CC49" i="1"/>
  <c r="CC50" i="1"/>
  <c r="CC51" i="1"/>
  <c r="CC52" i="1"/>
  <c r="CC53" i="1"/>
  <c r="CC54" i="1"/>
  <c r="CC55" i="1"/>
  <c r="CC56" i="1"/>
  <c r="CC57" i="1"/>
  <c r="CC58" i="1"/>
  <c r="CC59" i="1"/>
  <c r="CC60" i="1"/>
  <c r="CC61" i="1"/>
  <c r="CC62" i="1"/>
  <c r="CC63" i="1"/>
  <c r="CC64" i="1"/>
  <c r="CC65" i="1"/>
  <c r="CC66" i="1"/>
  <c r="CC67" i="1"/>
  <c r="CC68" i="1"/>
  <c r="CC69" i="1"/>
  <c r="CC70" i="1"/>
  <c r="CC71" i="1"/>
  <c r="CC72" i="1"/>
  <c r="CC73" i="1"/>
  <c r="CC74" i="1"/>
  <c r="CC75" i="1"/>
  <c r="CC76" i="1"/>
  <c r="CC77" i="1"/>
  <c r="CC78" i="1"/>
  <c r="CC79" i="1"/>
  <c r="CC80" i="1"/>
  <c r="CC81" i="1"/>
  <c r="CC82" i="1"/>
  <c r="CC83" i="1"/>
  <c r="CC84" i="1"/>
  <c r="CC85" i="1"/>
  <c r="CC86" i="1"/>
  <c r="CC87" i="1"/>
  <c r="CC88" i="1"/>
  <c r="CC89" i="1"/>
  <c r="CC90" i="1"/>
  <c r="CC91" i="1"/>
  <c r="CC92" i="1"/>
  <c r="CC93" i="1"/>
  <c r="CC94" i="1"/>
  <c r="CC95" i="1"/>
  <c r="CC96" i="1"/>
  <c r="CC97" i="1"/>
  <c r="CC98" i="1"/>
  <c r="CC99" i="1"/>
  <c r="CC100" i="1"/>
  <c r="CC101" i="1"/>
  <c r="CC102" i="1"/>
  <c r="CC103" i="1"/>
  <c r="CC104" i="1"/>
  <c r="CC105" i="1"/>
  <c r="CC106" i="1"/>
  <c r="CC107" i="1"/>
  <c r="CC108" i="1"/>
  <c r="CC109" i="1"/>
  <c r="CC110" i="1"/>
  <c r="CC111" i="1"/>
  <c r="CC112" i="1"/>
  <c r="CC113" i="1"/>
  <c r="CC114" i="1"/>
  <c r="CC115" i="1"/>
  <c r="CC116" i="1"/>
  <c r="CC117" i="1"/>
  <c r="CC118" i="1"/>
  <c r="CC119" i="1"/>
  <c r="CC120" i="1"/>
  <c r="CC121" i="1"/>
  <c r="CC122" i="1"/>
  <c r="CC123" i="1"/>
  <c r="CC124" i="1"/>
  <c r="CC125" i="1"/>
  <c r="CC126" i="1"/>
  <c r="CC127" i="1"/>
  <c r="CC128" i="1"/>
  <c r="CC129" i="1"/>
  <c r="CC130" i="1"/>
  <c r="CC131" i="1"/>
  <c r="CC132" i="1"/>
  <c r="CC133" i="1"/>
  <c r="CC134" i="1"/>
  <c r="CC135" i="1"/>
  <c r="CC136" i="1"/>
  <c r="CC137" i="1"/>
  <c r="CC138" i="1"/>
  <c r="CC139" i="1"/>
  <c r="CC140" i="1"/>
  <c r="CC141" i="1"/>
  <c r="CC142" i="1"/>
  <c r="CC143" i="1"/>
  <c r="CC144" i="1"/>
  <c r="CC145" i="1"/>
  <c r="CC146" i="1"/>
  <c r="CC147" i="1"/>
  <c r="CC148" i="1"/>
  <c r="CC149" i="1"/>
  <c r="CC150" i="1"/>
  <c r="CC151" i="1"/>
  <c r="CC152" i="1"/>
  <c r="CC153" i="1"/>
  <c r="CC154" i="1"/>
  <c r="CC155" i="1"/>
  <c r="CC156" i="1"/>
  <c r="CC157" i="1"/>
  <c r="CC158" i="1"/>
  <c r="CC159" i="1"/>
  <c r="CC160" i="1"/>
  <c r="CC161" i="1"/>
  <c r="CC162" i="1"/>
  <c r="CC163" i="1"/>
  <c r="CC164" i="1"/>
  <c r="CC165" i="1"/>
  <c r="CC166" i="1"/>
  <c r="CC167" i="1"/>
  <c r="CC168" i="1"/>
  <c r="CC169" i="1"/>
  <c r="CC170" i="1"/>
  <c r="CC171" i="1"/>
  <c r="CC172" i="1"/>
  <c r="CC173" i="1"/>
  <c r="CC174" i="1"/>
  <c r="CC175" i="1"/>
  <c r="CC176" i="1"/>
  <c r="CC177" i="1"/>
  <c r="CC178" i="1"/>
  <c r="CC179" i="1"/>
  <c r="CC180" i="1"/>
  <c r="CC181" i="1"/>
  <c r="CC182" i="1"/>
  <c r="CC183" i="1"/>
  <c r="CC184" i="1"/>
  <c r="CC185" i="1"/>
  <c r="CC186" i="1"/>
  <c r="CC187" i="1"/>
  <c r="CC188" i="1"/>
  <c r="CC189" i="1"/>
  <c r="CC190" i="1"/>
  <c r="CC191" i="1"/>
  <c r="CC192" i="1"/>
  <c r="CC193" i="1"/>
  <c r="CC194" i="1"/>
  <c r="CC195" i="1"/>
  <c r="CC196" i="1"/>
  <c r="CC197" i="1"/>
  <c r="CC198" i="1"/>
  <c r="CC199" i="1"/>
  <c r="CC200" i="1"/>
  <c r="CC201" i="1"/>
  <c r="CC202" i="1"/>
  <c r="CC203" i="1"/>
  <c r="CC204" i="1"/>
  <c r="CC205" i="1"/>
  <c r="CC206" i="1"/>
  <c r="CC207" i="1"/>
  <c r="CC208" i="1"/>
  <c r="CC209" i="1"/>
  <c r="CC210" i="1"/>
  <c r="CC211" i="1"/>
  <c r="CC212" i="1"/>
  <c r="CC213" i="1"/>
  <c r="CC214" i="1"/>
  <c r="CC215" i="1"/>
  <c r="CC216" i="1"/>
  <c r="CC217" i="1"/>
  <c r="CC218" i="1"/>
  <c r="CC219" i="1"/>
  <c r="CC220" i="1"/>
  <c r="CC221" i="1"/>
  <c r="CC222" i="1"/>
  <c r="CC223" i="1"/>
  <c r="CC224" i="1"/>
  <c r="CC225" i="1"/>
  <c r="CC226" i="1"/>
  <c r="CC227" i="1"/>
  <c r="CC228" i="1"/>
  <c r="CC229" i="1"/>
  <c r="CC230" i="1"/>
  <c r="CC231" i="1"/>
  <c r="CC232" i="1"/>
  <c r="CC233" i="1"/>
  <c r="CC234" i="1"/>
  <c r="CC235" i="1"/>
  <c r="CC236" i="1"/>
  <c r="CC237" i="1"/>
  <c r="CC238" i="1"/>
  <c r="CC239" i="1"/>
  <c r="CC240" i="1"/>
  <c r="CC241" i="1"/>
  <c r="CC242" i="1"/>
  <c r="CC243" i="1"/>
  <c r="CC244" i="1"/>
  <c r="CC245" i="1"/>
  <c r="CC246" i="1"/>
  <c r="CC247" i="1"/>
  <c r="CC248" i="1"/>
  <c r="CC249" i="1"/>
  <c r="CC250" i="1"/>
  <c r="CC251" i="1"/>
  <c r="CC252" i="1"/>
  <c r="CC253" i="1"/>
  <c r="CC254" i="1"/>
  <c r="CC255" i="1"/>
  <c r="CC256" i="1"/>
  <c r="CC257" i="1"/>
  <c r="CC258" i="1"/>
  <c r="CC259" i="1"/>
  <c r="CC260" i="1"/>
  <c r="CC261" i="1"/>
  <c r="CC262" i="1"/>
  <c r="CC263" i="1"/>
  <c r="CC264" i="1"/>
  <c r="CC265" i="1"/>
  <c r="CC266" i="1"/>
  <c r="CC267" i="1"/>
  <c r="CC268" i="1"/>
  <c r="CC269" i="1"/>
  <c r="CC270" i="1"/>
  <c r="CC271" i="1"/>
  <c r="CC272" i="1"/>
  <c r="CC273" i="1"/>
  <c r="CC274" i="1"/>
  <c r="CC275" i="1"/>
  <c r="CC276" i="1"/>
  <c r="CC277" i="1"/>
  <c r="CC278" i="1"/>
  <c r="CC279" i="1"/>
  <c r="CC280" i="1"/>
  <c r="CC281" i="1"/>
  <c r="CC282" i="1"/>
  <c r="CC283" i="1"/>
  <c r="CC284" i="1"/>
  <c r="CC285" i="1"/>
  <c r="CC286" i="1"/>
  <c r="CC287" i="1"/>
  <c r="CC288" i="1"/>
  <c r="CC289" i="1"/>
  <c r="CC290" i="1"/>
  <c r="CC291" i="1"/>
  <c r="CC292" i="1"/>
  <c r="CC293" i="1"/>
  <c r="CC294" i="1"/>
  <c r="CC295" i="1"/>
  <c r="CC296" i="1"/>
  <c r="CC297" i="1"/>
  <c r="CC298" i="1"/>
  <c r="CC299" i="1"/>
  <c r="CC300" i="1"/>
  <c r="CC301" i="1"/>
  <c r="CC302" i="1"/>
  <c r="CC303" i="1"/>
  <c r="CC304" i="1"/>
  <c r="CC305" i="1"/>
  <c r="CC306" i="1"/>
  <c r="CC307" i="1"/>
  <c r="CC308" i="1"/>
  <c r="CC309" i="1"/>
  <c r="CC310" i="1"/>
  <c r="CC311" i="1"/>
  <c r="CC312" i="1"/>
  <c r="CC313" i="1"/>
  <c r="CC314" i="1"/>
  <c r="CC315" i="1"/>
  <c r="CC316" i="1"/>
  <c r="CC317" i="1"/>
  <c r="CC318" i="1"/>
  <c r="CC319" i="1"/>
  <c r="CC320" i="1"/>
  <c r="CC321" i="1"/>
  <c r="CC322" i="1"/>
  <c r="CC323" i="1"/>
  <c r="CC324" i="1"/>
  <c r="CC325" i="1"/>
  <c r="CC326" i="1"/>
  <c r="CC327" i="1"/>
  <c r="CC328" i="1"/>
  <c r="CC329" i="1"/>
  <c r="CC330" i="1"/>
  <c r="CC331" i="1"/>
  <c r="CC332" i="1"/>
  <c r="CC333" i="1"/>
  <c r="CC334" i="1"/>
  <c r="CC335" i="1"/>
  <c r="CC336" i="1"/>
  <c r="CC337" i="1"/>
  <c r="CC338" i="1"/>
  <c r="CC339" i="1"/>
  <c r="CC340" i="1"/>
  <c r="CC341" i="1"/>
  <c r="CC342" i="1"/>
  <c r="CC343" i="1"/>
  <c r="CC344" i="1"/>
  <c r="CC345" i="1"/>
  <c r="CC346" i="1"/>
  <c r="CC347" i="1"/>
  <c r="CC348" i="1"/>
  <c r="CC349" i="1"/>
  <c r="CC350" i="1"/>
  <c r="CC351" i="1"/>
  <c r="CC352" i="1"/>
  <c r="CC353" i="1"/>
  <c r="CC354" i="1"/>
  <c r="CC355" i="1"/>
  <c r="CC356" i="1"/>
  <c r="CC357" i="1"/>
  <c r="CC358" i="1"/>
  <c r="CC359" i="1"/>
  <c r="CC360" i="1"/>
  <c r="CC361" i="1"/>
  <c r="CC362" i="1"/>
  <c r="CC363" i="1"/>
  <c r="CC364" i="1"/>
  <c r="CC365" i="1"/>
  <c r="CC366" i="1"/>
  <c r="CC367" i="1"/>
  <c r="CC368" i="1"/>
  <c r="CC369" i="1"/>
  <c r="CC370" i="1"/>
  <c r="CC371" i="1"/>
  <c r="CC372" i="1"/>
  <c r="CC373" i="1"/>
  <c r="CC374" i="1"/>
  <c r="CC375" i="1"/>
  <c r="CC376" i="1"/>
  <c r="CC377" i="1"/>
  <c r="CC378" i="1"/>
  <c r="CC379" i="1"/>
  <c r="BY15" i="1"/>
  <c r="BY16" i="1"/>
  <c r="BY17" i="1"/>
  <c r="BY18" i="1"/>
  <c r="BY19" i="1"/>
  <c r="BY20" i="1"/>
  <c r="BY21" i="1"/>
  <c r="BY22" i="1"/>
  <c r="BY23" i="1"/>
  <c r="BY24" i="1"/>
  <c r="BY25" i="1"/>
  <c r="BY26" i="1"/>
  <c r="BY27" i="1"/>
  <c r="BY28" i="1"/>
  <c r="BY29" i="1"/>
  <c r="BY30" i="1"/>
  <c r="BY31" i="1"/>
  <c r="BY32" i="1"/>
  <c r="BY33" i="1"/>
  <c r="BY34" i="1"/>
  <c r="BY35" i="1"/>
  <c r="BY36" i="1"/>
  <c r="BY37" i="1"/>
  <c r="BY38" i="1"/>
  <c r="BY39" i="1"/>
  <c r="BY40" i="1"/>
  <c r="BY41" i="1"/>
  <c r="BY42" i="1"/>
  <c r="BY43" i="1"/>
  <c r="BY44" i="1"/>
  <c r="BY45" i="1"/>
  <c r="BY46" i="1"/>
  <c r="BY47" i="1"/>
  <c r="BY48" i="1"/>
  <c r="BY49" i="1"/>
  <c r="BY50" i="1"/>
  <c r="BY51" i="1"/>
  <c r="BY52" i="1"/>
  <c r="BY53" i="1"/>
  <c r="BY54" i="1"/>
  <c r="BY55" i="1"/>
  <c r="BY56" i="1"/>
  <c r="BY57" i="1"/>
  <c r="BY58" i="1"/>
  <c r="BY59" i="1"/>
  <c r="BY60" i="1"/>
  <c r="BY61" i="1"/>
  <c r="BY62" i="1"/>
  <c r="BY63" i="1"/>
  <c r="BY64" i="1"/>
  <c r="BY65" i="1"/>
  <c r="BY66" i="1"/>
  <c r="BY67" i="1"/>
  <c r="BY68" i="1"/>
  <c r="BY69" i="1"/>
  <c r="BY70" i="1"/>
  <c r="BY71" i="1"/>
  <c r="BY72" i="1"/>
  <c r="BY73" i="1"/>
  <c r="BY74" i="1"/>
  <c r="BY75" i="1"/>
  <c r="BY76" i="1"/>
  <c r="BY77" i="1"/>
  <c r="BY78" i="1"/>
  <c r="BY79" i="1"/>
  <c r="BY80" i="1"/>
  <c r="BY81" i="1"/>
  <c r="BY82" i="1"/>
  <c r="BY83" i="1"/>
  <c r="BY84" i="1"/>
  <c r="BY85" i="1"/>
  <c r="BY86" i="1"/>
  <c r="BY87" i="1"/>
  <c r="BY88" i="1"/>
  <c r="BY89" i="1"/>
  <c r="BY90" i="1"/>
  <c r="BY91" i="1"/>
  <c r="BY92" i="1"/>
  <c r="BY93" i="1"/>
  <c r="BY94" i="1"/>
  <c r="BY95" i="1"/>
  <c r="BY96" i="1"/>
  <c r="BY97" i="1"/>
  <c r="BY98" i="1"/>
  <c r="BY99" i="1"/>
  <c r="BY100" i="1"/>
  <c r="BY101" i="1"/>
  <c r="BY102" i="1"/>
  <c r="BY103" i="1"/>
  <c r="BY104" i="1"/>
  <c r="BY105" i="1"/>
  <c r="BY106" i="1"/>
  <c r="BY107" i="1"/>
  <c r="BY108" i="1"/>
  <c r="BY109" i="1"/>
  <c r="BY110" i="1"/>
  <c r="BY111" i="1"/>
  <c r="BY112" i="1"/>
  <c r="BY113" i="1"/>
  <c r="BY114" i="1"/>
  <c r="BY115" i="1"/>
  <c r="BY116" i="1"/>
  <c r="BY117" i="1"/>
  <c r="BY118" i="1"/>
  <c r="BY119" i="1"/>
  <c r="BY120" i="1"/>
  <c r="BY121" i="1"/>
  <c r="BY122" i="1"/>
  <c r="BY123" i="1"/>
  <c r="BY124" i="1"/>
  <c r="BY125" i="1"/>
  <c r="BY126" i="1"/>
  <c r="BY127" i="1"/>
  <c r="BY128" i="1"/>
  <c r="BY129" i="1"/>
  <c r="BY130" i="1"/>
  <c r="BY131" i="1"/>
  <c r="BY132" i="1"/>
  <c r="BY133" i="1"/>
  <c r="BY134" i="1"/>
  <c r="BY135" i="1"/>
  <c r="BY136" i="1"/>
  <c r="BY137" i="1"/>
  <c r="BY138" i="1"/>
  <c r="BY139" i="1"/>
  <c r="BY140" i="1"/>
  <c r="BY141" i="1"/>
  <c r="BY142" i="1"/>
  <c r="BY143" i="1"/>
  <c r="BY144" i="1"/>
  <c r="BY145" i="1"/>
  <c r="BY146" i="1"/>
  <c r="BY147" i="1"/>
  <c r="BY148" i="1"/>
  <c r="BY149" i="1"/>
  <c r="BY150" i="1"/>
  <c r="BY151" i="1"/>
  <c r="BY152" i="1"/>
  <c r="BY153" i="1"/>
  <c r="BY154" i="1"/>
  <c r="BY155" i="1"/>
  <c r="BY156" i="1"/>
  <c r="BY157" i="1"/>
  <c r="BY158" i="1"/>
  <c r="BY159" i="1"/>
  <c r="BY160" i="1"/>
  <c r="BY161" i="1"/>
  <c r="BY162" i="1"/>
  <c r="BY163" i="1"/>
  <c r="BY164" i="1"/>
  <c r="BY165" i="1"/>
  <c r="BY166" i="1"/>
  <c r="BY167" i="1"/>
  <c r="BY168" i="1"/>
  <c r="BY169" i="1"/>
  <c r="BY170" i="1"/>
  <c r="BY171" i="1"/>
  <c r="BY172" i="1"/>
  <c r="BY173" i="1"/>
  <c r="BY174" i="1"/>
  <c r="BY175" i="1"/>
  <c r="BY176" i="1"/>
  <c r="BY177" i="1"/>
  <c r="BY178" i="1"/>
  <c r="BY179" i="1"/>
  <c r="BY180" i="1"/>
  <c r="BY181" i="1"/>
  <c r="BY182" i="1"/>
  <c r="BY183" i="1"/>
  <c r="BY184" i="1"/>
  <c r="BY185" i="1"/>
  <c r="BY186" i="1"/>
  <c r="BY187" i="1"/>
  <c r="BY188" i="1"/>
  <c r="BY189" i="1"/>
  <c r="BY190" i="1"/>
  <c r="BY191" i="1"/>
  <c r="BY192" i="1"/>
  <c r="BY193" i="1"/>
  <c r="BY194" i="1"/>
  <c r="BY195" i="1"/>
  <c r="BY196" i="1"/>
  <c r="BY197" i="1"/>
  <c r="BY198" i="1"/>
  <c r="BY199" i="1"/>
  <c r="BY200" i="1"/>
  <c r="BY201" i="1"/>
  <c r="BY202" i="1"/>
  <c r="BY203" i="1"/>
  <c r="BY204" i="1"/>
  <c r="BY205" i="1"/>
  <c r="BY206" i="1"/>
  <c r="BY207" i="1"/>
  <c r="BY208" i="1"/>
  <c r="BY209" i="1"/>
  <c r="BY210" i="1"/>
  <c r="BY211" i="1"/>
  <c r="BY212" i="1"/>
  <c r="BY213" i="1"/>
  <c r="BY214" i="1"/>
  <c r="BY215" i="1"/>
  <c r="BY216" i="1"/>
  <c r="BY217" i="1"/>
  <c r="BY218" i="1"/>
  <c r="BY219" i="1"/>
  <c r="BY220" i="1"/>
  <c r="BY221" i="1"/>
  <c r="BY222" i="1"/>
  <c r="BY223" i="1"/>
  <c r="BY224" i="1"/>
  <c r="BY225" i="1"/>
  <c r="BY226" i="1"/>
  <c r="BY227" i="1"/>
  <c r="BY228" i="1"/>
  <c r="BY229" i="1"/>
  <c r="BY230" i="1"/>
  <c r="BY231" i="1"/>
  <c r="BY232" i="1"/>
  <c r="BY233" i="1"/>
  <c r="BY234" i="1"/>
  <c r="BY235" i="1"/>
  <c r="BY236" i="1"/>
  <c r="BY237" i="1"/>
  <c r="BY238" i="1"/>
  <c r="BY239" i="1"/>
  <c r="BY240" i="1"/>
  <c r="BY241" i="1"/>
  <c r="BY242" i="1"/>
  <c r="BY243" i="1"/>
  <c r="BY244" i="1"/>
  <c r="BY245" i="1"/>
  <c r="BY246" i="1"/>
  <c r="BY247" i="1"/>
  <c r="BY248" i="1"/>
  <c r="BY249" i="1"/>
  <c r="BY250" i="1"/>
  <c r="BY251" i="1"/>
  <c r="BY252" i="1"/>
  <c r="BY253" i="1"/>
  <c r="BY254" i="1"/>
  <c r="BY255" i="1"/>
  <c r="BY256" i="1"/>
  <c r="BY257" i="1"/>
  <c r="BY258" i="1"/>
  <c r="BY259" i="1"/>
  <c r="BY260" i="1"/>
  <c r="BY261" i="1"/>
  <c r="BY262" i="1"/>
  <c r="BY263" i="1"/>
  <c r="BY264" i="1"/>
  <c r="BY265" i="1"/>
  <c r="BY266" i="1"/>
  <c r="BY267" i="1"/>
  <c r="BY268" i="1"/>
  <c r="BY269" i="1"/>
  <c r="BY270" i="1"/>
  <c r="BY271" i="1"/>
  <c r="BY272" i="1"/>
  <c r="BY273" i="1"/>
  <c r="BY274" i="1"/>
  <c r="BY275" i="1"/>
  <c r="BY276" i="1"/>
  <c r="BY277" i="1"/>
  <c r="BY278" i="1"/>
  <c r="BY279" i="1"/>
  <c r="BY280" i="1"/>
  <c r="BY281" i="1"/>
  <c r="BY282" i="1"/>
  <c r="BY283" i="1"/>
  <c r="BY284" i="1"/>
  <c r="BY285" i="1"/>
  <c r="BY286" i="1"/>
  <c r="BY287" i="1"/>
  <c r="BY288" i="1"/>
  <c r="BY289" i="1"/>
  <c r="BY290" i="1"/>
  <c r="BY291" i="1"/>
  <c r="BY292" i="1"/>
  <c r="BY293" i="1"/>
  <c r="BY294" i="1"/>
  <c r="BY295" i="1"/>
  <c r="BY296" i="1"/>
  <c r="BY297" i="1"/>
  <c r="BY298" i="1"/>
  <c r="BY299" i="1"/>
  <c r="BY300" i="1"/>
  <c r="BY301" i="1"/>
  <c r="BY302" i="1"/>
  <c r="BY303" i="1"/>
  <c r="BY304" i="1"/>
  <c r="BY305" i="1"/>
  <c r="BY306" i="1"/>
  <c r="BY307" i="1"/>
  <c r="BY308" i="1"/>
  <c r="BY309" i="1"/>
  <c r="BY310" i="1"/>
  <c r="BY311" i="1"/>
  <c r="BY312" i="1"/>
  <c r="BY313" i="1"/>
  <c r="BY314" i="1"/>
  <c r="BY315" i="1"/>
  <c r="BY316" i="1"/>
  <c r="BY317" i="1"/>
  <c r="BY318" i="1"/>
  <c r="BY319" i="1"/>
  <c r="BY320" i="1"/>
  <c r="BY346" i="1"/>
  <c r="BY347" i="1"/>
  <c r="BY348" i="1"/>
  <c r="BY349" i="1"/>
  <c r="BY350" i="1"/>
  <c r="BY351" i="1"/>
  <c r="BY352" i="1"/>
  <c r="BY353" i="1"/>
  <c r="BY354" i="1"/>
  <c r="BY355" i="1"/>
  <c r="BY356" i="1"/>
  <c r="BY357" i="1"/>
  <c r="BY358" i="1"/>
  <c r="BY359" i="1"/>
  <c r="BY360" i="1"/>
  <c r="BY361" i="1"/>
  <c r="BY362" i="1"/>
  <c r="BY363" i="1"/>
  <c r="BY364" i="1"/>
  <c r="BY365" i="1"/>
  <c r="BY366" i="1"/>
  <c r="BY367" i="1"/>
  <c r="BY368" i="1"/>
  <c r="BY369" i="1"/>
  <c r="BY370" i="1"/>
  <c r="BY371" i="1"/>
  <c r="BY372" i="1"/>
  <c r="BY373" i="1"/>
  <c r="BY374" i="1"/>
  <c r="BY375" i="1"/>
  <c r="BY376" i="1"/>
  <c r="BY377" i="1"/>
  <c r="BY378" i="1"/>
  <c r="BY379" i="1"/>
  <c r="BU15" i="1"/>
  <c r="BU16" i="1"/>
  <c r="BU17" i="1"/>
  <c r="BU18" i="1"/>
  <c r="BU19" i="1"/>
  <c r="BU20" i="1"/>
  <c r="BU21" i="1"/>
  <c r="BU22" i="1"/>
  <c r="BU23" i="1"/>
  <c r="BU24" i="1"/>
  <c r="BU25" i="1"/>
  <c r="BU26" i="1"/>
  <c r="BU27" i="1"/>
  <c r="BU28" i="1"/>
  <c r="BU29" i="1"/>
  <c r="BU30" i="1"/>
  <c r="BU31" i="1"/>
  <c r="BU32" i="1"/>
  <c r="BU33" i="1"/>
  <c r="BU34" i="1"/>
  <c r="BU35" i="1"/>
  <c r="BU36" i="1"/>
  <c r="BU37" i="1"/>
  <c r="BU38" i="1"/>
  <c r="BU39" i="1"/>
  <c r="BU40" i="1"/>
  <c r="BU41" i="1"/>
  <c r="BU42" i="1"/>
  <c r="BU43" i="1"/>
  <c r="BU44" i="1"/>
  <c r="BU45" i="1"/>
  <c r="BU46" i="1"/>
  <c r="BU47" i="1"/>
  <c r="BU48" i="1"/>
  <c r="BU49" i="1"/>
  <c r="BU50" i="1"/>
  <c r="BU51" i="1"/>
  <c r="BU52" i="1"/>
  <c r="BU53" i="1"/>
  <c r="BU54" i="1"/>
  <c r="BU55" i="1"/>
  <c r="BU56" i="1"/>
  <c r="BU57" i="1"/>
  <c r="BU58" i="1"/>
  <c r="BU59" i="1"/>
  <c r="BU60" i="1"/>
  <c r="BU61" i="1"/>
  <c r="BU62" i="1"/>
  <c r="BU63" i="1"/>
  <c r="BU64" i="1"/>
  <c r="BU65" i="1"/>
  <c r="BU66" i="1"/>
  <c r="BU67" i="1"/>
  <c r="BU68" i="1"/>
  <c r="BU69" i="1"/>
  <c r="BU70" i="1"/>
  <c r="BU71" i="1"/>
  <c r="BU72" i="1"/>
  <c r="BU73" i="1"/>
  <c r="BU74" i="1"/>
  <c r="BU75" i="1"/>
  <c r="BU76" i="1"/>
  <c r="BU77" i="1"/>
  <c r="BU78" i="1"/>
  <c r="BU79" i="1"/>
  <c r="BU80" i="1"/>
  <c r="BU81" i="1"/>
  <c r="BU82" i="1"/>
  <c r="BU83" i="1"/>
  <c r="BU84" i="1"/>
  <c r="BU85" i="1"/>
  <c r="BU86" i="1"/>
  <c r="BU87" i="1"/>
  <c r="BU88" i="1"/>
  <c r="BU89" i="1"/>
  <c r="BU90" i="1"/>
  <c r="BU91" i="1"/>
  <c r="BU92" i="1"/>
  <c r="BU93" i="1"/>
  <c r="BU94" i="1"/>
  <c r="BU95" i="1"/>
  <c r="BU96" i="1"/>
  <c r="BU97" i="1"/>
  <c r="BU98" i="1"/>
  <c r="BU99" i="1"/>
  <c r="BU100" i="1"/>
  <c r="BU101" i="1"/>
  <c r="BU102" i="1"/>
  <c r="BU103" i="1"/>
  <c r="BU104" i="1"/>
  <c r="BU105" i="1"/>
  <c r="BU106" i="1"/>
  <c r="BU107" i="1"/>
  <c r="BU108" i="1"/>
  <c r="BU109" i="1"/>
  <c r="BU110" i="1"/>
  <c r="BU111" i="1"/>
  <c r="BU112" i="1"/>
  <c r="BU113" i="1"/>
  <c r="BU114" i="1"/>
  <c r="BU115" i="1"/>
  <c r="BU116" i="1"/>
  <c r="BU117" i="1"/>
  <c r="BU118" i="1"/>
  <c r="BU119" i="1"/>
  <c r="BU120" i="1"/>
  <c r="BU121" i="1"/>
  <c r="BU122" i="1"/>
  <c r="BU123" i="1"/>
  <c r="BU124" i="1"/>
  <c r="BU125" i="1"/>
  <c r="BU126" i="1"/>
  <c r="BU127" i="1"/>
  <c r="BU128" i="1"/>
  <c r="BU129" i="1"/>
  <c r="BU130" i="1"/>
  <c r="BU131" i="1"/>
  <c r="BU132" i="1"/>
  <c r="BU133" i="1"/>
  <c r="BU134" i="1"/>
  <c r="BU135" i="1"/>
  <c r="BU136" i="1"/>
  <c r="BU137" i="1"/>
  <c r="BU138" i="1"/>
  <c r="BU139" i="1"/>
  <c r="BU140" i="1"/>
  <c r="BU141" i="1"/>
  <c r="BU142" i="1"/>
  <c r="BU143" i="1"/>
  <c r="BU144" i="1"/>
  <c r="BU145" i="1"/>
  <c r="BU146" i="1"/>
  <c r="BU147" i="1"/>
  <c r="BU148" i="1"/>
  <c r="BU149" i="1"/>
  <c r="BU150" i="1"/>
  <c r="BU151" i="1"/>
  <c r="BU152" i="1"/>
  <c r="BU153" i="1"/>
  <c r="BU154" i="1"/>
  <c r="BU155" i="1"/>
  <c r="BU156" i="1"/>
  <c r="BU157" i="1"/>
  <c r="BU158" i="1"/>
  <c r="BU159" i="1"/>
  <c r="BU160" i="1"/>
  <c r="BU161" i="1"/>
  <c r="BU162" i="1"/>
  <c r="BU163" i="1"/>
  <c r="BU164" i="1"/>
  <c r="BU165" i="1"/>
  <c r="BU166" i="1"/>
  <c r="BU167" i="1"/>
  <c r="BU168" i="1"/>
  <c r="BU169" i="1"/>
  <c r="BU170" i="1"/>
  <c r="BU171" i="1"/>
  <c r="BU172" i="1"/>
  <c r="BU173" i="1"/>
  <c r="BU174" i="1"/>
  <c r="BU175" i="1"/>
  <c r="BU176" i="1"/>
  <c r="BU177" i="1"/>
  <c r="BU178" i="1"/>
  <c r="BU179" i="1"/>
  <c r="BU180" i="1"/>
  <c r="BU181" i="1"/>
  <c r="BU182" i="1"/>
  <c r="BU183" i="1"/>
  <c r="BU184" i="1"/>
  <c r="BU185" i="1"/>
  <c r="BU186" i="1"/>
  <c r="BU187" i="1"/>
  <c r="BU188" i="1"/>
  <c r="BU189" i="1"/>
  <c r="BU190" i="1"/>
  <c r="BU191" i="1"/>
  <c r="BU192" i="1"/>
  <c r="BU193" i="1"/>
  <c r="BU194" i="1"/>
  <c r="BU195" i="1"/>
  <c r="BU196" i="1"/>
  <c r="BU197" i="1"/>
  <c r="BU198" i="1"/>
  <c r="BU199" i="1"/>
  <c r="BU200" i="1"/>
  <c r="BU201" i="1"/>
  <c r="BU202" i="1"/>
  <c r="BU203" i="1"/>
  <c r="BU204" i="1"/>
  <c r="BU205" i="1"/>
  <c r="BU206" i="1"/>
  <c r="BU207" i="1"/>
  <c r="BU208" i="1"/>
  <c r="BU209" i="1"/>
  <c r="BU210" i="1"/>
  <c r="BU211" i="1"/>
  <c r="BU212" i="1"/>
  <c r="BU213" i="1"/>
  <c r="BU214" i="1"/>
  <c r="BU215" i="1"/>
  <c r="BU216" i="1"/>
  <c r="BU217" i="1"/>
  <c r="BU218" i="1"/>
  <c r="BU219" i="1"/>
  <c r="BU220" i="1"/>
  <c r="BU221" i="1"/>
  <c r="BU222" i="1"/>
  <c r="BU223" i="1"/>
  <c r="BU224" i="1"/>
  <c r="BU225" i="1"/>
  <c r="BU226" i="1"/>
  <c r="BU227" i="1"/>
  <c r="BU228" i="1"/>
  <c r="BU229" i="1"/>
  <c r="BU230" i="1"/>
  <c r="BU231" i="1"/>
  <c r="BU232" i="1"/>
  <c r="BU233" i="1"/>
  <c r="BU234" i="1"/>
  <c r="BU235" i="1"/>
  <c r="BU236" i="1"/>
  <c r="BU237" i="1"/>
  <c r="BU238" i="1"/>
  <c r="BU239" i="1"/>
  <c r="BU240" i="1"/>
  <c r="BU241" i="1"/>
  <c r="BU242" i="1"/>
  <c r="BU243" i="1"/>
  <c r="BU244" i="1"/>
  <c r="BU245" i="1"/>
  <c r="BU246" i="1"/>
  <c r="BU247" i="1"/>
  <c r="BU248" i="1"/>
  <c r="BU249" i="1"/>
  <c r="BU250" i="1"/>
  <c r="BU251" i="1"/>
  <c r="BU252" i="1"/>
  <c r="BU253" i="1"/>
  <c r="BU254" i="1"/>
  <c r="BU255" i="1"/>
  <c r="BU256" i="1"/>
  <c r="BU257" i="1"/>
  <c r="BU258" i="1"/>
  <c r="BU259" i="1"/>
  <c r="BU260" i="1"/>
  <c r="BU261" i="1"/>
  <c r="BU262" i="1"/>
  <c r="BU263" i="1"/>
  <c r="BU264" i="1"/>
  <c r="BU265" i="1"/>
  <c r="BU266" i="1"/>
  <c r="BU267" i="1"/>
  <c r="BU268" i="1"/>
  <c r="BU269" i="1"/>
  <c r="BU270" i="1"/>
  <c r="BU271" i="1"/>
  <c r="BU272" i="1"/>
  <c r="BU273" i="1"/>
  <c r="BU274" i="1"/>
  <c r="BU275" i="1"/>
  <c r="BU276" i="1"/>
  <c r="BU277" i="1"/>
  <c r="BU278" i="1"/>
  <c r="BU279" i="1"/>
  <c r="BU280" i="1"/>
  <c r="BU281" i="1"/>
  <c r="BU282" i="1"/>
  <c r="BU283" i="1"/>
  <c r="BU284" i="1"/>
  <c r="BU285" i="1"/>
  <c r="BU286" i="1"/>
  <c r="BU287" i="1"/>
  <c r="BU288" i="1"/>
  <c r="BU289" i="1"/>
  <c r="BU290" i="1"/>
  <c r="BU291" i="1"/>
  <c r="BU292" i="1"/>
  <c r="BU293" i="1"/>
  <c r="BU294" i="1"/>
  <c r="BU295" i="1"/>
  <c r="BU296" i="1"/>
  <c r="BU297" i="1"/>
  <c r="BU298" i="1"/>
  <c r="BU299" i="1"/>
  <c r="BU300" i="1"/>
  <c r="BU301" i="1"/>
  <c r="BU302" i="1"/>
  <c r="BU303" i="1"/>
  <c r="BU304" i="1"/>
  <c r="BU305" i="1"/>
  <c r="BU306" i="1"/>
  <c r="BU307" i="1"/>
  <c r="BU308" i="1"/>
  <c r="BU309" i="1"/>
  <c r="BU310" i="1"/>
  <c r="BU311" i="1"/>
  <c r="BU312" i="1"/>
  <c r="BU313" i="1"/>
  <c r="BU314" i="1"/>
  <c r="BU315" i="1"/>
  <c r="BU316" i="1"/>
  <c r="BU317" i="1"/>
  <c r="BU318" i="1"/>
  <c r="BU319" i="1"/>
  <c r="BU320" i="1"/>
  <c r="BU345" i="1"/>
  <c r="BU346" i="1"/>
  <c r="BU347" i="1"/>
  <c r="BU348" i="1"/>
  <c r="BU349" i="1"/>
  <c r="BU350" i="1"/>
  <c r="BU351" i="1"/>
  <c r="BU352" i="1"/>
  <c r="BU353" i="1"/>
  <c r="BU354" i="1"/>
  <c r="BU355" i="1"/>
  <c r="BU356" i="1"/>
  <c r="BU357" i="1"/>
  <c r="BU358" i="1"/>
  <c r="BU359" i="1"/>
  <c r="BU360" i="1"/>
  <c r="BU361" i="1"/>
  <c r="BU362" i="1"/>
  <c r="BU363" i="1"/>
  <c r="BU364" i="1"/>
  <c r="BU365" i="1"/>
  <c r="BU366" i="1"/>
  <c r="BU367" i="1"/>
  <c r="BU368" i="1"/>
  <c r="BU369" i="1"/>
  <c r="BU370" i="1"/>
  <c r="BU371" i="1"/>
  <c r="BU372" i="1"/>
  <c r="BU373" i="1"/>
  <c r="BU374" i="1"/>
  <c r="BU375" i="1"/>
  <c r="BU376" i="1"/>
  <c r="BU377" i="1"/>
  <c r="BU378" i="1"/>
  <c r="BU379" i="1"/>
  <c r="BQ15" i="1"/>
  <c r="BQ16" i="1"/>
  <c r="BQ17" i="1"/>
  <c r="BQ18" i="1"/>
  <c r="BQ19" i="1"/>
  <c r="BQ20" i="1"/>
  <c r="BQ21" i="1"/>
  <c r="BQ22" i="1"/>
  <c r="BQ23" i="1"/>
  <c r="BQ24" i="1"/>
  <c r="BQ25" i="1"/>
  <c r="BQ26" i="1"/>
  <c r="BQ27" i="1"/>
  <c r="BQ28" i="1"/>
  <c r="BQ29" i="1"/>
  <c r="BQ30" i="1"/>
  <c r="BQ31" i="1"/>
  <c r="BQ32" i="1"/>
  <c r="BQ33" i="1"/>
  <c r="BQ34" i="1"/>
  <c r="BQ35" i="1"/>
  <c r="BQ36" i="1"/>
  <c r="BQ37" i="1"/>
  <c r="BQ38" i="1"/>
  <c r="BQ39" i="1"/>
  <c r="BQ40" i="1"/>
  <c r="BQ41" i="1"/>
  <c r="BQ42" i="1"/>
  <c r="BQ43" i="1"/>
  <c r="BQ44" i="1"/>
  <c r="BQ45" i="1"/>
  <c r="BQ46" i="1"/>
  <c r="BQ47" i="1"/>
  <c r="BQ48" i="1"/>
  <c r="BQ49" i="1"/>
  <c r="BQ50" i="1"/>
  <c r="BQ51" i="1"/>
  <c r="BQ52" i="1"/>
  <c r="BQ53" i="1"/>
  <c r="BQ54" i="1"/>
  <c r="BQ55" i="1"/>
  <c r="BQ56" i="1"/>
  <c r="BQ57" i="1"/>
  <c r="BQ58" i="1"/>
  <c r="BQ59" i="1"/>
  <c r="BQ60" i="1"/>
  <c r="BQ61" i="1"/>
  <c r="BQ62" i="1"/>
  <c r="BQ63" i="1"/>
  <c r="BQ64" i="1"/>
  <c r="BQ65" i="1"/>
  <c r="BQ66" i="1"/>
  <c r="BQ67" i="1"/>
  <c r="BQ68" i="1"/>
  <c r="BQ69" i="1"/>
  <c r="BQ70" i="1"/>
  <c r="BQ71" i="1"/>
  <c r="BQ72" i="1"/>
  <c r="BQ73" i="1"/>
  <c r="BQ74" i="1"/>
  <c r="BQ75" i="1"/>
  <c r="BQ76" i="1"/>
  <c r="BQ77" i="1"/>
  <c r="BQ78" i="1"/>
  <c r="BQ79" i="1"/>
  <c r="BQ80" i="1"/>
  <c r="BQ81" i="1"/>
  <c r="BQ82" i="1"/>
  <c r="BQ83" i="1"/>
  <c r="BQ84" i="1"/>
  <c r="BQ85" i="1"/>
  <c r="BQ86" i="1"/>
  <c r="BQ87" i="1"/>
  <c r="BQ88" i="1"/>
  <c r="BQ89" i="1"/>
  <c r="BQ90" i="1"/>
  <c r="BQ91" i="1"/>
  <c r="BQ92" i="1"/>
  <c r="BQ93" i="1"/>
  <c r="BQ94" i="1"/>
  <c r="BQ95" i="1"/>
  <c r="BQ96" i="1"/>
  <c r="BQ97" i="1"/>
  <c r="BQ98" i="1"/>
  <c r="BQ99" i="1"/>
  <c r="BQ100" i="1"/>
  <c r="BQ101" i="1"/>
  <c r="BQ102" i="1"/>
  <c r="BQ103" i="1"/>
  <c r="BQ104" i="1"/>
  <c r="BQ105" i="1"/>
  <c r="BQ106" i="1"/>
  <c r="BQ107" i="1"/>
  <c r="BQ108" i="1"/>
  <c r="BQ109" i="1"/>
  <c r="BQ110" i="1"/>
  <c r="BQ111" i="1"/>
  <c r="BQ112" i="1"/>
  <c r="BQ113" i="1"/>
  <c r="BQ114" i="1"/>
  <c r="BQ115" i="1"/>
  <c r="BQ116" i="1"/>
  <c r="BQ117" i="1"/>
  <c r="BQ118" i="1"/>
  <c r="BQ119" i="1"/>
  <c r="BQ120" i="1"/>
  <c r="BQ121" i="1"/>
  <c r="BQ122" i="1"/>
  <c r="BQ123" i="1"/>
  <c r="BQ124" i="1"/>
  <c r="BQ125" i="1"/>
  <c r="BQ126" i="1"/>
  <c r="BQ127" i="1"/>
  <c r="BQ128" i="1"/>
  <c r="BQ129" i="1"/>
  <c r="BQ130" i="1"/>
  <c r="BQ131" i="1"/>
  <c r="BQ132" i="1"/>
  <c r="BQ133" i="1"/>
  <c r="BQ134" i="1"/>
  <c r="BQ135" i="1"/>
  <c r="BQ136" i="1"/>
  <c r="BQ137" i="1"/>
  <c r="BQ138" i="1"/>
  <c r="BQ139" i="1"/>
  <c r="BQ140" i="1"/>
  <c r="BQ141" i="1"/>
  <c r="BQ142" i="1"/>
  <c r="BQ143" i="1"/>
  <c r="BQ144" i="1"/>
  <c r="BQ145" i="1"/>
  <c r="BQ146" i="1"/>
  <c r="BQ147" i="1"/>
  <c r="BQ148" i="1"/>
  <c r="BQ149" i="1"/>
  <c r="BQ150" i="1"/>
  <c r="BQ151" i="1"/>
  <c r="BQ152" i="1"/>
  <c r="BQ153" i="1"/>
  <c r="BQ154" i="1"/>
  <c r="BQ155" i="1"/>
  <c r="BQ156" i="1"/>
  <c r="BQ157" i="1"/>
  <c r="BQ158" i="1"/>
  <c r="BQ159" i="1"/>
  <c r="BQ160" i="1"/>
  <c r="BQ161" i="1"/>
  <c r="BQ162" i="1"/>
  <c r="BQ163" i="1"/>
  <c r="BQ164" i="1"/>
  <c r="BQ165" i="1"/>
  <c r="BQ166" i="1"/>
  <c r="BQ167" i="1"/>
  <c r="BQ168" i="1"/>
  <c r="BQ169" i="1"/>
  <c r="BQ170" i="1"/>
  <c r="BQ171" i="1"/>
  <c r="BQ172" i="1"/>
  <c r="BQ173" i="1"/>
  <c r="BQ174" i="1"/>
  <c r="BQ175" i="1"/>
  <c r="BQ176" i="1"/>
  <c r="BQ177" i="1"/>
  <c r="BQ178" i="1"/>
  <c r="BQ179" i="1"/>
  <c r="BQ180" i="1"/>
  <c r="BQ181" i="1"/>
  <c r="BQ182" i="1"/>
  <c r="BQ183" i="1"/>
  <c r="BQ184" i="1"/>
  <c r="BQ185" i="1"/>
  <c r="BQ186" i="1"/>
  <c r="BQ187" i="1"/>
  <c r="BQ188" i="1"/>
  <c r="BQ189" i="1"/>
  <c r="BQ190" i="1"/>
  <c r="BQ191" i="1"/>
  <c r="BQ192" i="1"/>
  <c r="BQ193" i="1"/>
  <c r="BQ194" i="1"/>
  <c r="BQ195" i="1"/>
  <c r="BQ196" i="1"/>
  <c r="BQ197" i="1"/>
  <c r="BQ198" i="1"/>
  <c r="BQ199" i="1"/>
  <c r="BQ200" i="1"/>
  <c r="BQ201" i="1"/>
  <c r="BQ202" i="1"/>
  <c r="BQ203" i="1"/>
  <c r="BQ204" i="1"/>
  <c r="BQ205" i="1"/>
  <c r="BQ206" i="1"/>
  <c r="BQ207" i="1"/>
  <c r="BQ208" i="1"/>
  <c r="BQ209" i="1"/>
  <c r="BQ210" i="1"/>
  <c r="BQ211" i="1"/>
  <c r="BQ212" i="1"/>
  <c r="BQ213" i="1"/>
  <c r="BQ214" i="1"/>
  <c r="BQ215" i="1"/>
  <c r="BQ216" i="1"/>
  <c r="BQ217" i="1"/>
  <c r="BQ218" i="1"/>
  <c r="BQ219" i="1"/>
  <c r="BQ220" i="1"/>
  <c r="BQ221" i="1"/>
  <c r="BQ222" i="1"/>
  <c r="BQ223" i="1"/>
  <c r="BQ224" i="1"/>
  <c r="BQ225" i="1"/>
  <c r="BQ226" i="1"/>
  <c r="BQ227" i="1"/>
  <c r="BQ228" i="1"/>
  <c r="BQ229" i="1"/>
  <c r="BQ230" i="1"/>
  <c r="BQ231" i="1"/>
  <c r="BQ232" i="1"/>
  <c r="BQ233" i="1"/>
  <c r="BQ234" i="1"/>
  <c r="BQ235" i="1"/>
  <c r="BQ236" i="1"/>
  <c r="BQ237" i="1"/>
  <c r="BQ238" i="1"/>
  <c r="BQ239" i="1"/>
  <c r="BQ240" i="1"/>
  <c r="BQ241" i="1"/>
  <c r="BQ242" i="1"/>
  <c r="BQ243" i="1"/>
  <c r="BQ244" i="1"/>
  <c r="BQ245" i="1"/>
  <c r="BQ246" i="1"/>
  <c r="BQ247" i="1"/>
  <c r="BQ248" i="1"/>
  <c r="BQ249" i="1"/>
  <c r="BQ250" i="1"/>
  <c r="BQ251" i="1"/>
  <c r="BQ252" i="1"/>
  <c r="BQ253" i="1"/>
  <c r="BQ254" i="1"/>
  <c r="BQ255" i="1"/>
  <c r="BQ256" i="1"/>
  <c r="BQ257" i="1"/>
  <c r="BQ258" i="1"/>
  <c r="BQ259" i="1"/>
  <c r="BQ260" i="1"/>
  <c r="BQ261" i="1"/>
  <c r="BQ262" i="1"/>
  <c r="BQ263" i="1"/>
  <c r="BQ264" i="1"/>
  <c r="BQ265" i="1"/>
  <c r="BQ266" i="1"/>
  <c r="BQ267" i="1"/>
  <c r="BQ268" i="1"/>
  <c r="BQ269" i="1"/>
  <c r="BQ270" i="1"/>
  <c r="BQ271" i="1"/>
  <c r="BQ272" i="1"/>
  <c r="BQ273" i="1"/>
  <c r="BQ274" i="1"/>
  <c r="BQ275" i="1"/>
  <c r="BQ276" i="1"/>
  <c r="BQ277" i="1"/>
  <c r="BQ278" i="1"/>
  <c r="BQ279" i="1"/>
  <c r="BQ280" i="1"/>
  <c r="BQ281" i="1"/>
  <c r="BQ282" i="1"/>
  <c r="BQ283" i="1"/>
  <c r="BQ284" i="1"/>
  <c r="BQ285" i="1"/>
  <c r="BQ286" i="1"/>
  <c r="BQ287" i="1"/>
  <c r="BQ288" i="1"/>
  <c r="BQ289" i="1"/>
  <c r="BQ290" i="1"/>
  <c r="BQ291" i="1"/>
  <c r="BQ292" i="1"/>
  <c r="BQ293" i="1"/>
  <c r="BQ294" i="1"/>
  <c r="BQ295" i="1"/>
  <c r="BQ296" i="1"/>
  <c r="BQ297" i="1"/>
  <c r="BQ298" i="1"/>
  <c r="BQ299" i="1"/>
  <c r="BQ300" i="1"/>
  <c r="BQ301" i="1"/>
  <c r="BQ302" i="1"/>
  <c r="BQ303" i="1"/>
  <c r="BQ304" i="1"/>
  <c r="BQ305" i="1"/>
  <c r="BQ306" i="1"/>
  <c r="BQ307" i="1"/>
  <c r="BQ308" i="1"/>
  <c r="BQ309" i="1"/>
  <c r="BQ310" i="1"/>
  <c r="BQ311" i="1"/>
  <c r="BQ312" i="1"/>
  <c r="BQ313" i="1"/>
  <c r="BQ314" i="1"/>
  <c r="BQ315" i="1"/>
  <c r="BQ316" i="1"/>
  <c r="BQ317" i="1"/>
  <c r="BQ318" i="1"/>
  <c r="BQ319" i="1"/>
  <c r="BQ320" i="1"/>
  <c r="BQ345" i="1"/>
  <c r="BQ346" i="1"/>
  <c r="BQ347" i="1"/>
  <c r="BQ348" i="1"/>
  <c r="BQ349" i="1"/>
  <c r="BQ350" i="1"/>
  <c r="BQ351" i="1"/>
  <c r="BQ352" i="1"/>
  <c r="BQ353" i="1"/>
  <c r="BQ354" i="1"/>
  <c r="BQ355" i="1"/>
  <c r="BQ356" i="1"/>
  <c r="BQ357" i="1"/>
  <c r="BQ358" i="1"/>
  <c r="BQ359" i="1"/>
  <c r="BQ360" i="1"/>
  <c r="BQ361" i="1"/>
  <c r="BQ362" i="1"/>
  <c r="BQ363" i="1"/>
  <c r="BQ364" i="1"/>
  <c r="BQ365" i="1"/>
  <c r="BQ366" i="1"/>
  <c r="BQ367" i="1"/>
  <c r="BQ368" i="1"/>
  <c r="BQ369" i="1"/>
  <c r="BQ370" i="1"/>
  <c r="BQ371" i="1"/>
  <c r="BQ372" i="1"/>
  <c r="BQ373" i="1"/>
  <c r="BQ374" i="1"/>
  <c r="BQ375" i="1"/>
  <c r="BQ376" i="1"/>
  <c r="BQ377" i="1"/>
  <c r="BQ378" i="1"/>
  <c r="BQ379" i="1"/>
  <c r="BM15" i="1"/>
  <c r="BM16" i="1"/>
  <c r="BM17" i="1"/>
  <c r="BM18" i="1"/>
  <c r="BM19" i="1"/>
  <c r="BM20" i="1"/>
  <c r="BM21" i="1"/>
  <c r="BM22" i="1"/>
  <c r="BM23" i="1"/>
  <c r="BM24" i="1"/>
  <c r="BM25" i="1"/>
  <c r="BM26" i="1"/>
  <c r="BM27" i="1"/>
  <c r="BM28" i="1"/>
  <c r="BM29" i="1"/>
  <c r="BM30" i="1"/>
  <c r="BM31" i="1"/>
  <c r="BM32" i="1"/>
  <c r="BM33" i="1"/>
  <c r="BM34" i="1"/>
  <c r="BM35" i="1"/>
  <c r="BM36" i="1"/>
  <c r="BM37" i="1"/>
  <c r="BM38" i="1"/>
  <c r="BM39" i="1"/>
  <c r="BM40" i="1"/>
  <c r="BM41" i="1"/>
  <c r="BM42" i="1"/>
  <c r="BM43" i="1"/>
  <c r="BM44" i="1"/>
  <c r="BM45" i="1"/>
  <c r="BM46" i="1"/>
  <c r="BM47" i="1"/>
  <c r="BM48" i="1"/>
  <c r="BM49" i="1"/>
  <c r="BM50" i="1"/>
  <c r="BM51" i="1"/>
  <c r="BM52" i="1"/>
  <c r="BM53" i="1"/>
  <c r="BM54" i="1"/>
  <c r="BM55" i="1"/>
  <c r="BM56" i="1"/>
  <c r="BM57" i="1"/>
  <c r="BM58" i="1"/>
  <c r="BM59" i="1"/>
  <c r="BM60" i="1"/>
  <c r="BM61" i="1"/>
  <c r="BM62" i="1"/>
  <c r="BM63" i="1"/>
  <c r="BM64" i="1"/>
  <c r="BM65" i="1"/>
  <c r="BM66" i="1"/>
  <c r="BM67" i="1"/>
  <c r="BM68" i="1"/>
  <c r="BM69" i="1"/>
  <c r="BM70" i="1"/>
  <c r="BM71" i="1"/>
  <c r="BM72" i="1"/>
  <c r="BM73" i="1"/>
  <c r="BM74" i="1"/>
  <c r="BM75" i="1"/>
  <c r="BM76" i="1"/>
  <c r="BM77" i="1"/>
  <c r="BM78" i="1"/>
  <c r="BM79" i="1"/>
  <c r="BM80" i="1"/>
  <c r="BM81" i="1"/>
  <c r="BM82" i="1"/>
  <c r="BM83" i="1"/>
  <c r="BM84" i="1"/>
  <c r="BM85" i="1"/>
  <c r="BM86" i="1"/>
  <c r="BM87" i="1"/>
  <c r="BM88" i="1"/>
  <c r="BM89" i="1"/>
  <c r="BM90" i="1"/>
  <c r="BM91" i="1"/>
  <c r="BM92" i="1"/>
  <c r="BM93" i="1"/>
  <c r="BM94" i="1"/>
  <c r="BM95" i="1"/>
  <c r="BM96" i="1"/>
  <c r="BM97" i="1"/>
  <c r="BM98" i="1"/>
  <c r="BM99" i="1"/>
  <c r="BM100" i="1"/>
  <c r="BM101" i="1"/>
  <c r="BM102" i="1"/>
  <c r="BM103" i="1"/>
  <c r="BM104" i="1"/>
  <c r="BM105" i="1"/>
  <c r="BM106" i="1"/>
  <c r="BM107" i="1"/>
  <c r="BM108" i="1"/>
  <c r="BM109" i="1"/>
  <c r="BM110" i="1"/>
  <c r="BM111" i="1"/>
  <c r="BM112" i="1"/>
  <c r="BM113" i="1"/>
  <c r="BM114" i="1"/>
  <c r="BM115" i="1"/>
  <c r="BM116" i="1"/>
  <c r="BM117" i="1"/>
  <c r="BM118" i="1"/>
  <c r="BM119" i="1"/>
  <c r="BM120" i="1"/>
  <c r="BM121" i="1"/>
  <c r="BM122" i="1"/>
  <c r="BM123" i="1"/>
  <c r="BM124" i="1"/>
  <c r="BM125" i="1"/>
  <c r="BM126" i="1"/>
  <c r="BM127" i="1"/>
  <c r="BM128" i="1"/>
  <c r="BM129" i="1"/>
  <c r="BM130" i="1"/>
  <c r="BM131" i="1"/>
  <c r="BM132" i="1"/>
  <c r="BM133" i="1"/>
  <c r="BM134" i="1"/>
  <c r="BM135" i="1"/>
  <c r="BM136" i="1"/>
  <c r="BM137" i="1"/>
  <c r="BM138" i="1"/>
  <c r="BM139" i="1"/>
  <c r="BM140" i="1"/>
  <c r="BM141" i="1"/>
  <c r="BM142" i="1"/>
  <c r="BM143" i="1"/>
  <c r="BM144" i="1"/>
  <c r="BM145" i="1"/>
  <c r="BM146" i="1"/>
  <c r="BM147" i="1"/>
  <c r="BM148" i="1"/>
  <c r="BM149" i="1"/>
  <c r="BM150" i="1"/>
  <c r="BM151" i="1"/>
  <c r="BM152" i="1"/>
  <c r="BM153" i="1"/>
  <c r="BM154" i="1"/>
  <c r="BM155" i="1"/>
  <c r="BM156" i="1"/>
  <c r="BM157" i="1"/>
  <c r="BM158" i="1"/>
  <c r="BM159" i="1"/>
  <c r="BM160" i="1"/>
  <c r="BM161" i="1"/>
  <c r="BM162" i="1"/>
  <c r="BM163" i="1"/>
  <c r="BM164" i="1"/>
  <c r="BM165" i="1"/>
  <c r="BM166" i="1"/>
  <c r="BM167" i="1"/>
  <c r="BM168" i="1"/>
  <c r="BM169" i="1"/>
  <c r="BM170" i="1"/>
  <c r="BM171" i="1"/>
  <c r="BM172" i="1"/>
  <c r="BM173" i="1"/>
  <c r="BM174" i="1"/>
  <c r="BM175" i="1"/>
  <c r="BM176" i="1"/>
  <c r="BM177" i="1"/>
  <c r="BM178" i="1"/>
  <c r="BM179" i="1"/>
  <c r="BM180" i="1"/>
  <c r="BM181" i="1"/>
  <c r="BM182" i="1"/>
  <c r="BM183" i="1"/>
  <c r="BM184" i="1"/>
  <c r="BM185" i="1"/>
  <c r="BM186" i="1"/>
  <c r="BM187" i="1"/>
  <c r="BM188" i="1"/>
  <c r="BM189" i="1"/>
  <c r="BM190" i="1"/>
  <c r="BM191" i="1"/>
  <c r="BM192" i="1"/>
  <c r="BM193" i="1"/>
  <c r="BM194" i="1"/>
  <c r="BM195" i="1"/>
  <c r="BM196" i="1"/>
  <c r="BM197" i="1"/>
  <c r="BM198" i="1"/>
  <c r="BM199" i="1"/>
  <c r="BM200" i="1"/>
  <c r="BM201" i="1"/>
  <c r="BM202" i="1"/>
  <c r="BM203" i="1"/>
  <c r="BM204" i="1"/>
  <c r="BM205" i="1"/>
  <c r="BM206" i="1"/>
  <c r="BM207" i="1"/>
  <c r="BM208" i="1"/>
  <c r="BM209" i="1"/>
  <c r="BM210" i="1"/>
  <c r="BM211" i="1"/>
  <c r="BM212" i="1"/>
  <c r="BM213" i="1"/>
  <c r="BM214" i="1"/>
  <c r="BM215" i="1"/>
  <c r="BM216" i="1"/>
  <c r="BM217" i="1"/>
  <c r="BM218" i="1"/>
  <c r="BM219" i="1"/>
  <c r="BM220" i="1"/>
  <c r="BM221" i="1"/>
  <c r="BM222" i="1"/>
  <c r="BM223" i="1"/>
  <c r="BM224" i="1"/>
  <c r="BM225" i="1"/>
  <c r="BM226" i="1"/>
  <c r="BM227" i="1"/>
  <c r="BM228" i="1"/>
  <c r="BM229" i="1"/>
  <c r="BM230" i="1"/>
  <c r="BM231" i="1"/>
  <c r="BM232" i="1"/>
  <c r="BM233" i="1"/>
  <c r="BM234" i="1"/>
  <c r="BM235" i="1"/>
  <c r="BM236" i="1"/>
  <c r="BM237" i="1"/>
  <c r="BM238" i="1"/>
  <c r="BM239" i="1"/>
  <c r="BM240" i="1"/>
  <c r="BM241" i="1"/>
  <c r="BM242" i="1"/>
  <c r="BM243" i="1"/>
  <c r="BM244" i="1"/>
  <c r="BM245" i="1"/>
  <c r="BM246" i="1"/>
  <c r="BM247" i="1"/>
  <c r="BM248" i="1"/>
  <c r="BM249" i="1"/>
  <c r="BM250" i="1"/>
  <c r="BM251" i="1"/>
  <c r="BM252" i="1"/>
  <c r="BM253" i="1"/>
  <c r="BM254" i="1"/>
  <c r="BM255" i="1"/>
  <c r="BM256" i="1"/>
  <c r="BM257" i="1"/>
  <c r="BM258" i="1"/>
  <c r="BM259" i="1"/>
  <c r="BM260" i="1"/>
  <c r="BM261" i="1"/>
  <c r="BM262" i="1"/>
  <c r="BM263" i="1"/>
  <c r="BM264" i="1"/>
  <c r="BM265" i="1"/>
  <c r="BM266" i="1"/>
  <c r="BM267" i="1"/>
  <c r="BM268" i="1"/>
  <c r="BM269" i="1"/>
  <c r="BM270" i="1"/>
  <c r="BM271" i="1"/>
  <c r="BM272" i="1"/>
  <c r="BM273" i="1"/>
  <c r="BM274" i="1"/>
  <c r="BM275" i="1"/>
  <c r="BM276" i="1"/>
  <c r="BM277" i="1"/>
  <c r="BM278" i="1"/>
  <c r="BM279" i="1"/>
  <c r="BM280" i="1"/>
  <c r="BM281" i="1"/>
  <c r="BM282" i="1"/>
  <c r="BM283" i="1"/>
  <c r="BM284" i="1"/>
  <c r="BM285" i="1"/>
  <c r="BM286" i="1"/>
  <c r="BM287" i="1"/>
  <c r="BM288" i="1"/>
  <c r="BM289" i="1"/>
  <c r="BM290" i="1"/>
  <c r="BM291" i="1"/>
  <c r="BM292" i="1"/>
  <c r="BM293" i="1"/>
  <c r="BM294" i="1"/>
  <c r="BM295" i="1"/>
  <c r="BM296" i="1"/>
  <c r="BM297" i="1"/>
  <c r="BM298" i="1"/>
  <c r="BM299" i="1"/>
  <c r="BM300" i="1"/>
  <c r="BM301" i="1"/>
  <c r="BM302" i="1"/>
  <c r="BM303" i="1"/>
  <c r="BM304" i="1"/>
  <c r="BM305" i="1"/>
  <c r="BM306" i="1"/>
  <c r="BM307" i="1"/>
  <c r="BM308" i="1"/>
  <c r="BM309" i="1"/>
  <c r="BM310" i="1"/>
  <c r="BM311" i="1"/>
  <c r="BM312" i="1"/>
  <c r="BM313" i="1"/>
  <c r="BM314" i="1"/>
  <c r="BM315" i="1"/>
  <c r="BM316" i="1"/>
  <c r="BM317" i="1"/>
  <c r="BM318" i="1"/>
  <c r="BM345" i="1"/>
  <c r="BM346" i="1"/>
  <c r="BM347" i="1"/>
  <c r="BM348" i="1"/>
  <c r="BM349" i="1"/>
  <c r="BM350" i="1"/>
  <c r="BM351" i="1"/>
  <c r="BM352" i="1"/>
  <c r="BM353" i="1"/>
  <c r="BM354" i="1"/>
  <c r="BM355" i="1"/>
  <c r="BM356" i="1"/>
  <c r="BM357" i="1"/>
  <c r="BM358" i="1"/>
  <c r="BM359" i="1"/>
  <c r="BM360" i="1"/>
  <c r="BM361" i="1"/>
  <c r="BM362" i="1"/>
  <c r="BM363" i="1"/>
  <c r="BM364" i="1"/>
  <c r="BM365" i="1"/>
  <c r="BM366" i="1"/>
  <c r="BM367" i="1"/>
  <c r="BM368" i="1"/>
  <c r="BM369" i="1"/>
  <c r="BM370" i="1"/>
  <c r="BM371" i="1"/>
  <c r="BM372" i="1"/>
  <c r="BM373" i="1"/>
  <c r="BM374" i="1"/>
  <c r="BM375" i="1"/>
  <c r="BM376" i="1"/>
  <c r="BM377" i="1"/>
  <c r="BM378" i="1"/>
  <c r="BM379" i="1"/>
  <c r="BF15" i="1"/>
  <c r="BF16" i="1"/>
  <c r="BF17" i="1"/>
  <c r="BF18" i="1"/>
  <c r="BF19" i="1"/>
  <c r="BF20" i="1"/>
  <c r="BF21" i="1"/>
  <c r="BF22" i="1"/>
  <c r="BF23" i="1"/>
  <c r="BF24" i="1"/>
  <c r="BF25" i="1"/>
  <c r="BF26" i="1"/>
  <c r="BF27" i="1"/>
  <c r="BF28" i="1"/>
  <c r="BF29" i="1"/>
  <c r="BF30" i="1"/>
  <c r="BF31" i="1"/>
  <c r="BF32" i="1"/>
  <c r="BF33" i="1"/>
  <c r="BF34" i="1"/>
  <c r="BF35" i="1"/>
  <c r="BF36" i="1"/>
  <c r="BF37" i="1"/>
  <c r="BF38" i="1"/>
  <c r="BF39" i="1"/>
  <c r="BF40" i="1"/>
  <c r="BF41" i="1"/>
  <c r="BF42" i="1"/>
  <c r="BF43" i="1"/>
  <c r="BF44" i="1"/>
  <c r="BF45" i="1"/>
  <c r="BF46" i="1"/>
  <c r="BF47" i="1"/>
  <c r="BF48" i="1"/>
  <c r="BF49" i="1"/>
  <c r="BF50" i="1"/>
  <c r="BF51" i="1"/>
  <c r="BF52" i="1"/>
  <c r="BF53" i="1"/>
  <c r="BF54" i="1"/>
  <c r="BF55" i="1"/>
  <c r="BF56" i="1"/>
  <c r="BF57" i="1"/>
  <c r="BF58" i="1"/>
  <c r="BF59" i="1"/>
  <c r="BF60" i="1"/>
  <c r="BF61" i="1"/>
  <c r="BF62" i="1"/>
  <c r="BF63" i="1"/>
  <c r="BF64" i="1"/>
  <c r="BF65" i="1"/>
  <c r="BF66" i="1"/>
  <c r="BF67" i="1"/>
  <c r="BF68" i="1"/>
  <c r="BF69" i="1"/>
  <c r="BF70" i="1"/>
  <c r="BF71" i="1"/>
  <c r="BF72" i="1"/>
  <c r="BF73" i="1"/>
  <c r="BF74" i="1"/>
  <c r="BF75" i="1"/>
  <c r="BF76" i="1"/>
  <c r="BF77" i="1"/>
  <c r="BF78" i="1"/>
  <c r="BF79" i="1"/>
  <c r="BF80" i="1"/>
  <c r="BF81" i="1"/>
  <c r="BF82" i="1"/>
  <c r="BF83" i="1"/>
  <c r="BF84" i="1"/>
  <c r="BF85" i="1"/>
  <c r="BF86" i="1"/>
  <c r="BF87" i="1"/>
  <c r="BF88" i="1"/>
  <c r="BF89" i="1"/>
  <c r="BF90" i="1"/>
  <c r="BF91" i="1"/>
  <c r="BF92" i="1"/>
  <c r="BF93" i="1"/>
  <c r="BF94" i="1"/>
  <c r="BF95" i="1"/>
  <c r="BF96" i="1"/>
  <c r="BF97" i="1"/>
  <c r="BF98" i="1"/>
  <c r="BF99" i="1"/>
  <c r="BF100" i="1"/>
  <c r="BF101" i="1"/>
  <c r="BF102" i="1"/>
  <c r="BF103" i="1"/>
  <c r="BF104" i="1"/>
  <c r="BF105" i="1"/>
  <c r="BF106" i="1"/>
  <c r="BF107" i="1"/>
  <c r="BF108" i="1"/>
  <c r="BF109" i="1"/>
  <c r="BF110" i="1"/>
  <c r="BF111" i="1"/>
  <c r="BF112" i="1"/>
  <c r="BF113" i="1"/>
  <c r="BF114" i="1"/>
  <c r="BF115" i="1"/>
  <c r="BF116" i="1"/>
  <c r="BF117" i="1"/>
  <c r="BF118" i="1"/>
  <c r="BF119" i="1"/>
  <c r="BF120" i="1"/>
  <c r="BF121" i="1"/>
  <c r="BF122" i="1"/>
  <c r="BF123" i="1"/>
  <c r="BF124" i="1"/>
  <c r="BF125" i="1"/>
  <c r="BF126" i="1"/>
  <c r="BF127" i="1"/>
  <c r="BF128" i="1"/>
  <c r="BF129" i="1"/>
  <c r="BF130" i="1"/>
  <c r="BF131" i="1"/>
  <c r="BF132" i="1"/>
  <c r="BF133" i="1"/>
  <c r="BF134" i="1"/>
  <c r="BF135" i="1"/>
  <c r="BF136" i="1"/>
  <c r="BF137" i="1"/>
  <c r="BF138" i="1"/>
  <c r="BF139" i="1"/>
  <c r="BF140" i="1"/>
  <c r="BF141" i="1"/>
  <c r="BF142" i="1"/>
  <c r="BF143" i="1"/>
  <c r="BF144" i="1"/>
  <c r="BF145" i="1"/>
  <c r="BF146" i="1"/>
  <c r="BF147" i="1"/>
  <c r="BF148" i="1"/>
  <c r="BF149" i="1"/>
  <c r="BF150" i="1"/>
  <c r="BF151" i="1"/>
  <c r="BF152" i="1"/>
  <c r="BF153" i="1"/>
  <c r="BF154" i="1"/>
  <c r="BF155" i="1"/>
  <c r="BF156" i="1"/>
  <c r="BF157" i="1"/>
  <c r="BF158" i="1"/>
  <c r="BF159" i="1"/>
  <c r="BF160" i="1"/>
  <c r="BF161" i="1"/>
  <c r="BF162" i="1"/>
  <c r="BF163" i="1"/>
  <c r="BF164" i="1"/>
  <c r="BF165" i="1"/>
  <c r="BF166" i="1"/>
  <c r="BF167" i="1"/>
  <c r="BF168" i="1"/>
  <c r="BF169" i="1"/>
  <c r="BF170" i="1"/>
  <c r="BF171" i="1"/>
  <c r="BF172" i="1"/>
  <c r="BF173" i="1"/>
  <c r="BF174" i="1"/>
  <c r="BF175" i="1"/>
  <c r="BF176" i="1"/>
  <c r="BF177" i="1"/>
  <c r="BF178" i="1"/>
  <c r="BF179" i="1"/>
  <c r="BF180" i="1"/>
  <c r="BF181" i="1"/>
  <c r="BF182" i="1"/>
  <c r="BF183" i="1"/>
  <c r="BF184" i="1"/>
  <c r="BF185" i="1"/>
  <c r="BF186" i="1"/>
  <c r="BF187" i="1"/>
  <c r="BF188" i="1"/>
  <c r="BF189" i="1"/>
  <c r="BF190" i="1"/>
  <c r="BF191" i="1"/>
  <c r="BF192" i="1"/>
  <c r="BF193" i="1"/>
  <c r="BF194" i="1"/>
  <c r="BF195" i="1"/>
  <c r="BF196" i="1"/>
  <c r="BF197" i="1"/>
  <c r="BF198" i="1"/>
  <c r="BF199" i="1"/>
  <c r="BF200" i="1"/>
  <c r="BF201" i="1"/>
  <c r="BF202" i="1"/>
  <c r="BF203" i="1"/>
  <c r="BF204" i="1"/>
  <c r="BF205" i="1"/>
  <c r="BF206" i="1"/>
  <c r="BF207" i="1"/>
  <c r="BF208" i="1"/>
  <c r="BF209" i="1"/>
  <c r="BF210" i="1"/>
  <c r="BF211" i="1"/>
  <c r="BF212" i="1"/>
  <c r="BF213" i="1"/>
  <c r="BF214" i="1"/>
  <c r="BF215" i="1"/>
  <c r="BF216" i="1"/>
  <c r="BF217" i="1"/>
  <c r="BF218" i="1"/>
  <c r="BF219" i="1"/>
  <c r="BF220" i="1"/>
  <c r="BF221" i="1"/>
  <c r="BF222" i="1"/>
  <c r="BF223" i="1"/>
  <c r="BF224" i="1"/>
  <c r="BF225" i="1"/>
  <c r="BF226" i="1"/>
  <c r="BF227" i="1"/>
  <c r="BF228" i="1"/>
  <c r="BF229" i="1"/>
  <c r="BF230" i="1"/>
  <c r="BF231" i="1"/>
  <c r="BF232" i="1"/>
  <c r="BF233" i="1"/>
  <c r="BF234" i="1"/>
  <c r="BF235" i="1"/>
  <c r="BF236" i="1"/>
  <c r="BF237" i="1"/>
  <c r="BF238" i="1"/>
  <c r="BF239" i="1"/>
  <c r="BF240" i="1"/>
  <c r="BF241" i="1"/>
  <c r="BF242" i="1"/>
  <c r="BF243" i="1"/>
  <c r="BF244" i="1"/>
  <c r="BF245" i="1"/>
  <c r="BF246" i="1"/>
  <c r="BF247" i="1"/>
  <c r="BF248" i="1"/>
  <c r="BF249" i="1"/>
  <c r="BF250" i="1"/>
  <c r="BF251" i="1"/>
  <c r="BF252" i="1"/>
  <c r="BF253" i="1"/>
  <c r="BF254" i="1"/>
  <c r="BF255" i="1"/>
  <c r="BF256" i="1"/>
  <c r="BF257" i="1"/>
  <c r="BF258" i="1"/>
  <c r="BF259" i="1"/>
  <c r="BF260" i="1"/>
  <c r="BF261" i="1"/>
  <c r="BF262" i="1"/>
  <c r="BF263" i="1"/>
  <c r="BF264" i="1"/>
  <c r="BF265" i="1"/>
  <c r="BF266" i="1"/>
  <c r="BF267" i="1"/>
  <c r="BF268" i="1"/>
  <c r="BF269" i="1"/>
  <c r="BF270" i="1"/>
  <c r="BF271" i="1"/>
  <c r="BF272" i="1"/>
  <c r="BF273" i="1"/>
  <c r="BF274" i="1"/>
  <c r="BF275" i="1"/>
  <c r="BF276" i="1"/>
  <c r="BF277" i="1"/>
  <c r="BF278" i="1"/>
  <c r="BF279" i="1"/>
  <c r="BF280" i="1"/>
  <c r="BF281" i="1"/>
  <c r="BF282" i="1"/>
  <c r="BF283" i="1"/>
  <c r="BF284" i="1"/>
  <c r="BF285" i="1"/>
  <c r="BF286" i="1"/>
  <c r="BF287" i="1"/>
  <c r="BF288" i="1"/>
  <c r="BF289" i="1"/>
  <c r="BF290" i="1"/>
  <c r="BF291" i="1"/>
  <c r="BF292" i="1"/>
  <c r="BF293" i="1"/>
  <c r="BF294" i="1"/>
  <c r="BF295" i="1"/>
  <c r="BF296" i="1"/>
  <c r="BF297" i="1"/>
  <c r="BF298" i="1"/>
  <c r="BF299" i="1"/>
  <c r="BF300" i="1"/>
  <c r="BF301" i="1"/>
  <c r="BF302" i="1"/>
  <c r="BF303" i="1"/>
  <c r="BF304" i="1"/>
  <c r="BF305" i="1"/>
  <c r="BF306" i="1"/>
  <c r="BF307" i="1"/>
  <c r="BF308" i="1"/>
  <c r="BF309" i="1"/>
  <c r="BF310" i="1"/>
  <c r="BF311" i="1"/>
  <c r="BF312" i="1"/>
  <c r="BF313" i="1"/>
  <c r="BF314" i="1"/>
  <c r="BF315" i="1"/>
  <c r="BF316" i="1"/>
  <c r="BF317" i="1"/>
  <c r="BF318" i="1"/>
  <c r="BF319" i="1"/>
  <c r="BF320" i="1"/>
  <c r="BF321" i="1"/>
  <c r="BF322" i="1"/>
  <c r="BF323" i="1"/>
  <c r="BF324" i="1"/>
  <c r="BF325" i="1"/>
  <c r="BF326" i="1"/>
  <c r="BF327" i="1"/>
  <c r="BF328" i="1"/>
  <c r="BF329" i="1"/>
  <c r="BF330" i="1"/>
  <c r="BF331" i="1"/>
  <c r="BF332" i="1"/>
  <c r="BF333" i="1"/>
  <c r="BF334" i="1"/>
  <c r="BF335" i="1"/>
  <c r="BF336" i="1"/>
  <c r="BF337" i="1"/>
  <c r="BF338" i="1"/>
  <c r="BF339" i="1"/>
  <c r="BF340" i="1"/>
  <c r="BF341" i="1"/>
  <c r="BF342" i="1"/>
  <c r="BF343" i="1"/>
  <c r="BF344" i="1"/>
  <c r="BF345" i="1"/>
  <c r="BF346" i="1"/>
  <c r="BF347" i="1"/>
  <c r="BF348" i="1"/>
  <c r="BF349" i="1"/>
  <c r="BF350" i="1"/>
  <c r="BF351" i="1"/>
  <c r="BF352" i="1"/>
  <c r="BF353" i="1"/>
  <c r="BF354" i="1"/>
  <c r="BF355" i="1"/>
  <c r="BF356" i="1"/>
  <c r="BF357" i="1"/>
  <c r="BF358" i="1"/>
  <c r="BF359" i="1"/>
  <c r="BF360" i="1"/>
  <c r="BF361" i="1"/>
  <c r="BF362" i="1"/>
  <c r="BF363" i="1"/>
  <c r="BF364" i="1"/>
  <c r="BF365" i="1"/>
  <c r="BF366" i="1"/>
  <c r="BF367" i="1"/>
  <c r="BF368" i="1"/>
  <c r="BF369" i="1"/>
  <c r="BF370" i="1"/>
  <c r="BF371" i="1"/>
  <c r="BF372" i="1"/>
  <c r="BF373" i="1"/>
  <c r="BF374" i="1"/>
  <c r="BF375" i="1"/>
  <c r="BF376" i="1"/>
  <c r="BF377" i="1"/>
  <c r="BF378" i="1"/>
  <c r="BF379" i="1"/>
  <c r="BF14" i="1"/>
  <c r="CG380" i="1" l="1"/>
  <c r="BB15" i="1"/>
  <c r="BB16" i="1"/>
  <c r="BB17" i="1"/>
  <c r="BB18" i="1"/>
  <c r="BB19" i="1"/>
  <c r="BB20" i="1"/>
  <c r="BB21" i="1"/>
  <c r="BB22" i="1"/>
  <c r="BB23" i="1"/>
  <c r="BB24" i="1"/>
  <c r="BB25" i="1"/>
  <c r="BB26" i="1"/>
  <c r="BB27" i="1"/>
  <c r="BB28" i="1"/>
  <c r="BB29" i="1"/>
  <c r="BB30" i="1"/>
  <c r="BB31" i="1"/>
  <c r="BB32" i="1"/>
  <c r="BB33" i="1"/>
  <c r="BB34" i="1"/>
  <c r="BB35" i="1"/>
  <c r="BB36" i="1"/>
  <c r="BB37" i="1"/>
  <c r="BB38" i="1"/>
  <c r="BB39" i="1"/>
  <c r="BB40" i="1"/>
  <c r="BB41" i="1"/>
  <c r="BB42" i="1"/>
  <c r="BB43" i="1"/>
  <c r="BB44" i="1"/>
  <c r="BB45" i="1"/>
  <c r="BB46" i="1"/>
  <c r="BB47" i="1"/>
  <c r="BB48" i="1"/>
  <c r="BB49" i="1"/>
  <c r="BB50" i="1"/>
  <c r="BB51" i="1"/>
  <c r="BB52" i="1"/>
  <c r="BB53" i="1"/>
  <c r="BB54" i="1"/>
  <c r="BB55" i="1"/>
  <c r="BB56" i="1"/>
  <c r="BB57" i="1"/>
  <c r="BB58" i="1"/>
  <c r="BB59" i="1"/>
  <c r="BB60" i="1"/>
  <c r="BB61" i="1"/>
  <c r="BB62" i="1"/>
  <c r="BB63" i="1"/>
  <c r="BB64" i="1"/>
  <c r="BB65" i="1"/>
  <c r="BB66" i="1"/>
  <c r="BB67" i="1"/>
  <c r="BB68" i="1"/>
  <c r="BB69" i="1"/>
  <c r="BB70" i="1"/>
  <c r="BB71" i="1"/>
  <c r="BB72" i="1"/>
  <c r="BB73" i="1"/>
  <c r="BB74" i="1"/>
  <c r="BB75" i="1"/>
  <c r="BB76" i="1"/>
  <c r="BB77" i="1"/>
  <c r="BB78" i="1"/>
  <c r="BB79" i="1"/>
  <c r="BB80" i="1"/>
  <c r="BB81" i="1"/>
  <c r="BB82" i="1"/>
  <c r="BB83" i="1"/>
  <c r="BB84" i="1"/>
  <c r="BB85" i="1"/>
  <c r="BB86" i="1"/>
  <c r="BB87" i="1"/>
  <c r="BB88" i="1"/>
  <c r="BB89" i="1"/>
  <c r="BB90" i="1"/>
  <c r="BB91" i="1"/>
  <c r="BB92" i="1"/>
  <c r="BB93" i="1"/>
  <c r="BB94" i="1"/>
  <c r="BB95" i="1"/>
  <c r="BB96" i="1"/>
  <c r="BB97" i="1"/>
  <c r="BB98" i="1"/>
  <c r="BB99" i="1"/>
  <c r="BB100" i="1"/>
  <c r="BB101" i="1"/>
  <c r="BB102" i="1"/>
  <c r="BB103" i="1"/>
  <c r="BB104" i="1"/>
  <c r="BB105" i="1"/>
  <c r="BB106" i="1"/>
  <c r="BB107" i="1"/>
  <c r="BB108" i="1"/>
  <c r="BB109" i="1"/>
  <c r="BB110" i="1"/>
  <c r="BB111" i="1"/>
  <c r="BB112" i="1"/>
  <c r="BB113" i="1"/>
  <c r="BB114" i="1"/>
  <c r="BB115" i="1"/>
  <c r="BB116" i="1"/>
  <c r="BB117" i="1"/>
  <c r="BB118" i="1"/>
  <c r="BB119" i="1"/>
  <c r="BB120" i="1"/>
  <c r="BB121" i="1"/>
  <c r="BB122" i="1"/>
  <c r="BB123" i="1"/>
  <c r="BB124" i="1"/>
  <c r="BB125" i="1"/>
  <c r="BB126" i="1"/>
  <c r="BB127" i="1"/>
  <c r="BB128" i="1"/>
  <c r="BB129" i="1"/>
  <c r="BB130" i="1"/>
  <c r="BB131" i="1"/>
  <c r="BB132" i="1"/>
  <c r="BB133" i="1"/>
  <c r="BB134" i="1"/>
  <c r="BB135" i="1"/>
  <c r="BB136" i="1"/>
  <c r="BB137" i="1"/>
  <c r="BB138" i="1"/>
  <c r="BB139" i="1"/>
  <c r="BB140" i="1"/>
  <c r="BB141" i="1"/>
  <c r="BB142" i="1"/>
  <c r="BB143" i="1"/>
  <c r="BB144" i="1"/>
  <c r="BB145" i="1"/>
  <c r="BB146" i="1"/>
  <c r="BB147" i="1"/>
  <c r="BB148" i="1"/>
  <c r="BB149" i="1"/>
  <c r="BB150" i="1"/>
  <c r="BB151" i="1"/>
  <c r="BB152" i="1"/>
  <c r="BB153" i="1"/>
  <c r="BB154" i="1"/>
  <c r="BB155" i="1"/>
  <c r="BB156" i="1"/>
  <c r="BB157" i="1"/>
  <c r="BB158" i="1"/>
  <c r="BB159" i="1"/>
  <c r="BB160" i="1"/>
  <c r="BB161" i="1"/>
  <c r="BB162" i="1"/>
  <c r="BB163" i="1"/>
  <c r="BB164" i="1"/>
  <c r="BB165" i="1"/>
  <c r="BB166" i="1"/>
  <c r="BB167" i="1"/>
  <c r="BB168" i="1"/>
  <c r="BB169" i="1"/>
  <c r="BB170" i="1"/>
  <c r="BB171" i="1"/>
  <c r="BB172" i="1"/>
  <c r="BB173" i="1"/>
  <c r="BB174" i="1"/>
  <c r="BB175" i="1"/>
  <c r="BB176" i="1"/>
  <c r="BB177" i="1"/>
  <c r="BB178" i="1"/>
  <c r="BB179" i="1"/>
  <c r="BB180" i="1"/>
  <c r="BB181" i="1"/>
  <c r="BB182" i="1"/>
  <c r="BB183" i="1"/>
  <c r="BB184" i="1"/>
  <c r="BB185" i="1"/>
  <c r="BB186" i="1"/>
  <c r="BB187" i="1"/>
  <c r="BB188" i="1"/>
  <c r="BB189" i="1"/>
  <c r="BB190" i="1"/>
  <c r="BB191" i="1"/>
  <c r="BB192" i="1"/>
  <c r="BB193" i="1"/>
  <c r="BB194" i="1"/>
  <c r="BB195" i="1"/>
  <c r="BB196" i="1"/>
  <c r="BB197" i="1"/>
  <c r="BB198" i="1"/>
  <c r="BB199" i="1"/>
  <c r="BB200" i="1"/>
  <c r="BB201" i="1"/>
  <c r="BB202" i="1"/>
  <c r="BB203" i="1"/>
  <c r="BB204" i="1"/>
  <c r="BB205" i="1"/>
  <c r="BB206" i="1"/>
  <c r="BB207" i="1"/>
  <c r="BB208" i="1"/>
  <c r="BB209" i="1"/>
  <c r="BB210" i="1"/>
  <c r="BB211" i="1"/>
  <c r="BB212" i="1"/>
  <c r="BB213" i="1"/>
  <c r="BB214" i="1"/>
  <c r="BB215" i="1"/>
  <c r="BB216" i="1"/>
  <c r="BB217" i="1"/>
  <c r="BB218" i="1"/>
  <c r="BB219" i="1"/>
  <c r="BB220" i="1"/>
  <c r="BB221" i="1"/>
  <c r="BB222" i="1"/>
  <c r="BB223" i="1"/>
  <c r="BB224" i="1"/>
  <c r="BB225" i="1"/>
  <c r="BB226" i="1"/>
  <c r="BB227" i="1"/>
  <c r="BB228" i="1"/>
  <c r="BB229" i="1"/>
  <c r="BB230" i="1"/>
  <c r="BB231" i="1"/>
  <c r="BB232" i="1"/>
  <c r="BB233" i="1"/>
  <c r="BB234" i="1"/>
  <c r="BB235" i="1"/>
  <c r="BB236" i="1"/>
  <c r="BB237" i="1"/>
  <c r="BB238" i="1"/>
  <c r="BB239" i="1"/>
  <c r="BB240" i="1"/>
  <c r="BB241" i="1"/>
  <c r="BB242" i="1"/>
  <c r="BB243" i="1"/>
  <c r="BB244" i="1"/>
  <c r="BB245" i="1"/>
  <c r="BB246" i="1"/>
  <c r="BB247" i="1"/>
  <c r="BB248" i="1"/>
  <c r="BB249" i="1"/>
  <c r="BB250" i="1"/>
  <c r="BB251" i="1"/>
  <c r="BB252" i="1"/>
  <c r="BB253" i="1"/>
  <c r="BB254" i="1"/>
  <c r="BB255" i="1"/>
  <c r="BB256" i="1"/>
  <c r="BB257" i="1"/>
  <c r="BB258" i="1"/>
  <c r="BB259" i="1"/>
  <c r="BB260" i="1"/>
  <c r="BB261" i="1"/>
  <c r="BB262" i="1"/>
  <c r="BB263" i="1"/>
  <c r="BB264" i="1"/>
  <c r="BB265" i="1"/>
  <c r="BB266" i="1"/>
  <c r="BB267" i="1"/>
  <c r="BB268" i="1"/>
  <c r="BB269" i="1"/>
  <c r="BB270" i="1"/>
  <c r="BB271" i="1"/>
  <c r="BB272" i="1"/>
  <c r="BB273" i="1"/>
  <c r="BB274" i="1"/>
  <c r="BB275" i="1"/>
  <c r="BB276" i="1"/>
  <c r="BB277" i="1"/>
  <c r="BB278" i="1"/>
  <c r="BB279" i="1"/>
  <c r="BB280" i="1"/>
  <c r="BB281" i="1"/>
  <c r="BB282" i="1"/>
  <c r="BB283" i="1"/>
  <c r="BB284" i="1"/>
  <c r="BB285" i="1"/>
  <c r="BB286" i="1"/>
  <c r="BB287" i="1"/>
  <c r="BB288" i="1"/>
  <c r="BB289" i="1"/>
  <c r="BB290" i="1"/>
  <c r="BB291" i="1"/>
  <c r="BB292" i="1"/>
  <c r="BB293" i="1"/>
  <c r="BB294" i="1"/>
  <c r="BB295" i="1"/>
  <c r="BB296" i="1"/>
  <c r="BB297" i="1"/>
  <c r="BB298" i="1"/>
  <c r="BB299" i="1"/>
  <c r="BB300" i="1"/>
  <c r="BB301" i="1"/>
  <c r="BB302" i="1"/>
  <c r="BB303" i="1"/>
  <c r="BB304" i="1"/>
  <c r="BB305" i="1"/>
  <c r="BB306" i="1"/>
  <c r="BB307" i="1"/>
  <c r="BB308" i="1"/>
  <c r="BB309" i="1"/>
  <c r="BB310" i="1"/>
  <c r="BB311" i="1"/>
  <c r="BB312" i="1"/>
  <c r="BB313" i="1"/>
  <c r="BB314" i="1"/>
  <c r="BB315" i="1"/>
  <c r="BB316" i="1"/>
  <c r="BB317" i="1"/>
  <c r="BB318" i="1"/>
  <c r="BB319" i="1"/>
  <c r="BB320" i="1"/>
  <c r="BB321" i="1"/>
  <c r="BB322" i="1"/>
  <c r="BB323" i="1"/>
  <c r="BB324" i="1"/>
  <c r="BB325" i="1"/>
  <c r="BB326" i="1"/>
  <c r="BB327" i="1"/>
  <c r="BB328" i="1"/>
  <c r="BB329" i="1"/>
  <c r="BB330" i="1"/>
  <c r="BB331" i="1"/>
  <c r="BB332" i="1"/>
  <c r="BB333" i="1"/>
  <c r="BB334" i="1"/>
  <c r="BB335" i="1"/>
  <c r="BB336" i="1"/>
  <c r="BB337" i="1"/>
  <c r="BB338" i="1"/>
  <c r="BB339" i="1"/>
  <c r="BB340" i="1"/>
  <c r="BB341" i="1"/>
  <c r="BB342" i="1"/>
  <c r="BB343" i="1"/>
  <c r="BB344" i="1"/>
  <c r="BB345" i="1"/>
  <c r="BB346" i="1"/>
  <c r="BB347" i="1"/>
  <c r="BB348" i="1"/>
  <c r="BB349" i="1"/>
  <c r="BB350" i="1"/>
  <c r="BB351" i="1"/>
  <c r="BB352" i="1"/>
  <c r="BB353" i="1"/>
  <c r="BB354" i="1"/>
  <c r="BB355" i="1"/>
  <c r="BB356" i="1"/>
  <c r="BB357" i="1"/>
  <c r="BB358" i="1"/>
  <c r="BB359" i="1"/>
  <c r="BB360" i="1"/>
  <c r="BB361" i="1"/>
  <c r="BB362" i="1"/>
  <c r="BB363" i="1"/>
  <c r="BB364" i="1"/>
  <c r="BB365" i="1"/>
  <c r="BB366" i="1"/>
  <c r="BB367" i="1"/>
  <c r="BB368" i="1"/>
  <c r="BB369" i="1"/>
  <c r="BB370" i="1"/>
  <c r="BB371" i="1"/>
  <c r="BB372" i="1"/>
  <c r="BB373" i="1"/>
  <c r="BB374" i="1"/>
  <c r="BB375" i="1"/>
  <c r="BB376" i="1"/>
  <c r="BB377" i="1"/>
  <c r="BB378" i="1"/>
  <c r="BB379" i="1"/>
  <c r="BB14" i="1"/>
  <c r="DP14" i="1"/>
  <c r="DL14" i="1"/>
  <c r="DH14" i="1"/>
  <c r="DD14" i="1"/>
  <c r="CZ14" i="1"/>
  <c r="CV14" i="1"/>
  <c r="CS14" i="1"/>
  <c r="CO14" i="1"/>
  <c r="CK14" i="1"/>
  <c r="CG14" i="1"/>
  <c r="CC14" i="1"/>
  <c r="BY14" i="1"/>
  <c r="BU14" i="1"/>
  <c r="BQ14" i="1"/>
  <c r="BM14" i="1"/>
  <c r="BJ15" i="1"/>
  <c r="BJ16" i="1"/>
  <c r="BJ17" i="1"/>
  <c r="BJ18" i="1"/>
  <c r="BJ19" i="1"/>
  <c r="BJ20" i="1"/>
  <c r="BJ21" i="1"/>
  <c r="BJ22" i="1"/>
  <c r="BJ23" i="1"/>
  <c r="BJ24" i="1"/>
  <c r="BJ25" i="1"/>
  <c r="BJ26" i="1"/>
  <c r="BJ27" i="1"/>
  <c r="BJ28" i="1"/>
  <c r="BJ29" i="1"/>
  <c r="BJ30" i="1"/>
  <c r="BJ31" i="1"/>
  <c r="BJ32" i="1"/>
  <c r="BJ33" i="1"/>
  <c r="BJ34" i="1"/>
  <c r="BJ35" i="1"/>
  <c r="BJ36" i="1"/>
  <c r="BJ37" i="1"/>
  <c r="BJ38" i="1"/>
  <c r="BJ39" i="1"/>
  <c r="BJ40" i="1"/>
  <c r="BJ41" i="1"/>
  <c r="BJ42" i="1"/>
  <c r="BJ43" i="1"/>
  <c r="BJ44" i="1"/>
  <c r="BJ45" i="1"/>
  <c r="BJ46" i="1"/>
  <c r="BJ47" i="1"/>
  <c r="BJ48" i="1"/>
  <c r="BJ49" i="1"/>
  <c r="BJ50" i="1"/>
  <c r="BJ51" i="1"/>
  <c r="BJ52" i="1"/>
  <c r="BJ53" i="1"/>
  <c r="BJ54" i="1"/>
  <c r="BJ55" i="1"/>
  <c r="BJ56" i="1"/>
  <c r="BJ57" i="1"/>
  <c r="BJ58" i="1"/>
  <c r="BJ59" i="1"/>
  <c r="BJ60" i="1"/>
  <c r="BJ61" i="1"/>
  <c r="BJ62" i="1"/>
  <c r="BJ63" i="1"/>
  <c r="BJ64" i="1"/>
  <c r="BJ65" i="1"/>
  <c r="BJ66" i="1"/>
  <c r="BJ67" i="1"/>
  <c r="BJ68" i="1"/>
  <c r="BJ69" i="1"/>
  <c r="BJ70" i="1"/>
  <c r="BJ71" i="1"/>
  <c r="BJ72" i="1"/>
  <c r="BJ73" i="1"/>
  <c r="BJ74" i="1"/>
  <c r="BJ75" i="1"/>
  <c r="BJ76" i="1"/>
  <c r="BJ77" i="1"/>
  <c r="BJ78" i="1"/>
  <c r="BJ79" i="1"/>
  <c r="BJ80" i="1"/>
  <c r="BJ81" i="1"/>
  <c r="BJ82" i="1"/>
  <c r="BJ83" i="1"/>
  <c r="BJ84" i="1"/>
  <c r="BJ85" i="1"/>
  <c r="BJ86" i="1"/>
  <c r="BJ87" i="1"/>
  <c r="BJ88" i="1"/>
  <c r="BJ89" i="1"/>
  <c r="BJ90" i="1"/>
  <c r="BJ91" i="1"/>
  <c r="BJ92" i="1"/>
  <c r="BJ93" i="1"/>
  <c r="BJ94" i="1"/>
  <c r="BJ95" i="1"/>
  <c r="BJ96" i="1"/>
  <c r="BJ97" i="1"/>
  <c r="BJ98" i="1"/>
  <c r="BJ99" i="1"/>
  <c r="BJ100" i="1"/>
  <c r="BJ101" i="1"/>
  <c r="BJ102" i="1"/>
  <c r="BJ103" i="1"/>
  <c r="BJ104" i="1"/>
  <c r="BJ105" i="1"/>
  <c r="BJ106" i="1"/>
  <c r="BJ107" i="1"/>
  <c r="BJ108" i="1"/>
  <c r="BJ109" i="1"/>
  <c r="BJ110" i="1"/>
  <c r="BJ111" i="1"/>
  <c r="BJ112" i="1"/>
  <c r="BJ113" i="1"/>
  <c r="BJ114" i="1"/>
  <c r="BJ115" i="1"/>
  <c r="BJ116" i="1"/>
  <c r="BJ117" i="1"/>
  <c r="BJ118" i="1"/>
  <c r="BJ119" i="1"/>
  <c r="BJ120" i="1"/>
  <c r="BJ121" i="1"/>
  <c r="BJ122" i="1"/>
  <c r="BJ123" i="1"/>
  <c r="BJ124" i="1"/>
  <c r="BJ125" i="1"/>
  <c r="BJ126" i="1"/>
  <c r="BJ127" i="1"/>
  <c r="BJ128" i="1"/>
  <c r="BJ129" i="1"/>
  <c r="BJ130" i="1"/>
  <c r="BJ131" i="1"/>
  <c r="BJ132" i="1"/>
  <c r="BJ133" i="1"/>
  <c r="BJ134" i="1"/>
  <c r="BJ135" i="1"/>
  <c r="BJ136" i="1"/>
  <c r="BJ137" i="1"/>
  <c r="BJ138" i="1"/>
  <c r="BJ139" i="1"/>
  <c r="BJ140" i="1"/>
  <c r="BJ141" i="1"/>
  <c r="BJ142" i="1"/>
  <c r="BJ143" i="1"/>
  <c r="BJ144" i="1"/>
  <c r="BJ145" i="1"/>
  <c r="BJ146" i="1"/>
  <c r="BJ147" i="1"/>
  <c r="BJ148" i="1"/>
  <c r="BJ149" i="1"/>
  <c r="BJ150" i="1"/>
  <c r="BJ151" i="1"/>
  <c r="BJ152" i="1"/>
  <c r="BJ153" i="1"/>
  <c r="BJ154" i="1"/>
  <c r="BJ155" i="1"/>
  <c r="BJ156" i="1"/>
  <c r="BJ157" i="1"/>
  <c r="BJ158" i="1"/>
  <c r="BJ159" i="1"/>
  <c r="BJ160" i="1"/>
  <c r="BJ162" i="1"/>
  <c r="BJ163" i="1"/>
  <c r="BJ164" i="1"/>
  <c r="BJ165" i="1"/>
  <c r="BJ166" i="1"/>
  <c r="BJ167" i="1"/>
  <c r="BJ168" i="1"/>
  <c r="BJ169" i="1"/>
  <c r="BJ170" i="1"/>
  <c r="BJ171" i="1"/>
  <c r="BJ172" i="1"/>
  <c r="BJ173" i="1"/>
  <c r="BJ174" i="1"/>
  <c r="BJ175" i="1"/>
  <c r="BJ176" i="1"/>
  <c r="BJ177" i="1"/>
  <c r="BJ178" i="1"/>
  <c r="BJ179" i="1"/>
  <c r="BJ180" i="1"/>
  <c r="BJ181" i="1"/>
  <c r="BJ182" i="1"/>
  <c r="BJ183" i="1"/>
  <c r="BJ184" i="1"/>
  <c r="BJ185" i="1"/>
  <c r="BJ186" i="1"/>
  <c r="BJ187" i="1"/>
  <c r="BJ188" i="1"/>
  <c r="BJ189" i="1"/>
  <c r="BJ190" i="1"/>
  <c r="BJ191" i="1"/>
  <c r="BJ192" i="1"/>
  <c r="BJ193" i="1"/>
  <c r="BJ194" i="1"/>
  <c r="BJ195" i="1"/>
  <c r="BJ196" i="1"/>
  <c r="BJ197" i="1"/>
  <c r="BJ198" i="1"/>
  <c r="BJ199" i="1"/>
  <c r="BJ200" i="1"/>
  <c r="BJ201" i="1"/>
  <c r="BJ202" i="1"/>
  <c r="BJ203" i="1"/>
  <c r="BJ204" i="1"/>
  <c r="BJ205" i="1"/>
  <c r="BJ206" i="1"/>
  <c r="BJ207" i="1"/>
  <c r="BJ208" i="1"/>
  <c r="BJ209" i="1"/>
  <c r="BJ210" i="1"/>
  <c r="BJ211" i="1"/>
  <c r="BJ212" i="1"/>
  <c r="BJ213" i="1"/>
  <c r="BJ214" i="1"/>
  <c r="BJ215" i="1"/>
  <c r="BJ216" i="1"/>
  <c r="BJ217" i="1"/>
  <c r="BJ218" i="1"/>
  <c r="BJ219" i="1"/>
  <c r="BJ220" i="1"/>
  <c r="BJ221" i="1"/>
  <c r="BJ222" i="1"/>
  <c r="BJ223" i="1"/>
  <c r="BJ224" i="1"/>
  <c r="BJ225" i="1"/>
  <c r="BJ226" i="1"/>
  <c r="BJ227" i="1"/>
  <c r="BJ228" i="1"/>
  <c r="BJ229" i="1"/>
  <c r="BJ230" i="1"/>
  <c r="BJ231" i="1"/>
  <c r="BJ232" i="1"/>
  <c r="BJ233" i="1"/>
  <c r="BJ234" i="1"/>
  <c r="BJ235" i="1"/>
  <c r="BJ236" i="1"/>
  <c r="BJ237" i="1"/>
  <c r="BJ238" i="1"/>
  <c r="BJ239" i="1"/>
  <c r="BJ240" i="1"/>
  <c r="BJ241" i="1"/>
  <c r="BJ242" i="1"/>
  <c r="BJ243" i="1"/>
  <c r="BJ244" i="1"/>
  <c r="BJ245" i="1"/>
  <c r="BJ246" i="1"/>
  <c r="BJ247" i="1"/>
  <c r="BJ248" i="1"/>
  <c r="BJ249" i="1"/>
  <c r="BJ250" i="1"/>
  <c r="BJ251" i="1"/>
  <c r="BJ252" i="1"/>
  <c r="BJ253" i="1"/>
  <c r="BJ254" i="1"/>
  <c r="BJ255" i="1"/>
  <c r="BJ256" i="1"/>
  <c r="BJ257" i="1"/>
  <c r="BJ258" i="1"/>
  <c r="BJ259" i="1"/>
  <c r="BJ260" i="1"/>
  <c r="BJ261" i="1"/>
  <c r="BJ262" i="1"/>
  <c r="BJ263" i="1"/>
  <c r="BJ264" i="1"/>
  <c r="BJ265" i="1"/>
  <c r="BJ266" i="1"/>
  <c r="BJ267" i="1"/>
  <c r="BJ268" i="1"/>
  <c r="BJ269" i="1"/>
  <c r="BJ270" i="1"/>
  <c r="BJ271" i="1"/>
  <c r="BJ272" i="1"/>
  <c r="BJ273" i="1"/>
  <c r="BJ274" i="1"/>
  <c r="BJ275" i="1"/>
  <c r="BJ276" i="1"/>
  <c r="BJ277" i="1"/>
  <c r="BJ278" i="1"/>
  <c r="BJ279" i="1"/>
  <c r="BJ280" i="1"/>
  <c r="BJ281" i="1"/>
  <c r="BJ283" i="1"/>
  <c r="BJ284" i="1"/>
  <c r="BJ285" i="1"/>
  <c r="BJ286" i="1"/>
  <c r="BJ287" i="1"/>
  <c r="BJ288" i="1"/>
  <c r="BJ289" i="1"/>
  <c r="BJ290" i="1"/>
  <c r="BJ291" i="1"/>
  <c r="BJ292" i="1"/>
  <c r="BJ293" i="1"/>
  <c r="BJ294" i="1"/>
  <c r="BJ295" i="1"/>
  <c r="BJ296" i="1"/>
  <c r="BJ297" i="1"/>
  <c r="BJ298" i="1"/>
  <c r="BJ299" i="1"/>
  <c r="BJ300" i="1"/>
  <c r="BJ301" i="1"/>
  <c r="BJ302" i="1"/>
  <c r="BJ303" i="1"/>
  <c r="BJ304" i="1"/>
  <c r="BJ305" i="1"/>
  <c r="BJ306" i="1"/>
  <c r="BJ307" i="1"/>
  <c r="BJ308" i="1"/>
  <c r="BJ309" i="1"/>
  <c r="BJ310" i="1"/>
  <c r="BJ311" i="1"/>
  <c r="BJ312" i="1"/>
  <c r="BJ313" i="1"/>
  <c r="BJ314" i="1"/>
  <c r="BJ315" i="1"/>
  <c r="BJ316" i="1"/>
  <c r="BJ317" i="1"/>
  <c r="BJ318" i="1"/>
  <c r="BJ319" i="1"/>
  <c r="BJ320" i="1"/>
  <c r="BJ321" i="1"/>
  <c r="BJ322" i="1"/>
  <c r="BJ323" i="1"/>
  <c r="BJ324" i="1"/>
  <c r="BJ325" i="1"/>
  <c r="BJ326" i="1"/>
  <c r="BJ327" i="1"/>
  <c r="BJ328" i="1"/>
  <c r="BJ329" i="1"/>
  <c r="BJ330" i="1"/>
  <c r="BJ331" i="1"/>
  <c r="BJ332" i="1"/>
  <c r="BJ333" i="1"/>
  <c r="BJ334" i="1"/>
  <c r="BJ335" i="1"/>
  <c r="BJ336" i="1"/>
  <c r="BJ337" i="1"/>
  <c r="BJ338" i="1"/>
  <c r="BJ339" i="1"/>
  <c r="BJ340" i="1"/>
  <c r="BJ341" i="1"/>
  <c r="BJ342" i="1"/>
  <c r="BJ343" i="1"/>
  <c r="BJ344" i="1"/>
  <c r="BJ345" i="1"/>
  <c r="BJ346" i="1"/>
  <c r="BJ347" i="1"/>
  <c r="BJ348" i="1"/>
  <c r="BJ349" i="1"/>
  <c r="BJ350" i="1"/>
  <c r="BJ351" i="1"/>
  <c r="BJ352" i="1"/>
  <c r="BJ353" i="1"/>
  <c r="BJ354" i="1"/>
  <c r="BJ355" i="1"/>
  <c r="BJ356" i="1"/>
  <c r="BJ357" i="1"/>
  <c r="BJ358" i="1"/>
  <c r="BJ359" i="1"/>
  <c r="BJ360" i="1"/>
  <c r="BJ361" i="1"/>
  <c r="BJ362" i="1"/>
  <c r="BJ363" i="1"/>
  <c r="BJ364" i="1"/>
  <c r="BJ365" i="1"/>
  <c r="BJ366" i="1"/>
  <c r="BJ367" i="1"/>
  <c r="BJ368" i="1"/>
  <c r="BJ369" i="1"/>
  <c r="BJ370" i="1"/>
  <c r="BJ371" i="1"/>
  <c r="BJ372" i="1"/>
  <c r="BJ373" i="1"/>
  <c r="BJ374" i="1"/>
  <c r="BJ375" i="1"/>
  <c r="BJ376" i="1"/>
  <c r="BJ377" i="1"/>
  <c r="BJ378" i="1"/>
  <c r="BJ379" i="1"/>
  <c r="BJ14" i="1"/>
  <c r="BN14" i="1"/>
  <c r="BR14" i="1"/>
  <c r="BV14" i="1"/>
  <c r="BZ14" i="1"/>
  <c r="CD14" i="1"/>
  <c r="CH14" i="1"/>
  <c r="CL14" i="1"/>
  <c r="CP14" i="1"/>
  <c r="CW14" i="1"/>
  <c r="DA14" i="1"/>
  <c r="DE14" i="1"/>
  <c r="DI14" i="1"/>
  <c r="DM14" i="1"/>
  <c r="DQ14" i="1"/>
  <c r="BN15" i="1"/>
  <c r="BR15" i="1"/>
  <c r="BV15" i="1"/>
  <c r="BZ15" i="1"/>
  <c r="CD15" i="1"/>
  <c r="CH15" i="1"/>
  <c r="CL15" i="1"/>
  <c r="CP15" i="1"/>
  <c r="CW15" i="1"/>
  <c r="DA15" i="1"/>
  <c r="DE15" i="1"/>
  <c r="DI15" i="1"/>
  <c r="DM15" i="1"/>
  <c r="DQ15" i="1"/>
  <c r="BN16" i="1"/>
  <c r="BR16" i="1"/>
  <c r="BV16" i="1"/>
  <c r="BZ16" i="1"/>
  <c r="CD16" i="1"/>
  <c r="CH16" i="1"/>
  <c r="CL16" i="1"/>
  <c r="CP16" i="1"/>
  <c r="CW16" i="1"/>
  <c r="DA16" i="1"/>
  <c r="DE16" i="1"/>
  <c r="DI16" i="1"/>
  <c r="DM16" i="1"/>
  <c r="DQ16" i="1"/>
  <c r="BN17" i="1"/>
  <c r="BR17" i="1"/>
  <c r="BV17" i="1"/>
  <c r="BZ17" i="1"/>
  <c r="CD17" i="1"/>
  <c r="CH17" i="1"/>
  <c r="CL17" i="1"/>
  <c r="CP17" i="1"/>
  <c r="CW17" i="1"/>
  <c r="DA17" i="1"/>
  <c r="DE17" i="1"/>
  <c r="DI17" i="1"/>
  <c r="DM17" i="1"/>
  <c r="DQ17" i="1"/>
  <c r="BN18" i="1"/>
  <c r="BR18" i="1"/>
  <c r="BV18" i="1"/>
  <c r="BZ18" i="1"/>
  <c r="CD18" i="1"/>
  <c r="CH18" i="1"/>
  <c r="CL18" i="1"/>
  <c r="CP18" i="1"/>
  <c r="CW18" i="1"/>
  <c r="DA18" i="1"/>
  <c r="DE18" i="1"/>
  <c r="DI18" i="1"/>
  <c r="DM18" i="1"/>
  <c r="DQ18" i="1"/>
  <c r="BN19" i="1"/>
  <c r="BR19" i="1"/>
  <c r="BV19" i="1"/>
  <c r="BZ19" i="1"/>
  <c r="CD19" i="1"/>
  <c r="CH19" i="1"/>
  <c r="CL19" i="1"/>
  <c r="CP19" i="1"/>
  <c r="CW19" i="1"/>
  <c r="DA19" i="1"/>
  <c r="DE19" i="1"/>
  <c r="DI19" i="1"/>
  <c r="DM19" i="1"/>
  <c r="DQ19" i="1"/>
  <c r="BN20" i="1"/>
  <c r="BR20" i="1"/>
  <c r="BV20" i="1"/>
  <c r="BZ20" i="1"/>
  <c r="CD20" i="1"/>
  <c r="CH20" i="1"/>
  <c r="CL20" i="1"/>
  <c r="CP20" i="1"/>
  <c r="CW20" i="1"/>
  <c r="DA20" i="1"/>
  <c r="DE20" i="1"/>
  <c r="DI20" i="1"/>
  <c r="DM20" i="1"/>
  <c r="DQ20" i="1"/>
  <c r="BN21" i="1"/>
  <c r="BR21" i="1"/>
  <c r="BV21" i="1"/>
  <c r="BZ21" i="1"/>
  <c r="CD21" i="1"/>
  <c r="CH21" i="1"/>
  <c r="CL21" i="1"/>
  <c r="CP21" i="1"/>
  <c r="CW21" i="1"/>
  <c r="DA21" i="1"/>
  <c r="DE21" i="1"/>
  <c r="DI21" i="1"/>
  <c r="DM21" i="1"/>
  <c r="DQ21" i="1"/>
  <c r="BN22" i="1"/>
  <c r="BR22" i="1"/>
  <c r="BV22" i="1"/>
  <c r="BZ22" i="1"/>
  <c r="CD22" i="1"/>
  <c r="CH22" i="1"/>
  <c r="CL22" i="1"/>
  <c r="CP22" i="1"/>
  <c r="CW22" i="1"/>
  <c r="DA22" i="1"/>
  <c r="DE22" i="1"/>
  <c r="DI22" i="1"/>
  <c r="DM22" i="1"/>
  <c r="DQ22" i="1"/>
  <c r="BN23" i="1"/>
  <c r="BR23" i="1"/>
  <c r="BV23" i="1"/>
  <c r="BZ23" i="1"/>
  <c r="CD23" i="1"/>
  <c r="CH23" i="1"/>
  <c r="CL23" i="1"/>
  <c r="CP23" i="1"/>
  <c r="CW23" i="1"/>
  <c r="DA23" i="1"/>
  <c r="DE23" i="1"/>
  <c r="DI23" i="1"/>
  <c r="DM23" i="1"/>
  <c r="DQ23" i="1"/>
  <c r="BN24" i="1"/>
  <c r="BR24" i="1"/>
  <c r="BV24" i="1"/>
  <c r="BZ24" i="1"/>
  <c r="CD24" i="1"/>
  <c r="CH24" i="1"/>
  <c r="CL24" i="1"/>
  <c r="CP24" i="1"/>
  <c r="CW24" i="1"/>
  <c r="DA24" i="1"/>
  <c r="DE24" i="1"/>
  <c r="DI24" i="1"/>
  <c r="DM24" i="1"/>
  <c r="DQ24" i="1"/>
  <c r="BN25" i="1"/>
  <c r="BR25" i="1"/>
  <c r="BV25" i="1"/>
  <c r="BZ25" i="1"/>
  <c r="CD25" i="1"/>
  <c r="CH25" i="1"/>
  <c r="CL25" i="1"/>
  <c r="CP25" i="1"/>
  <c r="CW25" i="1"/>
  <c r="DA25" i="1"/>
  <c r="DE25" i="1"/>
  <c r="DI25" i="1"/>
  <c r="DM25" i="1"/>
  <c r="DQ25" i="1"/>
  <c r="BN26" i="1"/>
  <c r="BR26" i="1"/>
  <c r="BV26" i="1"/>
  <c r="BZ26" i="1"/>
  <c r="CD26" i="1"/>
  <c r="CH26" i="1"/>
  <c r="CL26" i="1"/>
  <c r="CP26" i="1"/>
  <c r="CW26" i="1"/>
  <c r="DA26" i="1"/>
  <c r="DE26" i="1"/>
  <c r="DI26" i="1"/>
  <c r="DM26" i="1"/>
  <c r="DQ26" i="1"/>
  <c r="BN27" i="1"/>
  <c r="BR27" i="1"/>
  <c r="BV27" i="1"/>
  <c r="BZ27" i="1"/>
  <c r="CD27" i="1"/>
  <c r="CH27" i="1"/>
  <c r="CL27" i="1"/>
  <c r="CP27" i="1"/>
  <c r="CW27" i="1"/>
  <c r="DA27" i="1"/>
  <c r="DE27" i="1"/>
  <c r="DI27" i="1"/>
  <c r="DM27" i="1"/>
  <c r="DQ27" i="1"/>
  <c r="BN28" i="1"/>
  <c r="BR28" i="1"/>
  <c r="BV28" i="1"/>
  <c r="BZ28" i="1"/>
  <c r="CD28" i="1"/>
  <c r="CH28" i="1"/>
  <c r="CL28" i="1"/>
  <c r="CP28" i="1"/>
  <c r="CW28" i="1"/>
  <c r="DA28" i="1"/>
  <c r="DE28" i="1"/>
  <c r="DI28" i="1"/>
  <c r="DM28" i="1"/>
  <c r="DQ28" i="1"/>
  <c r="BN29" i="1"/>
  <c r="BR29" i="1"/>
  <c r="BV29" i="1"/>
  <c r="BZ29" i="1"/>
  <c r="CD29" i="1"/>
  <c r="CH29" i="1"/>
  <c r="CL29" i="1"/>
  <c r="CP29" i="1"/>
  <c r="CW29" i="1"/>
  <c r="DA29" i="1"/>
  <c r="DE29" i="1"/>
  <c r="DI29" i="1"/>
  <c r="DM29" i="1"/>
  <c r="DQ29" i="1"/>
  <c r="BN30" i="1"/>
  <c r="BR30" i="1"/>
  <c r="BV30" i="1"/>
  <c r="BZ30" i="1"/>
  <c r="CD30" i="1"/>
  <c r="CH30" i="1"/>
  <c r="CL30" i="1"/>
  <c r="CP30" i="1"/>
  <c r="CW30" i="1"/>
  <c r="DA30" i="1"/>
  <c r="DE30" i="1"/>
  <c r="DI30" i="1"/>
  <c r="DM30" i="1"/>
  <c r="DQ30" i="1"/>
  <c r="BN31" i="1"/>
  <c r="BR31" i="1"/>
  <c r="BV31" i="1"/>
  <c r="BZ31" i="1"/>
  <c r="CD31" i="1"/>
  <c r="CH31" i="1"/>
  <c r="CL31" i="1"/>
  <c r="CP31" i="1"/>
  <c r="CW31" i="1"/>
  <c r="DA31" i="1"/>
  <c r="DE31" i="1"/>
  <c r="DI31" i="1"/>
  <c r="DM31" i="1"/>
  <c r="DQ31" i="1"/>
  <c r="BN32" i="1"/>
  <c r="BR32" i="1"/>
  <c r="BV32" i="1"/>
  <c r="BZ32" i="1"/>
  <c r="CD32" i="1"/>
  <c r="CH32" i="1"/>
  <c r="CL32" i="1"/>
  <c r="CP32" i="1"/>
  <c r="CW32" i="1"/>
  <c r="DA32" i="1"/>
  <c r="DE32" i="1"/>
  <c r="DI32" i="1"/>
  <c r="DM32" i="1"/>
  <c r="DQ32" i="1"/>
  <c r="BN33" i="1"/>
  <c r="BR33" i="1"/>
  <c r="BV33" i="1"/>
  <c r="BZ33" i="1"/>
  <c r="CD33" i="1"/>
  <c r="CH33" i="1"/>
  <c r="CL33" i="1"/>
  <c r="CP33" i="1"/>
  <c r="CW33" i="1"/>
  <c r="DA33" i="1"/>
  <c r="DE33" i="1"/>
  <c r="DI33" i="1"/>
  <c r="DM33" i="1"/>
  <c r="DQ33" i="1"/>
  <c r="BN34" i="1"/>
  <c r="BR34" i="1"/>
  <c r="BV34" i="1"/>
  <c r="BZ34" i="1"/>
  <c r="CD34" i="1"/>
  <c r="CH34" i="1"/>
  <c r="CL34" i="1"/>
  <c r="CP34" i="1"/>
  <c r="CW34" i="1"/>
  <c r="DA34" i="1"/>
  <c r="DE34" i="1"/>
  <c r="DI34" i="1"/>
  <c r="DM34" i="1"/>
  <c r="DQ34" i="1"/>
  <c r="BN35" i="1"/>
  <c r="BR35" i="1"/>
  <c r="BV35" i="1"/>
  <c r="BZ35" i="1"/>
  <c r="CD35" i="1"/>
  <c r="CH35" i="1"/>
  <c r="CL35" i="1"/>
  <c r="CP35" i="1"/>
  <c r="CW35" i="1"/>
  <c r="DA35" i="1"/>
  <c r="DE35" i="1"/>
  <c r="DI35" i="1"/>
  <c r="DM35" i="1"/>
  <c r="DQ35" i="1"/>
  <c r="BN36" i="1"/>
  <c r="BR36" i="1"/>
  <c r="BV36" i="1"/>
  <c r="BZ36" i="1"/>
  <c r="CD36" i="1"/>
  <c r="CH36" i="1"/>
  <c r="CL36" i="1"/>
  <c r="CP36" i="1"/>
  <c r="CW36" i="1"/>
  <c r="DA36" i="1"/>
  <c r="DE36" i="1"/>
  <c r="DI36" i="1"/>
  <c r="DM36" i="1"/>
  <c r="DQ36" i="1"/>
  <c r="BN37" i="1"/>
  <c r="BR37" i="1"/>
  <c r="BV37" i="1"/>
  <c r="BZ37" i="1"/>
  <c r="CD37" i="1"/>
  <c r="CH37" i="1"/>
  <c r="CL37" i="1"/>
  <c r="CP37" i="1"/>
  <c r="CW37" i="1"/>
  <c r="DA37" i="1"/>
  <c r="DE37" i="1"/>
  <c r="DI37" i="1"/>
  <c r="DM37" i="1"/>
  <c r="DQ37" i="1"/>
  <c r="BN38" i="1"/>
  <c r="BR38" i="1"/>
  <c r="BV38" i="1"/>
  <c r="BZ38" i="1"/>
  <c r="CD38" i="1"/>
  <c r="CH38" i="1"/>
  <c r="CL38" i="1"/>
  <c r="CP38" i="1"/>
  <c r="CW38" i="1"/>
  <c r="DA38" i="1"/>
  <c r="DE38" i="1"/>
  <c r="DI38" i="1"/>
  <c r="DM38" i="1"/>
  <c r="DQ38" i="1"/>
  <c r="BN39" i="1"/>
  <c r="BR39" i="1"/>
  <c r="BV39" i="1"/>
  <c r="BZ39" i="1"/>
  <c r="CD39" i="1"/>
  <c r="CH39" i="1"/>
  <c r="CL39" i="1"/>
  <c r="CP39" i="1"/>
  <c r="CW39" i="1"/>
  <c r="DA39" i="1"/>
  <c r="DE39" i="1"/>
  <c r="DI39" i="1"/>
  <c r="DM39" i="1"/>
  <c r="DQ39" i="1"/>
  <c r="BN40" i="1"/>
  <c r="BR40" i="1"/>
  <c r="BV40" i="1"/>
  <c r="BZ40" i="1"/>
  <c r="CD40" i="1"/>
  <c r="CH40" i="1"/>
  <c r="CL40" i="1"/>
  <c r="CP40" i="1"/>
  <c r="CW40" i="1"/>
  <c r="DA40" i="1"/>
  <c r="DE40" i="1"/>
  <c r="DI40" i="1"/>
  <c r="DM40" i="1"/>
  <c r="DQ40" i="1"/>
  <c r="BN41" i="1"/>
  <c r="BR41" i="1"/>
  <c r="BV41" i="1"/>
  <c r="BZ41" i="1"/>
  <c r="CD41" i="1"/>
  <c r="CH41" i="1"/>
  <c r="CL41" i="1"/>
  <c r="CP41" i="1"/>
  <c r="CW41" i="1"/>
  <c r="DA41" i="1"/>
  <c r="DE41" i="1"/>
  <c r="DI41" i="1"/>
  <c r="DM41" i="1"/>
  <c r="DQ41" i="1"/>
  <c r="BN42" i="1"/>
  <c r="BR42" i="1"/>
  <c r="BV42" i="1"/>
  <c r="BZ42" i="1"/>
  <c r="CD42" i="1"/>
  <c r="CH42" i="1"/>
  <c r="CL42" i="1"/>
  <c r="CP42" i="1"/>
  <c r="CW42" i="1"/>
  <c r="DA42" i="1"/>
  <c r="DE42" i="1"/>
  <c r="DI42" i="1"/>
  <c r="DM42" i="1"/>
  <c r="DQ42" i="1"/>
  <c r="BN43" i="1"/>
  <c r="BR43" i="1"/>
  <c r="BV43" i="1"/>
  <c r="BZ43" i="1"/>
  <c r="CD43" i="1"/>
  <c r="CH43" i="1"/>
  <c r="CL43" i="1"/>
  <c r="CP43" i="1"/>
  <c r="CW43" i="1"/>
  <c r="DA43" i="1"/>
  <c r="DE43" i="1"/>
  <c r="DI43" i="1"/>
  <c r="DM43" i="1"/>
  <c r="DQ43" i="1"/>
  <c r="BN44" i="1"/>
  <c r="BR44" i="1"/>
  <c r="BV44" i="1"/>
  <c r="BZ44" i="1"/>
  <c r="CD44" i="1"/>
  <c r="CH44" i="1"/>
  <c r="CL44" i="1"/>
  <c r="CP44" i="1"/>
  <c r="CW44" i="1"/>
  <c r="DA44" i="1"/>
  <c r="DE44" i="1"/>
  <c r="DI44" i="1"/>
  <c r="DM44" i="1"/>
  <c r="DQ44" i="1"/>
  <c r="BN45" i="1"/>
  <c r="BR45" i="1"/>
  <c r="BV45" i="1"/>
  <c r="BZ45" i="1"/>
  <c r="CD45" i="1"/>
  <c r="CH45" i="1"/>
  <c r="CL45" i="1"/>
  <c r="CP45" i="1"/>
  <c r="CW45" i="1"/>
  <c r="DA45" i="1"/>
  <c r="DE45" i="1"/>
  <c r="DI45" i="1"/>
  <c r="DM45" i="1"/>
  <c r="DQ45" i="1"/>
  <c r="BN46" i="1"/>
  <c r="BR46" i="1"/>
  <c r="BV46" i="1"/>
  <c r="BZ46" i="1"/>
  <c r="CD46" i="1"/>
  <c r="CH46" i="1"/>
  <c r="CL46" i="1"/>
  <c r="CP46" i="1"/>
  <c r="CW46" i="1"/>
  <c r="DA46" i="1"/>
  <c r="DE46" i="1"/>
  <c r="DI46" i="1"/>
  <c r="DM46" i="1"/>
  <c r="DQ46" i="1"/>
  <c r="BN47" i="1"/>
  <c r="BR47" i="1"/>
  <c r="BV47" i="1"/>
  <c r="BZ47" i="1"/>
  <c r="CD47" i="1"/>
  <c r="CH47" i="1"/>
  <c r="CL47" i="1"/>
  <c r="CP47" i="1"/>
  <c r="CW47" i="1"/>
  <c r="DA47" i="1"/>
  <c r="DE47" i="1"/>
  <c r="DI47" i="1"/>
  <c r="DM47" i="1"/>
  <c r="DQ47" i="1"/>
  <c r="BN48" i="1"/>
  <c r="BR48" i="1"/>
  <c r="BV48" i="1"/>
  <c r="BZ48" i="1"/>
  <c r="CD48" i="1"/>
  <c r="CH48" i="1"/>
  <c r="CL48" i="1"/>
  <c r="CP48" i="1"/>
  <c r="CW48" i="1"/>
  <c r="DA48" i="1"/>
  <c r="DE48" i="1"/>
  <c r="DI48" i="1"/>
  <c r="DM48" i="1"/>
  <c r="DQ48" i="1"/>
  <c r="BN49" i="1"/>
  <c r="BR49" i="1"/>
  <c r="BV49" i="1"/>
  <c r="BZ49" i="1"/>
  <c r="CD49" i="1"/>
  <c r="CH49" i="1"/>
  <c r="CL49" i="1"/>
  <c r="CP49" i="1"/>
  <c r="CW49" i="1"/>
  <c r="DA49" i="1"/>
  <c r="DE49" i="1"/>
  <c r="DI49" i="1"/>
  <c r="DM49" i="1"/>
  <c r="DQ49" i="1"/>
  <c r="BN50" i="1"/>
  <c r="BR50" i="1"/>
  <c r="BV50" i="1"/>
  <c r="BZ50" i="1"/>
  <c r="CD50" i="1"/>
  <c r="CH50" i="1"/>
  <c r="CL50" i="1"/>
  <c r="CP50" i="1"/>
  <c r="CW50" i="1"/>
  <c r="DA50" i="1"/>
  <c r="DE50" i="1"/>
  <c r="DI50" i="1"/>
  <c r="DM50" i="1"/>
  <c r="DQ50" i="1"/>
  <c r="BN51" i="1"/>
  <c r="BR51" i="1"/>
  <c r="BV51" i="1"/>
  <c r="BZ51" i="1"/>
  <c r="CD51" i="1"/>
  <c r="CH51" i="1"/>
  <c r="CL51" i="1"/>
  <c r="CP51" i="1"/>
  <c r="CW51" i="1"/>
  <c r="DA51" i="1"/>
  <c r="DE51" i="1"/>
  <c r="DI51" i="1"/>
  <c r="DM51" i="1"/>
  <c r="DQ51" i="1"/>
  <c r="BN52" i="1"/>
  <c r="BR52" i="1"/>
  <c r="BV52" i="1"/>
  <c r="BZ52" i="1"/>
  <c r="CD52" i="1"/>
  <c r="CH52" i="1"/>
  <c r="CL52" i="1"/>
  <c r="CP52" i="1"/>
  <c r="CW52" i="1"/>
  <c r="DA52" i="1"/>
  <c r="DE52" i="1"/>
  <c r="DI52" i="1"/>
  <c r="DM52" i="1"/>
  <c r="DQ52" i="1"/>
  <c r="BN53" i="1"/>
  <c r="BR53" i="1"/>
  <c r="BV53" i="1"/>
  <c r="BZ53" i="1"/>
  <c r="CD53" i="1"/>
  <c r="CH53" i="1"/>
  <c r="CL53" i="1"/>
  <c r="CP53" i="1"/>
  <c r="CW53" i="1"/>
  <c r="DA53" i="1"/>
  <c r="DE53" i="1"/>
  <c r="DI53" i="1"/>
  <c r="DM53" i="1"/>
  <c r="DQ53" i="1"/>
  <c r="BN54" i="1"/>
  <c r="BR54" i="1"/>
  <c r="BV54" i="1"/>
  <c r="BZ54" i="1"/>
  <c r="CD54" i="1"/>
  <c r="CH54" i="1"/>
  <c r="CL54" i="1"/>
  <c r="CP54" i="1"/>
  <c r="CW54" i="1"/>
  <c r="DA54" i="1"/>
  <c r="DE54" i="1"/>
  <c r="DI54" i="1"/>
  <c r="DM54" i="1"/>
  <c r="DQ54" i="1"/>
  <c r="BN55" i="1"/>
  <c r="BR55" i="1"/>
  <c r="BV55" i="1"/>
  <c r="BZ55" i="1"/>
  <c r="CD55" i="1"/>
  <c r="CH55" i="1"/>
  <c r="CL55" i="1"/>
  <c r="CP55" i="1"/>
  <c r="CW55" i="1"/>
  <c r="DA55" i="1"/>
  <c r="DE55" i="1"/>
  <c r="DI55" i="1"/>
  <c r="DM55" i="1"/>
  <c r="DQ55" i="1"/>
  <c r="BN56" i="1"/>
  <c r="BR56" i="1"/>
  <c r="BV56" i="1"/>
  <c r="BZ56" i="1"/>
  <c r="CD56" i="1"/>
  <c r="CH56" i="1"/>
  <c r="CL56" i="1"/>
  <c r="CP56" i="1"/>
  <c r="CW56" i="1"/>
  <c r="DA56" i="1"/>
  <c r="DE56" i="1"/>
  <c r="DI56" i="1"/>
  <c r="DM56" i="1"/>
  <c r="DQ56" i="1"/>
  <c r="BN57" i="1"/>
  <c r="BR57" i="1"/>
  <c r="BV57" i="1"/>
  <c r="BZ57" i="1"/>
  <c r="CD57" i="1"/>
  <c r="CH57" i="1"/>
  <c r="CL57" i="1"/>
  <c r="CP57" i="1"/>
  <c r="CW57" i="1"/>
  <c r="DA57" i="1"/>
  <c r="DE57" i="1"/>
  <c r="DI57" i="1"/>
  <c r="DM57" i="1"/>
  <c r="DQ57" i="1"/>
  <c r="BN58" i="1"/>
  <c r="BR58" i="1"/>
  <c r="BV58" i="1"/>
  <c r="BZ58" i="1"/>
  <c r="CD58" i="1"/>
  <c r="CH58" i="1"/>
  <c r="CL58" i="1"/>
  <c r="CP58" i="1"/>
  <c r="CW58" i="1"/>
  <c r="DA58" i="1"/>
  <c r="DE58" i="1"/>
  <c r="DI58" i="1"/>
  <c r="DM58" i="1"/>
  <c r="DQ58" i="1"/>
  <c r="BN59" i="1"/>
  <c r="BR59" i="1"/>
  <c r="BV59" i="1"/>
  <c r="BZ59" i="1"/>
  <c r="CD59" i="1"/>
  <c r="CH59" i="1"/>
  <c r="CL59" i="1"/>
  <c r="CP59" i="1"/>
  <c r="CW59" i="1"/>
  <c r="DA59" i="1"/>
  <c r="DE59" i="1"/>
  <c r="DI59" i="1"/>
  <c r="DM59" i="1"/>
  <c r="DQ59" i="1"/>
  <c r="BN60" i="1"/>
  <c r="BR60" i="1"/>
  <c r="BV60" i="1"/>
  <c r="BZ60" i="1"/>
  <c r="CD60" i="1"/>
  <c r="CH60" i="1"/>
  <c r="CL60" i="1"/>
  <c r="CP60" i="1"/>
  <c r="CW60" i="1"/>
  <c r="DA60" i="1"/>
  <c r="DE60" i="1"/>
  <c r="DI60" i="1"/>
  <c r="DM60" i="1"/>
  <c r="DQ60" i="1"/>
  <c r="BN61" i="1"/>
  <c r="BR61" i="1"/>
  <c r="BV61" i="1"/>
  <c r="BZ61" i="1"/>
  <c r="CD61" i="1"/>
  <c r="CH61" i="1"/>
  <c r="CL61" i="1"/>
  <c r="CP61" i="1"/>
  <c r="CW61" i="1"/>
  <c r="DA61" i="1"/>
  <c r="DE61" i="1"/>
  <c r="DI61" i="1"/>
  <c r="DM61" i="1"/>
  <c r="DQ61" i="1"/>
  <c r="BN62" i="1"/>
  <c r="BR62" i="1"/>
  <c r="BV62" i="1"/>
  <c r="BZ62" i="1"/>
  <c r="CD62" i="1"/>
  <c r="CH62" i="1"/>
  <c r="CL62" i="1"/>
  <c r="CP62" i="1"/>
  <c r="CW62" i="1"/>
  <c r="DA62" i="1"/>
  <c r="DE62" i="1"/>
  <c r="DI62" i="1"/>
  <c r="DM62" i="1"/>
  <c r="DQ62" i="1"/>
  <c r="BN63" i="1"/>
  <c r="BR63" i="1"/>
  <c r="BV63" i="1"/>
  <c r="BZ63" i="1"/>
  <c r="CD63" i="1"/>
  <c r="CH63" i="1"/>
  <c r="CL63" i="1"/>
  <c r="CP63" i="1"/>
  <c r="CW63" i="1"/>
  <c r="DA63" i="1"/>
  <c r="DE63" i="1"/>
  <c r="DI63" i="1"/>
  <c r="DM63" i="1"/>
  <c r="DQ63" i="1"/>
  <c r="BN64" i="1"/>
  <c r="BR64" i="1"/>
  <c r="BV64" i="1"/>
  <c r="BZ64" i="1"/>
  <c r="CD64" i="1"/>
  <c r="CH64" i="1"/>
  <c r="CL64" i="1"/>
  <c r="CP64" i="1"/>
  <c r="CW64" i="1"/>
  <c r="DA64" i="1"/>
  <c r="DE64" i="1"/>
  <c r="DI64" i="1"/>
  <c r="DM64" i="1"/>
  <c r="DQ64" i="1"/>
  <c r="BN65" i="1"/>
  <c r="BR65" i="1"/>
  <c r="BV65" i="1"/>
  <c r="BZ65" i="1"/>
  <c r="CD65" i="1"/>
  <c r="CH65" i="1"/>
  <c r="CL65" i="1"/>
  <c r="CP65" i="1"/>
  <c r="CW65" i="1"/>
  <c r="DA65" i="1"/>
  <c r="DE65" i="1"/>
  <c r="DI65" i="1"/>
  <c r="DM65" i="1"/>
  <c r="DQ65" i="1"/>
  <c r="BN66" i="1"/>
  <c r="BR66" i="1"/>
  <c r="BV66" i="1"/>
  <c r="BZ66" i="1"/>
  <c r="CD66" i="1"/>
  <c r="CH66" i="1"/>
  <c r="CL66" i="1"/>
  <c r="CP66" i="1"/>
  <c r="CW66" i="1"/>
  <c r="DA66" i="1"/>
  <c r="DE66" i="1"/>
  <c r="DI66" i="1"/>
  <c r="DM66" i="1"/>
  <c r="DQ66" i="1"/>
  <c r="BN67" i="1"/>
  <c r="BR67" i="1"/>
  <c r="BV67" i="1"/>
  <c r="BZ67" i="1"/>
  <c r="CD67" i="1"/>
  <c r="CH67" i="1"/>
  <c r="CL67" i="1"/>
  <c r="CP67" i="1"/>
  <c r="CW67" i="1"/>
  <c r="DA67" i="1"/>
  <c r="DE67" i="1"/>
  <c r="DI67" i="1"/>
  <c r="DM67" i="1"/>
  <c r="DQ67" i="1"/>
  <c r="BN68" i="1"/>
  <c r="BR68" i="1"/>
  <c r="BV68" i="1"/>
  <c r="BZ68" i="1"/>
  <c r="CD68" i="1"/>
  <c r="CH68" i="1"/>
  <c r="CL68" i="1"/>
  <c r="CP68" i="1"/>
  <c r="CW68" i="1"/>
  <c r="DA68" i="1"/>
  <c r="DE68" i="1"/>
  <c r="DI68" i="1"/>
  <c r="DM68" i="1"/>
  <c r="DQ68" i="1"/>
  <c r="BN69" i="1"/>
  <c r="BR69" i="1"/>
  <c r="BV69" i="1"/>
  <c r="BZ69" i="1"/>
  <c r="CD69" i="1"/>
  <c r="CH69" i="1"/>
  <c r="CL69" i="1"/>
  <c r="CP69" i="1"/>
  <c r="CW69" i="1"/>
  <c r="DA69" i="1"/>
  <c r="DE69" i="1"/>
  <c r="DI69" i="1"/>
  <c r="DM69" i="1"/>
  <c r="DQ69" i="1"/>
  <c r="BN70" i="1"/>
  <c r="BR70" i="1"/>
  <c r="BV70" i="1"/>
  <c r="BZ70" i="1"/>
  <c r="CD70" i="1"/>
  <c r="CH70" i="1"/>
  <c r="CL70" i="1"/>
  <c r="CP70" i="1"/>
  <c r="CW70" i="1"/>
  <c r="DA70" i="1"/>
  <c r="DE70" i="1"/>
  <c r="DI70" i="1"/>
  <c r="DM70" i="1"/>
  <c r="DQ70" i="1"/>
  <c r="BN71" i="1"/>
  <c r="BR71" i="1"/>
  <c r="BV71" i="1"/>
  <c r="BZ71" i="1"/>
  <c r="CD71" i="1"/>
  <c r="CH71" i="1"/>
  <c r="CL71" i="1"/>
  <c r="CP71" i="1"/>
  <c r="CW71" i="1"/>
  <c r="DA71" i="1"/>
  <c r="DE71" i="1"/>
  <c r="DI71" i="1"/>
  <c r="DM71" i="1"/>
  <c r="DQ71" i="1"/>
  <c r="BN72" i="1"/>
  <c r="BR72" i="1"/>
  <c r="BV72" i="1"/>
  <c r="BZ72" i="1"/>
  <c r="CD72" i="1"/>
  <c r="CH72" i="1"/>
  <c r="CL72" i="1"/>
  <c r="CP72" i="1"/>
  <c r="CW72" i="1"/>
  <c r="DA72" i="1"/>
  <c r="DE72" i="1"/>
  <c r="DI72" i="1"/>
  <c r="DM72" i="1"/>
  <c r="DQ72" i="1"/>
  <c r="BN73" i="1"/>
  <c r="BR73" i="1"/>
  <c r="BV73" i="1"/>
  <c r="BZ73" i="1"/>
  <c r="CD73" i="1"/>
  <c r="CH73" i="1"/>
  <c r="CL73" i="1"/>
  <c r="CP73" i="1"/>
  <c r="CW73" i="1"/>
  <c r="DA73" i="1"/>
  <c r="DE73" i="1"/>
  <c r="DI73" i="1"/>
  <c r="DM73" i="1"/>
  <c r="DQ73" i="1"/>
  <c r="BN74" i="1"/>
  <c r="BR74" i="1"/>
  <c r="BV74" i="1"/>
  <c r="BZ74" i="1"/>
  <c r="CD74" i="1"/>
  <c r="CH74" i="1"/>
  <c r="CL74" i="1"/>
  <c r="CP74" i="1"/>
  <c r="CW74" i="1"/>
  <c r="DA74" i="1"/>
  <c r="DE74" i="1"/>
  <c r="DI74" i="1"/>
  <c r="DM74" i="1"/>
  <c r="DQ74" i="1"/>
  <c r="BN75" i="1"/>
  <c r="BR75" i="1"/>
  <c r="BV75" i="1"/>
  <c r="BZ75" i="1"/>
  <c r="CD75" i="1"/>
  <c r="CH75" i="1"/>
  <c r="CL75" i="1"/>
  <c r="CP75" i="1"/>
  <c r="CW75" i="1"/>
  <c r="DA75" i="1"/>
  <c r="DE75" i="1"/>
  <c r="DI75" i="1"/>
  <c r="DM75" i="1"/>
  <c r="DQ75" i="1"/>
  <c r="BN76" i="1"/>
  <c r="BR76" i="1"/>
  <c r="BV76" i="1"/>
  <c r="BZ76" i="1"/>
  <c r="CD76" i="1"/>
  <c r="CH76" i="1"/>
  <c r="CL76" i="1"/>
  <c r="CP76" i="1"/>
  <c r="CW76" i="1"/>
  <c r="DA76" i="1"/>
  <c r="DE76" i="1"/>
  <c r="DI76" i="1"/>
  <c r="DM76" i="1"/>
  <c r="DQ76" i="1"/>
  <c r="BN77" i="1"/>
  <c r="BR77" i="1"/>
  <c r="BV77" i="1"/>
  <c r="BZ77" i="1"/>
  <c r="CD77" i="1"/>
  <c r="CH77" i="1"/>
  <c r="CL77" i="1"/>
  <c r="CP77" i="1"/>
  <c r="CW77" i="1"/>
  <c r="DA77" i="1"/>
  <c r="DE77" i="1"/>
  <c r="DI77" i="1"/>
  <c r="DM77" i="1"/>
  <c r="DQ77" i="1"/>
  <c r="BN78" i="1"/>
  <c r="BR78" i="1"/>
  <c r="BV78" i="1"/>
  <c r="BZ78" i="1"/>
  <c r="CD78" i="1"/>
  <c r="CH78" i="1"/>
  <c r="CL78" i="1"/>
  <c r="CP78" i="1"/>
  <c r="CW78" i="1"/>
  <c r="DA78" i="1"/>
  <c r="DE78" i="1"/>
  <c r="DI78" i="1"/>
  <c r="DM78" i="1"/>
  <c r="DQ78" i="1"/>
  <c r="BN79" i="1"/>
  <c r="BR79" i="1"/>
  <c r="BV79" i="1"/>
  <c r="BZ79" i="1"/>
  <c r="CD79" i="1"/>
  <c r="CH79" i="1"/>
  <c r="CL79" i="1"/>
  <c r="CP79" i="1"/>
  <c r="CW79" i="1"/>
  <c r="DA79" i="1"/>
  <c r="DE79" i="1"/>
  <c r="DI79" i="1"/>
  <c r="DM79" i="1"/>
  <c r="DQ79" i="1"/>
  <c r="BN80" i="1"/>
  <c r="BR80" i="1"/>
  <c r="BV80" i="1"/>
  <c r="BZ80" i="1"/>
  <c r="CD80" i="1"/>
  <c r="CH80" i="1"/>
  <c r="CL80" i="1"/>
  <c r="CP80" i="1"/>
  <c r="CW80" i="1"/>
  <c r="DA80" i="1"/>
  <c r="DE80" i="1"/>
  <c r="DI80" i="1"/>
  <c r="DM80" i="1"/>
  <c r="DQ80" i="1"/>
  <c r="BN81" i="1"/>
  <c r="BR81" i="1"/>
  <c r="BV81" i="1"/>
  <c r="BZ81" i="1"/>
  <c r="CD81" i="1"/>
  <c r="CH81" i="1"/>
  <c r="CL81" i="1"/>
  <c r="CP81" i="1"/>
  <c r="CW81" i="1"/>
  <c r="DA81" i="1"/>
  <c r="DE81" i="1"/>
  <c r="DI81" i="1"/>
  <c r="DM81" i="1"/>
  <c r="DQ81" i="1"/>
  <c r="BN82" i="1"/>
  <c r="BR82" i="1"/>
  <c r="BV82" i="1"/>
  <c r="BZ82" i="1"/>
  <c r="CD82" i="1"/>
  <c r="CH82" i="1"/>
  <c r="CL82" i="1"/>
  <c r="CP82" i="1"/>
  <c r="CW82" i="1"/>
  <c r="DA82" i="1"/>
  <c r="DE82" i="1"/>
  <c r="DI82" i="1"/>
  <c r="DM82" i="1"/>
  <c r="DQ82" i="1"/>
  <c r="BN83" i="1"/>
  <c r="BR83" i="1"/>
  <c r="BV83" i="1"/>
  <c r="BZ83" i="1"/>
  <c r="CD83" i="1"/>
  <c r="CH83" i="1"/>
  <c r="CL83" i="1"/>
  <c r="CP83" i="1"/>
  <c r="CW83" i="1"/>
  <c r="DA83" i="1"/>
  <c r="DE83" i="1"/>
  <c r="DI83" i="1"/>
  <c r="DM83" i="1"/>
  <c r="DQ83" i="1"/>
  <c r="BN84" i="1"/>
  <c r="BR84" i="1"/>
  <c r="BV84" i="1"/>
  <c r="BZ84" i="1"/>
  <c r="CD84" i="1"/>
  <c r="CH84" i="1"/>
  <c r="CL84" i="1"/>
  <c r="CP84" i="1"/>
  <c r="CW84" i="1"/>
  <c r="DA84" i="1"/>
  <c r="DE84" i="1"/>
  <c r="DI84" i="1"/>
  <c r="DM84" i="1"/>
  <c r="DQ84" i="1"/>
  <c r="BN85" i="1"/>
  <c r="BR85" i="1"/>
  <c r="BV85" i="1"/>
  <c r="BZ85" i="1"/>
  <c r="CD85" i="1"/>
  <c r="CH85" i="1"/>
  <c r="CL85" i="1"/>
  <c r="CP85" i="1"/>
  <c r="CW85" i="1"/>
  <c r="DA85" i="1"/>
  <c r="DE85" i="1"/>
  <c r="DI85" i="1"/>
  <c r="DM85" i="1"/>
  <c r="DQ85" i="1"/>
  <c r="BN86" i="1"/>
  <c r="BR86" i="1"/>
  <c r="BV86" i="1"/>
  <c r="BZ86" i="1"/>
  <c r="CD86" i="1"/>
  <c r="CH86" i="1"/>
  <c r="CL86" i="1"/>
  <c r="CP86" i="1"/>
  <c r="CW86" i="1"/>
  <c r="DA86" i="1"/>
  <c r="DE86" i="1"/>
  <c r="DI86" i="1"/>
  <c r="DM86" i="1"/>
  <c r="DQ86" i="1"/>
  <c r="BN87" i="1"/>
  <c r="BR87" i="1"/>
  <c r="BV87" i="1"/>
  <c r="BZ87" i="1"/>
  <c r="CD87" i="1"/>
  <c r="CH87" i="1"/>
  <c r="CL87" i="1"/>
  <c r="CP87" i="1"/>
  <c r="CW87" i="1"/>
  <c r="DA87" i="1"/>
  <c r="DE87" i="1"/>
  <c r="DI87" i="1"/>
  <c r="DM87" i="1"/>
  <c r="DQ87" i="1"/>
  <c r="BN88" i="1"/>
  <c r="BR88" i="1"/>
  <c r="BV88" i="1"/>
  <c r="BZ88" i="1"/>
  <c r="CD88" i="1"/>
  <c r="CH88" i="1"/>
  <c r="CL88" i="1"/>
  <c r="CP88" i="1"/>
  <c r="CW88" i="1"/>
  <c r="DA88" i="1"/>
  <c r="DE88" i="1"/>
  <c r="DI88" i="1"/>
  <c r="DM88" i="1"/>
  <c r="DQ88" i="1"/>
  <c r="BN89" i="1"/>
  <c r="BR89" i="1"/>
  <c r="BV89" i="1"/>
  <c r="BZ89" i="1"/>
  <c r="CD89" i="1"/>
  <c r="CH89" i="1"/>
  <c r="CL89" i="1"/>
  <c r="CP89" i="1"/>
  <c r="CW89" i="1"/>
  <c r="DA89" i="1"/>
  <c r="DE89" i="1"/>
  <c r="DI89" i="1"/>
  <c r="DM89" i="1"/>
  <c r="DQ89" i="1"/>
  <c r="BN90" i="1"/>
  <c r="BR90" i="1"/>
  <c r="BV90" i="1"/>
  <c r="BZ90" i="1"/>
  <c r="CD90" i="1"/>
  <c r="CH90" i="1"/>
  <c r="CL90" i="1"/>
  <c r="CP90" i="1"/>
  <c r="CW90" i="1"/>
  <c r="DA90" i="1"/>
  <c r="DE90" i="1"/>
  <c r="DI90" i="1"/>
  <c r="DM90" i="1"/>
  <c r="DQ90" i="1"/>
  <c r="BN91" i="1"/>
  <c r="BR91" i="1"/>
  <c r="BV91" i="1"/>
  <c r="BZ91" i="1"/>
  <c r="CD91" i="1"/>
  <c r="CH91" i="1"/>
  <c r="CL91" i="1"/>
  <c r="CP91" i="1"/>
  <c r="CW91" i="1"/>
  <c r="DA91" i="1"/>
  <c r="DE91" i="1"/>
  <c r="DI91" i="1"/>
  <c r="DM91" i="1"/>
  <c r="DQ91" i="1"/>
  <c r="BN92" i="1"/>
  <c r="BR92" i="1"/>
  <c r="BV92" i="1"/>
  <c r="BZ92" i="1"/>
  <c r="CD92" i="1"/>
  <c r="CH92" i="1"/>
  <c r="CL92" i="1"/>
  <c r="CP92" i="1"/>
  <c r="CW92" i="1"/>
  <c r="DA92" i="1"/>
  <c r="DE92" i="1"/>
  <c r="DI92" i="1"/>
  <c r="DM92" i="1"/>
  <c r="DQ92" i="1"/>
  <c r="BN93" i="1"/>
  <c r="BR93" i="1"/>
  <c r="BV93" i="1"/>
  <c r="BZ93" i="1"/>
  <c r="CD93" i="1"/>
  <c r="CH93" i="1"/>
  <c r="CL93" i="1"/>
  <c r="CP93" i="1"/>
  <c r="CW93" i="1"/>
  <c r="DA93" i="1"/>
  <c r="DE93" i="1"/>
  <c r="DI93" i="1"/>
  <c r="DM93" i="1"/>
  <c r="DQ93" i="1"/>
  <c r="BN94" i="1"/>
  <c r="BR94" i="1"/>
  <c r="BV94" i="1"/>
  <c r="BZ94" i="1"/>
  <c r="CD94" i="1"/>
  <c r="CH94" i="1"/>
  <c r="CL94" i="1"/>
  <c r="CP94" i="1"/>
  <c r="CW94" i="1"/>
  <c r="DA94" i="1"/>
  <c r="DE94" i="1"/>
  <c r="DI94" i="1"/>
  <c r="DM94" i="1"/>
  <c r="DQ94" i="1"/>
  <c r="BN95" i="1"/>
  <c r="BR95" i="1"/>
  <c r="BV95" i="1"/>
  <c r="BZ95" i="1"/>
  <c r="CD95" i="1"/>
  <c r="CH95" i="1"/>
  <c r="CL95" i="1"/>
  <c r="CP95" i="1"/>
  <c r="CW95" i="1"/>
  <c r="DA95" i="1"/>
  <c r="DE95" i="1"/>
  <c r="DI95" i="1"/>
  <c r="DM95" i="1"/>
  <c r="DQ95" i="1"/>
  <c r="BN96" i="1"/>
  <c r="BR96" i="1"/>
  <c r="BV96" i="1"/>
  <c r="BZ96" i="1"/>
  <c r="CD96" i="1"/>
  <c r="CH96" i="1"/>
  <c r="CL96" i="1"/>
  <c r="CP96" i="1"/>
  <c r="CW96" i="1"/>
  <c r="DA96" i="1"/>
  <c r="DE96" i="1"/>
  <c r="DI96" i="1"/>
  <c r="DM96" i="1"/>
  <c r="DQ96" i="1"/>
  <c r="BN97" i="1"/>
  <c r="BR97" i="1"/>
  <c r="BV97" i="1"/>
  <c r="BZ97" i="1"/>
  <c r="CD97" i="1"/>
  <c r="CH97" i="1"/>
  <c r="CL97" i="1"/>
  <c r="CP97" i="1"/>
  <c r="CW97" i="1"/>
  <c r="DA97" i="1"/>
  <c r="DE97" i="1"/>
  <c r="DI97" i="1"/>
  <c r="DM97" i="1"/>
  <c r="DQ97" i="1"/>
  <c r="BN98" i="1"/>
  <c r="BR98" i="1"/>
  <c r="BV98" i="1"/>
  <c r="BZ98" i="1"/>
  <c r="CD98" i="1"/>
  <c r="CH98" i="1"/>
  <c r="CL98" i="1"/>
  <c r="CP98" i="1"/>
  <c r="CW98" i="1"/>
  <c r="DA98" i="1"/>
  <c r="DE98" i="1"/>
  <c r="DI98" i="1"/>
  <c r="DM98" i="1"/>
  <c r="DQ98" i="1"/>
  <c r="BN99" i="1"/>
  <c r="BR99" i="1"/>
  <c r="BV99" i="1"/>
  <c r="BZ99" i="1"/>
  <c r="CD99" i="1"/>
  <c r="CH99" i="1"/>
  <c r="CL99" i="1"/>
  <c r="CP99" i="1"/>
  <c r="CW99" i="1"/>
  <c r="DA99" i="1"/>
  <c r="DE99" i="1"/>
  <c r="DI99" i="1"/>
  <c r="DM99" i="1"/>
  <c r="DQ99" i="1"/>
  <c r="BN100" i="1"/>
  <c r="BR100" i="1"/>
  <c r="BV100" i="1"/>
  <c r="BZ100" i="1"/>
  <c r="CD100" i="1"/>
  <c r="CH100" i="1"/>
  <c r="CL100" i="1"/>
  <c r="CP100" i="1"/>
  <c r="CW100" i="1"/>
  <c r="DA100" i="1"/>
  <c r="DE100" i="1"/>
  <c r="DI100" i="1"/>
  <c r="DM100" i="1"/>
  <c r="DQ100" i="1"/>
  <c r="BN101" i="1"/>
  <c r="BR101" i="1"/>
  <c r="BV101" i="1"/>
  <c r="BZ101" i="1"/>
  <c r="CD101" i="1"/>
  <c r="CH101" i="1"/>
  <c r="CL101" i="1"/>
  <c r="CP101" i="1"/>
  <c r="CW101" i="1"/>
  <c r="DA101" i="1"/>
  <c r="DE101" i="1"/>
  <c r="DI101" i="1"/>
  <c r="DM101" i="1"/>
  <c r="DQ101" i="1"/>
  <c r="BN102" i="1"/>
  <c r="BR102" i="1"/>
  <c r="BV102" i="1"/>
  <c r="BZ102" i="1"/>
  <c r="CD102" i="1"/>
  <c r="CH102" i="1"/>
  <c r="CL102" i="1"/>
  <c r="CP102" i="1"/>
  <c r="CW102" i="1"/>
  <c r="DA102" i="1"/>
  <c r="DE102" i="1"/>
  <c r="DI102" i="1"/>
  <c r="DM102" i="1"/>
  <c r="DQ102" i="1"/>
  <c r="BN103" i="1"/>
  <c r="BR103" i="1"/>
  <c r="BV103" i="1"/>
  <c r="BZ103" i="1"/>
  <c r="CD103" i="1"/>
  <c r="CH103" i="1"/>
  <c r="CL103" i="1"/>
  <c r="CP103" i="1"/>
  <c r="CW103" i="1"/>
  <c r="DA103" i="1"/>
  <c r="DE103" i="1"/>
  <c r="DI103" i="1"/>
  <c r="DM103" i="1"/>
  <c r="DQ103" i="1"/>
  <c r="BN104" i="1"/>
  <c r="BR104" i="1"/>
  <c r="BV104" i="1"/>
  <c r="BZ104" i="1"/>
  <c r="CD104" i="1"/>
  <c r="CH104" i="1"/>
  <c r="CL104" i="1"/>
  <c r="CP104" i="1"/>
  <c r="CW104" i="1"/>
  <c r="DA104" i="1"/>
  <c r="DE104" i="1"/>
  <c r="DI104" i="1"/>
  <c r="DM104" i="1"/>
  <c r="DQ104" i="1"/>
  <c r="BN105" i="1"/>
  <c r="BR105" i="1"/>
  <c r="BV105" i="1"/>
  <c r="BZ105" i="1"/>
  <c r="CD105" i="1"/>
  <c r="CH105" i="1"/>
  <c r="CL105" i="1"/>
  <c r="CP105" i="1"/>
  <c r="CW105" i="1"/>
  <c r="DA105" i="1"/>
  <c r="DE105" i="1"/>
  <c r="DI105" i="1"/>
  <c r="DM105" i="1"/>
  <c r="DQ105" i="1"/>
  <c r="BN106" i="1"/>
  <c r="BR106" i="1"/>
  <c r="BV106" i="1"/>
  <c r="BZ106" i="1"/>
  <c r="CD106" i="1"/>
  <c r="CH106" i="1"/>
  <c r="CL106" i="1"/>
  <c r="CP106" i="1"/>
  <c r="CW106" i="1"/>
  <c r="DA106" i="1"/>
  <c r="DE106" i="1"/>
  <c r="DI106" i="1"/>
  <c r="DM106" i="1"/>
  <c r="DQ106" i="1"/>
  <c r="BN107" i="1"/>
  <c r="BR107" i="1"/>
  <c r="BV107" i="1"/>
  <c r="BZ107" i="1"/>
  <c r="CD107" i="1"/>
  <c r="CH107" i="1"/>
  <c r="CL107" i="1"/>
  <c r="CP107" i="1"/>
  <c r="CW107" i="1"/>
  <c r="DA107" i="1"/>
  <c r="DE107" i="1"/>
  <c r="DI107" i="1"/>
  <c r="DM107" i="1"/>
  <c r="DQ107" i="1"/>
  <c r="BN108" i="1"/>
  <c r="BR108" i="1"/>
  <c r="BV108" i="1"/>
  <c r="BZ108" i="1"/>
  <c r="CD108" i="1"/>
  <c r="CH108" i="1"/>
  <c r="CL108" i="1"/>
  <c r="CP108" i="1"/>
  <c r="CW108" i="1"/>
  <c r="DA108" i="1"/>
  <c r="DE108" i="1"/>
  <c r="DI108" i="1"/>
  <c r="DM108" i="1"/>
  <c r="DQ108" i="1"/>
  <c r="BN109" i="1"/>
  <c r="BR109" i="1"/>
  <c r="BV109" i="1"/>
  <c r="BZ109" i="1"/>
  <c r="CD109" i="1"/>
  <c r="CH109" i="1"/>
  <c r="CL109" i="1"/>
  <c r="CP109" i="1"/>
  <c r="CW109" i="1"/>
  <c r="DA109" i="1"/>
  <c r="DE109" i="1"/>
  <c r="DI109" i="1"/>
  <c r="DM109" i="1"/>
  <c r="DQ109" i="1"/>
  <c r="BN110" i="1"/>
  <c r="BR110" i="1"/>
  <c r="BV110" i="1"/>
  <c r="BZ110" i="1"/>
  <c r="CD110" i="1"/>
  <c r="CH110" i="1"/>
  <c r="CL110" i="1"/>
  <c r="CP110" i="1"/>
  <c r="CW110" i="1"/>
  <c r="DA110" i="1"/>
  <c r="DE110" i="1"/>
  <c r="DI110" i="1"/>
  <c r="DM110" i="1"/>
  <c r="DQ110" i="1"/>
  <c r="BN111" i="1"/>
  <c r="BR111" i="1"/>
  <c r="BV111" i="1"/>
  <c r="BZ111" i="1"/>
  <c r="CD111" i="1"/>
  <c r="CH111" i="1"/>
  <c r="CL111" i="1"/>
  <c r="CP111" i="1"/>
  <c r="CW111" i="1"/>
  <c r="DA111" i="1"/>
  <c r="DE111" i="1"/>
  <c r="DI111" i="1"/>
  <c r="DM111" i="1"/>
  <c r="DQ111" i="1"/>
  <c r="BN112" i="1"/>
  <c r="BR112" i="1"/>
  <c r="BV112" i="1"/>
  <c r="BZ112" i="1"/>
  <c r="CD112" i="1"/>
  <c r="CH112" i="1"/>
  <c r="CL112" i="1"/>
  <c r="CP112" i="1"/>
  <c r="CW112" i="1"/>
  <c r="DA112" i="1"/>
  <c r="DE112" i="1"/>
  <c r="DI112" i="1"/>
  <c r="DM112" i="1"/>
  <c r="DQ112" i="1"/>
  <c r="BN113" i="1"/>
  <c r="BR113" i="1"/>
  <c r="BV113" i="1"/>
  <c r="BZ113" i="1"/>
  <c r="CD113" i="1"/>
  <c r="CH113" i="1"/>
  <c r="CL113" i="1"/>
  <c r="CP113" i="1"/>
  <c r="CW113" i="1"/>
  <c r="DA113" i="1"/>
  <c r="DE113" i="1"/>
  <c r="DI113" i="1"/>
  <c r="DM113" i="1"/>
  <c r="DQ113" i="1"/>
  <c r="BN114" i="1"/>
  <c r="BR114" i="1"/>
  <c r="BV114" i="1"/>
  <c r="BZ114" i="1"/>
  <c r="CD114" i="1"/>
  <c r="CH114" i="1"/>
  <c r="CL114" i="1"/>
  <c r="CP114" i="1"/>
  <c r="CW114" i="1"/>
  <c r="DA114" i="1"/>
  <c r="DE114" i="1"/>
  <c r="DI114" i="1"/>
  <c r="DM114" i="1"/>
  <c r="DQ114" i="1"/>
  <c r="BN115" i="1"/>
  <c r="BR115" i="1"/>
  <c r="BV115" i="1"/>
  <c r="BZ115" i="1"/>
  <c r="CD115" i="1"/>
  <c r="CH115" i="1"/>
  <c r="CL115" i="1"/>
  <c r="CP115" i="1"/>
  <c r="CW115" i="1"/>
  <c r="DA115" i="1"/>
  <c r="DE115" i="1"/>
  <c r="DI115" i="1"/>
  <c r="DM115" i="1"/>
  <c r="DQ115" i="1"/>
  <c r="BN116" i="1"/>
  <c r="BR116" i="1"/>
  <c r="BV116" i="1"/>
  <c r="BZ116" i="1"/>
  <c r="CD116" i="1"/>
  <c r="CH116" i="1"/>
  <c r="CL116" i="1"/>
  <c r="CP116" i="1"/>
  <c r="CW116" i="1"/>
  <c r="DA116" i="1"/>
  <c r="DE116" i="1"/>
  <c r="DI116" i="1"/>
  <c r="DM116" i="1"/>
  <c r="DQ116" i="1"/>
  <c r="BN117" i="1"/>
  <c r="BR117" i="1"/>
  <c r="BV117" i="1"/>
  <c r="BZ117" i="1"/>
  <c r="CD117" i="1"/>
  <c r="CH117" i="1"/>
  <c r="CL117" i="1"/>
  <c r="CP117" i="1"/>
  <c r="CW117" i="1"/>
  <c r="DA117" i="1"/>
  <c r="DE117" i="1"/>
  <c r="DI117" i="1"/>
  <c r="DM117" i="1"/>
  <c r="DQ117" i="1"/>
  <c r="BN118" i="1"/>
  <c r="BR118" i="1"/>
  <c r="BV118" i="1"/>
  <c r="BZ118" i="1"/>
  <c r="CD118" i="1"/>
  <c r="CH118" i="1"/>
  <c r="CL118" i="1"/>
  <c r="CP118" i="1"/>
  <c r="CW118" i="1"/>
  <c r="DA118" i="1"/>
  <c r="DE118" i="1"/>
  <c r="DI118" i="1"/>
  <c r="DM118" i="1"/>
  <c r="DQ118" i="1"/>
  <c r="BN119" i="1"/>
  <c r="BR119" i="1"/>
  <c r="BV119" i="1"/>
  <c r="BZ119" i="1"/>
  <c r="CD119" i="1"/>
  <c r="CH119" i="1"/>
  <c r="CL119" i="1"/>
  <c r="CP119" i="1"/>
  <c r="CW119" i="1"/>
  <c r="DA119" i="1"/>
  <c r="DE119" i="1"/>
  <c r="DI119" i="1"/>
  <c r="DM119" i="1"/>
  <c r="DQ119" i="1"/>
  <c r="BN120" i="1"/>
  <c r="BR120" i="1"/>
  <c r="BV120" i="1"/>
  <c r="BZ120" i="1"/>
  <c r="CD120" i="1"/>
  <c r="CH120" i="1"/>
  <c r="CL120" i="1"/>
  <c r="CP120" i="1"/>
  <c r="CW120" i="1"/>
  <c r="DA120" i="1"/>
  <c r="DE120" i="1"/>
  <c r="DI120" i="1"/>
  <c r="DM120" i="1"/>
  <c r="DQ120" i="1"/>
  <c r="BN121" i="1"/>
  <c r="BR121" i="1"/>
  <c r="BV121" i="1"/>
  <c r="BZ121" i="1"/>
  <c r="CD121" i="1"/>
  <c r="CH121" i="1"/>
  <c r="CL121" i="1"/>
  <c r="CP121" i="1"/>
  <c r="CW121" i="1"/>
  <c r="DA121" i="1"/>
  <c r="DE121" i="1"/>
  <c r="DI121" i="1"/>
  <c r="DM121" i="1"/>
  <c r="DQ121" i="1"/>
  <c r="BN122" i="1"/>
  <c r="BR122" i="1"/>
  <c r="BV122" i="1"/>
  <c r="BZ122" i="1"/>
  <c r="CD122" i="1"/>
  <c r="CH122" i="1"/>
  <c r="CL122" i="1"/>
  <c r="CP122" i="1"/>
  <c r="CW122" i="1"/>
  <c r="DA122" i="1"/>
  <c r="DE122" i="1"/>
  <c r="DI122" i="1"/>
  <c r="DM122" i="1"/>
  <c r="DQ122" i="1"/>
  <c r="BN123" i="1"/>
  <c r="BR123" i="1"/>
  <c r="BV123" i="1"/>
  <c r="BZ123" i="1"/>
  <c r="CD123" i="1"/>
  <c r="CH123" i="1"/>
  <c r="CL123" i="1"/>
  <c r="CP123" i="1"/>
  <c r="CW123" i="1"/>
  <c r="DA123" i="1"/>
  <c r="DE123" i="1"/>
  <c r="DI123" i="1"/>
  <c r="DM123" i="1"/>
  <c r="DQ123" i="1"/>
  <c r="BN124" i="1"/>
  <c r="BR124" i="1"/>
  <c r="BV124" i="1"/>
  <c r="BZ124" i="1"/>
  <c r="CD124" i="1"/>
  <c r="CH124" i="1"/>
  <c r="CL124" i="1"/>
  <c r="CP124" i="1"/>
  <c r="CW124" i="1"/>
  <c r="DA124" i="1"/>
  <c r="DE124" i="1"/>
  <c r="DI124" i="1"/>
  <c r="DM124" i="1"/>
  <c r="DQ124" i="1"/>
  <c r="BN125" i="1"/>
  <c r="BR125" i="1"/>
  <c r="BV125" i="1"/>
  <c r="BZ125" i="1"/>
  <c r="CD125" i="1"/>
  <c r="CH125" i="1"/>
  <c r="CL125" i="1"/>
  <c r="CP125" i="1"/>
  <c r="CW125" i="1"/>
  <c r="DA125" i="1"/>
  <c r="DE125" i="1"/>
  <c r="DI125" i="1"/>
  <c r="DM125" i="1"/>
  <c r="DQ125" i="1"/>
  <c r="BN126" i="1"/>
  <c r="BR126" i="1"/>
  <c r="BV126" i="1"/>
  <c r="BZ126" i="1"/>
  <c r="CD126" i="1"/>
  <c r="CH126" i="1"/>
  <c r="CL126" i="1"/>
  <c r="CP126" i="1"/>
  <c r="CW126" i="1"/>
  <c r="DA126" i="1"/>
  <c r="DE126" i="1"/>
  <c r="DI126" i="1"/>
  <c r="DM126" i="1"/>
  <c r="DQ126" i="1"/>
  <c r="BN127" i="1"/>
  <c r="BR127" i="1"/>
  <c r="BV127" i="1"/>
  <c r="BZ127" i="1"/>
  <c r="CD127" i="1"/>
  <c r="CH127" i="1"/>
  <c r="CL127" i="1"/>
  <c r="CP127" i="1"/>
  <c r="CW127" i="1"/>
  <c r="DA127" i="1"/>
  <c r="DE127" i="1"/>
  <c r="DI127" i="1"/>
  <c r="DM127" i="1"/>
  <c r="DQ127" i="1"/>
  <c r="BN128" i="1"/>
  <c r="BR128" i="1"/>
  <c r="BV128" i="1"/>
  <c r="BZ128" i="1"/>
  <c r="CD128" i="1"/>
  <c r="CH128" i="1"/>
  <c r="CL128" i="1"/>
  <c r="CP128" i="1"/>
  <c r="CW128" i="1"/>
  <c r="DA128" i="1"/>
  <c r="DE128" i="1"/>
  <c r="DI128" i="1"/>
  <c r="DM128" i="1"/>
  <c r="DQ128" i="1"/>
  <c r="BN129" i="1"/>
  <c r="BR129" i="1"/>
  <c r="BV129" i="1"/>
  <c r="BZ129" i="1"/>
  <c r="CD129" i="1"/>
  <c r="CH129" i="1"/>
  <c r="CL129" i="1"/>
  <c r="CP129" i="1"/>
  <c r="CW129" i="1"/>
  <c r="DA129" i="1"/>
  <c r="DE129" i="1"/>
  <c r="DI129" i="1"/>
  <c r="DM129" i="1"/>
  <c r="DQ129" i="1"/>
  <c r="BN130" i="1"/>
  <c r="BR130" i="1"/>
  <c r="BV130" i="1"/>
  <c r="BZ130" i="1"/>
  <c r="CD130" i="1"/>
  <c r="CH130" i="1"/>
  <c r="CL130" i="1"/>
  <c r="CP130" i="1"/>
  <c r="CW130" i="1"/>
  <c r="DA130" i="1"/>
  <c r="DE130" i="1"/>
  <c r="DI130" i="1"/>
  <c r="DM130" i="1"/>
  <c r="DQ130" i="1"/>
  <c r="BN131" i="1"/>
  <c r="BR131" i="1"/>
  <c r="BV131" i="1"/>
  <c r="BZ131" i="1"/>
  <c r="CD131" i="1"/>
  <c r="CH131" i="1"/>
  <c r="CL131" i="1"/>
  <c r="CP131" i="1"/>
  <c r="CW131" i="1"/>
  <c r="DA131" i="1"/>
  <c r="DE131" i="1"/>
  <c r="DI131" i="1"/>
  <c r="DM131" i="1"/>
  <c r="DQ131" i="1"/>
  <c r="BN132" i="1"/>
  <c r="BR132" i="1"/>
  <c r="BV132" i="1"/>
  <c r="BZ132" i="1"/>
  <c r="CD132" i="1"/>
  <c r="CH132" i="1"/>
  <c r="CL132" i="1"/>
  <c r="CP132" i="1"/>
  <c r="CW132" i="1"/>
  <c r="DA132" i="1"/>
  <c r="DE132" i="1"/>
  <c r="DI132" i="1"/>
  <c r="DM132" i="1"/>
  <c r="DQ132" i="1"/>
  <c r="BN133" i="1"/>
  <c r="BR133" i="1"/>
  <c r="BV133" i="1"/>
  <c r="BZ133" i="1"/>
  <c r="CD133" i="1"/>
  <c r="CH133" i="1"/>
  <c r="CL133" i="1"/>
  <c r="CP133" i="1"/>
  <c r="CW133" i="1"/>
  <c r="DA133" i="1"/>
  <c r="DE133" i="1"/>
  <c r="DI133" i="1"/>
  <c r="DM133" i="1"/>
  <c r="DQ133" i="1"/>
  <c r="BN134" i="1"/>
  <c r="BR134" i="1"/>
  <c r="BV134" i="1"/>
  <c r="BZ134" i="1"/>
  <c r="CD134" i="1"/>
  <c r="CH134" i="1"/>
  <c r="CL134" i="1"/>
  <c r="CP134" i="1"/>
  <c r="CW134" i="1"/>
  <c r="DA134" i="1"/>
  <c r="DE134" i="1"/>
  <c r="DI134" i="1"/>
  <c r="DM134" i="1"/>
  <c r="DQ134" i="1"/>
  <c r="BN135" i="1"/>
  <c r="BR135" i="1"/>
  <c r="BV135" i="1"/>
  <c r="BZ135" i="1"/>
  <c r="CD135" i="1"/>
  <c r="CH135" i="1"/>
  <c r="CL135" i="1"/>
  <c r="CP135" i="1"/>
  <c r="CW135" i="1"/>
  <c r="DA135" i="1"/>
  <c r="DE135" i="1"/>
  <c r="DI135" i="1"/>
  <c r="DM135" i="1"/>
  <c r="DQ135" i="1"/>
  <c r="BN136" i="1"/>
  <c r="BR136" i="1"/>
  <c r="BV136" i="1"/>
  <c r="BZ136" i="1"/>
  <c r="CD136" i="1"/>
  <c r="CH136" i="1"/>
  <c r="CL136" i="1"/>
  <c r="CP136" i="1"/>
  <c r="CW136" i="1"/>
  <c r="DA136" i="1"/>
  <c r="DE136" i="1"/>
  <c r="DI136" i="1"/>
  <c r="DM136" i="1"/>
  <c r="DQ136" i="1"/>
  <c r="BN137" i="1"/>
  <c r="BR137" i="1"/>
  <c r="BV137" i="1"/>
  <c r="BZ137" i="1"/>
  <c r="CD137" i="1"/>
  <c r="CH137" i="1"/>
  <c r="CL137" i="1"/>
  <c r="CP137" i="1"/>
  <c r="CW137" i="1"/>
  <c r="DA137" i="1"/>
  <c r="DE137" i="1"/>
  <c r="DI137" i="1"/>
  <c r="DM137" i="1"/>
  <c r="DQ137" i="1"/>
  <c r="BN138" i="1"/>
  <c r="BR138" i="1"/>
  <c r="BV138" i="1"/>
  <c r="BZ138" i="1"/>
  <c r="CD138" i="1"/>
  <c r="CH138" i="1"/>
  <c r="CL138" i="1"/>
  <c r="CP138" i="1"/>
  <c r="CW138" i="1"/>
  <c r="DA138" i="1"/>
  <c r="DE138" i="1"/>
  <c r="DI138" i="1"/>
  <c r="DM138" i="1"/>
  <c r="DQ138" i="1"/>
  <c r="BN139" i="1"/>
  <c r="BR139" i="1"/>
  <c r="BV139" i="1"/>
  <c r="BZ139" i="1"/>
  <c r="CD139" i="1"/>
  <c r="CH139" i="1"/>
  <c r="CL139" i="1"/>
  <c r="CP139" i="1"/>
  <c r="CW139" i="1"/>
  <c r="DA139" i="1"/>
  <c r="DE139" i="1"/>
  <c r="DI139" i="1"/>
  <c r="DM139" i="1"/>
  <c r="DQ139" i="1"/>
  <c r="BN140" i="1"/>
  <c r="BR140" i="1"/>
  <c r="BV140" i="1"/>
  <c r="BZ140" i="1"/>
  <c r="CD140" i="1"/>
  <c r="CH140" i="1"/>
  <c r="CL140" i="1"/>
  <c r="CP140" i="1"/>
  <c r="CW140" i="1"/>
  <c r="DA140" i="1"/>
  <c r="DE140" i="1"/>
  <c r="DI140" i="1"/>
  <c r="DM140" i="1"/>
  <c r="DQ140" i="1"/>
  <c r="BN141" i="1"/>
  <c r="BR141" i="1"/>
  <c r="BV141" i="1"/>
  <c r="BZ141" i="1"/>
  <c r="CD141" i="1"/>
  <c r="CH141" i="1"/>
  <c r="CL141" i="1"/>
  <c r="CP141" i="1"/>
  <c r="CW141" i="1"/>
  <c r="DA141" i="1"/>
  <c r="DE141" i="1"/>
  <c r="DI141" i="1"/>
  <c r="DM141" i="1"/>
  <c r="DQ141" i="1"/>
  <c r="BN142" i="1"/>
  <c r="BR142" i="1"/>
  <c r="BV142" i="1"/>
  <c r="BZ142" i="1"/>
  <c r="CD142" i="1"/>
  <c r="CH142" i="1"/>
  <c r="CL142" i="1"/>
  <c r="CP142" i="1"/>
  <c r="CW142" i="1"/>
  <c r="DA142" i="1"/>
  <c r="DE142" i="1"/>
  <c r="DI142" i="1"/>
  <c r="DM142" i="1"/>
  <c r="DQ142" i="1"/>
  <c r="BN143" i="1"/>
  <c r="BR143" i="1"/>
  <c r="BV143" i="1"/>
  <c r="BZ143" i="1"/>
  <c r="CD143" i="1"/>
  <c r="CH143" i="1"/>
  <c r="CL143" i="1"/>
  <c r="CP143" i="1"/>
  <c r="CW143" i="1"/>
  <c r="DA143" i="1"/>
  <c r="DE143" i="1"/>
  <c r="DI143" i="1"/>
  <c r="DM143" i="1"/>
  <c r="DQ143" i="1"/>
  <c r="BN144" i="1"/>
  <c r="BR144" i="1"/>
  <c r="BV144" i="1"/>
  <c r="BZ144" i="1"/>
  <c r="CD144" i="1"/>
  <c r="CH144" i="1"/>
  <c r="CL144" i="1"/>
  <c r="CP144" i="1"/>
  <c r="CW144" i="1"/>
  <c r="DA144" i="1"/>
  <c r="DE144" i="1"/>
  <c r="DI144" i="1"/>
  <c r="DM144" i="1"/>
  <c r="DQ144" i="1"/>
  <c r="BN145" i="1"/>
  <c r="BR145" i="1"/>
  <c r="BV145" i="1"/>
  <c r="BZ145" i="1"/>
  <c r="CD145" i="1"/>
  <c r="CH145" i="1"/>
  <c r="CL145" i="1"/>
  <c r="CP145" i="1"/>
  <c r="CW145" i="1"/>
  <c r="DA145" i="1"/>
  <c r="DE145" i="1"/>
  <c r="DI145" i="1"/>
  <c r="DM145" i="1"/>
  <c r="DQ145" i="1"/>
  <c r="BN146" i="1"/>
  <c r="BR146" i="1"/>
  <c r="BV146" i="1"/>
  <c r="BZ146" i="1"/>
  <c r="CD146" i="1"/>
  <c r="CH146" i="1"/>
  <c r="CL146" i="1"/>
  <c r="CP146" i="1"/>
  <c r="CW146" i="1"/>
  <c r="DA146" i="1"/>
  <c r="DE146" i="1"/>
  <c r="DI146" i="1"/>
  <c r="DM146" i="1"/>
  <c r="DQ146" i="1"/>
  <c r="BN147" i="1"/>
  <c r="BR147" i="1"/>
  <c r="BV147" i="1"/>
  <c r="BZ147" i="1"/>
  <c r="CD147" i="1"/>
  <c r="CH147" i="1"/>
  <c r="CL147" i="1"/>
  <c r="CP147" i="1"/>
  <c r="CW147" i="1"/>
  <c r="DA147" i="1"/>
  <c r="DE147" i="1"/>
  <c r="DI147" i="1"/>
  <c r="DM147" i="1"/>
  <c r="DQ147" i="1"/>
  <c r="BN148" i="1"/>
  <c r="BR148" i="1"/>
  <c r="BV148" i="1"/>
  <c r="BZ148" i="1"/>
  <c r="CD148" i="1"/>
  <c r="CH148" i="1"/>
  <c r="CL148" i="1"/>
  <c r="CP148" i="1"/>
  <c r="CW148" i="1"/>
  <c r="DA148" i="1"/>
  <c r="DE148" i="1"/>
  <c r="DI148" i="1"/>
  <c r="DM148" i="1"/>
  <c r="DQ148" i="1"/>
  <c r="BN149" i="1"/>
  <c r="BR149" i="1"/>
  <c r="BV149" i="1"/>
  <c r="BZ149" i="1"/>
  <c r="CD149" i="1"/>
  <c r="CH149" i="1"/>
  <c r="CL149" i="1"/>
  <c r="CP149" i="1"/>
  <c r="CW149" i="1"/>
  <c r="DA149" i="1"/>
  <c r="DE149" i="1"/>
  <c r="DI149" i="1"/>
  <c r="DM149" i="1"/>
  <c r="DQ149" i="1"/>
  <c r="BN150" i="1"/>
  <c r="BR150" i="1"/>
  <c r="BV150" i="1"/>
  <c r="BZ150" i="1"/>
  <c r="CD150" i="1"/>
  <c r="CH150" i="1"/>
  <c r="CL150" i="1"/>
  <c r="CP150" i="1"/>
  <c r="CW150" i="1"/>
  <c r="DA150" i="1"/>
  <c r="DE150" i="1"/>
  <c r="DI150" i="1"/>
  <c r="DM150" i="1"/>
  <c r="DQ150" i="1"/>
  <c r="BN151" i="1"/>
  <c r="BR151" i="1"/>
  <c r="BV151" i="1"/>
  <c r="BZ151" i="1"/>
  <c r="CD151" i="1"/>
  <c r="CH151" i="1"/>
  <c r="CL151" i="1"/>
  <c r="CP151" i="1"/>
  <c r="CW151" i="1"/>
  <c r="DA151" i="1"/>
  <c r="DE151" i="1"/>
  <c r="DI151" i="1"/>
  <c r="DM151" i="1"/>
  <c r="DQ151" i="1"/>
  <c r="BN152" i="1"/>
  <c r="BR152" i="1"/>
  <c r="BV152" i="1"/>
  <c r="BZ152" i="1"/>
  <c r="CD152" i="1"/>
  <c r="CH152" i="1"/>
  <c r="CL152" i="1"/>
  <c r="CP152" i="1"/>
  <c r="CW152" i="1"/>
  <c r="DA152" i="1"/>
  <c r="DE152" i="1"/>
  <c r="DI152" i="1"/>
  <c r="DM152" i="1"/>
  <c r="DQ152" i="1"/>
  <c r="BN153" i="1"/>
  <c r="BR153" i="1"/>
  <c r="BV153" i="1"/>
  <c r="BZ153" i="1"/>
  <c r="CD153" i="1"/>
  <c r="CH153" i="1"/>
  <c r="CL153" i="1"/>
  <c r="CP153" i="1"/>
  <c r="CW153" i="1"/>
  <c r="DA153" i="1"/>
  <c r="DE153" i="1"/>
  <c r="DI153" i="1"/>
  <c r="DM153" i="1"/>
  <c r="DQ153" i="1"/>
  <c r="BN154" i="1"/>
  <c r="BR154" i="1"/>
  <c r="BV154" i="1"/>
  <c r="BZ154" i="1"/>
  <c r="CD154" i="1"/>
  <c r="CH154" i="1"/>
  <c r="CL154" i="1"/>
  <c r="CP154" i="1"/>
  <c r="CW154" i="1"/>
  <c r="DA154" i="1"/>
  <c r="DE154" i="1"/>
  <c r="DI154" i="1"/>
  <c r="DM154" i="1"/>
  <c r="DQ154" i="1"/>
  <c r="BN155" i="1"/>
  <c r="BR155" i="1"/>
  <c r="BV155" i="1"/>
  <c r="BZ155" i="1"/>
  <c r="CD155" i="1"/>
  <c r="CH155" i="1"/>
  <c r="CL155" i="1"/>
  <c r="CP155" i="1"/>
  <c r="CW155" i="1"/>
  <c r="DA155" i="1"/>
  <c r="DE155" i="1"/>
  <c r="DI155" i="1"/>
  <c r="DM155" i="1"/>
  <c r="DQ155" i="1"/>
  <c r="BN156" i="1"/>
  <c r="BR156" i="1"/>
  <c r="BV156" i="1"/>
  <c r="BZ156" i="1"/>
  <c r="CD156" i="1"/>
  <c r="CH156" i="1"/>
  <c r="CL156" i="1"/>
  <c r="CP156" i="1"/>
  <c r="CW156" i="1"/>
  <c r="DA156" i="1"/>
  <c r="DE156" i="1"/>
  <c r="DI156" i="1"/>
  <c r="DM156" i="1"/>
  <c r="DQ156" i="1"/>
  <c r="BN157" i="1"/>
  <c r="BR157" i="1"/>
  <c r="BV157" i="1"/>
  <c r="BZ157" i="1"/>
  <c r="CD157" i="1"/>
  <c r="CH157" i="1"/>
  <c r="CL157" i="1"/>
  <c r="CP157" i="1"/>
  <c r="CW157" i="1"/>
  <c r="DA157" i="1"/>
  <c r="DE157" i="1"/>
  <c r="DI157" i="1"/>
  <c r="DM157" i="1"/>
  <c r="DQ157" i="1"/>
  <c r="BN158" i="1"/>
  <c r="BR158" i="1"/>
  <c r="BV158" i="1"/>
  <c r="BZ158" i="1"/>
  <c r="CD158" i="1"/>
  <c r="CH158" i="1"/>
  <c r="CL158" i="1"/>
  <c r="CP158" i="1"/>
  <c r="CW158" i="1"/>
  <c r="DA158" i="1"/>
  <c r="DE158" i="1"/>
  <c r="DI158" i="1"/>
  <c r="DM158" i="1"/>
  <c r="DQ158" i="1"/>
  <c r="BN159" i="1"/>
  <c r="BR159" i="1"/>
  <c r="BV159" i="1"/>
  <c r="BZ159" i="1"/>
  <c r="CD159" i="1"/>
  <c r="CH159" i="1"/>
  <c r="CL159" i="1"/>
  <c r="CP159" i="1"/>
  <c r="CW159" i="1"/>
  <c r="DA159" i="1"/>
  <c r="DE159" i="1"/>
  <c r="DI159" i="1"/>
  <c r="DM159" i="1"/>
  <c r="DQ159" i="1"/>
  <c r="BN160" i="1"/>
  <c r="BR160" i="1"/>
  <c r="BV160" i="1"/>
  <c r="BZ160" i="1"/>
  <c r="CD160" i="1"/>
  <c r="CH160" i="1"/>
  <c r="CL160" i="1"/>
  <c r="CP160" i="1"/>
  <c r="CW160" i="1"/>
  <c r="DA160" i="1"/>
  <c r="DE160" i="1"/>
  <c r="DI160" i="1"/>
  <c r="DM160" i="1"/>
  <c r="DQ160" i="1"/>
  <c r="BN161" i="1"/>
  <c r="BR161" i="1"/>
  <c r="BV161" i="1"/>
  <c r="BZ161" i="1"/>
  <c r="CD161" i="1"/>
  <c r="CH161" i="1"/>
  <c r="CL161" i="1"/>
  <c r="CP161" i="1"/>
  <c r="CW161" i="1"/>
  <c r="DA161" i="1"/>
  <c r="DE161" i="1"/>
  <c r="DI161" i="1"/>
  <c r="DM161" i="1"/>
  <c r="DQ161" i="1"/>
  <c r="BN162" i="1"/>
  <c r="BR162" i="1"/>
  <c r="BV162" i="1"/>
  <c r="BZ162" i="1"/>
  <c r="CD162" i="1"/>
  <c r="CH162" i="1"/>
  <c r="CL162" i="1"/>
  <c r="CP162" i="1"/>
  <c r="CW162" i="1"/>
  <c r="DA162" i="1"/>
  <c r="DE162" i="1"/>
  <c r="DI162" i="1"/>
  <c r="DM162" i="1"/>
  <c r="DQ162" i="1"/>
  <c r="BN163" i="1"/>
  <c r="BR163" i="1"/>
  <c r="BV163" i="1"/>
  <c r="BZ163" i="1"/>
  <c r="CD163" i="1"/>
  <c r="CH163" i="1"/>
  <c r="CL163" i="1"/>
  <c r="CP163" i="1"/>
  <c r="CW163" i="1"/>
  <c r="DA163" i="1"/>
  <c r="DE163" i="1"/>
  <c r="DI163" i="1"/>
  <c r="DM163" i="1"/>
  <c r="DQ163" i="1"/>
  <c r="BN164" i="1"/>
  <c r="BR164" i="1"/>
  <c r="BV164" i="1"/>
  <c r="BZ164" i="1"/>
  <c r="CD164" i="1"/>
  <c r="CH164" i="1"/>
  <c r="CL164" i="1"/>
  <c r="CP164" i="1"/>
  <c r="CW164" i="1"/>
  <c r="DA164" i="1"/>
  <c r="DE164" i="1"/>
  <c r="DI164" i="1"/>
  <c r="DM164" i="1"/>
  <c r="DQ164" i="1"/>
  <c r="BN165" i="1"/>
  <c r="BR165" i="1"/>
  <c r="BV165" i="1"/>
  <c r="BZ165" i="1"/>
  <c r="CD165" i="1"/>
  <c r="CH165" i="1"/>
  <c r="CL165" i="1"/>
  <c r="CP165" i="1"/>
  <c r="CW165" i="1"/>
  <c r="DA165" i="1"/>
  <c r="DE165" i="1"/>
  <c r="DI165" i="1"/>
  <c r="DM165" i="1"/>
  <c r="DQ165" i="1"/>
  <c r="BN166" i="1"/>
  <c r="BR166" i="1"/>
  <c r="BV166" i="1"/>
  <c r="BZ166" i="1"/>
  <c r="CD166" i="1"/>
  <c r="CH166" i="1"/>
  <c r="CL166" i="1"/>
  <c r="CP166" i="1"/>
  <c r="CW166" i="1"/>
  <c r="DA166" i="1"/>
  <c r="DE166" i="1"/>
  <c r="DI166" i="1"/>
  <c r="DM166" i="1"/>
  <c r="DQ166" i="1"/>
  <c r="BN167" i="1"/>
  <c r="BR167" i="1"/>
  <c r="BV167" i="1"/>
  <c r="BZ167" i="1"/>
  <c r="CD167" i="1"/>
  <c r="CH167" i="1"/>
  <c r="CL167" i="1"/>
  <c r="CP167" i="1"/>
  <c r="CW167" i="1"/>
  <c r="DA167" i="1"/>
  <c r="DE167" i="1"/>
  <c r="DI167" i="1"/>
  <c r="DM167" i="1"/>
  <c r="DQ167" i="1"/>
  <c r="BN168" i="1"/>
  <c r="BR168" i="1"/>
  <c r="BV168" i="1"/>
  <c r="BZ168" i="1"/>
  <c r="CD168" i="1"/>
  <c r="CH168" i="1"/>
  <c r="CL168" i="1"/>
  <c r="CP168" i="1"/>
  <c r="CW168" i="1"/>
  <c r="DA168" i="1"/>
  <c r="DE168" i="1"/>
  <c r="DI168" i="1"/>
  <c r="DM168" i="1"/>
  <c r="DQ168" i="1"/>
  <c r="BN169" i="1"/>
  <c r="BR169" i="1"/>
  <c r="BV169" i="1"/>
  <c r="BZ169" i="1"/>
  <c r="CD169" i="1"/>
  <c r="CH169" i="1"/>
  <c r="CL169" i="1"/>
  <c r="CP169" i="1"/>
  <c r="CW169" i="1"/>
  <c r="DA169" i="1"/>
  <c r="DE169" i="1"/>
  <c r="DI169" i="1"/>
  <c r="DM169" i="1"/>
  <c r="DQ169" i="1"/>
  <c r="BN170" i="1"/>
  <c r="BR170" i="1"/>
  <c r="BV170" i="1"/>
  <c r="BZ170" i="1"/>
  <c r="CD170" i="1"/>
  <c r="CH170" i="1"/>
  <c r="CL170" i="1"/>
  <c r="CP170" i="1"/>
  <c r="CW170" i="1"/>
  <c r="DA170" i="1"/>
  <c r="DE170" i="1"/>
  <c r="DI170" i="1"/>
  <c r="DM170" i="1"/>
  <c r="DQ170" i="1"/>
  <c r="BN171" i="1"/>
  <c r="BR171" i="1"/>
  <c r="BV171" i="1"/>
  <c r="BZ171" i="1"/>
  <c r="CD171" i="1"/>
  <c r="CH171" i="1"/>
  <c r="CL171" i="1"/>
  <c r="CP171" i="1"/>
  <c r="CW171" i="1"/>
  <c r="DA171" i="1"/>
  <c r="DE171" i="1"/>
  <c r="DI171" i="1"/>
  <c r="DM171" i="1"/>
  <c r="DQ171" i="1"/>
  <c r="BN172" i="1"/>
  <c r="BR172" i="1"/>
  <c r="BV172" i="1"/>
  <c r="BZ172" i="1"/>
  <c r="CD172" i="1"/>
  <c r="CH172" i="1"/>
  <c r="CL172" i="1"/>
  <c r="CP172" i="1"/>
  <c r="CW172" i="1"/>
  <c r="DA172" i="1"/>
  <c r="DE172" i="1"/>
  <c r="DI172" i="1"/>
  <c r="DM172" i="1"/>
  <c r="DQ172" i="1"/>
  <c r="BN173" i="1"/>
  <c r="BR173" i="1"/>
  <c r="BV173" i="1"/>
  <c r="BZ173" i="1"/>
  <c r="CD173" i="1"/>
  <c r="CH173" i="1"/>
  <c r="CL173" i="1"/>
  <c r="CP173" i="1"/>
  <c r="CW173" i="1"/>
  <c r="DA173" i="1"/>
  <c r="DE173" i="1"/>
  <c r="DI173" i="1"/>
  <c r="DM173" i="1"/>
  <c r="DQ173" i="1"/>
  <c r="BN174" i="1"/>
  <c r="BR174" i="1"/>
  <c r="BV174" i="1"/>
  <c r="BZ174" i="1"/>
  <c r="CD174" i="1"/>
  <c r="CH174" i="1"/>
  <c r="CL174" i="1"/>
  <c r="CP174" i="1"/>
  <c r="CW174" i="1"/>
  <c r="DA174" i="1"/>
  <c r="DE174" i="1"/>
  <c r="DI174" i="1"/>
  <c r="DM174" i="1"/>
  <c r="DQ174" i="1"/>
  <c r="BN175" i="1"/>
  <c r="BR175" i="1"/>
  <c r="BV175" i="1"/>
  <c r="BZ175" i="1"/>
  <c r="CD175" i="1"/>
  <c r="CH175" i="1"/>
  <c r="CL175" i="1"/>
  <c r="CP175" i="1"/>
  <c r="CW175" i="1"/>
  <c r="DA175" i="1"/>
  <c r="DE175" i="1"/>
  <c r="DI175" i="1"/>
  <c r="DM175" i="1"/>
  <c r="DQ175" i="1"/>
  <c r="BN176" i="1"/>
  <c r="BR176" i="1"/>
  <c r="BV176" i="1"/>
  <c r="BZ176" i="1"/>
  <c r="CD176" i="1"/>
  <c r="CH176" i="1"/>
  <c r="CL176" i="1"/>
  <c r="CP176" i="1"/>
  <c r="CW176" i="1"/>
  <c r="DA176" i="1"/>
  <c r="DE176" i="1"/>
  <c r="DI176" i="1"/>
  <c r="DM176" i="1"/>
  <c r="DQ176" i="1"/>
  <c r="BN177" i="1"/>
  <c r="BR177" i="1"/>
  <c r="BV177" i="1"/>
  <c r="BZ177" i="1"/>
  <c r="CD177" i="1"/>
  <c r="CH177" i="1"/>
  <c r="CL177" i="1"/>
  <c r="CP177" i="1"/>
  <c r="CW177" i="1"/>
  <c r="DA177" i="1"/>
  <c r="DE177" i="1"/>
  <c r="DI177" i="1"/>
  <c r="DM177" i="1"/>
  <c r="DQ177" i="1"/>
  <c r="BN178" i="1"/>
  <c r="BR178" i="1"/>
  <c r="BV178" i="1"/>
  <c r="BZ178" i="1"/>
  <c r="CD178" i="1"/>
  <c r="CH178" i="1"/>
  <c r="CL178" i="1"/>
  <c r="CP178" i="1"/>
  <c r="CW178" i="1"/>
  <c r="DA178" i="1"/>
  <c r="DE178" i="1"/>
  <c r="DI178" i="1"/>
  <c r="DM178" i="1"/>
  <c r="DQ178" i="1"/>
  <c r="BN179" i="1"/>
  <c r="BR179" i="1"/>
  <c r="BV179" i="1"/>
  <c r="BZ179" i="1"/>
  <c r="CD179" i="1"/>
  <c r="CH179" i="1"/>
  <c r="CL179" i="1"/>
  <c r="CP179" i="1"/>
  <c r="CW179" i="1"/>
  <c r="DA179" i="1"/>
  <c r="DE179" i="1"/>
  <c r="DI179" i="1"/>
  <c r="DM179" i="1"/>
  <c r="DQ179" i="1"/>
  <c r="BN180" i="1"/>
  <c r="BR180" i="1"/>
  <c r="BV180" i="1"/>
  <c r="BZ180" i="1"/>
  <c r="CD180" i="1"/>
  <c r="CH180" i="1"/>
  <c r="CL180" i="1"/>
  <c r="CP180" i="1"/>
  <c r="CW180" i="1"/>
  <c r="DA180" i="1"/>
  <c r="DE180" i="1"/>
  <c r="DI180" i="1"/>
  <c r="DM180" i="1"/>
  <c r="DQ180" i="1"/>
  <c r="BN181" i="1"/>
  <c r="BR181" i="1"/>
  <c r="BV181" i="1"/>
  <c r="BZ181" i="1"/>
  <c r="CD181" i="1"/>
  <c r="CH181" i="1"/>
  <c r="CL181" i="1"/>
  <c r="CP181" i="1"/>
  <c r="CW181" i="1"/>
  <c r="DA181" i="1"/>
  <c r="DE181" i="1"/>
  <c r="DI181" i="1"/>
  <c r="DM181" i="1"/>
  <c r="DQ181" i="1"/>
  <c r="BN182" i="1"/>
  <c r="BR182" i="1"/>
  <c r="BV182" i="1"/>
  <c r="BZ182" i="1"/>
  <c r="CD182" i="1"/>
  <c r="CH182" i="1"/>
  <c r="CL182" i="1"/>
  <c r="CP182" i="1"/>
  <c r="CW182" i="1"/>
  <c r="DA182" i="1"/>
  <c r="DE182" i="1"/>
  <c r="DI182" i="1"/>
  <c r="DM182" i="1"/>
  <c r="DQ182" i="1"/>
  <c r="BN183" i="1"/>
  <c r="BR183" i="1"/>
  <c r="BV183" i="1"/>
  <c r="BZ183" i="1"/>
  <c r="CD183" i="1"/>
  <c r="CH183" i="1"/>
  <c r="CL183" i="1"/>
  <c r="CP183" i="1"/>
  <c r="CW183" i="1"/>
  <c r="DA183" i="1"/>
  <c r="DE183" i="1"/>
  <c r="DI183" i="1"/>
  <c r="DM183" i="1"/>
  <c r="DQ183" i="1"/>
  <c r="BN184" i="1"/>
  <c r="BR184" i="1"/>
  <c r="BV184" i="1"/>
  <c r="BZ184" i="1"/>
  <c r="CD184" i="1"/>
  <c r="CH184" i="1"/>
  <c r="CL184" i="1"/>
  <c r="CP184" i="1"/>
  <c r="CW184" i="1"/>
  <c r="DA184" i="1"/>
  <c r="DE184" i="1"/>
  <c r="DI184" i="1"/>
  <c r="DM184" i="1"/>
  <c r="DQ184" i="1"/>
  <c r="BN185" i="1"/>
  <c r="BR185" i="1"/>
  <c r="BV185" i="1"/>
  <c r="BZ185" i="1"/>
  <c r="CD185" i="1"/>
  <c r="CH185" i="1"/>
  <c r="CL185" i="1"/>
  <c r="CP185" i="1"/>
  <c r="CW185" i="1"/>
  <c r="DA185" i="1"/>
  <c r="DE185" i="1"/>
  <c r="DI185" i="1"/>
  <c r="DM185" i="1"/>
  <c r="DQ185" i="1"/>
  <c r="BN186" i="1"/>
  <c r="BR186" i="1"/>
  <c r="BV186" i="1"/>
  <c r="BZ186" i="1"/>
  <c r="CD186" i="1"/>
  <c r="CH186" i="1"/>
  <c r="CL186" i="1"/>
  <c r="CP186" i="1"/>
  <c r="CW186" i="1"/>
  <c r="DA186" i="1"/>
  <c r="DE186" i="1"/>
  <c r="DI186" i="1"/>
  <c r="DM186" i="1"/>
  <c r="DQ186" i="1"/>
  <c r="BN187" i="1"/>
  <c r="BR187" i="1"/>
  <c r="BV187" i="1"/>
  <c r="BZ187" i="1"/>
  <c r="CD187" i="1"/>
  <c r="CH187" i="1"/>
  <c r="CL187" i="1"/>
  <c r="CP187" i="1"/>
  <c r="CW187" i="1"/>
  <c r="DA187" i="1"/>
  <c r="DE187" i="1"/>
  <c r="DI187" i="1"/>
  <c r="DM187" i="1"/>
  <c r="DQ187" i="1"/>
  <c r="BN188" i="1"/>
  <c r="BR188" i="1"/>
  <c r="BV188" i="1"/>
  <c r="BZ188" i="1"/>
  <c r="CD188" i="1"/>
  <c r="CH188" i="1"/>
  <c r="CL188" i="1"/>
  <c r="CP188" i="1"/>
  <c r="CW188" i="1"/>
  <c r="DA188" i="1"/>
  <c r="DE188" i="1"/>
  <c r="DI188" i="1"/>
  <c r="DM188" i="1"/>
  <c r="DQ188" i="1"/>
  <c r="BN189" i="1"/>
  <c r="BR189" i="1"/>
  <c r="BV189" i="1"/>
  <c r="BZ189" i="1"/>
  <c r="CD189" i="1"/>
  <c r="CH189" i="1"/>
  <c r="CL189" i="1"/>
  <c r="CP189" i="1"/>
  <c r="CW189" i="1"/>
  <c r="DA189" i="1"/>
  <c r="DE189" i="1"/>
  <c r="DI189" i="1"/>
  <c r="DM189" i="1"/>
  <c r="DQ189" i="1"/>
  <c r="BN190" i="1"/>
  <c r="BR190" i="1"/>
  <c r="BV190" i="1"/>
  <c r="BZ190" i="1"/>
  <c r="CD190" i="1"/>
  <c r="CH190" i="1"/>
  <c r="CL190" i="1"/>
  <c r="CP190" i="1"/>
  <c r="CW190" i="1"/>
  <c r="DA190" i="1"/>
  <c r="DE190" i="1"/>
  <c r="DI190" i="1"/>
  <c r="DM190" i="1"/>
  <c r="DQ190" i="1"/>
  <c r="BN191" i="1"/>
  <c r="BR191" i="1"/>
  <c r="BV191" i="1"/>
  <c r="BZ191" i="1"/>
  <c r="CD191" i="1"/>
  <c r="CH191" i="1"/>
  <c r="CL191" i="1"/>
  <c r="CP191" i="1"/>
  <c r="CW191" i="1"/>
  <c r="DA191" i="1"/>
  <c r="DE191" i="1"/>
  <c r="DI191" i="1"/>
  <c r="DM191" i="1"/>
  <c r="DQ191" i="1"/>
  <c r="BN192" i="1"/>
  <c r="BR192" i="1"/>
  <c r="BV192" i="1"/>
  <c r="BZ192" i="1"/>
  <c r="CD192" i="1"/>
  <c r="CH192" i="1"/>
  <c r="CL192" i="1"/>
  <c r="CP192" i="1"/>
  <c r="CW192" i="1"/>
  <c r="DA192" i="1"/>
  <c r="DE192" i="1"/>
  <c r="DI192" i="1"/>
  <c r="DM192" i="1"/>
  <c r="DQ192" i="1"/>
  <c r="BN193" i="1"/>
  <c r="BR193" i="1"/>
  <c r="BV193" i="1"/>
  <c r="BZ193" i="1"/>
  <c r="CD193" i="1"/>
  <c r="CH193" i="1"/>
  <c r="CL193" i="1"/>
  <c r="CP193" i="1"/>
  <c r="CW193" i="1"/>
  <c r="DA193" i="1"/>
  <c r="DE193" i="1"/>
  <c r="DI193" i="1"/>
  <c r="DM193" i="1"/>
  <c r="DQ193" i="1"/>
  <c r="BN194" i="1"/>
  <c r="BR194" i="1"/>
  <c r="BV194" i="1"/>
  <c r="BZ194" i="1"/>
  <c r="CD194" i="1"/>
  <c r="CH194" i="1"/>
  <c r="CL194" i="1"/>
  <c r="CP194" i="1"/>
  <c r="CW194" i="1"/>
  <c r="DA194" i="1"/>
  <c r="DE194" i="1"/>
  <c r="DI194" i="1"/>
  <c r="DM194" i="1"/>
  <c r="DQ194" i="1"/>
  <c r="BN195" i="1"/>
  <c r="BR195" i="1"/>
  <c r="BV195" i="1"/>
  <c r="BZ195" i="1"/>
  <c r="CD195" i="1"/>
  <c r="CH195" i="1"/>
  <c r="CL195" i="1"/>
  <c r="CP195" i="1"/>
  <c r="CW195" i="1"/>
  <c r="DA195" i="1"/>
  <c r="DE195" i="1"/>
  <c r="DI195" i="1"/>
  <c r="DM195" i="1"/>
  <c r="DQ195" i="1"/>
  <c r="BN196" i="1"/>
  <c r="BR196" i="1"/>
  <c r="BV196" i="1"/>
  <c r="BZ196" i="1"/>
  <c r="CD196" i="1"/>
  <c r="CH196" i="1"/>
  <c r="CL196" i="1"/>
  <c r="CP196" i="1"/>
  <c r="CW196" i="1"/>
  <c r="DA196" i="1"/>
  <c r="DE196" i="1"/>
  <c r="DI196" i="1"/>
  <c r="DM196" i="1"/>
  <c r="DQ196" i="1"/>
  <c r="BN197" i="1"/>
  <c r="BR197" i="1"/>
  <c r="BV197" i="1"/>
  <c r="BZ197" i="1"/>
  <c r="CD197" i="1"/>
  <c r="CH197" i="1"/>
  <c r="CL197" i="1"/>
  <c r="CP197" i="1"/>
  <c r="CW197" i="1"/>
  <c r="DA197" i="1"/>
  <c r="DE197" i="1"/>
  <c r="DI197" i="1"/>
  <c r="DM197" i="1"/>
  <c r="DQ197" i="1"/>
  <c r="BN198" i="1"/>
  <c r="BR198" i="1"/>
  <c r="BV198" i="1"/>
  <c r="BZ198" i="1"/>
  <c r="CD198" i="1"/>
  <c r="CH198" i="1"/>
  <c r="CL198" i="1"/>
  <c r="CP198" i="1"/>
  <c r="CW198" i="1"/>
  <c r="DA198" i="1"/>
  <c r="DE198" i="1"/>
  <c r="DI198" i="1"/>
  <c r="DM198" i="1"/>
  <c r="DQ198" i="1"/>
  <c r="BN199" i="1"/>
  <c r="BR199" i="1"/>
  <c r="BV199" i="1"/>
  <c r="BZ199" i="1"/>
  <c r="CD199" i="1"/>
  <c r="CH199" i="1"/>
  <c r="CL199" i="1"/>
  <c r="CP199" i="1"/>
  <c r="CW199" i="1"/>
  <c r="DA199" i="1"/>
  <c r="DE199" i="1"/>
  <c r="DI199" i="1"/>
  <c r="DM199" i="1"/>
  <c r="DQ199" i="1"/>
  <c r="BN200" i="1"/>
  <c r="BR200" i="1"/>
  <c r="BV200" i="1"/>
  <c r="BZ200" i="1"/>
  <c r="CD200" i="1"/>
  <c r="CH200" i="1"/>
  <c r="CL200" i="1"/>
  <c r="CP200" i="1"/>
  <c r="CW200" i="1"/>
  <c r="DA200" i="1"/>
  <c r="DE200" i="1"/>
  <c r="DI200" i="1"/>
  <c r="DM200" i="1"/>
  <c r="DQ200" i="1"/>
  <c r="BN201" i="1"/>
  <c r="BR201" i="1"/>
  <c r="BV201" i="1"/>
  <c r="BZ201" i="1"/>
  <c r="CD201" i="1"/>
  <c r="CH201" i="1"/>
  <c r="CL201" i="1"/>
  <c r="CP201" i="1"/>
  <c r="CW201" i="1"/>
  <c r="DA201" i="1"/>
  <c r="DE201" i="1"/>
  <c r="DI201" i="1"/>
  <c r="DM201" i="1"/>
  <c r="DQ201" i="1"/>
  <c r="BN202" i="1"/>
  <c r="BR202" i="1"/>
  <c r="BV202" i="1"/>
  <c r="BZ202" i="1"/>
  <c r="CD202" i="1"/>
  <c r="CH202" i="1"/>
  <c r="CL202" i="1"/>
  <c r="CP202" i="1"/>
  <c r="CW202" i="1"/>
  <c r="DA202" i="1"/>
  <c r="DE202" i="1"/>
  <c r="DI202" i="1"/>
  <c r="DM202" i="1"/>
  <c r="DQ202" i="1"/>
  <c r="BN203" i="1"/>
  <c r="BR203" i="1"/>
  <c r="BV203" i="1"/>
  <c r="BZ203" i="1"/>
  <c r="CD203" i="1"/>
  <c r="CH203" i="1"/>
  <c r="CL203" i="1"/>
  <c r="CP203" i="1"/>
  <c r="CW203" i="1"/>
  <c r="DA203" i="1"/>
  <c r="DE203" i="1"/>
  <c r="DI203" i="1"/>
  <c r="DM203" i="1"/>
  <c r="DQ203" i="1"/>
  <c r="BN204" i="1"/>
  <c r="BR204" i="1"/>
  <c r="BV204" i="1"/>
  <c r="BZ204" i="1"/>
  <c r="CD204" i="1"/>
  <c r="CH204" i="1"/>
  <c r="CL204" i="1"/>
  <c r="CP204" i="1"/>
  <c r="CW204" i="1"/>
  <c r="DA204" i="1"/>
  <c r="DE204" i="1"/>
  <c r="DI204" i="1"/>
  <c r="DM204" i="1"/>
  <c r="DQ204" i="1"/>
  <c r="BN205" i="1"/>
  <c r="BR205" i="1"/>
  <c r="BV205" i="1"/>
  <c r="BZ205" i="1"/>
  <c r="CD205" i="1"/>
  <c r="CH205" i="1"/>
  <c r="CL205" i="1"/>
  <c r="CP205" i="1"/>
  <c r="CW205" i="1"/>
  <c r="DA205" i="1"/>
  <c r="DE205" i="1"/>
  <c r="DI205" i="1"/>
  <c r="DM205" i="1"/>
  <c r="DQ205" i="1"/>
  <c r="BN206" i="1"/>
  <c r="BR206" i="1"/>
  <c r="BV206" i="1"/>
  <c r="BZ206" i="1"/>
  <c r="CD206" i="1"/>
  <c r="CH206" i="1"/>
  <c r="CL206" i="1"/>
  <c r="CP206" i="1"/>
  <c r="CW206" i="1"/>
  <c r="DA206" i="1"/>
  <c r="DE206" i="1"/>
  <c r="DI206" i="1"/>
  <c r="DM206" i="1"/>
  <c r="DQ206" i="1"/>
  <c r="BN207" i="1"/>
  <c r="BR207" i="1"/>
  <c r="BV207" i="1"/>
  <c r="BZ207" i="1"/>
  <c r="CD207" i="1"/>
  <c r="CH207" i="1"/>
  <c r="CL207" i="1"/>
  <c r="CP207" i="1"/>
  <c r="CW207" i="1"/>
  <c r="DA207" i="1"/>
  <c r="DE207" i="1"/>
  <c r="DI207" i="1"/>
  <c r="DM207" i="1"/>
  <c r="DQ207" i="1"/>
  <c r="BN208" i="1"/>
  <c r="BR208" i="1"/>
  <c r="BV208" i="1"/>
  <c r="BZ208" i="1"/>
  <c r="CD208" i="1"/>
  <c r="CH208" i="1"/>
  <c r="CL208" i="1"/>
  <c r="CP208" i="1"/>
  <c r="CW208" i="1"/>
  <c r="DA208" i="1"/>
  <c r="DE208" i="1"/>
  <c r="DI208" i="1"/>
  <c r="DM208" i="1"/>
  <c r="DQ208" i="1"/>
  <c r="BN209" i="1"/>
  <c r="BR209" i="1"/>
  <c r="BV209" i="1"/>
  <c r="BZ209" i="1"/>
  <c r="CD209" i="1"/>
  <c r="CH209" i="1"/>
  <c r="CL209" i="1"/>
  <c r="CP209" i="1"/>
  <c r="CW209" i="1"/>
  <c r="DA209" i="1"/>
  <c r="DE209" i="1"/>
  <c r="DI209" i="1"/>
  <c r="DM209" i="1"/>
  <c r="DQ209" i="1"/>
  <c r="BN210" i="1"/>
  <c r="BR210" i="1"/>
  <c r="BV210" i="1"/>
  <c r="BZ210" i="1"/>
  <c r="CD210" i="1"/>
  <c r="CH210" i="1"/>
  <c r="CL210" i="1"/>
  <c r="CP210" i="1"/>
  <c r="CW210" i="1"/>
  <c r="DA210" i="1"/>
  <c r="DE210" i="1"/>
  <c r="DI210" i="1"/>
  <c r="DM210" i="1"/>
  <c r="DQ210" i="1"/>
  <c r="BN211" i="1"/>
  <c r="BR211" i="1"/>
  <c r="BV211" i="1"/>
  <c r="BZ211" i="1"/>
  <c r="CD211" i="1"/>
  <c r="CH211" i="1"/>
  <c r="CL211" i="1"/>
  <c r="CP211" i="1"/>
  <c r="CW211" i="1"/>
  <c r="DA211" i="1"/>
  <c r="DE211" i="1"/>
  <c r="DI211" i="1"/>
  <c r="DM211" i="1"/>
  <c r="DQ211" i="1"/>
  <c r="BN212" i="1"/>
  <c r="BR212" i="1"/>
  <c r="BV212" i="1"/>
  <c r="BZ212" i="1"/>
  <c r="CD212" i="1"/>
  <c r="CH212" i="1"/>
  <c r="CL212" i="1"/>
  <c r="CP212" i="1"/>
  <c r="CW212" i="1"/>
  <c r="DA212" i="1"/>
  <c r="DE212" i="1"/>
  <c r="DI212" i="1"/>
  <c r="DM212" i="1"/>
  <c r="DQ212" i="1"/>
  <c r="BN213" i="1"/>
  <c r="BR213" i="1"/>
  <c r="BV213" i="1"/>
  <c r="BZ213" i="1"/>
  <c r="CD213" i="1"/>
  <c r="CH213" i="1"/>
  <c r="CL213" i="1"/>
  <c r="CP213" i="1"/>
  <c r="CW213" i="1"/>
  <c r="DA213" i="1"/>
  <c r="DE213" i="1"/>
  <c r="DI213" i="1"/>
  <c r="DM213" i="1"/>
  <c r="DQ213" i="1"/>
  <c r="BN214" i="1"/>
  <c r="BR214" i="1"/>
  <c r="BV214" i="1"/>
  <c r="BZ214" i="1"/>
  <c r="CD214" i="1"/>
  <c r="CH214" i="1"/>
  <c r="CL214" i="1"/>
  <c r="CP214" i="1"/>
  <c r="CW214" i="1"/>
  <c r="DA214" i="1"/>
  <c r="DE214" i="1"/>
  <c r="DI214" i="1"/>
  <c r="DM214" i="1"/>
  <c r="DQ214" i="1"/>
  <c r="BN215" i="1"/>
  <c r="BR215" i="1"/>
  <c r="BV215" i="1"/>
  <c r="BZ215" i="1"/>
  <c r="CD215" i="1"/>
  <c r="CH215" i="1"/>
  <c r="CL215" i="1"/>
  <c r="CP215" i="1"/>
  <c r="CW215" i="1"/>
  <c r="DA215" i="1"/>
  <c r="DE215" i="1"/>
  <c r="DI215" i="1"/>
  <c r="DM215" i="1"/>
  <c r="DQ215" i="1"/>
  <c r="BN216" i="1"/>
  <c r="BR216" i="1"/>
  <c r="BV216" i="1"/>
  <c r="BZ216" i="1"/>
  <c r="CD216" i="1"/>
  <c r="CH216" i="1"/>
  <c r="CL216" i="1"/>
  <c r="CP216" i="1"/>
  <c r="CW216" i="1"/>
  <c r="DA216" i="1"/>
  <c r="DE216" i="1"/>
  <c r="DI216" i="1"/>
  <c r="DM216" i="1"/>
  <c r="DQ216" i="1"/>
  <c r="BN217" i="1"/>
  <c r="BR217" i="1"/>
  <c r="BV217" i="1"/>
  <c r="BZ217" i="1"/>
  <c r="CD217" i="1"/>
  <c r="CH217" i="1"/>
  <c r="CL217" i="1"/>
  <c r="CP217" i="1"/>
  <c r="CW217" i="1"/>
  <c r="DA217" i="1"/>
  <c r="DE217" i="1"/>
  <c r="DI217" i="1"/>
  <c r="DM217" i="1"/>
  <c r="DQ217" i="1"/>
  <c r="BN218" i="1"/>
  <c r="BR218" i="1"/>
  <c r="BV218" i="1"/>
  <c r="BZ218" i="1"/>
  <c r="CD218" i="1"/>
  <c r="CH218" i="1"/>
  <c r="CL218" i="1"/>
  <c r="CP218" i="1"/>
  <c r="CW218" i="1"/>
  <c r="DA218" i="1"/>
  <c r="DE218" i="1"/>
  <c r="DI218" i="1"/>
  <c r="DM218" i="1"/>
  <c r="DQ218" i="1"/>
  <c r="BN219" i="1"/>
  <c r="BR219" i="1"/>
  <c r="BV219" i="1"/>
  <c r="BZ219" i="1"/>
  <c r="CD219" i="1"/>
  <c r="CH219" i="1"/>
  <c r="CL219" i="1"/>
  <c r="CP219" i="1"/>
  <c r="CW219" i="1"/>
  <c r="DA219" i="1"/>
  <c r="DE219" i="1"/>
  <c r="DI219" i="1"/>
  <c r="DM219" i="1"/>
  <c r="DQ219" i="1"/>
  <c r="BN220" i="1"/>
  <c r="BR220" i="1"/>
  <c r="BV220" i="1"/>
  <c r="BZ220" i="1"/>
  <c r="CD220" i="1"/>
  <c r="CH220" i="1"/>
  <c r="CL220" i="1"/>
  <c r="CP220" i="1"/>
  <c r="CW220" i="1"/>
  <c r="DA220" i="1"/>
  <c r="DE220" i="1"/>
  <c r="DI220" i="1"/>
  <c r="DM220" i="1"/>
  <c r="DQ220" i="1"/>
  <c r="BN221" i="1"/>
  <c r="BR221" i="1"/>
  <c r="BV221" i="1"/>
  <c r="BZ221" i="1"/>
  <c r="CD221" i="1"/>
  <c r="CH221" i="1"/>
  <c r="CL221" i="1"/>
  <c r="CP221" i="1"/>
  <c r="CW221" i="1"/>
  <c r="DA221" i="1"/>
  <c r="DE221" i="1"/>
  <c r="DI221" i="1"/>
  <c r="DM221" i="1"/>
  <c r="DQ221" i="1"/>
  <c r="BN222" i="1"/>
  <c r="BR222" i="1"/>
  <c r="BV222" i="1"/>
  <c r="BZ222" i="1"/>
  <c r="CD222" i="1"/>
  <c r="CH222" i="1"/>
  <c r="CL222" i="1"/>
  <c r="CP222" i="1"/>
  <c r="CW222" i="1"/>
  <c r="DA222" i="1"/>
  <c r="DE222" i="1"/>
  <c r="DI222" i="1"/>
  <c r="DM222" i="1"/>
  <c r="DQ222" i="1"/>
  <c r="BN223" i="1"/>
  <c r="BR223" i="1"/>
  <c r="BV223" i="1"/>
  <c r="BZ223" i="1"/>
  <c r="CD223" i="1"/>
  <c r="CH223" i="1"/>
  <c r="CL223" i="1"/>
  <c r="CP223" i="1"/>
  <c r="CW223" i="1"/>
  <c r="DA223" i="1"/>
  <c r="DE223" i="1"/>
  <c r="DI223" i="1"/>
  <c r="DM223" i="1"/>
  <c r="DQ223" i="1"/>
  <c r="BN224" i="1"/>
  <c r="BR224" i="1"/>
  <c r="BV224" i="1"/>
  <c r="BZ224" i="1"/>
  <c r="CD224" i="1"/>
  <c r="CH224" i="1"/>
  <c r="CL224" i="1"/>
  <c r="CP224" i="1"/>
  <c r="CW224" i="1"/>
  <c r="DA224" i="1"/>
  <c r="DE224" i="1"/>
  <c r="DI224" i="1"/>
  <c r="DM224" i="1"/>
  <c r="DQ224" i="1"/>
  <c r="BN225" i="1"/>
  <c r="BR225" i="1"/>
  <c r="BV225" i="1"/>
  <c r="BZ225" i="1"/>
  <c r="CD225" i="1"/>
  <c r="CH225" i="1"/>
  <c r="CL225" i="1"/>
  <c r="CP225" i="1"/>
  <c r="CW225" i="1"/>
  <c r="DA225" i="1"/>
  <c r="DE225" i="1"/>
  <c r="DI225" i="1"/>
  <c r="DM225" i="1"/>
  <c r="DQ225" i="1"/>
  <c r="BN226" i="1"/>
  <c r="BR226" i="1"/>
  <c r="BV226" i="1"/>
  <c r="BZ226" i="1"/>
  <c r="CD226" i="1"/>
  <c r="CH226" i="1"/>
  <c r="CL226" i="1"/>
  <c r="CP226" i="1"/>
  <c r="CW226" i="1"/>
  <c r="DA226" i="1"/>
  <c r="DE226" i="1"/>
  <c r="DI226" i="1"/>
  <c r="DM226" i="1"/>
  <c r="DQ226" i="1"/>
  <c r="BN227" i="1"/>
  <c r="BR227" i="1"/>
  <c r="BV227" i="1"/>
  <c r="BZ227" i="1"/>
  <c r="CD227" i="1"/>
  <c r="CH227" i="1"/>
  <c r="CL227" i="1"/>
  <c r="CP227" i="1"/>
  <c r="CW227" i="1"/>
  <c r="DA227" i="1"/>
  <c r="DE227" i="1"/>
  <c r="DI227" i="1"/>
  <c r="DM227" i="1"/>
  <c r="DQ227" i="1"/>
  <c r="BN228" i="1"/>
  <c r="BR228" i="1"/>
  <c r="BV228" i="1"/>
  <c r="BZ228" i="1"/>
  <c r="CD228" i="1"/>
  <c r="CH228" i="1"/>
  <c r="CL228" i="1"/>
  <c r="CP228" i="1"/>
  <c r="CW228" i="1"/>
  <c r="DA228" i="1"/>
  <c r="DE228" i="1"/>
  <c r="DI228" i="1"/>
  <c r="DM228" i="1"/>
  <c r="DQ228" i="1"/>
  <c r="BN229" i="1"/>
  <c r="BR229" i="1"/>
  <c r="BV229" i="1"/>
  <c r="BZ229" i="1"/>
  <c r="CD229" i="1"/>
  <c r="CH229" i="1"/>
  <c r="CL229" i="1"/>
  <c r="CP229" i="1"/>
  <c r="CW229" i="1"/>
  <c r="DA229" i="1"/>
  <c r="DE229" i="1"/>
  <c r="DI229" i="1"/>
  <c r="DM229" i="1"/>
  <c r="DQ229" i="1"/>
  <c r="BN230" i="1"/>
  <c r="BR230" i="1"/>
  <c r="BV230" i="1"/>
  <c r="BZ230" i="1"/>
  <c r="CD230" i="1"/>
  <c r="CH230" i="1"/>
  <c r="CL230" i="1"/>
  <c r="CP230" i="1"/>
  <c r="CW230" i="1"/>
  <c r="DA230" i="1"/>
  <c r="DE230" i="1"/>
  <c r="DI230" i="1"/>
  <c r="DM230" i="1"/>
  <c r="DQ230" i="1"/>
  <c r="BN231" i="1"/>
  <c r="BR231" i="1"/>
  <c r="BV231" i="1"/>
  <c r="BZ231" i="1"/>
  <c r="CD231" i="1"/>
  <c r="CH231" i="1"/>
  <c r="CL231" i="1"/>
  <c r="CP231" i="1"/>
  <c r="CW231" i="1"/>
  <c r="DA231" i="1"/>
  <c r="DE231" i="1"/>
  <c r="DI231" i="1"/>
  <c r="DM231" i="1"/>
  <c r="DQ231" i="1"/>
  <c r="BN232" i="1"/>
  <c r="BR232" i="1"/>
  <c r="BV232" i="1"/>
  <c r="BZ232" i="1"/>
  <c r="CD232" i="1"/>
  <c r="CH232" i="1"/>
  <c r="CL232" i="1"/>
  <c r="CP232" i="1"/>
  <c r="CW232" i="1"/>
  <c r="DA232" i="1"/>
  <c r="DE232" i="1"/>
  <c r="DI232" i="1"/>
  <c r="DM232" i="1"/>
  <c r="DQ232" i="1"/>
  <c r="BN233" i="1"/>
  <c r="BR233" i="1"/>
  <c r="BV233" i="1"/>
  <c r="BZ233" i="1"/>
  <c r="CD233" i="1"/>
  <c r="CH233" i="1"/>
  <c r="CL233" i="1"/>
  <c r="CP233" i="1"/>
  <c r="CW233" i="1"/>
  <c r="DA233" i="1"/>
  <c r="DE233" i="1"/>
  <c r="DI233" i="1"/>
  <c r="DM233" i="1"/>
  <c r="DQ233" i="1"/>
  <c r="BN234" i="1"/>
  <c r="BR234" i="1"/>
  <c r="BV234" i="1"/>
  <c r="BZ234" i="1"/>
  <c r="CD234" i="1"/>
  <c r="CH234" i="1"/>
  <c r="CL234" i="1"/>
  <c r="CP234" i="1"/>
  <c r="CW234" i="1"/>
  <c r="DA234" i="1"/>
  <c r="DE234" i="1"/>
  <c r="DI234" i="1"/>
  <c r="DM234" i="1"/>
  <c r="DQ234" i="1"/>
  <c r="BN235" i="1"/>
  <c r="BR235" i="1"/>
  <c r="BV235" i="1"/>
  <c r="BZ235" i="1"/>
  <c r="CD235" i="1"/>
  <c r="CH235" i="1"/>
  <c r="CL235" i="1"/>
  <c r="CP235" i="1"/>
  <c r="CW235" i="1"/>
  <c r="DA235" i="1"/>
  <c r="DE235" i="1"/>
  <c r="DI235" i="1"/>
  <c r="DM235" i="1"/>
  <c r="DQ235" i="1"/>
  <c r="BN236" i="1"/>
  <c r="BR236" i="1"/>
  <c r="BV236" i="1"/>
  <c r="BZ236" i="1"/>
  <c r="CD236" i="1"/>
  <c r="CH236" i="1"/>
  <c r="CL236" i="1"/>
  <c r="CP236" i="1"/>
  <c r="CW236" i="1"/>
  <c r="DA236" i="1"/>
  <c r="DE236" i="1"/>
  <c r="DI236" i="1"/>
  <c r="DM236" i="1"/>
  <c r="DQ236" i="1"/>
  <c r="BN237" i="1"/>
  <c r="BR237" i="1"/>
  <c r="BV237" i="1"/>
  <c r="BZ237" i="1"/>
  <c r="CD237" i="1"/>
  <c r="CH237" i="1"/>
  <c r="CL237" i="1"/>
  <c r="CP237" i="1"/>
  <c r="CW237" i="1"/>
  <c r="DA237" i="1"/>
  <c r="DE237" i="1"/>
  <c r="DI237" i="1"/>
  <c r="DM237" i="1"/>
  <c r="DQ237" i="1"/>
  <c r="BN238" i="1"/>
  <c r="BR238" i="1"/>
  <c r="BV238" i="1"/>
  <c r="BZ238" i="1"/>
  <c r="CD238" i="1"/>
  <c r="CH238" i="1"/>
  <c r="CL238" i="1"/>
  <c r="CP238" i="1"/>
  <c r="CW238" i="1"/>
  <c r="DA238" i="1"/>
  <c r="DE238" i="1"/>
  <c r="DI238" i="1"/>
  <c r="DM238" i="1"/>
  <c r="DQ238" i="1"/>
  <c r="BN239" i="1"/>
  <c r="BR239" i="1"/>
  <c r="BV239" i="1"/>
  <c r="BZ239" i="1"/>
  <c r="CD239" i="1"/>
  <c r="CH239" i="1"/>
  <c r="CL239" i="1"/>
  <c r="CP239" i="1"/>
  <c r="CW239" i="1"/>
  <c r="DA239" i="1"/>
  <c r="DE239" i="1"/>
  <c r="DI239" i="1"/>
  <c r="DM239" i="1"/>
  <c r="DQ239" i="1"/>
  <c r="BN240" i="1"/>
  <c r="BR240" i="1"/>
  <c r="BV240" i="1"/>
  <c r="BZ240" i="1"/>
  <c r="CD240" i="1"/>
  <c r="CH240" i="1"/>
  <c r="CL240" i="1"/>
  <c r="CP240" i="1"/>
  <c r="CW240" i="1"/>
  <c r="DA240" i="1"/>
  <c r="DE240" i="1"/>
  <c r="DI240" i="1"/>
  <c r="DM240" i="1"/>
  <c r="DQ240" i="1"/>
  <c r="BN241" i="1"/>
  <c r="BR241" i="1"/>
  <c r="BV241" i="1"/>
  <c r="BZ241" i="1"/>
  <c r="CD241" i="1"/>
  <c r="CH241" i="1"/>
  <c r="CL241" i="1"/>
  <c r="CP241" i="1"/>
  <c r="CW241" i="1"/>
  <c r="DA241" i="1"/>
  <c r="DE241" i="1"/>
  <c r="DI241" i="1"/>
  <c r="DM241" i="1"/>
  <c r="DQ241" i="1"/>
  <c r="BN242" i="1"/>
  <c r="BR242" i="1"/>
  <c r="BV242" i="1"/>
  <c r="BZ242" i="1"/>
  <c r="CD242" i="1"/>
  <c r="CH242" i="1"/>
  <c r="CL242" i="1"/>
  <c r="CP242" i="1"/>
  <c r="CW242" i="1"/>
  <c r="DA242" i="1"/>
  <c r="DE242" i="1"/>
  <c r="DI242" i="1"/>
  <c r="DM242" i="1"/>
  <c r="DQ242" i="1"/>
  <c r="BN243" i="1"/>
  <c r="BR243" i="1"/>
  <c r="BV243" i="1"/>
  <c r="BZ243" i="1"/>
  <c r="CD243" i="1"/>
  <c r="CH243" i="1"/>
  <c r="CL243" i="1"/>
  <c r="CP243" i="1"/>
  <c r="CW243" i="1"/>
  <c r="DA243" i="1"/>
  <c r="DE243" i="1"/>
  <c r="DI243" i="1"/>
  <c r="DM243" i="1"/>
  <c r="DQ243" i="1"/>
  <c r="BN244" i="1"/>
  <c r="BR244" i="1"/>
  <c r="BV244" i="1"/>
  <c r="BZ244" i="1"/>
  <c r="CD244" i="1"/>
  <c r="CH244" i="1"/>
  <c r="CL244" i="1"/>
  <c r="CP244" i="1"/>
  <c r="CW244" i="1"/>
  <c r="DA244" i="1"/>
  <c r="DE244" i="1"/>
  <c r="DI244" i="1"/>
  <c r="DM244" i="1"/>
  <c r="DQ244" i="1"/>
  <c r="BN245" i="1"/>
  <c r="BR245" i="1"/>
  <c r="BV245" i="1"/>
  <c r="BZ245" i="1"/>
  <c r="CD245" i="1"/>
  <c r="CH245" i="1"/>
  <c r="CL245" i="1"/>
  <c r="CP245" i="1"/>
  <c r="CW245" i="1"/>
  <c r="DA245" i="1"/>
  <c r="DE245" i="1"/>
  <c r="DI245" i="1"/>
  <c r="DM245" i="1"/>
  <c r="DQ245" i="1"/>
  <c r="BN246" i="1"/>
  <c r="BR246" i="1"/>
  <c r="BV246" i="1"/>
  <c r="BZ246" i="1"/>
  <c r="CD246" i="1"/>
  <c r="CH246" i="1"/>
  <c r="CL246" i="1"/>
  <c r="CP246" i="1"/>
  <c r="CW246" i="1"/>
  <c r="DA246" i="1"/>
  <c r="DE246" i="1"/>
  <c r="DI246" i="1"/>
  <c r="DM246" i="1"/>
  <c r="DQ246" i="1"/>
  <c r="BN247" i="1"/>
  <c r="BR247" i="1"/>
  <c r="BV247" i="1"/>
  <c r="BZ247" i="1"/>
  <c r="CD247" i="1"/>
  <c r="CH247" i="1"/>
  <c r="CL247" i="1"/>
  <c r="CP247" i="1"/>
  <c r="CW247" i="1"/>
  <c r="DA247" i="1"/>
  <c r="DE247" i="1"/>
  <c r="DI247" i="1"/>
  <c r="DM247" i="1"/>
  <c r="DQ247" i="1"/>
  <c r="BN248" i="1"/>
  <c r="BR248" i="1"/>
  <c r="BV248" i="1"/>
  <c r="BZ248" i="1"/>
  <c r="CD248" i="1"/>
  <c r="CH248" i="1"/>
  <c r="CL248" i="1"/>
  <c r="CP248" i="1"/>
  <c r="CW248" i="1"/>
  <c r="DA248" i="1"/>
  <c r="DE248" i="1"/>
  <c r="DI248" i="1"/>
  <c r="DM248" i="1"/>
  <c r="DQ248" i="1"/>
  <c r="BN249" i="1"/>
  <c r="BR249" i="1"/>
  <c r="BV249" i="1"/>
  <c r="BZ249" i="1"/>
  <c r="CD249" i="1"/>
  <c r="CH249" i="1"/>
  <c r="CL249" i="1"/>
  <c r="CP249" i="1"/>
  <c r="CW249" i="1"/>
  <c r="DA249" i="1"/>
  <c r="DE249" i="1"/>
  <c r="DI249" i="1"/>
  <c r="DM249" i="1"/>
  <c r="DQ249" i="1"/>
  <c r="BN250" i="1"/>
  <c r="BR250" i="1"/>
  <c r="BV250" i="1"/>
  <c r="BZ250" i="1"/>
  <c r="CD250" i="1"/>
  <c r="CH250" i="1"/>
  <c r="CL250" i="1"/>
  <c r="CP250" i="1"/>
  <c r="CW250" i="1"/>
  <c r="DA250" i="1"/>
  <c r="DE250" i="1"/>
  <c r="DI250" i="1"/>
  <c r="DM250" i="1"/>
  <c r="DQ250" i="1"/>
  <c r="BN251" i="1"/>
  <c r="BR251" i="1"/>
  <c r="BV251" i="1"/>
  <c r="BZ251" i="1"/>
  <c r="CD251" i="1"/>
  <c r="CH251" i="1"/>
  <c r="CL251" i="1"/>
  <c r="CP251" i="1"/>
  <c r="CW251" i="1"/>
  <c r="DA251" i="1"/>
  <c r="DE251" i="1"/>
  <c r="DI251" i="1"/>
  <c r="DM251" i="1"/>
  <c r="DQ251" i="1"/>
  <c r="BN252" i="1"/>
  <c r="BR252" i="1"/>
  <c r="BV252" i="1"/>
  <c r="BZ252" i="1"/>
  <c r="CD252" i="1"/>
  <c r="CH252" i="1"/>
  <c r="CL252" i="1"/>
  <c r="CP252" i="1"/>
  <c r="CW252" i="1"/>
  <c r="DA252" i="1"/>
  <c r="DE252" i="1"/>
  <c r="DI252" i="1"/>
  <c r="DM252" i="1"/>
  <c r="DQ252" i="1"/>
  <c r="BN253" i="1"/>
  <c r="BR253" i="1"/>
  <c r="BV253" i="1"/>
  <c r="BZ253" i="1"/>
  <c r="CD253" i="1"/>
  <c r="CH253" i="1"/>
  <c r="CL253" i="1"/>
  <c r="CP253" i="1"/>
  <c r="CW253" i="1"/>
  <c r="DA253" i="1"/>
  <c r="DE253" i="1"/>
  <c r="DI253" i="1"/>
  <c r="DM253" i="1"/>
  <c r="DQ253" i="1"/>
  <c r="BN254" i="1"/>
  <c r="BR254" i="1"/>
  <c r="BV254" i="1"/>
  <c r="BZ254" i="1"/>
  <c r="CD254" i="1"/>
  <c r="CH254" i="1"/>
  <c r="CL254" i="1"/>
  <c r="CP254" i="1"/>
  <c r="CW254" i="1"/>
  <c r="DA254" i="1"/>
  <c r="DE254" i="1"/>
  <c r="DI254" i="1"/>
  <c r="DM254" i="1"/>
  <c r="DQ254" i="1"/>
  <c r="BN255" i="1"/>
  <c r="BR255" i="1"/>
  <c r="BV255" i="1"/>
  <c r="BZ255" i="1"/>
  <c r="CD255" i="1"/>
  <c r="CH255" i="1"/>
  <c r="CL255" i="1"/>
  <c r="CP255" i="1"/>
  <c r="CW255" i="1"/>
  <c r="DA255" i="1"/>
  <c r="DE255" i="1"/>
  <c r="DI255" i="1"/>
  <c r="DM255" i="1"/>
  <c r="DQ255" i="1"/>
  <c r="BN256" i="1"/>
  <c r="BR256" i="1"/>
  <c r="BV256" i="1"/>
  <c r="BZ256" i="1"/>
  <c r="CD256" i="1"/>
  <c r="CH256" i="1"/>
  <c r="CL256" i="1"/>
  <c r="CP256" i="1"/>
  <c r="CW256" i="1"/>
  <c r="DA256" i="1"/>
  <c r="DE256" i="1"/>
  <c r="DI256" i="1"/>
  <c r="DM256" i="1"/>
  <c r="DQ256" i="1"/>
  <c r="BN257" i="1"/>
  <c r="BR257" i="1"/>
  <c r="BV257" i="1"/>
  <c r="BZ257" i="1"/>
  <c r="CD257" i="1"/>
  <c r="CH257" i="1"/>
  <c r="CL257" i="1"/>
  <c r="CP257" i="1"/>
  <c r="CW257" i="1"/>
  <c r="DA257" i="1"/>
  <c r="DE257" i="1"/>
  <c r="DI257" i="1"/>
  <c r="DM257" i="1"/>
  <c r="DQ257" i="1"/>
  <c r="BN258" i="1"/>
  <c r="BR258" i="1"/>
  <c r="BV258" i="1"/>
  <c r="BZ258" i="1"/>
  <c r="CD258" i="1"/>
  <c r="CH258" i="1"/>
  <c r="CL258" i="1"/>
  <c r="CP258" i="1"/>
  <c r="CW258" i="1"/>
  <c r="DA258" i="1"/>
  <c r="DE258" i="1"/>
  <c r="DI258" i="1"/>
  <c r="DM258" i="1"/>
  <c r="DQ258" i="1"/>
  <c r="BN259" i="1"/>
  <c r="BR259" i="1"/>
  <c r="BV259" i="1"/>
  <c r="BZ259" i="1"/>
  <c r="CD259" i="1"/>
  <c r="CH259" i="1"/>
  <c r="CL259" i="1"/>
  <c r="CP259" i="1"/>
  <c r="CW259" i="1"/>
  <c r="DA259" i="1"/>
  <c r="DE259" i="1"/>
  <c r="DI259" i="1"/>
  <c r="DM259" i="1"/>
  <c r="DQ259" i="1"/>
  <c r="BN260" i="1"/>
  <c r="BR260" i="1"/>
  <c r="BV260" i="1"/>
  <c r="BZ260" i="1"/>
  <c r="CD260" i="1"/>
  <c r="CH260" i="1"/>
  <c r="CL260" i="1"/>
  <c r="CP260" i="1"/>
  <c r="CW260" i="1"/>
  <c r="DA260" i="1"/>
  <c r="DE260" i="1"/>
  <c r="DI260" i="1"/>
  <c r="DM260" i="1"/>
  <c r="DQ260" i="1"/>
  <c r="BN261" i="1"/>
  <c r="BR261" i="1"/>
  <c r="BV261" i="1"/>
  <c r="BZ261" i="1"/>
  <c r="CD261" i="1"/>
  <c r="CH261" i="1"/>
  <c r="CL261" i="1"/>
  <c r="CP261" i="1"/>
  <c r="CW261" i="1"/>
  <c r="DA261" i="1"/>
  <c r="DE261" i="1"/>
  <c r="DI261" i="1"/>
  <c r="DM261" i="1"/>
  <c r="DQ261" i="1"/>
  <c r="BN262" i="1"/>
  <c r="BR262" i="1"/>
  <c r="BV262" i="1"/>
  <c r="BZ262" i="1"/>
  <c r="CD262" i="1"/>
  <c r="CH262" i="1"/>
  <c r="CL262" i="1"/>
  <c r="CP262" i="1"/>
  <c r="CW262" i="1"/>
  <c r="DA262" i="1"/>
  <c r="DE262" i="1"/>
  <c r="DI262" i="1"/>
  <c r="DM262" i="1"/>
  <c r="DQ262" i="1"/>
  <c r="BN263" i="1"/>
  <c r="BR263" i="1"/>
  <c r="BV263" i="1"/>
  <c r="BZ263" i="1"/>
  <c r="CD263" i="1"/>
  <c r="CH263" i="1"/>
  <c r="CL263" i="1"/>
  <c r="CP263" i="1"/>
  <c r="CW263" i="1"/>
  <c r="DA263" i="1"/>
  <c r="DE263" i="1"/>
  <c r="DI263" i="1"/>
  <c r="DM263" i="1"/>
  <c r="DQ263" i="1"/>
  <c r="BN264" i="1"/>
  <c r="BR264" i="1"/>
  <c r="BV264" i="1"/>
  <c r="BZ264" i="1"/>
  <c r="CD264" i="1"/>
  <c r="CH264" i="1"/>
  <c r="CL264" i="1"/>
  <c r="CP264" i="1"/>
  <c r="CW264" i="1"/>
  <c r="DA264" i="1"/>
  <c r="DE264" i="1"/>
  <c r="DI264" i="1"/>
  <c r="DM264" i="1"/>
  <c r="DQ264" i="1"/>
  <c r="BN265" i="1"/>
  <c r="BR265" i="1"/>
  <c r="BV265" i="1"/>
  <c r="BZ265" i="1"/>
  <c r="CD265" i="1"/>
  <c r="CH265" i="1"/>
  <c r="CL265" i="1"/>
  <c r="CP265" i="1"/>
  <c r="CW265" i="1"/>
  <c r="DA265" i="1"/>
  <c r="DE265" i="1"/>
  <c r="DI265" i="1"/>
  <c r="DM265" i="1"/>
  <c r="DQ265" i="1"/>
  <c r="BN266" i="1"/>
  <c r="BR266" i="1"/>
  <c r="BV266" i="1"/>
  <c r="BZ266" i="1"/>
  <c r="CD266" i="1"/>
  <c r="CH266" i="1"/>
  <c r="CL266" i="1"/>
  <c r="CP266" i="1"/>
  <c r="CW266" i="1"/>
  <c r="DA266" i="1"/>
  <c r="DE266" i="1"/>
  <c r="DI266" i="1"/>
  <c r="DM266" i="1"/>
  <c r="DQ266" i="1"/>
  <c r="BN267" i="1"/>
  <c r="BR267" i="1"/>
  <c r="BV267" i="1"/>
  <c r="BZ267" i="1"/>
  <c r="CD267" i="1"/>
  <c r="CH267" i="1"/>
  <c r="CL267" i="1"/>
  <c r="CP267" i="1"/>
  <c r="CW267" i="1"/>
  <c r="DA267" i="1"/>
  <c r="DE267" i="1"/>
  <c r="DI267" i="1"/>
  <c r="DM267" i="1"/>
  <c r="DQ267" i="1"/>
  <c r="BN268" i="1"/>
  <c r="BR268" i="1"/>
  <c r="BV268" i="1"/>
  <c r="BZ268" i="1"/>
  <c r="CD268" i="1"/>
  <c r="CH268" i="1"/>
  <c r="CL268" i="1"/>
  <c r="CP268" i="1"/>
  <c r="CW268" i="1"/>
  <c r="DA268" i="1"/>
  <c r="DE268" i="1"/>
  <c r="DI268" i="1"/>
  <c r="DM268" i="1"/>
  <c r="DQ268" i="1"/>
  <c r="BN269" i="1"/>
  <c r="BR269" i="1"/>
  <c r="BV269" i="1"/>
  <c r="BZ269" i="1"/>
  <c r="CD269" i="1"/>
  <c r="CH269" i="1"/>
  <c r="CL269" i="1"/>
  <c r="CP269" i="1"/>
  <c r="CW269" i="1"/>
  <c r="DA269" i="1"/>
  <c r="DE269" i="1"/>
  <c r="DI269" i="1"/>
  <c r="DM269" i="1"/>
  <c r="DQ269" i="1"/>
  <c r="BN270" i="1"/>
  <c r="BR270" i="1"/>
  <c r="BV270" i="1"/>
  <c r="BZ270" i="1"/>
  <c r="CD270" i="1"/>
  <c r="CH270" i="1"/>
  <c r="CL270" i="1"/>
  <c r="CP270" i="1"/>
  <c r="CW270" i="1"/>
  <c r="DA270" i="1"/>
  <c r="DE270" i="1"/>
  <c r="DI270" i="1"/>
  <c r="DM270" i="1"/>
  <c r="DQ270" i="1"/>
  <c r="BN271" i="1"/>
  <c r="BR271" i="1"/>
  <c r="BV271" i="1"/>
  <c r="BZ271" i="1"/>
  <c r="CD271" i="1"/>
  <c r="CH271" i="1"/>
  <c r="CL271" i="1"/>
  <c r="CP271" i="1"/>
  <c r="CW271" i="1"/>
  <c r="DA271" i="1"/>
  <c r="DE271" i="1"/>
  <c r="DI271" i="1"/>
  <c r="DM271" i="1"/>
  <c r="DQ271" i="1"/>
  <c r="BN272" i="1"/>
  <c r="BR272" i="1"/>
  <c r="BV272" i="1"/>
  <c r="BZ272" i="1"/>
  <c r="CD272" i="1"/>
  <c r="CH272" i="1"/>
  <c r="CL272" i="1"/>
  <c r="CP272" i="1"/>
  <c r="CW272" i="1"/>
  <c r="DA272" i="1"/>
  <c r="DE272" i="1"/>
  <c r="DI272" i="1"/>
  <c r="DM272" i="1"/>
  <c r="DQ272" i="1"/>
  <c r="BN273" i="1"/>
  <c r="BR273" i="1"/>
  <c r="BV273" i="1"/>
  <c r="BZ273" i="1"/>
  <c r="CD273" i="1"/>
  <c r="CH273" i="1"/>
  <c r="CL273" i="1"/>
  <c r="CP273" i="1"/>
  <c r="CW273" i="1"/>
  <c r="DA273" i="1"/>
  <c r="DE273" i="1"/>
  <c r="DI273" i="1"/>
  <c r="DM273" i="1"/>
  <c r="DQ273" i="1"/>
  <c r="BN274" i="1"/>
  <c r="BR274" i="1"/>
  <c r="BV274" i="1"/>
  <c r="BZ274" i="1"/>
  <c r="CD274" i="1"/>
  <c r="CH274" i="1"/>
  <c r="CL274" i="1"/>
  <c r="CP274" i="1"/>
  <c r="CW274" i="1"/>
  <c r="DA274" i="1"/>
  <c r="DE274" i="1"/>
  <c r="DI274" i="1"/>
  <c r="DM274" i="1"/>
  <c r="DQ274" i="1"/>
  <c r="BN275" i="1"/>
  <c r="BR275" i="1"/>
  <c r="BV275" i="1"/>
  <c r="BZ275" i="1"/>
  <c r="CD275" i="1"/>
  <c r="CH275" i="1"/>
  <c r="CL275" i="1"/>
  <c r="CP275" i="1"/>
  <c r="CW275" i="1"/>
  <c r="DA275" i="1"/>
  <c r="DE275" i="1"/>
  <c r="DI275" i="1"/>
  <c r="DM275" i="1"/>
  <c r="DQ275" i="1"/>
  <c r="BN276" i="1"/>
  <c r="BR276" i="1"/>
  <c r="BV276" i="1"/>
  <c r="BZ276" i="1"/>
  <c r="CD276" i="1"/>
  <c r="CH276" i="1"/>
  <c r="CL276" i="1"/>
  <c r="CP276" i="1"/>
  <c r="CW276" i="1"/>
  <c r="DA276" i="1"/>
  <c r="DE276" i="1"/>
  <c r="DI276" i="1"/>
  <c r="DM276" i="1"/>
  <c r="DQ276" i="1"/>
  <c r="BN277" i="1"/>
  <c r="BR277" i="1"/>
  <c r="BV277" i="1"/>
  <c r="BZ277" i="1"/>
  <c r="CD277" i="1"/>
  <c r="CH277" i="1"/>
  <c r="CL277" i="1"/>
  <c r="CP277" i="1"/>
  <c r="CW277" i="1"/>
  <c r="DA277" i="1"/>
  <c r="DE277" i="1"/>
  <c r="DI277" i="1"/>
  <c r="DM277" i="1"/>
  <c r="DQ277" i="1"/>
  <c r="BN278" i="1"/>
  <c r="BR278" i="1"/>
  <c r="BV278" i="1"/>
  <c r="BZ278" i="1"/>
  <c r="CD278" i="1"/>
  <c r="CH278" i="1"/>
  <c r="CL278" i="1"/>
  <c r="CP278" i="1"/>
  <c r="CW278" i="1"/>
  <c r="DA278" i="1"/>
  <c r="DE278" i="1"/>
  <c r="DI278" i="1"/>
  <c r="DM278" i="1"/>
  <c r="DQ278" i="1"/>
  <c r="BN279" i="1"/>
  <c r="BR279" i="1"/>
  <c r="BV279" i="1"/>
  <c r="BZ279" i="1"/>
  <c r="CD279" i="1"/>
  <c r="CH279" i="1"/>
  <c r="CL279" i="1"/>
  <c r="CP279" i="1"/>
  <c r="CW279" i="1"/>
  <c r="DA279" i="1"/>
  <c r="DE279" i="1"/>
  <c r="DI279" i="1"/>
  <c r="DM279" i="1"/>
  <c r="DQ279" i="1"/>
  <c r="BN280" i="1"/>
  <c r="BR280" i="1"/>
  <c r="BV280" i="1"/>
  <c r="BZ280" i="1"/>
  <c r="CD280" i="1"/>
  <c r="CH280" i="1"/>
  <c r="CL280" i="1"/>
  <c r="CP280" i="1"/>
  <c r="CW280" i="1"/>
  <c r="DA280" i="1"/>
  <c r="DE280" i="1"/>
  <c r="DI280" i="1"/>
  <c r="DM280" i="1"/>
  <c r="DQ280" i="1"/>
  <c r="BN281" i="1"/>
  <c r="BR281" i="1"/>
  <c r="BV281" i="1"/>
  <c r="BZ281" i="1"/>
  <c r="CD281" i="1"/>
  <c r="CH281" i="1"/>
  <c r="CL281" i="1"/>
  <c r="CP281" i="1"/>
  <c r="CW281" i="1"/>
  <c r="DA281" i="1"/>
  <c r="DE281" i="1"/>
  <c r="DI281" i="1"/>
  <c r="DM281" i="1"/>
  <c r="DQ281" i="1"/>
  <c r="BN282" i="1"/>
  <c r="BR282" i="1"/>
  <c r="BV282" i="1"/>
  <c r="BZ282" i="1"/>
  <c r="CD282" i="1"/>
  <c r="CH282" i="1"/>
  <c r="CL282" i="1"/>
  <c r="CP282" i="1"/>
  <c r="CW282" i="1"/>
  <c r="DA282" i="1"/>
  <c r="DE282" i="1"/>
  <c r="DI282" i="1"/>
  <c r="DM282" i="1"/>
  <c r="DQ282" i="1"/>
  <c r="BN283" i="1"/>
  <c r="BR283" i="1"/>
  <c r="BV283" i="1"/>
  <c r="BZ283" i="1"/>
  <c r="CD283" i="1"/>
  <c r="CH283" i="1"/>
  <c r="CL283" i="1"/>
  <c r="CP283" i="1"/>
  <c r="CW283" i="1"/>
  <c r="DA283" i="1"/>
  <c r="DE283" i="1"/>
  <c r="DI283" i="1"/>
  <c r="DM283" i="1"/>
  <c r="DQ283" i="1"/>
  <c r="BN284" i="1"/>
  <c r="BR284" i="1"/>
  <c r="BV284" i="1"/>
  <c r="BZ284" i="1"/>
  <c r="CD284" i="1"/>
  <c r="CH284" i="1"/>
  <c r="CL284" i="1"/>
  <c r="CP284" i="1"/>
  <c r="CW284" i="1"/>
  <c r="DA284" i="1"/>
  <c r="DE284" i="1"/>
  <c r="DI284" i="1"/>
  <c r="DM284" i="1"/>
  <c r="DQ284" i="1"/>
  <c r="BN285" i="1"/>
  <c r="BR285" i="1"/>
  <c r="BV285" i="1"/>
  <c r="BZ285" i="1"/>
  <c r="CD285" i="1"/>
  <c r="CH285" i="1"/>
  <c r="CL285" i="1"/>
  <c r="CP285" i="1"/>
  <c r="CW285" i="1"/>
  <c r="DA285" i="1"/>
  <c r="DE285" i="1"/>
  <c r="DI285" i="1"/>
  <c r="DM285" i="1"/>
  <c r="DQ285" i="1"/>
  <c r="BN286" i="1"/>
  <c r="BR286" i="1"/>
  <c r="BV286" i="1"/>
  <c r="BZ286" i="1"/>
  <c r="CD286" i="1"/>
  <c r="CH286" i="1"/>
  <c r="CL286" i="1"/>
  <c r="CP286" i="1"/>
  <c r="CW286" i="1"/>
  <c r="DA286" i="1"/>
  <c r="DE286" i="1"/>
  <c r="DI286" i="1"/>
  <c r="DM286" i="1"/>
  <c r="DQ286" i="1"/>
  <c r="BN287" i="1"/>
  <c r="BR287" i="1"/>
  <c r="BV287" i="1"/>
  <c r="BZ287" i="1"/>
  <c r="CD287" i="1"/>
  <c r="CH287" i="1"/>
  <c r="CL287" i="1"/>
  <c r="CP287" i="1"/>
  <c r="CW287" i="1"/>
  <c r="DA287" i="1"/>
  <c r="DE287" i="1"/>
  <c r="DI287" i="1"/>
  <c r="DM287" i="1"/>
  <c r="DQ287" i="1"/>
  <c r="BN288" i="1"/>
  <c r="BR288" i="1"/>
  <c r="BV288" i="1"/>
  <c r="BZ288" i="1"/>
  <c r="CD288" i="1"/>
  <c r="CH288" i="1"/>
  <c r="CL288" i="1"/>
  <c r="CP288" i="1"/>
  <c r="CW288" i="1"/>
  <c r="DA288" i="1"/>
  <c r="DE288" i="1"/>
  <c r="DI288" i="1"/>
  <c r="DM288" i="1"/>
  <c r="DQ288" i="1"/>
  <c r="BN289" i="1"/>
  <c r="BR289" i="1"/>
  <c r="BV289" i="1"/>
  <c r="BZ289" i="1"/>
  <c r="CD289" i="1"/>
  <c r="CH289" i="1"/>
  <c r="CL289" i="1"/>
  <c r="CP289" i="1"/>
  <c r="CW289" i="1"/>
  <c r="DA289" i="1"/>
  <c r="DE289" i="1"/>
  <c r="DI289" i="1"/>
  <c r="DM289" i="1"/>
  <c r="DQ289" i="1"/>
  <c r="BN290" i="1"/>
  <c r="BR290" i="1"/>
  <c r="BV290" i="1"/>
  <c r="BZ290" i="1"/>
  <c r="CD290" i="1"/>
  <c r="CH290" i="1"/>
  <c r="CL290" i="1"/>
  <c r="CP290" i="1"/>
  <c r="CW290" i="1"/>
  <c r="DA290" i="1"/>
  <c r="DE290" i="1"/>
  <c r="DI290" i="1"/>
  <c r="DM290" i="1"/>
  <c r="DQ290" i="1"/>
  <c r="BN291" i="1"/>
  <c r="BR291" i="1"/>
  <c r="BV291" i="1"/>
  <c r="BZ291" i="1"/>
  <c r="CD291" i="1"/>
  <c r="CH291" i="1"/>
  <c r="CL291" i="1"/>
  <c r="CP291" i="1"/>
  <c r="CW291" i="1"/>
  <c r="DA291" i="1"/>
  <c r="DE291" i="1"/>
  <c r="DI291" i="1"/>
  <c r="DM291" i="1"/>
  <c r="DQ291" i="1"/>
  <c r="BN292" i="1"/>
  <c r="BR292" i="1"/>
  <c r="BV292" i="1"/>
  <c r="BZ292" i="1"/>
  <c r="CD292" i="1"/>
  <c r="CH292" i="1"/>
  <c r="CL292" i="1"/>
  <c r="CP292" i="1"/>
  <c r="CW292" i="1"/>
  <c r="DA292" i="1"/>
  <c r="DE292" i="1"/>
  <c r="DI292" i="1"/>
  <c r="DM292" i="1"/>
  <c r="DQ292" i="1"/>
  <c r="BN293" i="1"/>
  <c r="BR293" i="1"/>
  <c r="BV293" i="1"/>
  <c r="BZ293" i="1"/>
  <c r="CD293" i="1"/>
  <c r="CH293" i="1"/>
  <c r="CL293" i="1"/>
  <c r="CP293" i="1"/>
  <c r="CW293" i="1"/>
  <c r="DA293" i="1"/>
  <c r="DE293" i="1"/>
  <c r="DI293" i="1"/>
  <c r="DM293" i="1"/>
  <c r="DQ293" i="1"/>
  <c r="BN294" i="1"/>
  <c r="BR294" i="1"/>
  <c r="BV294" i="1"/>
  <c r="BZ294" i="1"/>
  <c r="CD294" i="1"/>
  <c r="CH294" i="1"/>
  <c r="CL294" i="1"/>
  <c r="CP294" i="1"/>
  <c r="CW294" i="1"/>
  <c r="DA294" i="1"/>
  <c r="DE294" i="1"/>
  <c r="DI294" i="1"/>
  <c r="DM294" i="1"/>
  <c r="DQ294" i="1"/>
  <c r="BN295" i="1"/>
  <c r="BR295" i="1"/>
  <c r="BV295" i="1"/>
  <c r="BZ295" i="1"/>
  <c r="CD295" i="1"/>
  <c r="CH295" i="1"/>
  <c r="CL295" i="1"/>
  <c r="CP295" i="1"/>
  <c r="CW295" i="1"/>
  <c r="DA295" i="1"/>
  <c r="DE295" i="1"/>
  <c r="DM295" i="1"/>
  <c r="DQ295" i="1"/>
  <c r="BN296" i="1"/>
  <c r="BR296" i="1"/>
  <c r="BV296" i="1"/>
  <c r="BZ296" i="1"/>
  <c r="CD296" i="1"/>
  <c r="CH296" i="1"/>
  <c r="CL296" i="1"/>
  <c r="CP296" i="1"/>
  <c r="CW296" i="1"/>
  <c r="DA296" i="1"/>
  <c r="DE296" i="1"/>
  <c r="DI296" i="1"/>
  <c r="DM296" i="1"/>
  <c r="DQ296" i="1"/>
  <c r="BN297" i="1"/>
  <c r="BR297" i="1"/>
  <c r="BV297" i="1"/>
  <c r="BZ297" i="1"/>
  <c r="CD297" i="1"/>
  <c r="CH297" i="1"/>
  <c r="CL297" i="1"/>
  <c r="CP297" i="1"/>
  <c r="CW297" i="1"/>
  <c r="DA297" i="1"/>
  <c r="DE297" i="1"/>
  <c r="DI297" i="1"/>
  <c r="DM297" i="1"/>
  <c r="DQ297" i="1"/>
  <c r="BN298" i="1"/>
  <c r="BR298" i="1"/>
  <c r="BV298" i="1"/>
  <c r="BZ298" i="1"/>
  <c r="CD298" i="1"/>
  <c r="CH298" i="1"/>
  <c r="CL298" i="1"/>
  <c r="CP298" i="1"/>
  <c r="CW298" i="1"/>
  <c r="DA298" i="1"/>
  <c r="DE298" i="1"/>
  <c r="DI298" i="1"/>
  <c r="DM298" i="1"/>
  <c r="DQ298" i="1"/>
  <c r="BN299" i="1"/>
  <c r="BR299" i="1"/>
  <c r="BV299" i="1"/>
  <c r="BZ299" i="1"/>
  <c r="CD299" i="1"/>
  <c r="CH299" i="1"/>
  <c r="CL299" i="1"/>
  <c r="CP299" i="1"/>
  <c r="CW299" i="1"/>
  <c r="DA299" i="1"/>
  <c r="DE299" i="1"/>
  <c r="DI299" i="1"/>
  <c r="DM299" i="1"/>
  <c r="DQ299" i="1"/>
  <c r="BN300" i="1"/>
  <c r="BR300" i="1"/>
  <c r="BV300" i="1"/>
  <c r="BZ300" i="1"/>
  <c r="CD300" i="1"/>
  <c r="CH300" i="1"/>
  <c r="CL300" i="1"/>
  <c r="CP300" i="1"/>
  <c r="CW300" i="1"/>
  <c r="DA300" i="1"/>
  <c r="DE300" i="1"/>
  <c r="DI300" i="1"/>
  <c r="DM300" i="1"/>
  <c r="DQ300" i="1"/>
  <c r="BN301" i="1"/>
  <c r="BR301" i="1"/>
  <c r="BV301" i="1"/>
  <c r="BZ301" i="1"/>
  <c r="CD301" i="1"/>
  <c r="CH301" i="1"/>
  <c r="CL301" i="1"/>
  <c r="CP301" i="1"/>
  <c r="CW301" i="1"/>
  <c r="DA301" i="1"/>
  <c r="DE301" i="1"/>
  <c r="DI301" i="1"/>
  <c r="DM301" i="1"/>
  <c r="DQ301" i="1"/>
  <c r="BN302" i="1"/>
  <c r="BR302" i="1"/>
  <c r="BV302" i="1"/>
  <c r="BZ302" i="1"/>
  <c r="CD302" i="1"/>
  <c r="CH302" i="1"/>
  <c r="CL302" i="1"/>
  <c r="CP302" i="1"/>
  <c r="CW302" i="1"/>
  <c r="DA302" i="1"/>
  <c r="DE302" i="1"/>
  <c r="DI302" i="1"/>
  <c r="DM302" i="1"/>
  <c r="DQ302" i="1"/>
  <c r="BN303" i="1"/>
  <c r="BR303" i="1"/>
  <c r="BV303" i="1"/>
  <c r="BZ303" i="1"/>
  <c r="CD303" i="1"/>
  <c r="CH303" i="1"/>
  <c r="CL303" i="1"/>
  <c r="CP303" i="1"/>
  <c r="CW303" i="1"/>
  <c r="DA303" i="1"/>
  <c r="DE303" i="1"/>
  <c r="DI303" i="1"/>
  <c r="DM303" i="1"/>
  <c r="DQ303" i="1"/>
  <c r="BN304" i="1"/>
  <c r="BR304" i="1"/>
  <c r="BV304" i="1"/>
  <c r="BZ304" i="1"/>
  <c r="CD304" i="1"/>
  <c r="CH304" i="1"/>
  <c r="CL304" i="1"/>
  <c r="CP304" i="1"/>
  <c r="CW304" i="1"/>
  <c r="DA304" i="1"/>
  <c r="DE304" i="1"/>
  <c r="DI304" i="1"/>
  <c r="DM304" i="1"/>
  <c r="DQ304" i="1"/>
  <c r="BN305" i="1"/>
  <c r="BR305" i="1"/>
  <c r="BV305" i="1"/>
  <c r="BZ305" i="1"/>
  <c r="CD305" i="1"/>
  <c r="CH305" i="1"/>
  <c r="CL305" i="1"/>
  <c r="CP305" i="1"/>
  <c r="CW305" i="1"/>
  <c r="DA305" i="1"/>
  <c r="DE305" i="1"/>
  <c r="DI305" i="1"/>
  <c r="DM305" i="1"/>
  <c r="DQ305" i="1"/>
  <c r="BN306" i="1"/>
  <c r="BR306" i="1"/>
  <c r="BV306" i="1"/>
  <c r="BZ306" i="1"/>
  <c r="CD306" i="1"/>
  <c r="CH306" i="1"/>
  <c r="CL306" i="1"/>
  <c r="CP306" i="1"/>
  <c r="CW306" i="1"/>
  <c r="DA306" i="1"/>
  <c r="DE306" i="1"/>
  <c r="DI306" i="1"/>
  <c r="DM306" i="1"/>
  <c r="DQ306" i="1"/>
  <c r="BN307" i="1"/>
  <c r="BR307" i="1"/>
  <c r="BV307" i="1"/>
  <c r="BZ307" i="1"/>
  <c r="CD307" i="1"/>
  <c r="CH307" i="1"/>
  <c r="CL307" i="1"/>
  <c r="CP307" i="1"/>
  <c r="CW307" i="1"/>
  <c r="DA307" i="1"/>
  <c r="DE307" i="1"/>
  <c r="DI307" i="1"/>
  <c r="DM307" i="1"/>
  <c r="DQ307" i="1"/>
  <c r="BN308" i="1"/>
  <c r="BR308" i="1"/>
  <c r="BV308" i="1"/>
  <c r="BZ308" i="1"/>
  <c r="CD308" i="1"/>
  <c r="CH308" i="1"/>
  <c r="CL308" i="1"/>
  <c r="CP308" i="1"/>
  <c r="CW308" i="1"/>
  <c r="DA308" i="1"/>
  <c r="DE308" i="1"/>
  <c r="DI308" i="1"/>
  <c r="DM308" i="1"/>
  <c r="DQ308" i="1"/>
  <c r="BN309" i="1"/>
  <c r="BR309" i="1"/>
  <c r="BV309" i="1"/>
  <c r="BZ309" i="1"/>
  <c r="CD309" i="1"/>
  <c r="CH309" i="1"/>
  <c r="CL309" i="1"/>
  <c r="CP309" i="1"/>
  <c r="CW309" i="1"/>
  <c r="DA309" i="1"/>
  <c r="DE309" i="1"/>
  <c r="DI309" i="1"/>
  <c r="DM309" i="1"/>
  <c r="DQ309" i="1"/>
  <c r="BN310" i="1"/>
  <c r="BR310" i="1"/>
  <c r="BV310" i="1"/>
  <c r="BZ310" i="1"/>
  <c r="CD310" i="1"/>
  <c r="CH310" i="1"/>
  <c r="CL310" i="1"/>
  <c r="CP310" i="1"/>
  <c r="CW310" i="1"/>
  <c r="DA310" i="1"/>
  <c r="DE310" i="1"/>
  <c r="DI310" i="1"/>
  <c r="DM310" i="1"/>
  <c r="DQ310" i="1"/>
  <c r="BN311" i="1"/>
  <c r="BR311" i="1"/>
  <c r="BV311" i="1"/>
  <c r="BZ311" i="1"/>
  <c r="CD311" i="1"/>
  <c r="CH311" i="1"/>
  <c r="CL311" i="1"/>
  <c r="CP311" i="1"/>
  <c r="CW311" i="1"/>
  <c r="DA311" i="1"/>
  <c r="DE311" i="1"/>
  <c r="DI311" i="1"/>
  <c r="DM311" i="1"/>
  <c r="DQ311" i="1"/>
  <c r="BN312" i="1"/>
  <c r="BR312" i="1"/>
  <c r="BV312" i="1"/>
  <c r="BZ312" i="1"/>
  <c r="CD312" i="1"/>
  <c r="CH312" i="1"/>
  <c r="CL312" i="1"/>
  <c r="CP312" i="1"/>
  <c r="CW312" i="1"/>
  <c r="DA312" i="1"/>
  <c r="DE312" i="1"/>
  <c r="DI312" i="1"/>
  <c r="DM312" i="1"/>
  <c r="DQ312" i="1"/>
  <c r="BN313" i="1"/>
  <c r="BR313" i="1"/>
  <c r="BV313" i="1"/>
  <c r="BZ313" i="1"/>
  <c r="CD313" i="1"/>
  <c r="CH313" i="1"/>
  <c r="CL313" i="1"/>
  <c r="CP313" i="1"/>
  <c r="CW313" i="1"/>
  <c r="DA313" i="1"/>
  <c r="DE313" i="1"/>
  <c r="DI313" i="1"/>
  <c r="DM313" i="1"/>
  <c r="DQ313" i="1"/>
  <c r="BN314" i="1"/>
  <c r="BR314" i="1"/>
  <c r="BV314" i="1"/>
  <c r="BZ314" i="1"/>
  <c r="CD314" i="1"/>
  <c r="CH314" i="1"/>
  <c r="CL314" i="1"/>
  <c r="CP314" i="1"/>
  <c r="CW314" i="1"/>
  <c r="DA314" i="1"/>
  <c r="DE314" i="1"/>
  <c r="DI314" i="1"/>
  <c r="DM314" i="1"/>
  <c r="DQ314" i="1"/>
  <c r="BN315" i="1"/>
  <c r="BR315" i="1"/>
  <c r="BV315" i="1"/>
  <c r="BZ315" i="1"/>
  <c r="CD315" i="1"/>
  <c r="CH315" i="1"/>
  <c r="CL315" i="1"/>
  <c r="CP315" i="1"/>
  <c r="CW315" i="1"/>
  <c r="DA315" i="1"/>
  <c r="DE315" i="1"/>
  <c r="DI315" i="1"/>
  <c r="DM315" i="1"/>
  <c r="DQ315" i="1"/>
  <c r="BN316" i="1"/>
  <c r="BR316" i="1"/>
  <c r="BV316" i="1"/>
  <c r="BZ316" i="1"/>
  <c r="CD316" i="1"/>
  <c r="CH316" i="1"/>
  <c r="CL316" i="1"/>
  <c r="CP316" i="1"/>
  <c r="CW316" i="1"/>
  <c r="DA316" i="1"/>
  <c r="DE316" i="1"/>
  <c r="DI316" i="1"/>
  <c r="DM316" i="1"/>
  <c r="DQ316" i="1"/>
  <c r="BN317" i="1"/>
  <c r="BR317" i="1"/>
  <c r="BV317" i="1"/>
  <c r="BZ317" i="1"/>
  <c r="CD317" i="1"/>
  <c r="CH317" i="1"/>
  <c r="CL317" i="1"/>
  <c r="CP317" i="1"/>
  <c r="CW317" i="1"/>
  <c r="DA317" i="1"/>
  <c r="DE317" i="1"/>
  <c r="DI317" i="1"/>
  <c r="DM317" i="1"/>
  <c r="DQ317" i="1"/>
  <c r="BN318" i="1"/>
  <c r="BR318" i="1"/>
  <c r="BV318" i="1"/>
  <c r="BZ318" i="1"/>
  <c r="CD318" i="1"/>
  <c r="CH318" i="1"/>
  <c r="CL318" i="1"/>
  <c r="CP318" i="1"/>
  <c r="CW318" i="1"/>
  <c r="DA318" i="1"/>
  <c r="DE318" i="1"/>
  <c r="DI318" i="1"/>
  <c r="DM318" i="1"/>
  <c r="DQ318" i="1"/>
  <c r="BR319" i="1"/>
  <c r="BV319" i="1"/>
  <c r="BZ319" i="1"/>
  <c r="CD319" i="1"/>
  <c r="CH319" i="1"/>
  <c r="CL319" i="1"/>
  <c r="CP319" i="1"/>
  <c r="CW319" i="1"/>
  <c r="DA319" i="1"/>
  <c r="DI319" i="1"/>
  <c r="DM319" i="1"/>
  <c r="DQ319" i="1"/>
  <c r="BR320" i="1"/>
  <c r="BV320" i="1"/>
  <c r="BZ320" i="1"/>
  <c r="CD320" i="1"/>
  <c r="CL320" i="1"/>
  <c r="CP320" i="1"/>
  <c r="CW320" i="1"/>
  <c r="DA320" i="1"/>
  <c r="DI320" i="1"/>
  <c r="DM320" i="1"/>
  <c r="DQ320" i="1"/>
  <c r="CD321" i="1"/>
  <c r="CL321" i="1"/>
  <c r="CP321" i="1"/>
  <c r="CW321" i="1"/>
  <c r="DA321" i="1"/>
  <c r="DI321" i="1"/>
  <c r="DM321" i="1"/>
  <c r="DQ321" i="1"/>
  <c r="CD322" i="1"/>
  <c r="CL322" i="1"/>
  <c r="CP322" i="1"/>
  <c r="CW322" i="1"/>
  <c r="DI322" i="1"/>
  <c r="DM322" i="1"/>
  <c r="DQ322" i="1"/>
  <c r="CD323" i="1"/>
  <c r="CL323" i="1"/>
  <c r="CP323" i="1"/>
  <c r="CW323" i="1"/>
  <c r="DI323" i="1"/>
  <c r="DM323" i="1"/>
  <c r="CD324" i="1"/>
  <c r="CL324" i="1"/>
  <c r="CP324" i="1"/>
  <c r="CW324" i="1"/>
  <c r="DI324" i="1"/>
  <c r="DM324" i="1"/>
  <c r="CD325" i="1"/>
  <c r="CL325" i="1"/>
  <c r="CP325" i="1"/>
  <c r="CW325" i="1"/>
  <c r="DI325" i="1"/>
  <c r="DM325" i="1"/>
  <c r="CD326" i="1"/>
  <c r="CL326" i="1"/>
  <c r="CP326" i="1"/>
  <c r="CW326" i="1"/>
  <c r="DI326" i="1"/>
  <c r="DM326" i="1"/>
  <c r="CD327" i="1"/>
  <c r="CL327" i="1"/>
  <c r="CP327" i="1"/>
  <c r="CW327" i="1"/>
  <c r="DI327" i="1"/>
  <c r="DM327" i="1"/>
  <c r="CD328" i="1"/>
  <c r="CL328" i="1"/>
  <c r="CP328" i="1"/>
  <c r="CW328" i="1"/>
  <c r="DI328" i="1"/>
  <c r="DM328" i="1"/>
  <c r="CD329" i="1"/>
  <c r="CL329" i="1"/>
  <c r="CP329" i="1"/>
  <c r="CW329" i="1"/>
  <c r="DI329" i="1"/>
  <c r="DM329" i="1"/>
  <c r="CD330" i="1"/>
  <c r="CL330" i="1"/>
  <c r="CP330" i="1"/>
  <c r="CW330" i="1"/>
  <c r="DI330" i="1"/>
  <c r="DM330" i="1"/>
  <c r="CD331" i="1"/>
  <c r="CL331" i="1"/>
  <c r="CP331" i="1"/>
  <c r="CW331" i="1"/>
  <c r="DI331" i="1"/>
  <c r="DM331" i="1"/>
  <c r="CD332" i="1"/>
  <c r="CL332" i="1"/>
  <c r="CP332" i="1"/>
  <c r="CW332" i="1"/>
  <c r="DI332" i="1"/>
  <c r="DM332" i="1"/>
  <c r="CD333" i="1"/>
  <c r="CL333" i="1"/>
  <c r="CP333" i="1"/>
  <c r="CW333" i="1"/>
  <c r="DI333" i="1"/>
  <c r="DM333" i="1"/>
  <c r="CD334" i="1"/>
  <c r="CL334" i="1"/>
  <c r="CP334" i="1"/>
  <c r="CW334" i="1"/>
  <c r="DI334" i="1"/>
  <c r="DM334" i="1"/>
  <c r="CD335" i="1"/>
  <c r="CL335" i="1"/>
  <c r="CP335" i="1"/>
  <c r="CW335" i="1"/>
  <c r="DI335" i="1"/>
  <c r="DM335" i="1"/>
  <c r="CD336" i="1"/>
  <c r="CL336" i="1"/>
  <c r="CP336" i="1"/>
  <c r="CW336" i="1"/>
  <c r="DI336" i="1"/>
  <c r="DM336" i="1"/>
  <c r="CD337" i="1"/>
  <c r="CL337" i="1"/>
  <c r="CP337" i="1"/>
  <c r="CW337" i="1"/>
  <c r="DI337" i="1"/>
  <c r="DM337" i="1"/>
  <c r="CD338" i="1"/>
  <c r="CL338" i="1"/>
  <c r="CP338" i="1"/>
  <c r="CW338" i="1"/>
  <c r="DI338" i="1"/>
  <c r="DM338" i="1"/>
  <c r="CD339" i="1"/>
  <c r="CL339" i="1"/>
  <c r="CP339" i="1"/>
  <c r="CW339" i="1"/>
  <c r="DI339" i="1"/>
  <c r="DM339" i="1"/>
  <c r="CD340" i="1"/>
  <c r="CL340" i="1"/>
  <c r="CP340" i="1"/>
  <c r="CW340" i="1"/>
  <c r="DI340" i="1"/>
  <c r="DM340" i="1"/>
  <c r="CD341" i="1"/>
  <c r="CL341" i="1"/>
  <c r="CP341" i="1"/>
  <c r="CW341" i="1"/>
  <c r="DI341" i="1"/>
  <c r="DM341" i="1"/>
  <c r="CD342" i="1"/>
  <c r="CL342" i="1"/>
  <c r="CP342" i="1"/>
  <c r="CW342" i="1"/>
  <c r="DI342" i="1"/>
  <c r="DM342" i="1"/>
  <c r="CD343" i="1"/>
  <c r="CL343" i="1"/>
  <c r="CP343" i="1"/>
  <c r="CW343" i="1"/>
  <c r="DI343" i="1"/>
  <c r="DM343" i="1"/>
  <c r="CD344" i="1"/>
  <c r="CL344" i="1"/>
  <c r="CP344" i="1"/>
  <c r="CW344" i="1"/>
  <c r="DI344" i="1"/>
  <c r="DM344" i="1"/>
  <c r="BN345" i="1"/>
  <c r="BR345" i="1"/>
  <c r="BV345" i="1"/>
  <c r="CD345" i="1"/>
  <c r="CL345" i="1"/>
  <c r="CP345" i="1"/>
  <c r="CW345" i="1"/>
  <c r="DA345" i="1"/>
  <c r="DE345" i="1"/>
  <c r="DI345" i="1"/>
  <c r="DM345" i="1"/>
  <c r="DQ345" i="1"/>
  <c r="BN346" i="1"/>
  <c r="BR346" i="1"/>
  <c r="BV346" i="1"/>
  <c r="BZ346" i="1"/>
  <c r="CD346" i="1"/>
  <c r="CH346" i="1"/>
  <c r="CL346" i="1"/>
  <c r="CP346" i="1"/>
  <c r="CW346" i="1"/>
  <c r="DA346" i="1"/>
  <c r="DE346" i="1"/>
  <c r="DI346" i="1"/>
  <c r="DM346" i="1"/>
  <c r="DQ346" i="1"/>
  <c r="BN347" i="1"/>
  <c r="BR347" i="1"/>
  <c r="BV347" i="1"/>
  <c r="BZ347" i="1"/>
  <c r="CD347" i="1"/>
  <c r="CH347" i="1"/>
  <c r="CL347" i="1"/>
  <c r="CP347" i="1"/>
  <c r="CW347" i="1"/>
  <c r="DA347" i="1"/>
  <c r="DE347" i="1"/>
  <c r="DI347" i="1"/>
  <c r="DM347" i="1"/>
  <c r="DQ347" i="1"/>
  <c r="BN348" i="1"/>
  <c r="BR348" i="1"/>
  <c r="BV348" i="1"/>
  <c r="BZ348" i="1"/>
  <c r="CD348" i="1"/>
  <c r="CH348" i="1"/>
  <c r="CL348" i="1"/>
  <c r="CP348" i="1"/>
  <c r="CW348" i="1"/>
  <c r="DA348" i="1"/>
  <c r="DE348" i="1"/>
  <c r="DI348" i="1"/>
  <c r="DM348" i="1"/>
  <c r="DQ348" i="1"/>
  <c r="BN349" i="1"/>
  <c r="BR349" i="1"/>
  <c r="BV349" i="1"/>
  <c r="BZ349" i="1"/>
  <c r="CD349" i="1"/>
  <c r="CH349" i="1"/>
  <c r="CL349" i="1"/>
  <c r="CP349" i="1"/>
  <c r="CW349" i="1"/>
  <c r="DA349" i="1"/>
  <c r="DE349" i="1"/>
  <c r="DI349" i="1"/>
  <c r="DM349" i="1"/>
  <c r="DQ349" i="1"/>
  <c r="BN350" i="1"/>
  <c r="BR350" i="1"/>
  <c r="BV350" i="1"/>
  <c r="BZ350" i="1"/>
  <c r="CD350" i="1"/>
  <c r="CH350" i="1"/>
  <c r="CL350" i="1"/>
  <c r="CP350" i="1"/>
  <c r="CW350" i="1"/>
  <c r="DA350" i="1"/>
  <c r="DE350" i="1"/>
  <c r="DI350" i="1"/>
  <c r="DM350" i="1"/>
  <c r="DQ350" i="1"/>
  <c r="BN351" i="1"/>
  <c r="BR351" i="1"/>
  <c r="BV351" i="1"/>
  <c r="BZ351" i="1"/>
  <c r="CD351" i="1"/>
  <c r="CH351" i="1"/>
  <c r="CL351" i="1"/>
  <c r="CP351" i="1"/>
  <c r="CW351" i="1"/>
  <c r="DA351" i="1"/>
  <c r="DE351" i="1"/>
  <c r="DI351" i="1"/>
  <c r="DM351" i="1"/>
  <c r="DQ351" i="1"/>
  <c r="BN352" i="1"/>
  <c r="BR352" i="1"/>
  <c r="BV352" i="1"/>
  <c r="BZ352" i="1"/>
  <c r="CD352" i="1"/>
  <c r="CH352" i="1"/>
  <c r="CL352" i="1"/>
  <c r="CP352" i="1"/>
  <c r="CW352" i="1"/>
  <c r="DA352" i="1"/>
  <c r="DE352" i="1"/>
  <c r="DI352" i="1"/>
  <c r="DM352" i="1"/>
  <c r="DQ352" i="1"/>
  <c r="BN353" i="1"/>
  <c r="BR353" i="1"/>
  <c r="BV353" i="1"/>
  <c r="BZ353" i="1"/>
  <c r="CD353" i="1"/>
  <c r="CH353" i="1"/>
  <c r="CL353" i="1"/>
  <c r="CP353" i="1"/>
  <c r="CW353" i="1"/>
  <c r="DA353" i="1"/>
  <c r="DE353" i="1"/>
  <c r="DI353" i="1"/>
  <c r="DM353" i="1"/>
  <c r="DQ353" i="1"/>
  <c r="BN354" i="1"/>
  <c r="BR354" i="1"/>
  <c r="BV354" i="1"/>
  <c r="BZ354" i="1"/>
  <c r="CD354" i="1"/>
  <c r="CH354" i="1"/>
  <c r="CL354" i="1"/>
  <c r="CP354" i="1"/>
  <c r="CW354" i="1"/>
  <c r="DA354" i="1"/>
  <c r="DE354" i="1"/>
  <c r="DI354" i="1"/>
  <c r="DM354" i="1"/>
  <c r="DQ354" i="1"/>
  <c r="BN355" i="1"/>
  <c r="BR355" i="1"/>
  <c r="BV355" i="1"/>
  <c r="BZ355" i="1"/>
  <c r="CD355" i="1"/>
  <c r="CH355" i="1"/>
  <c r="CL355" i="1"/>
  <c r="CP355" i="1"/>
  <c r="CW355" i="1"/>
  <c r="DA355" i="1"/>
  <c r="DE355" i="1"/>
  <c r="DI355" i="1"/>
  <c r="DM355" i="1"/>
  <c r="DQ355" i="1"/>
  <c r="BN356" i="1"/>
  <c r="BR356" i="1"/>
  <c r="BV356" i="1"/>
  <c r="BZ356" i="1"/>
  <c r="CD356" i="1"/>
  <c r="CH356" i="1"/>
  <c r="CL356" i="1"/>
  <c r="CP356" i="1"/>
  <c r="CW356" i="1"/>
  <c r="DA356" i="1"/>
  <c r="DE356" i="1"/>
  <c r="DI356" i="1"/>
  <c r="DM356" i="1"/>
  <c r="DQ356" i="1"/>
  <c r="BN357" i="1"/>
  <c r="BR357" i="1"/>
  <c r="BV357" i="1"/>
  <c r="BZ357" i="1"/>
  <c r="CD357" i="1"/>
  <c r="CH357" i="1"/>
  <c r="CL357" i="1"/>
  <c r="CP357" i="1"/>
  <c r="CW357" i="1"/>
  <c r="DA357" i="1"/>
  <c r="DE357" i="1"/>
  <c r="DI357" i="1"/>
  <c r="DM357" i="1"/>
  <c r="DQ357" i="1"/>
  <c r="BN358" i="1"/>
  <c r="BR358" i="1"/>
  <c r="BV358" i="1"/>
  <c r="BZ358" i="1"/>
  <c r="CD358" i="1"/>
  <c r="CH358" i="1"/>
  <c r="CL358" i="1"/>
  <c r="CP358" i="1"/>
  <c r="CW358" i="1"/>
  <c r="DA358" i="1"/>
  <c r="DE358" i="1"/>
  <c r="DI358" i="1"/>
  <c r="DM358" i="1"/>
  <c r="DQ358" i="1"/>
  <c r="BN359" i="1"/>
  <c r="BR359" i="1"/>
  <c r="BV359" i="1"/>
  <c r="BZ359" i="1"/>
  <c r="CD359" i="1"/>
  <c r="CH359" i="1"/>
  <c r="CL359" i="1"/>
  <c r="CP359" i="1"/>
  <c r="CW359" i="1"/>
  <c r="DA359" i="1"/>
  <c r="DE359" i="1"/>
  <c r="DI359" i="1"/>
  <c r="DM359" i="1"/>
  <c r="DQ359" i="1"/>
  <c r="BN360" i="1"/>
  <c r="BR360" i="1"/>
  <c r="BV360" i="1"/>
  <c r="BZ360" i="1"/>
  <c r="CD360" i="1"/>
  <c r="CH360" i="1"/>
  <c r="CL360" i="1"/>
  <c r="CP360" i="1"/>
  <c r="CW360" i="1"/>
  <c r="DA360" i="1"/>
  <c r="DE360" i="1"/>
  <c r="DI360" i="1"/>
  <c r="DM360" i="1"/>
  <c r="DQ360" i="1"/>
  <c r="BN361" i="1"/>
  <c r="BR361" i="1"/>
  <c r="BV361" i="1"/>
  <c r="BZ361" i="1"/>
  <c r="CD361" i="1"/>
  <c r="CH361" i="1"/>
  <c r="CL361" i="1"/>
  <c r="CP361" i="1"/>
  <c r="CW361" i="1"/>
  <c r="DA361" i="1"/>
  <c r="DE361" i="1"/>
  <c r="DI361" i="1"/>
  <c r="DM361" i="1"/>
  <c r="DQ361" i="1"/>
  <c r="BN362" i="1"/>
  <c r="BR362" i="1"/>
  <c r="BV362" i="1"/>
  <c r="BZ362" i="1"/>
  <c r="CD362" i="1"/>
  <c r="CH362" i="1"/>
  <c r="CL362" i="1"/>
  <c r="CP362" i="1"/>
  <c r="CW362" i="1"/>
  <c r="DA362" i="1"/>
  <c r="DE362" i="1"/>
  <c r="DI362" i="1"/>
  <c r="DM362" i="1"/>
  <c r="DQ362" i="1"/>
  <c r="BN363" i="1"/>
  <c r="BR363" i="1"/>
  <c r="BV363" i="1"/>
  <c r="BZ363" i="1"/>
  <c r="CD363" i="1"/>
  <c r="CH363" i="1"/>
  <c r="CL363" i="1"/>
  <c r="CP363" i="1"/>
  <c r="CW363" i="1"/>
  <c r="DA363" i="1"/>
  <c r="DE363" i="1"/>
  <c r="DI363" i="1"/>
  <c r="DM363" i="1"/>
  <c r="DQ363" i="1"/>
  <c r="BN364" i="1"/>
  <c r="BR364" i="1"/>
  <c r="BV364" i="1"/>
  <c r="BZ364" i="1"/>
  <c r="CD364" i="1"/>
  <c r="CH364" i="1"/>
  <c r="CL364" i="1"/>
  <c r="CP364" i="1"/>
  <c r="CW364" i="1"/>
  <c r="DA364" i="1"/>
  <c r="DE364" i="1"/>
  <c r="DI364" i="1"/>
  <c r="DM364" i="1"/>
  <c r="DQ364" i="1"/>
  <c r="BN365" i="1"/>
  <c r="BR365" i="1"/>
  <c r="BV365" i="1"/>
  <c r="BZ365" i="1"/>
  <c r="CD365" i="1"/>
  <c r="CH365" i="1"/>
  <c r="CL365" i="1"/>
  <c r="CP365" i="1"/>
  <c r="CW365" i="1"/>
  <c r="DA365" i="1"/>
  <c r="DE365" i="1"/>
  <c r="DI365" i="1"/>
  <c r="DM365" i="1"/>
  <c r="DQ365" i="1"/>
  <c r="BN366" i="1"/>
  <c r="BR366" i="1"/>
  <c r="BV366" i="1"/>
  <c r="BZ366" i="1"/>
  <c r="CD366" i="1"/>
  <c r="CH366" i="1"/>
  <c r="CL366" i="1"/>
  <c r="CP366" i="1"/>
  <c r="CW366" i="1"/>
  <c r="DA366" i="1"/>
  <c r="DE366" i="1"/>
  <c r="DI366" i="1"/>
  <c r="DM366" i="1"/>
  <c r="DQ366" i="1"/>
  <c r="BN367" i="1"/>
  <c r="BR367" i="1"/>
  <c r="BV367" i="1"/>
  <c r="BZ367" i="1"/>
  <c r="CD367" i="1"/>
  <c r="CH367" i="1"/>
  <c r="CL367" i="1"/>
  <c r="CP367" i="1"/>
  <c r="CW367" i="1"/>
  <c r="DA367" i="1"/>
  <c r="DE367" i="1"/>
  <c r="DI367" i="1"/>
  <c r="DM367" i="1"/>
  <c r="DQ367" i="1"/>
  <c r="BN368" i="1"/>
  <c r="BR368" i="1"/>
  <c r="BV368" i="1"/>
  <c r="BZ368" i="1"/>
  <c r="CD368" i="1"/>
  <c r="CH368" i="1"/>
  <c r="CL368" i="1"/>
  <c r="CP368" i="1"/>
  <c r="CW368" i="1"/>
  <c r="DA368" i="1"/>
  <c r="DE368" i="1"/>
  <c r="DI368" i="1"/>
  <c r="DM368" i="1"/>
  <c r="DQ368" i="1"/>
  <c r="BN369" i="1"/>
  <c r="BR369" i="1"/>
  <c r="BV369" i="1"/>
  <c r="BZ369" i="1"/>
  <c r="CD369" i="1"/>
  <c r="CH369" i="1"/>
  <c r="CL369" i="1"/>
  <c r="CP369" i="1"/>
  <c r="CW369" i="1"/>
  <c r="DA369" i="1"/>
  <c r="DE369" i="1"/>
  <c r="DI369" i="1"/>
  <c r="DM369" i="1"/>
  <c r="DQ369" i="1"/>
  <c r="BN370" i="1"/>
  <c r="BR370" i="1"/>
  <c r="BV370" i="1"/>
  <c r="BZ370" i="1"/>
  <c r="CD370" i="1"/>
  <c r="CH370" i="1"/>
  <c r="CL370" i="1"/>
  <c r="CP370" i="1"/>
  <c r="CW370" i="1"/>
  <c r="DA370" i="1"/>
  <c r="DE370" i="1"/>
  <c r="DI370" i="1"/>
  <c r="DM370" i="1"/>
  <c r="DQ370" i="1"/>
  <c r="BN371" i="1"/>
  <c r="BR371" i="1"/>
  <c r="BV371" i="1"/>
  <c r="BZ371" i="1"/>
  <c r="CD371" i="1"/>
  <c r="CH371" i="1"/>
  <c r="CL371" i="1"/>
  <c r="CP371" i="1"/>
  <c r="CW371" i="1"/>
  <c r="DA371" i="1"/>
  <c r="DE371" i="1"/>
  <c r="DI371" i="1"/>
  <c r="DM371" i="1"/>
  <c r="DQ371" i="1"/>
  <c r="BN372" i="1"/>
  <c r="BR372" i="1"/>
  <c r="BV372" i="1"/>
  <c r="BZ372" i="1"/>
  <c r="CD372" i="1"/>
  <c r="CH372" i="1"/>
  <c r="CL372" i="1"/>
  <c r="CP372" i="1"/>
  <c r="CW372" i="1"/>
  <c r="DA372" i="1"/>
  <c r="DE372" i="1"/>
  <c r="DI372" i="1"/>
  <c r="DM372" i="1"/>
  <c r="DQ372" i="1"/>
  <c r="BN373" i="1"/>
  <c r="BR373" i="1"/>
  <c r="BV373" i="1"/>
  <c r="BZ373" i="1"/>
  <c r="CD373" i="1"/>
  <c r="CH373" i="1"/>
  <c r="CL373" i="1"/>
  <c r="CP373" i="1"/>
  <c r="CW373" i="1"/>
  <c r="DA373" i="1"/>
  <c r="DE373" i="1"/>
  <c r="DI373" i="1"/>
  <c r="DM373" i="1"/>
  <c r="DQ373" i="1"/>
  <c r="BN374" i="1"/>
  <c r="BR374" i="1"/>
  <c r="BV374" i="1"/>
  <c r="BZ374" i="1"/>
  <c r="CD374" i="1"/>
  <c r="CH374" i="1"/>
  <c r="CL374" i="1"/>
  <c r="CP374" i="1"/>
  <c r="CW374" i="1"/>
  <c r="DA374" i="1"/>
  <c r="DE374" i="1"/>
  <c r="DI374" i="1"/>
  <c r="DM374" i="1"/>
  <c r="DQ374" i="1"/>
  <c r="BN375" i="1"/>
  <c r="BR375" i="1"/>
  <c r="BV375" i="1"/>
  <c r="BZ375" i="1"/>
  <c r="CD375" i="1"/>
  <c r="CH375" i="1"/>
  <c r="CL375" i="1"/>
  <c r="CP375" i="1"/>
  <c r="CW375" i="1"/>
  <c r="DA375" i="1"/>
  <c r="DE375" i="1"/>
  <c r="DI375" i="1"/>
  <c r="DM375" i="1"/>
  <c r="DQ375" i="1"/>
  <c r="BN376" i="1"/>
  <c r="BR376" i="1"/>
  <c r="BV376" i="1"/>
  <c r="BZ376" i="1"/>
  <c r="CD376" i="1"/>
  <c r="CH376" i="1"/>
  <c r="CL376" i="1"/>
  <c r="CP376" i="1"/>
  <c r="CW376" i="1"/>
  <c r="DA376" i="1"/>
  <c r="DE376" i="1"/>
  <c r="DI376" i="1"/>
  <c r="DM376" i="1"/>
  <c r="DQ376" i="1"/>
  <c r="BN377" i="1"/>
  <c r="BR377" i="1"/>
  <c r="BV377" i="1"/>
  <c r="BZ377" i="1"/>
  <c r="CD377" i="1"/>
  <c r="CH377" i="1"/>
  <c r="CL377" i="1"/>
  <c r="CP377" i="1"/>
  <c r="CW377" i="1"/>
  <c r="DA377" i="1"/>
  <c r="DE377" i="1"/>
  <c r="DI377" i="1"/>
  <c r="DM377" i="1"/>
  <c r="DQ377" i="1"/>
  <c r="BN378" i="1"/>
  <c r="BR378" i="1"/>
  <c r="BV378" i="1"/>
  <c r="BZ378" i="1"/>
  <c r="CD378" i="1"/>
  <c r="CH378" i="1"/>
  <c r="CL378" i="1"/>
  <c r="CP378" i="1"/>
  <c r="CW378" i="1"/>
  <c r="DA378" i="1"/>
  <c r="DE378" i="1"/>
  <c r="DI378" i="1"/>
  <c r="DM378" i="1"/>
  <c r="DQ378" i="1"/>
  <c r="BN379" i="1"/>
  <c r="BR379" i="1"/>
  <c r="BV379" i="1"/>
  <c r="BZ379" i="1"/>
  <c r="CD379" i="1"/>
  <c r="CH379" i="1"/>
  <c r="CL379" i="1"/>
  <c r="CP379" i="1"/>
  <c r="CW379" i="1"/>
  <c r="DA379" i="1"/>
  <c r="DE379" i="1"/>
  <c r="DI379" i="1"/>
  <c r="DM379" i="1"/>
  <c r="DQ379" i="1"/>
  <c r="Z151" i="1" l="1"/>
  <c r="Z130" i="1" l="1"/>
  <c r="AA130" i="1" s="1"/>
  <c r="Z131" i="1"/>
  <c r="AA131" i="1" s="1"/>
  <c r="Z132" i="1"/>
  <c r="AA132" i="1" s="1"/>
  <c r="A67" i="22" l="1"/>
  <c r="AJ67" i="22"/>
  <c r="F96" i="1" l="1"/>
  <c r="F97" i="1"/>
  <c r="F98" i="1"/>
  <c r="AU73" i="1" l="1"/>
  <c r="AU72" i="1"/>
  <c r="Z46" i="1" l="1"/>
  <c r="AA46" i="1" s="1"/>
  <c r="Z38" i="1" l="1"/>
  <c r="Z39" i="1"/>
  <c r="AA39" i="1" s="1"/>
  <c r="Z40" i="1"/>
  <c r="AA40" i="1" s="1"/>
  <c r="AA38" i="1"/>
  <c r="BC16" i="1"/>
  <c r="BG16" i="1"/>
  <c r="BC17" i="1"/>
  <c r="BG17" i="1"/>
  <c r="BC18" i="1"/>
  <c r="BG18" i="1"/>
  <c r="BC19" i="1"/>
  <c r="BG19" i="1"/>
  <c r="BC20" i="1"/>
  <c r="BG20" i="1"/>
  <c r="BC21" i="1"/>
  <c r="BG21" i="1"/>
  <c r="BC22" i="1"/>
  <c r="BG22" i="1"/>
  <c r="BC23" i="1"/>
  <c r="BG23" i="1"/>
  <c r="BC24" i="1"/>
  <c r="BG24" i="1"/>
  <c r="BC25" i="1"/>
  <c r="BG25" i="1"/>
  <c r="BC26" i="1"/>
  <c r="BG26" i="1"/>
  <c r="BC27" i="1"/>
  <c r="BG27" i="1"/>
  <c r="BC28" i="1"/>
  <c r="BG28" i="1"/>
  <c r="BC29" i="1"/>
  <c r="BG29" i="1"/>
  <c r="BC30" i="1"/>
  <c r="BG30" i="1"/>
  <c r="BC31" i="1"/>
  <c r="BG31" i="1"/>
  <c r="BC32" i="1"/>
  <c r="BG32" i="1"/>
  <c r="BC33" i="1"/>
  <c r="BG33" i="1"/>
  <c r="BC34" i="1"/>
  <c r="BG34" i="1"/>
  <c r="BC35" i="1"/>
  <c r="BG35" i="1"/>
  <c r="BC36" i="1"/>
  <c r="BG36" i="1"/>
  <c r="BC37" i="1"/>
  <c r="BG37" i="1"/>
  <c r="BC38" i="1"/>
  <c r="BG38" i="1"/>
  <c r="BC39" i="1"/>
  <c r="BG39" i="1"/>
  <c r="BC40" i="1"/>
  <c r="BG40" i="1"/>
  <c r="BC41" i="1"/>
  <c r="BG41" i="1"/>
  <c r="BC42" i="1"/>
  <c r="BG42" i="1"/>
  <c r="BC43" i="1"/>
  <c r="BG43" i="1"/>
  <c r="BC44" i="1"/>
  <c r="BG44" i="1"/>
  <c r="BC45" i="1"/>
  <c r="BG45" i="1"/>
  <c r="BC46" i="1"/>
  <c r="BG46" i="1"/>
  <c r="BC47" i="1"/>
  <c r="BG47" i="1"/>
  <c r="BC48" i="1"/>
  <c r="BG48" i="1"/>
  <c r="BC49" i="1"/>
  <c r="BG49" i="1"/>
  <c r="BC50" i="1"/>
  <c r="BG50" i="1"/>
  <c r="BC51" i="1"/>
  <c r="BG51" i="1"/>
  <c r="BC52" i="1"/>
  <c r="BG52" i="1"/>
  <c r="BC53" i="1"/>
  <c r="BG53" i="1"/>
  <c r="BC54" i="1"/>
  <c r="BG54" i="1"/>
  <c r="BC55" i="1"/>
  <c r="BG55" i="1"/>
  <c r="BC56" i="1"/>
  <c r="BG56" i="1"/>
  <c r="BC57" i="1"/>
  <c r="BG57" i="1"/>
  <c r="BC58" i="1"/>
  <c r="BG58" i="1"/>
  <c r="BC59" i="1"/>
  <c r="BG59" i="1"/>
  <c r="BC60" i="1"/>
  <c r="BG60" i="1"/>
  <c r="BC61" i="1"/>
  <c r="BG61" i="1"/>
  <c r="BC62" i="1"/>
  <c r="BG62" i="1"/>
  <c r="BC63" i="1"/>
  <c r="BG63" i="1"/>
  <c r="BC64" i="1"/>
  <c r="BG64" i="1"/>
  <c r="BC65" i="1"/>
  <c r="BG65" i="1"/>
  <c r="BC66" i="1"/>
  <c r="BG66" i="1"/>
  <c r="BC67" i="1"/>
  <c r="BG67" i="1"/>
  <c r="BC68" i="1"/>
  <c r="BG68" i="1"/>
  <c r="BC69" i="1"/>
  <c r="BG69" i="1"/>
  <c r="BC70" i="1"/>
  <c r="BG70" i="1"/>
  <c r="BC71" i="1"/>
  <c r="BG71" i="1"/>
  <c r="BC72" i="1"/>
  <c r="BG72" i="1"/>
  <c r="BC73" i="1"/>
  <c r="BG73" i="1"/>
  <c r="BC74" i="1"/>
  <c r="BG74" i="1"/>
  <c r="BC75" i="1"/>
  <c r="BG75" i="1"/>
  <c r="BC76" i="1"/>
  <c r="BG76" i="1"/>
  <c r="BC77" i="1"/>
  <c r="BG77" i="1"/>
  <c r="BC78" i="1"/>
  <c r="BG78" i="1"/>
  <c r="BC79" i="1"/>
  <c r="BG79" i="1"/>
  <c r="BC80" i="1"/>
  <c r="BG80" i="1"/>
  <c r="BC81" i="1"/>
  <c r="BG81" i="1"/>
  <c r="BC82" i="1"/>
  <c r="BG82" i="1"/>
  <c r="BC83" i="1"/>
  <c r="BG83" i="1"/>
  <c r="BC84" i="1"/>
  <c r="BG84" i="1"/>
  <c r="BC85" i="1"/>
  <c r="BG85" i="1"/>
  <c r="BC86" i="1"/>
  <c r="BG86" i="1"/>
  <c r="BC87" i="1"/>
  <c r="BG87" i="1"/>
  <c r="BC88" i="1"/>
  <c r="BG88" i="1"/>
  <c r="BC89" i="1"/>
  <c r="BG89" i="1"/>
  <c r="BC90" i="1"/>
  <c r="BG90" i="1"/>
  <c r="BC91" i="1"/>
  <c r="BG91" i="1"/>
  <c r="BC92" i="1"/>
  <c r="BG92" i="1"/>
  <c r="BC93" i="1"/>
  <c r="BG93" i="1"/>
  <c r="BC94" i="1"/>
  <c r="BG94" i="1"/>
  <c r="BC95" i="1"/>
  <c r="BG95" i="1"/>
  <c r="BC96" i="1"/>
  <c r="BG96" i="1"/>
  <c r="BC97" i="1"/>
  <c r="BG97" i="1"/>
  <c r="BC98" i="1"/>
  <c r="BG98" i="1"/>
  <c r="BC99" i="1"/>
  <c r="BG99" i="1"/>
  <c r="BC100" i="1"/>
  <c r="BG100" i="1"/>
  <c r="BC101" i="1"/>
  <c r="BG101" i="1"/>
  <c r="BC102" i="1"/>
  <c r="BG102" i="1"/>
  <c r="BC103" i="1"/>
  <c r="BG103" i="1"/>
  <c r="BC104" i="1"/>
  <c r="BG104" i="1"/>
  <c r="BC105" i="1"/>
  <c r="BG105" i="1"/>
  <c r="BC106" i="1"/>
  <c r="BG106" i="1"/>
  <c r="BC107" i="1"/>
  <c r="BG107" i="1"/>
  <c r="BC108" i="1"/>
  <c r="BG108" i="1"/>
  <c r="BC109" i="1"/>
  <c r="BG109" i="1"/>
  <c r="BC110" i="1"/>
  <c r="BG110" i="1"/>
  <c r="BC111" i="1"/>
  <c r="BG111" i="1"/>
  <c r="BC112" i="1"/>
  <c r="BG112" i="1"/>
  <c r="BC113" i="1"/>
  <c r="BG113" i="1"/>
  <c r="BC114" i="1"/>
  <c r="BG114" i="1"/>
  <c r="BC115" i="1"/>
  <c r="BG115" i="1"/>
  <c r="BC116" i="1"/>
  <c r="BG116" i="1"/>
  <c r="BC117" i="1"/>
  <c r="BG117" i="1"/>
  <c r="BC118" i="1"/>
  <c r="BG118" i="1"/>
  <c r="BC119" i="1"/>
  <c r="BG119" i="1"/>
  <c r="BC120" i="1"/>
  <c r="BG120" i="1"/>
  <c r="BC121" i="1"/>
  <c r="BG121" i="1"/>
  <c r="BC122" i="1"/>
  <c r="BG122" i="1"/>
  <c r="BC123" i="1"/>
  <c r="BG123" i="1"/>
  <c r="BC124" i="1"/>
  <c r="BG124" i="1"/>
  <c r="BC125" i="1"/>
  <c r="BG125" i="1"/>
  <c r="BC126" i="1"/>
  <c r="BG126" i="1"/>
  <c r="BC127" i="1"/>
  <c r="BG127" i="1"/>
  <c r="BC128" i="1"/>
  <c r="BG128" i="1"/>
  <c r="BC129" i="1"/>
  <c r="BG129" i="1"/>
  <c r="BC130" i="1"/>
  <c r="BG130" i="1"/>
  <c r="BC131" i="1"/>
  <c r="BG131" i="1"/>
  <c r="BC132" i="1"/>
  <c r="BG132" i="1"/>
  <c r="BC133" i="1"/>
  <c r="BG133" i="1"/>
  <c r="BC134" i="1"/>
  <c r="BG134" i="1"/>
  <c r="BC135" i="1"/>
  <c r="BG135" i="1"/>
  <c r="BC136" i="1"/>
  <c r="BG136" i="1"/>
  <c r="BC137" i="1"/>
  <c r="BG137" i="1"/>
  <c r="BC138" i="1"/>
  <c r="BG138" i="1"/>
  <c r="BC139" i="1"/>
  <c r="BG139" i="1"/>
  <c r="BC140" i="1"/>
  <c r="BG140" i="1"/>
  <c r="BC141" i="1"/>
  <c r="BG141" i="1"/>
  <c r="BC142" i="1"/>
  <c r="BG142" i="1"/>
  <c r="BC143" i="1"/>
  <c r="BG143" i="1"/>
  <c r="BC144" i="1"/>
  <c r="BG144" i="1"/>
  <c r="BC145" i="1"/>
  <c r="BG145" i="1"/>
  <c r="BC146" i="1"/>
  <c r="BG146" i="1"/>
  <c r="BC147" i="1"/>
  <c r="BG147" i="1"/>
  <c r="BC148" i="1"/>
  <c r="BG148" i="1"/>
  <c r="BC149" i="1"/>
  <c r="BG149" i="1"/>
  <c r="BC150" i="1"/>
  <c r="BG150" i="1"/>
  <c r="BC151" i="1"/>
  <c r="BG151" i="1"/>
  <c r="BC152" i="1"/>
  <c r="BG152" i="1"/>
  <c r="BC153" i="1"/>
  <c r="BG153" i="1"/>
  <c r="BC154" i="1"/>
  <c r="BG154" i="1"/>
  <c r="BC155" i="1"/>
  <c r="BG155" i="1"/>
  <c r="BC156" i="1"/>
  <c r="BG156" i="1"/>
  <c r="BC157" i="1"/>
  <c r="BG157" i="1"/>
  <c r="BC158" i="1"/>
  <c r="BG158" i="1"/>
  <c r="BC159" i="1"/>
  <c r="BG159" i="1"/>
  <c r="BC160" i="1"/>
  <c r="BG160" i="1"/>
  <c r="BC161" i="1"/>
  <c r="BG161" i="1"/>
  <c r="BC162" i="1"/>
  <c r="BG162" i="1"/>
  <c r="BC163" i="1"/>
  <c r="BG163" i="1"/>
  <c r="BC164" i="1"/>
  <c r="BG164" i="1"/>
  <c r="BC165" i="1"/>
  <c r="BG165" i="1"/>
  <c r="BC166" i="1"/>
  <c r="BG166" i="1"/>
  <c r="BC167" i="1"/>
  <c r="BG167" i="1"/>
  <c r="BC168" i="1"/>
  <c r="BG168" i="1"/>
  <c r="BC169" i="1"/>
  <c r="BG169" i="1"/>
  <c r="BC170" i="1"/>
  <c r="BG170" i="1"/>
  <c r="BC171" i="1"/>
  <c r="BG171" i="1"/>
  <c r="BC172" i="1"/>
  <c r="BG172" i="1"/>
  <c r="BC173" i="1"/>
  <c r="BG173" i="1"/>
  <c r="BC174" i="1"/>
  <c r="BG174" i="1"/>
  <c r="BC175" i="1"/>
  <c r="BG175" i="1"/>
  <c r="BC176" i="1"/>
  <c r="BG176" i="1"/>
  <c r="BC177" i="1"/>
  <c r="BG177" i="1"/>
  <c r="BC178" i="1"/>
  <c r="BG178" i="1"/>
  <c r="BC179" i="1"/>
  <c r="BG179" i="1"/>
  <c r="BC180" i="1"/>
  <c r="BG180" i="1"/>
  <c r="BC181" i="1"/>
  <c r="BG181" i="1"/>
  <c r="BC182" i="1"/>
  <c r="BG182" i="1"/>
  <c r="BC183" i="1"/>
  <c r="BG183" i="1"/>
  <c r="BC184" i="1"/>
  <c r="BG184" i="1"/>
  <c r="BC185" i="1"/>
  <c r="BG185" i="1"/>
  <c r="BC186" i="1"/>
  <c r="BG186" i="1"/>
  <c r="BC187" i="1"/>
  <c r="BG187" i="1"/>
  <c r="BC188" i="1"/>
  <c r="BG188" i="1"/>
  <c r="BC189" i="1"/>
  <c r="BG189" i="1"/>
  <c r="BC190" i="1"/>
  <c r="BG190" i="1"/>
  <c r="BC191" i="1"/>
  <c r="BG191" i="1"/>
  <c r="BC192" i="1"/>
  <c r="BG192" i="1"/>
  <c r="BC193" i="1"/>
  <c r="BG193" i="1"/>
  <c r="BC194" i="1"/>
  <c r="BG194" i="1"/>
  <c r="BC195" i="1"/>
  <c r="BG195" i="1"/>
  <c r="BC196" i="1"/>
  <c r="BG196" i="1"/>
  <c r="BC197" i="1"/>
  <c r="BG197" i="1"/>
  <c r="BC198" i="1"/>
  <c r="BG198" i="1"/>
  <c r="BC199" i="1"/>
  <c r="BG199" i="1"/>
  <c r="BC200" i="1"/>
  <c r="BG200" i="1"/>
  <c r="BC201" i="1"/>
  <c r="BG201" i="1"/>
  <c r="BC202" i="1"/>
  <c r="BG202" i="1"/>
  <c r="BC203" i="1"/>
  <c r="BG203" i="1"/>
  <c r="BC204" i="1"/>
  <c r="BG204" i="1"/>
  <c r="BC205" i="1"/>
  <c r="BG205" i="1"/>
  <c r="BC206" i="1"/>
  <c r="BG206" i="1"/>
  <c r="BC207" i="1"/>
  <c r="BG207" i="1"/>
  <c r="BC208" i="1"/>
  <c r="BG208" i="1"/>
  <c r="BC209" i="1"/>
  <c r="BG209" i="1"/>
  <c r="BC210" i="1"/>
  <c r="BG210" i="1"/>
  <c r="BC211" i="1"/>
  <c r="BG211" i="1"/>
  <c r="BC212" i="1"/>
  <c r="BG212" i="1"/>
  <c r="BC213" i="1"/>
  <c r="BG213" i="1"/>
  <c r="BC214" i="1"/>
  <c r="BG214" i="1"/>
  <c r="BC215" i="1"/>
  <c r="BG215" i="1"/>
  <c r="BC216" i="1"/>
  <c r="BG216" i="1"/>
  <c r="BC217" i="1"/>
  <c r="BG217" i="1"/>
  <c r="BC218" i="1"/>
  <c r="BG218" i="1"/>
  <c r="BC219" i="1"/>
  <c r="BG219" i="1"/>
  <c r="BC220" i="1"/>
  <c r="BG220" i="1"/>
  <c r="BC221" i="1"/>
  <c r="BG221" i="1"/>
  <c r="BC222" i="1"/>
  <c r="BG222" i="1"/>
  <c r="BC223" i="1"/>
  <c r="BG223" i="1"/>
  <c r="BC224" i="1"/>
  <c r="BG224" i="1"/>
  <c r="BC225" i="1"/>
  <c r="BG225" i="1"/>
  <c r="BC226" i="1"/>
  <c r="BG226" i="1"/>
  <c r="BC227" i="1"/>
  <c r="BG227" i="1"/>
  <c r="BC228" i="1"/>
  <c r="BG228" i="1"/>
  <c r="BC229" i="1"/>
  <c r="BG229" i="1"/>
  <c r="BC230" i="1"/>
  <c r="BG230" i="1"/>
  <c r="BC231" i="1"/>
  <c r="BG231" i="1"/>
  <c r="BC232" i="1"/>
  <c r="BG232" i="1"/>
  <c r="BC233" i="1"/>
  <c r="BG233" i="1"/>
  <c r="BC234" i="1"/>
  <c r="BG234" i="1"/>
  <c r="BC235" i="1"/>
  <c r="BG235" i="1"/>
  <c r="BC236" i="1"/>
  <c r="BG236" i="1"/>
  <c r="BC237" i="1"/>
  <c r="BG237" i="1"/>
  <c r="BC238" i="1"/>
  <c r="BG238" i="1"/>
  <c r="BC239" i="1"/>
  <c r="BG239" i="1"/>
  <c r="BC240" i="1"/>
  <c r="BG240" i="1"/>
  <c r="BC241" i="1"/>
  <c r="BG241" i="1"/>
  <c r="BC242" i="1"/>
  <c r="BG242" i="1"/>
  <c r="BC243" i="1"/>
  <c r="BG243" i="1"/>
  <c r="BC244" i="1"/>
  <c r="BG244" i="1"/>
  <c r="BC245" i="1"/>
  <c r="BG245" i="1"/>
  <c r="BC246" i="1"/>
  <c r="BG246" i="1"/>
  <c r="BC247" i="1"/>
  <c r="BG247" i="1"/>
  <c r="BC248" i="1"/>
  <c r="BG248" i="1"/>
  <c r="BC249" i="1"/>
  <c r="BG249" i="1"/>
  <c r="BC250" i="1"/>
  <c r="BG250" i="1"/>
  <c r="BC251" i="1"/>
  <c r="BG251" i="1"/>
  <c r="BC252" i="1"/>
  <c r="BG252" i="1"/>
  <c r="BC253" i="1"/>
  <c r="BG253" i="1"/>
  <c r="BC254" i="1"/>
  <c r="BG254" i="1"/>
  <c r="BC255" i="1"/>
  <c r="BG255" i="1"/>
  <c r="BC256" i="1"/>
  <c r="BG256" i="1"/>
  <c r="BC257" i="1"/>
  <c r="BG257" i="1"/>
  <c r="BC258" i="1"/>
  <c r="BG258" i="1"/>
  <c r="BC259" i="1"/>
  <c r="BG259" i="1"/>
  <c r="BC260" i="1"/>
  <c r="BG260" i="1"/>
  <c r="BC261" i="1"/>
  <c r="BG261" i="1"/>
  <c r="BC262" i="1"/>
  <c r="BG262" i="1"/>
  <c r="BC263" i="1"/>
  <c r="BG263" i="1"/>
  <c r="BC264" i="1"/>
  <c r="BG264" i="1"/>
  <c r="BC265" i="1"/>
  <c r="BG265" i="1"/>
  <c r="BC266" i="1"/>
  <c r="BG266" i="1"/>
  <c r="BC267" i="1"/>
  <c r="BG267" i="1"/>
  <c r="BC268" i="1"/>
  <c r="BG268" i="1"/>
  <c r="BC269" i="1"/>
  <c r="BG269" i="1"/>
  <c r="BC270" i="1"/>
  <c r="BG270" i="1"/>
  <c r="BC271" i="1"/>
  <c r="BG271" i="1"/>
  <c r="BC272" i="1"/>
  <c r="BG272" i="1"/>
  <c r="BC273" i="1"/>
  <c r="BG273" i="1"/>
  <c r="BC274" i="1"/>
  <c r="BG274" i="1"/>
  <c r="BC275" i="1"/>
  <c r="BG275" i="1"/>
  <c r="BC276" i="1"/>
  <c r="BG276" i="1"/>
  <c r="BC277" i="1"/>
  <c r="BG277" i="1"/>
  <c r="BC278" i="1"/>
  <c r="BG278" i="1"/>
  <c r="BC279" i="1"/>
  <c r="BG279" i="1"/>
  <c r="BC280" i="1"/>
  <c r="BG280" i="1"/>
  <c r="BC281" i="1"/>
  <c r="BG281" i="1"/>
  <c r="BC282" i="1"/>
  <c r="BG282" i="1"/>
  <c r="BC283" i="1"/>
  <c r="BG283" i="1"/>
  <c r="BC284" i="1"/>
  <c r="BG284" i="1"/>
  <c r="BC285" i="1"/>
  <c r="BG285" i="1"/>
  <c r="BC286" i="1"/>
  <c r="BG286" i="1"/>
  <c r="BC287" i="1"/>
  <c r="BG287" i="1"/>
  <c r="BC288" i="1"/>
  <c r="BG288" i="1"/>
  <c r="BC289" i="1"/>
  <c r="BG289" i="1"/>
  <c r="BC290" i="1"/>
  <c r="BG290" i="1"/>
  <c r="BC291" i="1"/>
  <c r="BG291" i="1"/>
  <c r="BC292" i="1"/>
  <c r="BG292" i="1"/>
  <c r="BC293" i="1"/>
  <c r="BG293" i="1"/>
  <c r="BC294" i="1"/>
  <c r="BG294" i="1"/>
  <c r="BC295" i="1"/>
  <c r="BG295" i="1"/>
  <c r="BC296" i="1"/>
  <c r="BG296" i="1"/>
  <c r="BC297" i="1"/>
  <c r="BG297" i="1"/>
  <c r="BC298" i="1"/>
  <c r="BG298" i="1"/>
  <c r="BC299" i="1"/>
  <c r="BG299" i="1"/>
  <c r="BC300" i="1"/>
  <c r="BG300" i="1"/>
  <c r="BC301" i="1"/>
  <c r="BG301" i="1"/>
  <c r="BC302" i="1"/>
  <c r="BG302" i="1"/>
  <c r="BC303" i="1"/>
  <c r="BG303" i="1"/>
  <c r="BC304" i="1"/>
  <c r="BG304" i="1"/>
  <c r="BC305" i="1"/>
  <c r="BG305" i="1"/>
  <c r="BC306" i="1"/>
  <c r="BG306" i="1"/>
  <c r="BC307" i="1"/>
  <c r="BG307" i="1"/>
  <c r="BC308" i="1"/>
  <c r="BG308" i="1"/>
  <c r="BC309" i="1"/>
  <c r="BG309" i="1"/>
  <c r="BC310" i="1"/>
  <c r="BG310" i="1"/>
  <c r="BC311" i="1"/>
  <c r="BG311" i="1"/>
  <c r="BC312" i="1"/>
  <c r="BG312" i="1"/>
  <c r="BC313" i="1"/>
  <c r="BG313" i="1"/>
  <c r="BC314" i="1"/>
  <c r="BG314" i="1"/>
  <c r="BC315" i="1"/>
  <c r="BG315" i="1"/>
  <c r="BC316" i="1"/>
  <c r="BG316" i="1"/>
  <c r="BC317" i="1"/>
  <c r="BG317" i="1"/>
  <c r="BC318" i="1"/>
  <c r="BG318" i="1"/>
  <c r="BC319" i="1"/>
  <c r="BG319" i="1"/>
  <c r="BC320" i="1"/>
  <c r="BG320" i="1"/>
  <c r="BC321" i="1"/>
  <c r="BG321" i="1"/>
  <c r="BC322" i="1"/>
  <c r="BG322" i="1"/>
  <c r="BC323" i="1"/>
  <c r="BG323" i="1"/>
  <c r="BC324" i="1"/>
  <c r="BG324" i="1"/>
  <c r="BC325" i="1"/>
  <c r="BG325" i="1"/>
  <c r="BC326" i="1"/>
  <c r="BG326" i="1"/>
  <c r="BC327" i="1"/>
  <c r="BG327" i="1"/>
  <c r="BC328" i="1"/>
  <c r="BG328" i="1"/>
  <c r="BC329" i="1"/>
  <c r="BG329" i="1"/>
  <c r="BC330" i="1"/>
  <c r="BG330" i="1"/>
  <c r="BC331" i="1"/>
  <c r="BG331" i="1"/>
  <c r="BC332" i="1"/>
  <c r="BG332" i="1"/>
  <c r="BC333" i="1"/>
  <c r="BG333" i="1"/>
  <c r="BC334" i="1"/>
  <c r="BG334" i="1"/>
  <c r="BC335" i="1"/>
  <c r="BG335" i="1"/>
  <c r="BC336" i="1"/>
  <c r="BG336" i="1"/>
  <c r="BC337" i="1"/>
  <c r="BG337" i="1"/>
  <c r="BC338" i="1"/>
  <c r="BG338" i="1"/>
  <c r="BC339" i="1"/>
  <c r="BG339" i="1"/>
  <c r="BC340" i="1"/>
  <c r="BG340" i="1"/>
  <c r="BC341" i="1"/>
  <c r="BG341" i="1"/>
  <c r="BC342" i="1"/>
  <c r="BG342" i="1"/>
  <c r="BC343" i="1"/>
  <c r="BG343" i="1"/>
  <c r="BC344" i="1"/>
  <c r="BG344" i="1"/>
  <c r="BC345" i="1"/>
  <c r="BG345" i="1"/>
  <c r="BC346" i="1"/>
  <c r="BG346" i="1"/>
  <c r="BC347" i="1"/>
  <c r="BG347" i="1"/>
  <c r="BC348" i="1"/>
  <c r="BG348" i="1"/>
  <c r="BC349" i="1"/>
  <c r="BG349" i="1"/>
  <c r="BC350" i="1"/>
  <c r="BG350" i="1"/>
  <c r="BC351" i="1"/>
  <c r="BG351" i="1"/>
  <c r="BC352" i="1"/>
  <c r="BG352" i="1"/>
  <c r="BC353" i="1"/>
  <c r="BG353" i="1"/>
  <c r="BC354" i="1"/>
  <c r="BG354" i="1"/>
  <c r="BC355" i="1"/>
  <c r="BG355" i="1"/>
  <c r="BC356" i="1"/>
  <c r="BG356" i="1"/>
  <c r="BC357" i="1"/>
  <c r="BG357" i="1"/>
  <c r="BC358" i="1"/>
  <c r="BG358" i="1"/>
  <c r="BC359" i="1"/>
  <c r="BG359" i="1"/>
  <c r="BC360" i="1"/>
  <c r="BG360" i="1"/>
  <c r="BC361" i="1"/>
  <c r="BG361" i="1"/>
  <c r="BC362" i="1"/>
  <c r="BG362" i="1"/>
  <c r="BC363" i="1"/>
  <c r="BG363" i="1"/>
  <c r="BC364" i="1"/>
  <c r="BG364" i="1"/>
  <c r="BC365" i="1"/>
  <c r="BG365" i="1"/>
  <c r="BC366" i="1"/>
  <c r="BG366" i="1"/>
  <c r="BC367" i="1"/>
  <c r="BG367" i="1"/>
  <c r="BC368" i="1"/>
  <c r="BG368" i="1"/>
  <c r="BC369" i="1"/>
  <c r="BG369" i="1"/>
  <c r="BC370" i="1"/>
  <c r="BG370" i="1"/>
  <c r="BC371" i="1"/>
  <c r="BG371" i="1"/>
  <c r="BC372" i="1"/>
  <c r="BG372" i="1"/>
  <c r="BC373" i="1"/>
  <c r="BG373" i="1"/>
  <c r="BC374" i="1"/>
  <c r="BG374" i="1"/>
  <c r="BC375" i="1"/>
  <c r="BG375" i="1"/>
  <c r="BC376" i="1"/>
  <c r="BG376" i="1"/>
  <c r="BC377" i="1"/>
  <c r="BG377" i="1"/>
  <c r="BC378" i="1"/>
  <c r="BG378" i="1"/>
  <c r="Z17" i="1"/>
  <c r="B5" i="1"/>
  <c r="F70" i="1"/>
  <c r="AN70" i="1" s="1"/>
  <c r="F71" i="1"/>
  <c r="F72" i="1"/>
  <c r="AN72" i="1" s="1"/>
  <c r="F73" i="1"/>
  <c r="F74" i="1"/>
  <c r="F75" i="1"/>
  <c r="G75" i="1" s="1"/>
  <c r="F30" i="1"/>
  <c r="F31" i="1"/>
  <c r="F32" i="1"/>
  <c r="F33" i="1"/>
  <c r="O360" i="1"/>
  <c r="F334" i="1"/>
  <c r="G334" i="1" s="1"/>
  <c r="F335" i="1"/>
  <c r="G335" i="1" s="1"/>
  <c r="S330" i="1"/>
  <c r="S331" i="1"/>
  <c r="S332" i="1"/>
  <c r="S333" i="1"/>
  <c r="S334" i="1"/>
  <c r="S335" i="1"/>
  <c r="T335" i="1" s="1"/>
  <c r="S336" i="1"/>
  <c r="AI329" i="1"/>
  <c r="AE327" i="1"/>
  <c r="AE328" i="1"/>
  <c r="AQ370" i="22"/>
  <c r="AP370" i="22"/>
  <c r="AO370" i="22"/>
  <c r="AN370" i="22"/>
  <c r="AM370" i="22"/>
  <c r="AL370" i="22"/>
  <c r="AK370" i="22"/>
  <c r="AD370" i="22"/>
  <c r="AC370" i="22"/>
  <c r="AB370" i="22"/>
  <c r="AA370" i="22"/>
  <c r="Y370" i="22"/>
  <c r="X370" i="22"/>
  <c r="Q370" i="22"/>
  <c r="P370" i="22"/>
  <c r="O370" i="22"/>
  <c r="N370" i="22"/>
  <c r="M370" i="22"/>
  <c r="L370" i="22"/>
  <c r="I370" i="22"/>
  <c r="H370" i="22"/>
  <c r="G370" i="22"/>
  <c r="E370" i="22"/>
  <c r="D370" i="22"/>
  <c r="AQ369" i="22"/>
  <c r="AP369" i="22"/>
  <c r="AO369" i="22"/>
  <c r="AN369" i="22"/>
  <c r="AM369" i="22"/>
  <c r="AL369" i="22"/>
  <c r="AK369" i="22"/>
  <c r="AD369" i="22"/>
  <c r="AC369" i="22"/>
  <c r="AB369" i="22"/>
  <c r="AA369" i="22"/>
  <c r="Y369" i="22"/>
  <c r="X369" i="22"/>
  <c r="Q369" i="22"/>
  <c r="P369" i="22"/>
  <c r="O369" i="22"/>
  <c r="N369" i="22"/>
  <c r="M369" i="22"/>
  <c r="L369" i="22"/>
  <c r="I369" i="22"/>
  <c r="H369" i="22"/>
  <c r="G369" i="22"/>
  <c r="E369" i="22"/>
  <c r="D369" i="22"/>
  <c r="AQ368" i="22"/>
  <c r="AP368" i="22"/>
  <c r="AO368" i="22"/>
  <c r="AN368" i="22"/>
  <c r="AM368" i="22"/>
  <c r="AL368" i="22"/>
  <c r="AK368" i="22"/>
  <c r="AD368" i="22"/>
  <c r="AC368" i="22"/>
  <c r="AB368" i="22"/>
  <c r="AA368" i="22"/>
  <c r="Y368" i="22"/>
  <c r="X368" i="22"/>
  <c r="I368" i="22"/>
  <c r="H368" i="22"/>
  <c r="G368" i="22"/>
  <c r="E368" i="22"/>
  <c r="D368" i="22"/>
  <c r="AP367" i="22"/>
  <c r="AO367" i="22"/>
  <c r="AN367" i="22"/>
  <c r="AM367" i="22"/>
  <c r="AL367" i="22"/>
  <c r="AK367" i="22"/>
  <c r="AJ367" i="22"/>
  <c r="AI367" i="22"/>
  <c r="AH367" i="22"/>
  <c r="AG367" i="22"/>
  <c r="AF367" i="22"/>
  <c r="AE367" i="22"/>
  <c r="AD367" i="22"/>
  <c r="AC367" i="22"/>
  <c r="AB367" i="22"/>
  <c r="AA367" i="22"/>
  <c r="Y367" i="22"/>
  <c r="X367" i="22"/>
  <c r="AP366" i="22"/>
  <c r="AO366" i="22"/>
  <c r="AN366" i="22"/>
  <c r="AM366" i="22"/>
  <c r="AL366" i="22"/>
  <c r="AK366" i="22"/>
  <c r="AJ366" i="22"/>
  <c r="AI366" i="22"/>
  <c r="AH366" i="22"/>
  <c r="AG366" i="22"/>
  <c r="AF366" i="22"/>
  <c r="AE366" i="22"/>
  <c r="AD366" i="22"/>
  <c r="AC366" i="22"/>
  <c r="AB366" i="22"/>
  <c r="AA366" i="22"/>
  <c r="Y366" i="22"/>
  <c r="X366" i="22"/>
  <c r="AP365" i="22"/>
  <c r="AO365" i="22"/>
  <c r="AN365" i="22"/>
  <c r="AM365" i="22"/>
  <c r="AL365" i="22"/>
  <c r="AK365" i="22"/>
  <c r="AJ365" i="22"/>
  <c r="AI365" i="22"/>
  <c r="AH365" i="22"/>
  <c r="AG365" i="22"/>
  <c r="AF365" i="22"/>
  <c r="AE365" i="22"/>
  <c r="AD365" i="22"/>
  <c r="AC365" i="22"/>
  <c r="AB365" i="22"/>
  <c r="AA365" i="22"/>
  <c r="Y365" i="22"/>
  <c r="X365" i="22"/>
  <c r="AP364" i="22"/>
  <c r="AO364" i="22"/>
  <c r="AN364" i="22"/>
  <c r="AM364" i="22"/>
  <c r="AL364" i="22"/>
  <c r="AK364" i="22"/>
  <c r="AJ364" i="22"/>
  <c r="AI364" i="22"/>
  <c r="AH364" i="22"/>
  <c r="AG364" i="22"/>
  <c r="AF364" i="22"/>
  <c r="AE364" i="22"/>
  <c r="AD364" i="22"/>
  <c r="AC364" i="22"/>
  <c r="AB364" i="22"/>
  <c r="AA364" i="22"/>
  <c r="Y364" i="22"/>
  <c r="X364" i="22"/>
  <c r="AP363" i="22"/>
  <c r="AO363" i="22"/>
  <c r="AN363" i="22"/>
  <c r="AM363" i="22"/>
  <c r="AL363" i="22"/>
  <c r="AK363" i="22"/>
  <c r="AJ363" i="22"/>
  <c r="AI363" i="22"/>
  <c r="AH363" i="22"/>
  <c r="AG363" i="22"/>
  <c r="AF363" i="22"/>
  <c r="AE363" i="22"/>
  <c r="AD363" i="22"/>
  <c r="AC363" i="22"/>
  <c r="AB363" i="22"/>
  <c r="AA363" i="22"/>
  <c r="Y363" i="22"/>
  <c r="X363" i="22"/>
  <c r="AP362" i="22"/>
  <c r="AO362" i="22"/>
  <c r="AN362" i="22"/>
  <c r="AM362" i="22"/>
  <c r="AL362" i="22"/>
  <c r="AK362" i="22"/>
  <c r="AJ362" i="22"/>
  <c r="AI362" i="22"/>
  <c r="AH362" i="22"/>
  <c r="AG362" i="22"/>
  <c r="AF362" i="22"/>
  <c r="AE362" i="22"/>
  <c r="AD362" i="22"/>
  <c r="AC362" i="22"/>
  <c r="AB362" i="22"/>
  <c r="AA362" i="22"/>
  <c r="Y362" i="22"/>
  <c r="X362" i="22"/>
  <c r="AP361" i="22"/>
  <c r="AO361" i="22"/>
  <c r="AN361" i="22"/>
  <c r="AM361" i="22"/>
  <c r="AL361" i="22"/>
  <c r="AK361" i="22"/>
  <c r="AJ361" i="22"/>
  <c r="AI361" i="22"/>
  <c r="AH361" i="22"/>
  <c r="AG361" i="22"/>
  <c r="AF361" i="22"/>
  <c r="AE361" i="22"/>
  <c r="AD361" i="22"/>
  <c r="AC361" i="22"/>
  <c r="AB361" i="22"/>
  <c r="AA361" i="22"/>
  <c r="Y361" i="22"/>
  <c r="X361" i="22"/>
  <c r="AP360" i="22"/>
  <c r="AO360" i="22"/>
  <c r="AN360" i="22"/>
  <c r="AM360" i="22"/>
  <c r="AL360" i="22"/>
  <c r="AK360" i="22"/>
  <c r="AJ360" i="22"/>
  <c r="AI360" i="22"/>
  <c r="AH360" i="22"/>
  <c r="AG360" i="22"/>
  <c r="AF360" i="22"/>
  <c r="AE360" i="22"/>
  <c r="AD360" i="22"/>
  <c r="AC360" i="22"/>
  <c r="AB360" i="22"/>
  <c r="AA360" i="22"/>
  <c r="Y360" i="22"/>
  <c r="X360" i="22"/>
  <c r="AP359" i="22"/>
  <c r="AO359" i="22"/>
  <c r="AN359" i="22"/>
  <c r="AM359" i="22"/>
  <c r="AL359" i="22"/>
  <c r="AK359" i="22"/>
  <c r="AJ359" i="22"/>
  <c r="AI359" i="22"/>
  <c r="AH359" i="22"/>
  <c r="AG359" i="22"/>
  <c r="AF359" i="22"/>
  <c r="AE359" i="22"/>
  <c r="AD359" i="22"/>
  <c r="AC359" i="22"/>
  <c r="AB359" i="22"/>
  <c r="AA359" i="22"/>
  <c r="Y359" i="22"/>
  <c r="X359" i="22"/>
  <c r="AP358" i="22"/>
  <c r="AO358" i="22"/>
  <c r="AN358" i="22"/>
  <c r="AM358" i="22"/>
  <c r="AL358" i="22"/>
  <c r="AK358" i="22"/>
  <c r="AJ358" i="22"/>
  <c r="AI358" i="22"/>
  <c r="AH358" i="22"/>
  <c r="AG358" i="22"/>
  <c r="AF358" i="22"/>
  <c r="AE358" i="22"/>
  <c r="AD358" i="22"/>
  <c r="AC358" i="22"/>
  <c r="AB358" i="22"/>
  <c r="AA358" i="22"/>
  <c r="Y358" i="22"/>
  <c r="X358" i="22"/>
  <c r="AD357" i="22"/>
  <c r="AC357" i="22"/>
  <c r="AB357" i="22"/>
  <c r="AA357" i="22"/>
  <c r="Y357" i="22"/>
  <c r="X357" i="22"/>
  <c r="W357" i="22"/>
  <c r="V357" i="22"/>
  <c r="U357" i="22"/>
  <c r="T357" i="22"/>
  <c r="S357" i="22"/>
  <c r="R357" i="22"/>
  <c r="Q357" i="22"/>
  <c r="P357" i="22"/>
  <c r="O357" i="22"/>
  <c r="N357" i="22"/>
  <c r="M357" i="22"/>
  <c r="L357" i="22"/>
  <c r="AP356" i="22"/>
  <c r="AO356" i="22"/>
  <c r="AN356" i="22"/>
  <c r="AM356" i="22"/>
  <c r="AL356" i="22"/>
  <c r="AK356" i="22"/>
  <c r="AI356" i="22"/>
  <c r="AH356" i="22"/>
  <c r="AG356" i="22"/>
  <c r="AF356" i="22"/>
  <c r="AE356" i="22"/>
  <c r="AD356" i="22"/>
  <c r="AC356" i="22"/>
  <c r="AB356" i="22"/>
  <c r="AA356" i="22"/>
  <c r="Y356" i="22"/>
  <c r="X356" i="22"/>
  <c r="W356" i="22"/>
  <c r="V356" i="22"/>
  <c r="U356" i="22"/>
  <c r="T356" i="22"/>
  <c r="S356" i="22"/>
  <c r="R356" i="22"/>
  <c r="Q356" i="22"/>
  <c r="P356" i="22"/>
  <c r="O356" i="22"/>
  <c r="N356" i="22"/>
  <c r="M356" i="22"/>
  <c r="L356" i="22"/>
  <c r="AP355" i="22"/>
  <c r="AO355" i="22"/>
  <c r="AN355" i="22"/>
  <c r="AM355" i="22"/>
  <c r="AL355" i="22"/>
  <c r="AK355" i="22"/>
  <c r="AI355" i="22"/>
  <c r="AH355" i="22"/>
  <c r="AG355" i="22"/>
  <c r="AF355" i="22"/>
  <c r="AE355" i="22"/>
  <c r="AD355" i="22"/>
  <c r="AC355" i="22"/>
  <c r="AB355" i="22"/>
  <c r="AA355" i="22"/>
  <c r="Y355" i="22"/>
  <c r="X355" i="22"/>
  <c r="W355" i="22"/>
  <c r="V355" i="22"/>
  <c r="U355" i="22"/>
  <c r="T355" i="22"/>
  <c r="S355" i="22"/>
  <c r="R355" i="22"/>
  <c r="Q355" i="22"/>
  <c r="P355" i="22"/>
  <c r="O355" i="22"/>
  <c r="N355" i="22"/>
  <c r="M355" i="22"/>
  <c r="L355" i="22"/>
  <c r="AP354" i="22"/>
  <c r="AO354" i="22"/>
  <c r="AN354" i="22"/>
  <c r="AM354" i="22"/>
  <c r="AL354" i="22"/>
  <c r="AK354" i="22"/>
  <c r="AI354" i="22"/>
  <c r="AH354" i="22"/>
  <c r="AG354" i="22"/>
  <c r="AF354" i="22"/>
  <c r="AE354" i="22"/>
  <c r="AD354" i="22"/>
  <c r="AC354" i="22"/>
  <c r="AB354" i="22"/>
  <c r="AA354" i="22"/>
  <c r="Y354" i="22"/>
  <c r="X354" i="22"/>
  <c r="W354" i="22"/>
  <c r="V354" i="22"/>
  <c r="U354" i="22"/>
  <c r="T354" i="22"/>
  <c r="S354" i="22"/>
  <c r="R354" i="22"/>
  <c r="Q354" i="22"/>
  <c r="P354" i="22"/>
  <c r="O354" i="22"/>
  <c r="N354" i="22"/>
  <c r="M354" i="22"/>
  <c r="L354" i="22"/>
  <c r="AD353" i="22"/>
  <c r="AC353" i="22"/>
  <c r="AB353" i="22"/>
  <c r="AA353" i="22"/>
  <c r="Y353" i="22"/>
  <c r="X353" i="22"/>
  <c r="AP352" i="22"/>
  <c r="AO352" i="22"/>
  <c r="AN352" i="22"/>
  <c r="AM352" i="22"/>
  <c r="AL352" i="22"/>
  <c r="AK352" i="22"/>
  <c r="AD352" i="22"/>
  <c r="AC352" i="22"/>
  <c r="AB352" i="22"/>
  <c r="AA352" i="22"/>
  <c r="Y352" i="22"/>
  <c r="X352" i="22"/>
  <c r="AP349" i="22"/>
  <c r="AO349" i="22"/>
  <c r="AN349" i="22"/>
  <c r="AM349" i="22"/>
  <c r="AL349" i="22"/>
  <c r="AK349" i="22"/>
  <c r="AJ349" i="22"/>
  <c r="AI349" i="22"/>
  <c r="AH349" i="22"/>
  <c r="AG349" i="22"/>
  <c r="AF349" i="22"/>
  <c r="AE349" i="22"/>
  <c r="AD349" i="22"/>
  <c r="AC349" i="22"/>
  <c r="AB349" i="22"/>
  <c r="AA349" i="22"/>
  <c r="Y349" i="22"/>
  <c r="X349" i="22"/>
  <c r="W349" i="22"/>
  <c r="V349" i="22"/>
  <c r="U349" i="22"/>
  <c r="T349" i="22"/>
  <c r="S349" i="22"/>
  <c r="R349" i="22"/>
  <c r="AP347" i="22"/>
  <c r="AO347" i="22"/>
  <c r="AN347" i="22"/>
  <c r="AM347" i="22"/>
  <c r="AL347" i="22"/>
  <c r="AK347" i="22"/>
  <c r="AJ347" i="22"/>
  <c r="AI347" i="22"/>
  <c r="AH347" i="22"/>
  <c r="AG347" i="22"/>
  <c r="AF347" i="22"/>
  <c r="AE347" i="22"/>
  <c r="AD347" i="22"/>
  <c r="AC347" i="22"/>
  <c r="AB347" i="22"/>
  <c r="AA347" i="22"/>
  <c r="Y347" i="22"/>
  <c r="X347" i="22"/>
  <c r="A296" i="22"/>
  <c r="A297" i="22" s="1"/>
  <c r="A298" i="22" s="1"/>
  <c r="B295" i="22"/>
  <c r="AQ294" i="22"/>
  <c r="B294" i="22"/>
  <c r="A270" i="22"/>
  <c r="A271" i="22"/>
  <c r="B269" i="22"/>
  <c r="AQ268" i="22"/>
  <c r="B268" i="22"/>
  <c r="A244" i="22"/>
  <c r="A245" i="22"/>
  <c r="A246" i="22" s="1"/>
  <c r="B243" i="22"/>
  <c r="AQ242" i="22"/>
  <c r="B242" i="22"/>
  <c r="A218" i="22"/>
  <c r="A219" i="22" s="1"/>
  <c r="A220" i="22" s="1"/>
  <c r="B217" i="22"/>
  <c r="AQ216" i="22"/>
  <c r="B216" i="22"/>
  <c r="A192" i="22"/>
  <c r="B191" i="22"/>
  <c r="AQ190" i="22"/>
  <c r="B190" i="22"/>
  <c r="A166" i="22"/>
  <c r="A167" i="22" s="1"/>
  <c r="B165" i="22"/>
  <c r="AQ164" i="22"/>
  <c r="B164" i="22"/>
  <c r="A140" i="22"/>
  <c r="B139" i="22"/>
  <c r="AQ138" i="22"/>
  <c r="B138" i="22"/>
  <c r="A114" i="22"/>
  <c r="A115" i="22"/>
  <c r="A116" i="22" s="1"/>
  <c r="A117" i="22" s="1"/>
  <c r="B113" i="22"/>
  <c r="AQ112" i="22"/>
  <c r="B112" i="22"/>
  <c r="A88" i="22"/>
  <c r="A89" i="22"/>
  <c r="B87" i="22"/>
  <c r="AQ86" i="22"/>
  <c r="B86" i="22"/>
  <c r="A61" i="22"/>
  <c r="A62" i="22" s="1"/>
  <c r="B60" i="22"/>
  <c r="AQ59" i="22"/>
  <c r="B59" i="22"/>
  <c r="A35" i="22"/>
  <c r="A36" i="22" s="1"/>
  <c r="A37" i="22" s="1"/>
  <c r="B34" i="22"/>
  <c r="AQ33" i="22"/>
  <c r="B33" i="22"/>
  <c r="A9" i="22"/>
  <c r="A10" i="22"/>
  <c r="A11" i="22"/>
  <c r="A12" i="22" s="1"/>
  <c r="A13" i="22" s="1"/>
  <c r="A14" i="22" s="1"/>
  <c r="A15" i="22" s="1"/>
  <c r="A16" i="22" s="1"/>
  <c r="A17" i="22" s="1"/>
  <c r="A18" i="22" s="1"/>
  <c r="A19" i="22" s="1"/>
  <c r="A20" i="22" s="1"/>
  <c r="A21" i="22" s="1"/>
  <c r="A22" i="22" s="1"/>
  <c r="A23" i="22" s="1"/>
  <c r="A24" i="22" s="1"/>
  <c r="A25" i="22" s="1"/>
  <c r="A90" i="22"/>
  <c r="A92" i="22" s="1"/>
  <c r="A93" i="22" s="1"/>
  <c r="A94" i="22" s="1"/>
  <c r="A95" i="22" s="1"/>
  <c r="A96" i="22" s="1"/>
  <c r="A97" i="22" s="1"/>
  <c r="A98" i="22" s="1"/>
  <c r="A99" i="22" s="1"/>
  <c r="A100" i="22" s="1"/>
  <c r="A101" i="22" s="1"/>
  <c r="A102" i="22" s="1"/>
  <c r="A103" i="22" s="1"/>
  <c r="A104" i="22" s="1"/>
  <c r="A105" i="22" s="1"/>
  <c r="A106" i="22" s="1"/>
  <c r="A107" i="22" s="1"/>
  <c r="A108" i="22" s="1"/>
  <c r="A109" i="22" s="1"/>
  <c r="A110" i="22" s="1"/>
  <c r="A111" i="22" s="1"/>
  <c r="A168" i="22"/>
  <c r="A170" i="22" s="1"/>
  <c r="A171" i="22" s="1"/>
  <c r="A172" i="22" s="1"/>
  <c r="A173" i="22" s="1"/>
  <c r="A174" i="22" s="1"/>
  <c r="A175" i="22" s="1"/>
  <c r="A176" i="22" s="1"/>
  <c r="A177" i="22" s="1"/>
  <c r="A178" i="22" s="1"/>
  <c r="A179" i="22" s="1"/>
  <c r="A180" i="22" s="1"/>
  <c r="A181" i="22" s="1"/>
  <c r="A182" i="22" s="1"/>
  <c r="A183" i="22" s="1"/>
  <c r="A184" i="22" s="1"/>
  <c r="A185" i="22" s="1"/>
  <c r="A186" i="22" s="1"/>
  <c r="A187" i="22" s="1"/>
  <c r="A188" i="22" s="1"/>
  <c r="A189" i="22" s="1"/>
  <c r="A141" i="22"/>
  <c r="A193" i="22"/>
  <c r="A194" i="22" s="1"/>
  <c r="A196" i="22" s="1"/>
  <c r="A197" i="22" s="1"/>
  <c r="A198" i="22" s="1"/>
  <c r="A199" i="22" s="1"/>
  <c r="A200" i="22" s="1"/>
  <c r="A201" i="22" s="1"/>
  <c r="A202" i="22" s="1"/>
  <c r="A203" i="22" s="1"/>
  <c r="A204" i="22" s="1"/>
  <c r="A205" i="22" s="1"/>
  <c r="A206" i="22" s="1"/>
  <c r="A207" i="22" s="1"/>
  <c r="A208" i="22" s="1"/>
  <c r="A209" i="22" s="1"/>
  <c r="A210" i="22" s="1"/>
  <c r="A211" i="22" s="1"/>
  <c r="A212" i="22" s="1"/>
  <c r="A213" i="22" s="1"/>
  <c r="A214" i="22" s="1"/>
  <c r="A215" i="22" s="1"/>
  <c r="A272" i="22"/>
  <c r="A273" i="22"/>
  <c r="A274" i="22"/>
  <c r="A275" i="22" s="1"/>
  <c r="A276" i="22" s="1"/>
  <c r="A277" i="22" s="1"/>
  <c r="A278" i="22" s="1"/>
  <c r="A279" i="22" s="1"/>
  <c r="A280" i="22" s="1"/>
  <c r="A281" i="22" s="1"/>
  <c r="A282" i="22" s="1"/>
  <c r="A283" i="22" s="1"/>
  <c r="A284" i="22" s="1"/>
  <c r="A285" i="22" s="1"/>
  <c r="A286" i="22" s="1"/>
  <c r="A287" i="22" s="1"/>
  <c r="A288" i="22" s="1"/>
  <c r="A289" i="22" s="1"/>
  <c r="A290" i="22" s="1"/>
  <c r="A291" i="22" s="1"/>
  <c r="A292" i="22" s="1"/>
  <c r="A293" i="22" s="1"/>
  <c r="A142" i="22"/>
  <c r="A143" i="22"/>
  <c r="A144" i="22"/>
  <c r="A145" i="22" s="1"/>
  <c r="A146" i="22" s="1"/>
  <c r="A147" i="22" s="1"/>
  <c r="A148" i="22" s="1"/>
  <c r="A149" i="22" s="1"/>
  <c r="A150" i="22" s="1"/>
  <c r="A151" i="22" s="1"/>
  <c r="A152" i="22" s="1"/>
  <c r="A153" i="22" s="1"/>
  <c r="A154" i="22" s="1"/>
  <c r="A155" i="22" s="1"/>
  <c r="A156" i="22" s="1"/>
  <c r="A157" i="22" s="1"/>
  <c r="A158" i="22" s="1"/>
  <c r="A159" i="22" s="1"/>
  <c r="A160" i="22" s="1"/>
  <c r="A161" i="22" s="1"/>
  <c r="A162" i="22" s="1"/>
  <c r="A163" i="22" s="1"/>
  <c r="AA10" i="7"/>
  <c r="V10" i="7"/>
  <c r="Q10" i="7"/>
  <c r="L10" i="7"/>
  <c r="G10" i="7"/>
  <c r="J312" i="1"/>
  <c r="K312" i="1" s="1"/>
  <c r="S264" i="1"/>
  <c r="S265" i="1"/>
  <c r="S266" i="1"/>
  <c r="S267" i="1"/>
  <c r="AU232" i="1"/>
  <c r="AU233" i="1"/>
  <c r="O247" i="1"/>
  <c r="Z229" i="1"/>
  <c r="Z222" i="1"/>
  <c r="F199" i="1"/>
  <c r="Z183" i="1"/>
  <c r="Z176" i="1"/>
  <c r="AN196" i="1"/>
  <c r="AN225" i="1"/>
  <c r="AN234" i="1"/>
  <c r="AN236" i="1"/>
  <c r="AN238" i="1"/>
  <c r="AN239" i="1"/>
  <c r="AN240" i="1"/>
  <c r="AN243" i="1"/>
  <c r="AN244" i="1"/>
  <c r="AN369" i="1"/>
  <c r="AN370" i="1"/>
  <c r="AN371" i="1"/>
  <c r="AN372" i="1"/>
  <c r="AN373" i="1"/>
  <c r="AN374" i="1"/>
  <c r="AN375" i="1"/>
  <c r="AN377" i="1"/>
  <c r="AN378" i="1"/>
  <c r="AN379" i="1"/>
  <c r="AQ381" i="1"/>
  <c r="AU106" i="1"/>
  <c r="AN105" i="1"/>
  <c r="O104" i="1"/>
  <c r="P104" i="1" s="1"/>
  <c r="J103" i="1"/>
  <c r="K103" i="1" s="1"/>
  <c r="J102" i="1"/>
  <c r="S44" i="1"/>
  <c r="AN14" i="1"/>
  <c r="AO14" i="1"/>
  <c r="AP14" i="1"/>
  <c r="F17" i="1"/>
  <c r="J17" i="1"/>
  <c r="K17" i="1" s="1"/>
  <c r="O17" i="1"/>
  <c r="S17" i="1"/>
  <c r="V17" i="1"/>
  <c r="AA17" i="1"/>
  <c r="AE17" i="1"/>
  <c r="AF17" i="1" s="1"/>
  <c r="AI17" i="1"/>
  <c r="AJ17" i="1" s="1"/>
  <c r="AM17" i="1"/>
  <c r="AU17" i="1"/>
  <c r="F18" i="1"/>
  <c r="J18" i="1"/>
  <c r="K18" i="1" s="1"/>
  <c r="O18" i="1"/>
  <c r="S18" i="1"/>
  <c r="V18" i="1"/>
  <c r="Z18" i="1"/>
  <c r="AA18" i="1"/>
  <c r="AE18" i="1"/>
  <c r="AF18" i="1" s="1"/>
  <c r="AI18" i="1"/>
  <c r="AJ18" i="1" s="1"/>
  <c r="AM18" i="1"/>
  <c r="AU18" i="1"/>
  <c r="F19" i="1"/>
  <c r="J19" i="1"/>
  <c r="K19" i="1" s="1"/>
  <c r="O19" i="1"/>
  <c r="S19" i="1"/>
  <c r="V19" i="1"/>
  <c r="Z19" i="1"/>
  <c r="AA19" i="1" s="1"/>
  <c r="AE19" i="1"/>
  <c r="AF19" i="1" s="1"/>
  <c r="AI19" i="1"/>
  <c r="AJ19" i="1" s="1"/>
  <c r="AM19" i="1"/>
  <c r="AU19" i="1"/>
  <c r="F20" i="1"/>
  <c r="J20" i="1"/>
  <c r="K20" i="1" s="1"/>
  <c r="O20" i="1"/>
  <c r="P20" i="1" s="1"/>
  <c r="S20" i="1"/>
  <c r="V20" i="1"/>
  <c r="Z20" i="1"/>
  <c r="AA20" i="1" s="1"/>
  <c r="AE20" i="1"/>
  <c r="AF20" i="1" s="1"/>
  <c r="AI20" i="1"/>
  <c r="AJ20" i="1" s="1"/>
  <c r="AM20" i="1"/>
  <c r="AU20" i="1"/>
  <c r="F21" i="1"/>
  <c r="J21" i="1"/>
  <c r="K21" i="1" s="1"/>
  <c r="O21" i="1"/>
  <c r="S21" i="1"/>
  <c r="V21" i="1"/>
  <c r="Z21" i="1"/>
  <c r="AA21" i="1" s="1"/>
  <c r="AE21" i="1"/>
  <c r="AF21" i="1" s="1"/>
  <c r="AI21" i="1"/>
  <c r="AJ21" i="1" s="1"/>
  <c r="AM21" i="1"/>
  <c r="AU21" i="1"/>
  <c r="F22" i="1"/>
  <c r="J22" i="1"/>
  <c r="K22" i="1" s="1"/>
  <c r="O22" i="1"/>
  <c r="S22" i="1"/>
  <c r="V22" i="1"/>
  <c r="Z22" i="1"/>
  <c r="AA22" i="1"/>
  <c r="AE22" i="1"/>
  <c r="AF22" i="1" s="1"/>
  <c r="AI22" i="1"/>
  <c r="AJ22" i="1" s="1"/>
  <c r="AM22" i="1"/>
  <c r="AU22" i="1"/>
  <c r="F23" i="1"/>
  <c r="J23" i="1"/>
  <c r="K23" i="1" s="1"/>
  <c r="O23" i="1"/>
  <c r="S23" i="1"/>
  <c r="V23" i="1"/>
  <c r="Z23" i="1"/>
  <c r="AA23" i="1" s="1"/>
  <c r="AE23" i="1"/>
  <c r="AF23" i="1" s="1"/>
  <c r="AI23" i="1"/>
  <c r="AJ23" i="1" s="1"/>
  <c r="AM23" i="1"/>
  <c r="AU23" i="1"/>
  <c r="F24" i="1"/>
  <c r="J24" i="1"/>
  <c r="K24" i="1" s="1"/>
  <c r="O24" i="1"/>
  <c r="S24" i="1"/>
  <c r="V24" i="1"/>
  <c r="Z24" i="1"/>
  <c r="AA24" i="1" s="1"/>
  <c r="AE24" i="1"/>
  <c r="AF24" i="1" s="1"/>
  <c r="AI24" i="1"/>
  <c r="AJ24" i="1" s="1"/>
  <c r="AM24" i="1"/>
  <c r="AU24" i="1"/>
  <c r="F25" i="1"/>
  <c r="J25" i="1"/>
  <c r="K25" i="1" s="1"/>
  <c r="O25" i="1"/>
  <c r="S25" i="1"/>
  <c r="V25" i="1"/>
  <c r="Z25" i="1"/>
  <c r="AA25" i="1" s="1"/>
  <c r="AE25" i="1"/>
  <c r="AF25" i="1" s="1"/>
  <c r="AI25" i="1"/>
  <c r="AJ25" i="1" s="1"/>
  <c r="AM25" i="1"/>
  <c r="AU25" i="1"/>
  <c r="F26" i="1"/>
  <c r="J26" i="1"/>
  <c r="K26" i="1" s="1"/>
  <c r="O26" i="1"/>
  <c r="S26" i="1"/>
  <c r="V26" i="1"/>
  <c r="Z26" i="1"/>
  <c r="AA26" i="1"/>
  <c r="AE26" i="1"/>
  <c r="AF26" i="1" s="1"/>
  <c r="AI26" i="1"/>
  <c r="AJ26" i="1" s="1"/>
  <c r="AM26" i="1"/>
  <c r="AU26" i="1"/>
  <c r="F27" i="1"/>
  <c r="G27" i="1" s="1"/>
  <c r="J27" i="1"/>
  <c r="K27" i="1" s="1"/>
  <c r="O27" i="1"/>
  <c r="P27" i="1"/>
  <c r="S27" i="1"/>
  <c r="T27" i="1" s="1"/>
  <c r="V27" i="1"/>
  <c r="Z27" i="1"/>
  <c r="AA27" i="1"/>
  <c r="AE27" i="1"/>
  <c r="AF27" i="1"/>
  <c r="AI27" i="1"/>
  <c r="AJ27" i="1"/>
  <c r="AM27" i="1"/>
  <c r="AP27" i="1"/>
  <c r="AU27" i="1"/>
  <c r="F28" i="1"/>
  <c r="J28" i="1"/>
  <c r="K28" i="1"/>
  <c r="O28" i="1"/>
  <c r="P28" i="1"/>
  <c r="S28" i="1"/>
  <c r="T28" i="1"/>
  <c r="V28" i="1"/>
  <c r="Z28" i="1"/>
  <c r="AA28" i="1" s="1"/>
  <c r="AE28" i="1"/>
  <c r="AF28" i="1"/>
  <c r="AI28" i="1"/>
  <c r="AJ28" i="1" s="1"/>
  <c r="AM28" i="1"/>
  <c r="AP28" i="1"/>
  <c r="AU28" i="1"/>
  <c r="F29" i="1"/>
  <c r="G29" i="1"/>
  <c r="J29" i="1"/>
  <c r="K29" i="1"/>
  <c r="O29" i="1"/>
  <c r="P29" i="1"/>
  <c r="S29" i="1"/>
  <c r="T29" i="1"/>
  <c r="V29" i="1"/>
  <c r="Z29" i="1"/>
  <c r="AA29" i="1" s="1"/>
  <c r="AE29" i="1"/>
  <c r="AF29" i="1" s="1"/>
  <c r="AI29" i="1"/>
  <c r="AP29" i="1" s="1"/>
  <c r="AM29" i="1"/>
  <c r="AU29" i="1"/>
  <c r="J30" i="1"/>
  <c r="K30" i="1"/>
  <c r="O30" i="1"/>
  <c r="P30" i="1"/>
  <c r="S30" i="1"/>
  <c r="T30" i="1"/>
  <c r="V30" i="1"/>
  <c r="Z30" i="1"/>
  <c r="AA30" i="1" s="1"/>
  <c r="AE30" i="1"/>
  <c r="AF30" i="1" s="1"/>
  <c r="AI30" i="1"/>
  <c r="AP30" i="1" s="1"/>
  <c r="AM30" i="1"/>
  <c r="AU30" i="1"/>
  <c r="G31" i="1"/>
  <c r="J31" i="1"/>
  <c r="K31" i="1" s="1"/>
  <c r="O31" i="1"/>
  <c r="P31" i="1" s="1"/>
  <c r="S31" i="1"/>
  <c r="T31" i="1" s="1"/>
  <c r="V31" i="1"/>
  <c r="Z31" i="1"/>
  <c r="AA31" i="1" s="1"/>
  <c r="AE31" i="1"/>
  <c r="AF31" i="1" s="1"/>
  <c r="AI31" i="1"/>
  <c r="AJ31" i="1" s="1"/>
  <c r="AM31" i="1"/>
  <c r="AP31" i="1"/>
  <c r="AU31" i="1"/>
  <c r="J32" i="1"/>
  <c r="K32" i="1" s="1"/>
  <c r="O32" i="1"/>
  <c r="P32" i="1" s="1"/>
  <c r="S32" i="1"/>
  <c r="V32" i="1"/>
  <c r="Z32" i="1"/>
  <c r="AA32" i="1" s="1"/>
  <c r="AE32" i="1"/>
  <c r="AF32" i="1" s="1"/>
  <c r="AI32" i="1"/>
  <c r="AJ32" i="1" s="1"/>
  <c r="AM32" i="1"/>
  <c r="AU32" i="1"/>
  <c r="G33" i="1"/>
  <c r="J33" i="1"/>
  <c r="K33" i="1" s="1"/>
  <c r="O33" i="1"/>
  <c r="P33" i="1" s="1"/>
  <c r="S33" i="1"/>
  <c r="T33" i="1" s="1"/>
  <c r="V33" i="1"/>
  <c r="Z33" i="1"/>
  <c r="AA33" i="1" s="1"/>
  <c r="AE33" i="1"/>
  <c r="AF33" i="1" s="1"/>
  <c r="AI33" i="1"/>
  <c r="AJ33" i="1" s="1"/>
  <c r="AM33" i="1"/>
  <c r="AU33" i="1"/>
  <c r="F34" i="1"/>
  <c r="J34" i="1"/>
  <c r="K34" i="1" s="1"/>
  <c r="O34" i="1"/>
  <c r="P34" i="1" s="1"/>
  <c r="S34" i="1"/>
  <c r="T34" i="1" s="1"/>
  <c r="V34" i="1"/>
  <c r="Z34" i="1"/>
  <c r="AA34" i="1" s="1"/>
  <c r="AE34" i="1"/>
  <c r="AF34" i="1" s="1"/>
  <c r="AI34" i="1"/>
  <c r="AJ34" i="1" s="1"/>
  <c r="AM34" i="1"/>
  <c r="AU34" i="1"/>
  <c r="F35" i="1"/>
  <c r="G35" i="1" s="1"/>
  <c r="J35" i="1"/>
  <c r="K35" i="1" s="1"/>
  <c r="O35" i="1"/>
  <c r="P35" i="1" s="1"/>
  <c r="S35" i="1"/>
  <c r="T35" i="1" s="1"/>
  <c r="V35" i="1"/>
  <c r="Z35" i="1"/>
  <c r="AA35" i="1"/>
  <c r="AE35" i="1"/>
  <c r="AF35" i="1"/>
  <c r="AI35" i="1"/>
  <c r="AJ35" i="1"/>
  <c r="AM35" i="1"/>
  <c r="AP35" i="1"/>
  <c r="AU35" i="1"/>
  <c r="F36" i="1"/>
  <c r="J36" i="1"/>
  <c r="K36" i="1"/>
  <c r="O36" i="1"/>
  <c r="P36" i="1"/>
  <c r="S36" i="1"/>
  <c r="T36" i="1"/>
  <c r="V36" i="1"/>
  <c r="Z36" i="1"/>
  <c r="AA36" i="1" s="1"/>
  <c r="AE36" i="1"/>
  <c r="AF36" i="1" s="1"/>
  <c r="AI36" i="1"/>
  <c r="AJ36" i="1" s="1"/>
  <c r="AM36" i="1"/>
  <c r="AU36" i="1"/>
  <c r="F37" i="1"/>
  <c r="G37" i="1"/>
  <c r="J37" i="1"/>
  <c r="K37" i="1"/>
  <c r="O37" i="1"/>
  <c r="P37" i="1"/>
  <c r="S37" i="1"/>
  <c r="T37" i="1"/>
  <c r="V37" i="1"/>
  <c r="Z37" i="1"/>
  <c r="AA37" i="1" s="1"/>
  <c r="AE37" i="1"/>
  <c r="AF37" i="1" s="1"/>
  <c r="AI37" i="1"/>
  <c r="AP37" i="1" s="1"/>
  <c r="AM37" i="1"/>
  <c r="AU37" i="1"/>
  <c r="F38" i="1"/>
  <c r="J38" i="1"/>
  <c r="K38" i="1" s="1"/>
  <c r="O38" i="1"/>
  <c r="P38" i="1" s="1"/>
  <c r="S38" i="1"/>
  <c r="T38" i="1" s="1"/>
  <c r="V38" i="1"/>
  <c r="AE38" i="1"/>
  <c r="AF38" i="1" s="1"/>
  <c r="AI38" i="1"/>
  <c r="AJ38" i="1" s="1"/>
  <c r="AM38" i="1"/>
  <c r="AU38" i="1"/>
  <c r="F39" i="1"/>
  <c r="G39" i="1" s="1"/>
  <c r="J39" i="1"/>
  <c r="K39" i="1" s="1"/>
  <c r="O39" i="1"/>
  <c r="P39" i="1" s="1"/>
  <c r="S39" i="1"/>
  <c r="T39" i="1" s="1"/>
  <c r="V39" i="1"/>
  <c r="AE39" i="1"/>
  <c r="AF39" i="1" s="1"/>
  <c r="AI39" i="1"/>
  <c r="AJ39" i="1" s="1"/>
  <c r="AM39" i="1"/>
  <c r="AU39" i="1"/>
  <c r="F40" i="1"/>
  <c r="J40" i="1"/>
  <c r="K40" i="1" s="1"/>
  <c r="O40" i="1"/>
  <c r="P40" i="1" s="1"/>
  <c r="S40" i="1"/>
  <c r="T40" i="1" s="1"/>
  <c r="V40" i="1"/>
  <c r="AE40" i="1"/>
  <c r="AF40" i="1" s="1"/>
  <c r="AI40" i="1"/>
  <c r="AM40" i="1"/>
  <c r="AU40" i="1"/>
  <c r="F41" i="1"/>
  <c r="G41" i="1" s="1"/>
  <c r="J41" i="1"/>
  <c r="K41" i="1" s="1"/>
  <c r="O41" i="1"/>
  <c r="P41" i="1" s="1"/>
  <c r="S41" i="1"/>
  <c r="T41" i="1" s="1"/>
  <c r="V41" i="1"/>
  <c r="Z41" i="1"/>
  <c r="AA41" i="1" s="1"/>
  <c r="AE41" i="1"/>
  <c r="AF41" i="1" s="1"/>
  <c r="AI41" i="1"/>
  <c r="AJ41" i="1" s="1"/>
  <c r="AM41" i="1"/>
  <c r="AP41" i="1"/>
  <c r="AU41" i="1"/>
  <c r="F42" i="1"/>
  <c r="G42" i="1" s="1"/>
  <c r="J42" i="1"/>
  <c r="K42" i="1" s="1"/>
  <c r="O42" i="1"/>
  <c r="P42" i="1" s="1"/>
  <c r="S42" i="1"/>
  <c r="V42" i="1"/>
  <c r="Z42" i="1"/>
  <c r="AA42" i="1" s="1"/>
  <c r="AE42" i="1"/>
  <c r="AF42" i="1" s="1"/>
  <c r="AI42" i="1"/>
  <c r="AJ42" i="1" s="1"/>
  <c r="AM42" i="1"/>
  <c r="AU42" i="1"/>
  <c r="F43" i="1"/>
  <c r="G43" i="1" s="1"/>
  <c r="J43" i="1"/>
  <c r="K43" i="1" s="1"/>
  <c r="O43" i="1"/>
  <c r="P43" i="1" s="1"/>
  <c r="S43" i="1"/>
  <c r="T43" i="1" s="1"/>
  <c r="V43" i="1"/>
  <c r="Z43" i="1"/>
  <c r="AA43" i="1" s="1"/>
  <c r="AE43" i="1"/>
  <c r="AF43" i="1" s="1"/>
  <c r="AI43" i="1"/>
  <c r="AJ43" i="1" s="1"/>
  <c r="AM43" i="1"/>
  <c r="AU43" i="1"/>
  <c r="F44" i="1"/>
  <c r="J44" i="1"/>
  <c r="K44" i="1" s="1"/>
  <c r="O44" i="1"/>
  <c r="P44" i="1" s="1"/>
  <c r="T44" i="1"/>
  <c r="V44" i="1"/>
  <c r="Z44" i="1"/>
  <c r="AA44" i="1" s="1"/>
  <c r="AE44" i="1"/>
  <c r="AF44" i="1" s="1"/>
  <c r="AI44" i="1"/>
  <c r="AP44" i="1" s="1"/>
  <c r="AM44" i="1"/>
  <c r="AU44" i="1"/>
  <c r="F45" i="1"/>
  <c r="G45" i="1" s="1"/>
  <c r="J45" i="1"/>
  <c r="K45" i="1" s="1"/>
  <c r="O45" i="1"/>
  <c r="P45" i="1" s="1"/>
  <c r="S45" i="1"/>
  <c r="T45" i="1" s="1"/>
  <c r="V45" i="1"/>
  <c r="Z45" i="1"/>
  <c r="AA45" i="1" s="1"/>
  <c r="AE45" i="1"/>
  <c r="AO45" i="1" s="1"/>
  <c r="AI45" i="1"/>
  <c r="AJ45" i="1" s="1"/>
  <c r="AM45" i="1"/>
  <c r="AU45" i="1"/>
  <c r="F46" i="1"/>
  <c r="AN46" i="1" s="1"/>
  <c r="J46" i="1"/>
  <c r="K46" i="1" s="1"/>
  <c r="O46" i="1"/>
  <c r="P46" i="1" s="1"/>
  <c r="S46" i="1"/>
  <c r="T46" i="1" s="1"/>
  <c r="V46" i="1"/>
  <c r="AE46" i="1"/>
  <c r="AF46" i="1" s="1"/>
  <c r="AI46" i="1"/>
  <c r="AJ46" i="1" s="1"/>
  <c r="AM46" i="1"/>
  <c r="AU46" i="1"/>
  <c r="F47" i="1"/>
  <c r="G47" i="1" s="1"/>
  <c r="J47" i="1"/>
  <c r="K47" i="1" s="1"/>
  <c r="O47" i="1"/>
  <c r="P47" i="1"/>
  <c r="S47" i="1"/>
  <c r="T47" i="1"/>
  <c r="V47" i="1"/>
  <c r="Z47" i="1"/>
  <c r="AA47" i="1" s="1"/>
  <c r="AE47" i="1"/>
  <c r="AF47" i="1" s="1"/>
  <c r="AI47" i="1"/>
  <c r="AJ47" i="1" s="1"/>
  <c r="AM47" i="1"/>
  <c r="AU47" i="1"/>
  <c r="F48" i="1"/>
  <c r="G48" i="1" s="1"/>
  <c r="J48" i="1"/>
  <c r="K48" i="1" s="1"/>
  <c r="O48" i="1"/>
  <c r="P48" i="1" s="1"/>
  <c r="S48" i="1"/>
  <c r="T48" i="1" s="1"/>
  <c r="V48" i="1"/>
  <c r="Z48" i="1"/>
  <c r="AA48" i="1" s="1"/>
  <c r="AE48" i="1"/>
  <c r="AF48" i="1" s="1"/>
  <c r="AI48" i="1"/>
  <c r="AJ48" i="1" s="1"/>
  <c r="AM48" i="1"/>
  <c r="AP48" i="1"/>
  <c r="AU48" i="1"/>
  <c r="F49" i="1"/>
  <c r="G49" i="1" s="1"/>
  <c r="J49" i="1"/>
  <c r="K49" i="1" s="1"/>
  <c r="O49" i="1"/>
  <c r="P49" i="1" s="1"/>
  <c r="S49" i="1"/>
  <c r="T49" i="1" s="1"/>
  <c r="V49" i="1"/>
  <c r="Z49" i="1"/>
  <c r="AA49" i="1" s="1"/>
  <c r="AE49" i="1"/>
  <c r="AF49" i="1" s="1"/>
  <c r="AI49" i="1"/>
  <c r="AJ49" i="1" s="1"/>
  <c r="AM49" i="1"/>
  <c r="AU49" i="1"/>
  <c r="F50" i="1"/>
  <c r="G50" i="1" s="1"/>
  <c r="J50" i="1"/>
  <c r="K50" i="1" s="1"/>
  <c r="O50" i="1"/>
  <c r="P50" i="1" s="1"/>
  <c r="S50" i="1"/>
  <c r="T50" i="1" s="1"/>
  <c r="V50" i="1"/>
  <c r="Z50" i="1"/>
  <c r="AA50" i="1"/>
  <c r="AE50" i="1"/>
  <c r="AF50" i="1"/>
  <c r="AI50" i="1"/>
  <c r="AJ50" i="1"/>
  <c r="AM50" i="1"/>
  <c r="AU50" i="1"/>
  <c r="F51" i="1"/>
  <c r="G51" i="1" s="1"/>
  <c r="J51" i="1"/>
  <c r="K51" i="1" s="1"/>
  <c r="O51" i="1"/>
  <c r="P51" i="1" s="1"/>
  <c r="S51" i="1"/>
  <c r="T51" i="1" s="1"/>
  <c r="V51" i="1"/>
  <c r="Z51" i="1"/>
  <c r="AA51" i="1" s="1"/>
  <c r="AE51" i="1"/>
  <c r="AF51" i="1" s="1"/>
  <c r="AI51" i="1"/>
  <c r="AJ51" i="1" s="1"/>
  <c r="AM51" i="1"/>
  <c r="AU51" i="1"/>
  <c r="F52" i="1"/>
  <c r="J52" i="1"/>
  <c r="K52" i="1" s="1"/>
  <c r="O52" i="1"/>
  <c r="P52" i="1" s="1"/>
  <c r="S52" i="1"/>
  <c r="T52" i="1" s="1"/>
  <c r="V52" i="1"/>
  <c r="Z52" i="1"/>
  <c r="AA52" i="1" s="1"/>
  <c r="AE52" i="1"/>
  <c r="AF52" i="1" s="1"/>
  <c r="AI52" i="1"/>
  <c r="AJ52" i="1" s="1"/>
  <c r="AM52" i="1"/>
  <c r="AU52" i="1"/>
  <c r="F53" i="1"/>
  <c r="G53" i="1" s="1"/>
  <c r="J53" i="1"/>
  <c r="K53" i="1" s="1"/>
  <c r="O53" i="1"/>
  <c r="P53" i="1" s="1"/>
  <c r="S53" i="1"/>
  <c r="T53" i="1" s="1"/>
  <c r="V53" i="1"/>
  <c r="Z53" i="1"/>
  <c r="AA53" i="1" s="1"/>
  <c r="AE53" i="1"/>
  <c r="AF53" i="1" s="1"/>
  <c r="AI53" i="1"/>
  <c r="AJ53" i="1" s="1"/>
  <c r="AM53" i="1"/>
  <c r="AU53" i="1"/>
  <c r="F54" i="1"/>
  <c r="J54" i="1"/>
  <c r="K54" i="1" s="1"/>
  <c r="O54" i="1"/>
  <c r="P54" i="1" s="1"/>
  <c r="S54" i="1"/>
  <c r="T54" i="1" s="1"/>
  <c r="V54" i="1"/>
  <c r="Z54" i="1"/>
  <c r="AA54" i="1" s="1"/>
  <c r="AE54" i="1"/>
  <c r="AF54" i="1" s="1"/>
  <c r="AI54" i="1"/>
  <c r="AJ54" i="1" s="1"/>
  <c r="AM54" i="1"/>
  <c r="AU54" i="1"/>
  <c r="F55" i="1"/>
  <c r="G55" i="1" s="1"/>
  <c r="J55" i="1"/>
  <c r="K55" i="1" s="1"/>
  <c r="O55" i="1"/>
  <c r="P55" i="1" s="1"/>
  <c r="S55" i="1"/>
  <c r="T55" i="1" s="1"/>
  <c r="V55" i="1"/>
  <c r="Z55" i="1"/>
  <c r="AA55" i="1" s="1"/>
  <c r="AE55" i="1"/>
  <c r="AF55" i="1" s="1"/>
  <c r="AI55" i="1"/>
  <c r="AJ55" i="1" s="1"/>
  <c r="AM55" i="1"/>
  <c r="AU55" i="1"/>
  <c r="F56" i="1"/>
  <c r="G56" i="1" s="1"/>
  <c r="J56" i="1"/>
  <c r="K56" i="1" s="1"/>
  <c r="O56" i="1"/>
  <c r="P56" i="1" s="1"/>
  <c r="S56" i="1"/>
  <c r="V56" i="1"/>
  <c r="Z56" i="1"/>
  <c r="AA56" i="1" s="1"/>
  <c r="AE56" i="1"/>
  <c r="AF56" i="1" s="1"/>
  <c r="AI56" i="1"/>
  <c r="AJ56" i="1" s="1"/>
  <c r="AM56" i="1"/>
  <c r="AO56" i="1"/>
  <c r="AU56" i="1"/>
  <c r="F57" i="1"/>
  <c r="G57" i="1" s="1"/>
  <c r="J57" i="1"/>
  <c r="K57" i="1" s="1"/>
  <c r="O57" i="1"/>
  <c r="P57" i="1" s="1"/>
  <c r="S57" i="1"/>
  <c r="T57" i="1" s="1"/>
  <c r="V57" i="1"/>
  <c r="Z57" i="1"/>
  <c r="AA57" i="1" s="1"/>
  <c r="AE57" i="1"/>
  <c r="AF57" i="1" s="1"/>
  <c r="AI57" i="1"/>
  <c r="AM57" i="1"/>
  <c r="AU57" i="1"/>
  <c r="F58" i="1"/>
  <c r="G58" i="1" s="1"/>
  <c r="J58" i="1"/>
  <c r="K58" i="1" s="1"/>
  <c r="O58" i="1"/>
  <c r="P58" i="1" s="1"/>
  <c r="S58" i="1"/>
  <c r="T58" i="1" s="1"/>
  <c r="V58" i="1"/>
  <c r="Z58" i="1"/>
  <c r="AA58" i="1" s="1"/>
  <c r="AE58" i="1"/>
  <c r="AF58" i="1" s="1"/>
  <c r="AI58" i="1"/>
  <c r="AJ58" i="1" s="1"/>
  <c r="AM58" i="1"/>
  <c r="AU58" i="1"/>
  <c r="F59" i="1"/>
  <c r="G59" i="1" s="1"/>
  <c r="J59" i="1"/>
  <c r="K59" i="1" s="1"/>
  <c r="O59" i="1"/>
  <c r="P59" i="1" s="1"/>
  <c r="S59" i="1"/>
  <c r="T59" i="1" s="1"/>
  <c r="V59" i="1"/>
  <c r="Z59" i="1"/>
  <c r="AA59" i="1" s="1"/>
  <c r="AE59" i="1"/>
  <c r="AF59" i="1" s="1"/>
  <c r="AI59" i="1"/>
  <c r="AJ59" i="1" s="1"/>
  <c r="AM59" i="1"/>
  <c r="AU59" i="1"/>
  <c r="F60" i="1"/>
  <c r="AN60" i="1" s="1"/>
  <c r="J60" i="1"/>
  <c r="K60" i="1" s="1"/>
  <c r="O60" i="1"/>
  <c r="P60" i="1" s="1"/>
  <c r="S60" i="1"/>
  <c r="T60" i="1" s="1"/>
  <c r="V60" i="1"/>
  <c r="Z60" i="1"/>
  <c r="AA60" i="1" s="1"/>
  <c r="AE60" i="1"/>
  <c r="AF60" i="1" s="1"/>
  <c r="AI60" i="1"/>
  <c r="AJ60" i="1" s="1"/>
  <c r="AM60" i="1"/>
  <c r="AU60" i="1"/>
  <c r="F61" i="1"/>
  <c r="G61" i="1" s="1"/>
  <c r="J61" i="1"/>
  <c r="K61" i="1" s="1"/>
  <c r="O61" i="1"/>
  <c r="P61" i="1" s="1"/>
  <c r="S61" i="1"/>
  <c r="T61" i="1" s="1"/>
  <c r="V61" i="1"/>
  <c r="Z61" i="1"/>
  <c r="AA61" i="1" s="1"/>
  <c r="AE61" i="1"/>
  <c r="AF61" i="1" s="1"/>
  <c r="AI61" i="1"/>
  <c r="AP61" i="1" s="1"/>
  <c r="AM61" i="1"/>
  <c r="AU61" i="1"/>
  <c r="F62" i="1"/>
  <c r="G62" i="1" s="1"/>
  <c r="J62" i="1"/>
  <c r="K62" i="1" s="1"/>
  <c r="O62" i="1"/>
  <c r="P62" i="1" s="1"/>
  <c r="S62" i="1"/>
  <c r="T62" i="1" s="1"/>
  <c r="V62" i="1"/>
  <c r="Z62" i="1"/>
  <c r="AA62" i="1" s="1"/>
  <c r="AE62" i="1"/>
  <c r="AF62" i="1" s="1"/>
  <c r="AI62" i="1"/>
  <c r="AJ62" i="1" s="1"/>
  <c r="AM62" i="1"/>
  <c r="AU62" i="1"/>
  <c r="F63" i="1"/>
  <c r="G63" i="1" s="1"/>
  <c r="J63" i="1"/>
  <c r="K63" i="1" s="1"/>
  <c r="O63" i="1"/>
  <c r="P63" i="1" s="1"/>
  <c r="S63" i="1"/>
  <c r="T63" i="1" s="1"/>
  <c r="V63" i="1"/>
  <c r="Z63" i="1"/>
  <c r="AA63" i="1" s="1"/>
  <c r="AE63" i="1"/>
  <c r="AF63" i="1" s="1"/>
  <c r="AI63" i="1"/>
  <c r="AJ63" i="1" s="1"/>
  <c r="AM63" i="1"/>
  <c r="AU63" i="1"/>
  <c r="F64" i="1"/>
  <c r="AN64" i="1" s="1"/>
  <c r="J64" i="1"/>
  <c r="K64" i="1" s="1"/>
  <c r="O64" i="1"/>
  <c r="P64" i="1" s="1"/>
  <c r="S64" i="1"/>
  <c r="T64" i="1" s="1"/>
  <c r="V64" i="1"/>
  <c r="Z64" i="1"/>
  <c r="AA64" i="1" s="1"/>
  <c r="AE64" i="1"/>
  <c r="AF64" i="1" s="1"/>
  <c r="AI64" i="1"/>
  <c r="AJ64" i="1" s="1"/>
  <c r="AM64" i="1"/>
  <c r="AU64" i="1"/>
  <c r="F65" i="1"/>
  <c r="G65" i="1" s="1"/>
  <c r="J65" i="1"/>
  <c r="K65" i="1" s="1"/>
  <c r="O65" i="1"/>
  <c r="P65" i="1" s="1"/>
  <c r="S65" i="1"/>
  <c r="T65" i="1" s="1"/>
  <c r="V65" i="1"/>
  <c r="Z65" i="1"/>
  <c r="AA65" i="1" s="1"/>
  <c r="AE65" i="1"/>
  <c r="AF65" i="1" s="1"/>
  <c r="AI65" i="1"/>
  <c r="AJ65" i="1" s="1"/>
  <c r="AM65" i="1"/>
  <c r="AU65" i="1"/>
  <c r="F66" i="1"/>
  <c r="G66" i="1" s="1"/>
  <c r="J66" i="1"/>
  <c r="K66" i="1" s="1"/>
  <c r="O66" i="1"/>
  <c r="P66" i="1" s="1"/>
  <c r="S66" i="1"/>
  <c r="T66" i="1" s="1"/>
  <c r="V66" i="1"/>
  <c r="Z66" i="1"/>
  <c r="AA66" i="1" s="1"/>
  <c r="AE66" i="1"/>
  <c r="AF66" i="1" s="1"/>
  <c r="AI66" i="1"/>
  <c r="AJ66" i="1" s="1"/>
  <c r="AM66" i="1"/>
  <c r="AU66" i="1"/>
  <c r="F67" i="1"/>
  <c r="G67" i="1" s="1"/>
  <c r="J67" i="1"/>
  <c r="K67" i="1" s="1"/>
  <c r="O67" i="1"/>
  <c r="P67" i="1" s="1"/>
  <c r="S67" i="1"/>
  <c r="T67" i="1" s="1"/>
  <c r="V67" i="1"/>
  <c r="Z67" i="1"/>
  <c r="AA67" i="1" s="1"/>
  <c r="AE67" i="1"/>
  <c r="AF67" i="1" s="1"/>
  <c r="AI67" i="1"/>
  <c r="AJ67" i="1" s="1"/>
  <c r="AM67" i="1"/>
  <c r="AU67" i="1"/>
  <c r="F68" i="1"/>
  <c r="AN68" i="1" s="1"/>
  <c r="J68" i="1"/>
  <c r="K68" i="1"/>
  <c r="O68" i="1"/>
  <c r="P68" i="1" s="1"/>
  <c r="S68" i="1"/>
  <c r="V68" i="1"/>
  <c r="Z68" i="1"/>
  <c r="AA68" i="1" s="1"/>
  <c r="AE68" i="1"/>
  <c r="AF68" i="1" s="1"/>
  <c r="AI68" i="1"/>
  <c r="AJ68" i="1" s="1"/>
  <c r="AM68" i="1"/>
  <c r="AU68" i="1"/>
  <c r="F69" i="1"/>
  <c r="G69" i="1" s="1"/>
  <c r="J69" i="1"/>
  <c r="K69" i="1" s="1"/>
  <c r="O69" i="1"/>
  <c r="P69" i="1" s="1"/>
  <c r="S69" i="1"/>
  <c r="T69" i="1" s="1"/>
  <c r="V69" i="1"/>
  <c r="Z69" i="1"/>
  <c r="AA69" i="1" s="1"/>
  <c r="AE69" i="1"/>
  <c r="AF69" i="1" s="1"/>
  <c r="AI69" i="1"/>
  <c r="AJ69" i="1" s="1"/>
  <c r="AM69" i="1"/>
  <c r="AU69" i="1"/>
  <c r="J70" i="1"/>
  <c r="K70" i="1" s="1"/>
  <c r="O70" i="1"/>
  <c r="P70" i="1" s="1"/>
  <c r="S70" i="1"/>
  <c r="T70" i="1" s="1"/>
  <c r="V70" i="1"/>
  <c r="Z70" i="1"/>
  <c r="AA70" i="1"/>
  <c r="AE70" i="1"/>
  <c r="AF70" i="1" s="1"/>
  <c r="AI70" i="1"/>
  <c r="AJ70" i="1" s="1"/>
  <c r="AM70" i="1"/>
  <c r="AU70" i="1"/>
  <c r="G71" i="1"/>
  <c r="J71" i="1"/>
  <c r="K71" i="1" s="1"/>
  <c r="O71" i="1"/>
  <c r="P71" i="1" s="1"/>
  <c r="S71" i="1"/>
  <c r="T71" i="1" s="1"/>
  <c r="V71" i="1"/>
  <c r="Z71" i="1"/>
  <c r="AA71" i="1" s="1"/>
  <c r="AE71" i="1"/>
  <c r="AF71" i="1" s="1"/>
  <c r="AI71" i="1"/>
  <c r="AJ71" i="1" s="1"/>
  <c r="AM71" i="1"/>
  <c r="AU71" i="1"/>
  <c r="J72" i="1"/>
  <c r="K72" i="1" s="1"/>
  <c r="O72" i="1"/>
  <c r="P72" i="1" s="1"/>
  <c r="S72" i="1"/>
  <c r="T72" i="1" s="1"/>
  <c r="V72" i="1"/>
  <c r="Z72" i="1"/>
  <c r="AA72" i="1" s="1"/>
  <c r="AE72" i="1"/>
  <c r="AF72" i="1" s="1"/>
  <c r="AI72" i="1"/>
  <c r="AM72" i="1"/>
  <c r="G73" i="1"/>
  <c r="J73" i="1"/>
  <c r="K73" i="1" s="1"/>
  <c r="O73" i="1"/>
  <c r="P73" i="1" s="1"/>
  <c r="S73" i="1"/>
  <c r="T73" i="1" s="1"/>
  <c r="V73" i="1"/>
  <c r="Z73" i="1"/>
  <c r="AA73" i="1" s="1"/>
  <c r="AE73" i="1"/>
  <c r="AF73" i="1"/>
  <c r="AI73" i="1"/>
  <c r="AJ73" i="1"/>
  <c r="AM73" i="1"/>
  <c r="AO73" i="1"/>
  <c r="J74" i="1"/>
  <c r="K74" i="1" s="1"/>
  <c r="O74" i="1"/>
  <c r="P74" i="1" s="1"/>
  <c r="S74" i="1"/>
  <c r="T74" i="1" s="1"/>
  <c r="V74" i="1"/>
  <c r="Z74" i="1"/>
  <c r="AA74" i="1"/>
  <c r="AE74" i="1"/>
  <c r="AF74" i="1" s="1"/>
  <c r="AI74" i="1"/>
  <c r="AM74" i="1"/>
  <c r="J75" i="1"/>
  <c r="K75" i="1" s="1"/>
  <c r="O75" i="1"/>
  <c r="P75" i="1" s="1"/>
  <c r="S75" i="1"/>
  <c r="T75" i="1" s="1"/>
  <c r="V75" i="1"/>
  <c r="Z75" i="1"/>
  <c r="AA75" i="1" s="1"/>
  <c r="AE75" i="1"/>
  <c r="AF75" i="1" s="1"/>
  <c r="AI75" i="1"/>
  <c r="AJ75" i="1" s="1"/>
  <c r="AM75" i="1"/>
  <c r="AU75" i="1"/>
  <c r="F76" i="1"/>
  <c r="J76" i="1"/>
  <c r="K76" i="1" s="1"/>
  <c r="O76" i="1"/>
  <c r="P76" i="1" s="1"/>
  <c r="S76" i="1"/>
  <c r="T76" i="1" s="1"/>
  <c r="V76" i="1"/>
  <c r="Z76" i="1"/>
  <c r="AA76" i="1" s="1"/>
  <c r="AE76" i="1"/>
  <c r="AF76" i="1" s="1"/>
  <c r="AI76" i="1"/>
  <c r="AJ76" i="1" s="1"/>
  <c r="AM76" i="1"/>
  <c r="AU76" i="1"/>
  <c r="F77" i="1"/>
  <c r="G77" i="1" s="1"/>
  <c r="J77" i="1"/>
  <c r="K77" i="1" s="1"/>
  <c r="O77" i="1"/>
  <c r="P77" i="1" s="1"/>
  <c r="S77" i="1"/>
  <c r="T77" i="1" s="1"/>
  <c r="V77" i="1"/>
  <c r="Z77" i="1"/>
  <c r="AA77" i="1" s="1"/>
  <c r="AE77" i="1"/>
  <c r="AF77" i="1" s="1"/>
  <c r="AI77" i="1"/>
  <c r="AJ77" i="1" s="1"/>
  <c r="AM77" i="1"/>
  <c r="AU77" i="1"/>
  <c r="F78" i="1"/>
  <c r="J78" i="1"/>
  <c r="K78" i="1" s="1"/>
  <c r="O78" i="1"/>
  <c r="P78" i="1" s="1"/>
  <c r="S78" i="1"/>
  <c r="T78" i="1" s="1"/>
  <c r="V78" i="1"/>
  <c r="Z78" i="1"/>
  <c r="AA78" i="1" s="1"/>
  <c r="AE78" i="1"/>
  <c r="AF78" i="1" s="1"/>
  <c r="AI78" i="1"/>
  <c r="AJ78" i="1" s="1"/>
  <c r="AM78" i="1"/>
  <c r="AP78" i="1"/>
  <c r="AU78" i="1"/>
  <c r="F79" i="1"/>
  <c r="G79" i="1"/>
  <c r="J79" i="1"/>
  <c r="K79" i="1"/>
  <c r="O79" i="1"/>
  <c r="P79" i="1" s="1"/>
  <c r="S79" i="1"/>
  <c r="T79" i="1" s="1"/>
  <c r="V79" i="1"/>
  <c r="Z79" i="1"/>
  <c r="AA79" i="1" s="1"/>
  <c r="AE79" i="1"/>
  <c r="AF79" i="1" s="1"/>
  <c r="AI79" i="1"/>
  <c r="AJ79" i="1" s="1"/>
  <c r="AM79" i="1"/>
  <c r="AU79" i="1"/>
  <c r="F80" i="1"/>
  <c r="J80" i="1"/>
  <c r="K80" i="1" s="1"/>
  <c r="O80" i="1"/>
  <c r="P80" i="1" s="1"/>
  <c r="S80" i="1"/>
  <c r="T80" i="1" s="1"/>
  <c r="V80" i="1"/>
  <c r="Z80" i="1"/>
  <c r="AA80" i="1" s="1"/>
  <c r="AE80" i="1"/>
  <c r="AF80" i="1" s="1"/>
  <c r="AI80" i="1"/>
  <c r="AJ80" i="1" s="1"/>
  <c r="AM80" i="1"/>
  <c r="AU80" i="1"/>
  <c r="F81" i="1"/>
  <c r="G81" i="1" s="1"/>
  <c r="J81" i="1"/>
  <c r="K81" i="1" s="1"/>
  <c r="O81" i="1"/>
  <c r="P81" i="1" s="1"/>
  <c r="S81" i="1"/>
  <c r="T81" i="1" s="1"/>
  <c r="V81" i="1"/>
  <c r="Z81" i="1"/>
  <c r="AA81" i="1" s="1"/>
  <c r="AE81" i="1"/>
  <c r="AF81" i="1" s="1"/>
  <c r="AI81" i="1"/>
  <c r="AJ81" i="1" s="1"/>
  <c r="AM81" i="1"/>
  <c r="AU81" i="1"/>
  <c r="F82" i="1"/>
  <c r="J82" i="1"/>
  <c r="K82" i="1" s="1"/>
  <c r="O82" i="1"/>
  <c r="P82" i="1" s="1"/>
  <c r="S82" i="1"/>
  <c r="T82" i="1" s="1"/>
  <c r="V82" i="1"/>
  <c r="Z82" i="1"/>
  <c r="AA82" i="1" s="1"/>
  <c r="AE82" i="1"/>
  <c r="AF82" i="1" s="1"/>
  <c r="AI82" i="1"/>
  <c r="AJ82" i="1" s="1"/>
  <c r="AM82" i="1"/>
  <c r="AU82" i="1"/>
  <c r="F83" i="1"/>
  <c r="G83" i="1" s="1"/>
  <c r="J83" i="1"/>
  <c r="K83" i="1" s="1"/>
  <c r="O83" i="1"/>
  <c r="P83" i="1" s="1"/>
  <c r="S83" i="1"/>
  <c r="T83" i="1" s="1"/>
  <c r="V83" i="1"/>
  <c r="Z83" i="1"/>
  <c r="AA83" i="1"/>
  <c r="AE83" i="1"/>
  <c r="AF83" i="1" s="1"/>
  <c r="AI83" i="1"/>
  <c r="AJ83" i="1" s="1"/>
  <c r="AM83" i="1"/>
  <c r="AU83" i="1"/>
  <c r="F84" i="1"/>
  <c r="J84" i="1"/>
  <c r="K84" i="1" s="1"/>
  <c r="O84" i="1"/>
  <c r="P84" i="1" s="1"/>
  <c r="S84" i="1"/>
  <c r="T84" i="1" s="1"/>
  <c r="V84" i="1"/>
  <c r="Z84" i="1"/>
  <c r="AA84" i="1" s="1"/>
  <c r="AE84" i="1"/>
  <c r="AF84" i="1" s="1"/>
  <c r="AI84" i="1"/>
  <c r="AJ84" i="1" s="1"/>
  <c r="AM84" i="1"/>
  <c r="AO84" i="1"/>
  <c r="AU84" i="1"/>
  <c r="F85" i="1"/>
  <c r="G85" i="1" s="1"/>
  <c r="J85" i="1"/>
  <c r="K85" i="1" s="1"/>
  <c r="O85" i="1"/>
  <c r="P85" i="1" s="1"/>
  <c r="S85" i="1"/>
  <c r="T85" i="1" s="1"/>
  <c r="V85" i="1"/>
  <c r="Z85" i="1"/>
  <c r="AA85" i="1" s="1"/>
  <c r="AE85" i="1"/>
  <c r="AF85" i="1" s="1"/>
  <c r="AI85" i="1"/>
  <c r="AJ85" i="1" s="1"/>
  <c r="AM85" i="1"/>
  <c r="AU85" i="1"/>
  <c r="F86" i="1"/>
  <c r="J86" i="1"/>
  <c r="K86" i="1" s="1"/>
  <c r="O86" i="1"/>
  <c r="P86" i="1" s="1"/>
  <c r="S86" i="1"/>
  <c r="T86" i="1" s="1"/>
  <c r="V86" i="1"/>
  <c r="Z86" i="1"/>
  <c r="AA86" i="1" s="1"/>
  <c r="AE86" i="1"/>
  <c r="AF86" i="1" s="1"/>
  <c r="AI86" i="1"/>
  <c r="AJ86" i="1" s="1"/>
  <c r="AM86" i="1"/>
  <c r="AP86" i="1"/>
  <c r="AU86" i="1"/>
  <c r="F87" i="1"/>
  <c r="G87" i="1" s="1"/>
  <c r="J87" i="1"/>
  <c r="K87" i="1" s="1"/>
  <c r="O87" i="1"/>
  <c r="P87" i="1" s="1"/>
  <c r="S87" i="1"/>
  <c r="T87" i="1" s="1"/>
  <c r="V87" i="1"/>
  <c r="Z87" i="1"/>
  <c r="AA87" i="1" s="1"/>
  <c r="AE87" i="1"/>
  <c r="AF87" i="1" s="1"/>
  <c r="AI87" i="1"/>
  <c r="AJ87" i="1" s="1"/>
  <c r="AM87" i="1"/>
  <c r="AU87" i="1"/>
  <c r="F88" i="1"/>
  <c r="J88" i="1"/>
  <c r="K88" i="1" s="1"/>
  <c r="O88" i="1"/>
  <c r="P88" i="1" s="1"/>
  <c r="S88" i="1"/>
  <c r="T88" i="1"/>
  <c r="V88" i="1"/>
  <c r="Z88" i="1"/>
  <c r="AA88" i="1" s="1"/>
  <c r="AE88" i="1"/>
  <c r="AF88" i="1" s="1"/>
  <c r="AI88" i="1"/>
  <c r="AJ88" i="1" s="1"/>
  <c r="AM88" i="1"/>
  <c r="AP88" i="1"/>
  <c r="AU88" i="1"/>
  <c r="F89" i="1"/>
  <c r="G89" i="1" s="1"/>
  <c r="J89" i="1"/>
  <c r="K89" i="1" s="1"/>
  <c r="O89" i="1"/>
  <c r="P89" i="1" s="1"/>
  <c r="S89" i="1"/>
  <c r="T89" i="1"/>
  <c r="V89" i="1"/>
  <c r="Z89" i="1"/>
  <c r="AA89" i="1" s="1"/>
  <c r="AE89" i="1"/>
  <c r="AF89" i="1" s="1"/>
  <c r="AI89" i="1"/>
  <c r="AJ89" i="1" s="1"/>
  <c r="AM89" i="1"/>
  <c r="AP89" i="1"/>
  <c r="AU89" i="1"/>
  <c r="F90" i="1"/>
  <c r="J90" i="1"/>
  <c r="K90" i="1" s="1"/>
  <c r="O90" i="1"/>
  <c r="P90" i="1" s="1"/>
  <c r="S90" i="1"/>
  <c r="T90" i="1" s="1"/>
  <c r="V90" i="1"/>
  <c r="Z90" i="1"/>
  <c r="AA90" i="1"/>
  <c r="AE90" i="1"/>
  <c r="AF90" i="1"/>
  <c r="AI90" i="1"/>
  <c r="AJ90" i="1"/>
  <c r="AM90" i="1"/>
  <c r="AP90" i="1"/>
  <c r="AU90" i="1"/>
  <c r="F91" i="1"/>
  <c r="G91" i="1" s="1"/>
  <c r="J91" i="1"/>
  <c r="K91" i="1" s="1"/>
  <c r="O91" i="1"/>
  <c r="P91" i="1" s="1"/>
  <c r="S91" i="1"/>
  <c r="T91" i="1" s="1"/>
  <c r="V91" i="1"/>
  <c r="Z91" i="1"/>
  <c r="AA91" i="1"/>
  <c r="AE91" i="1"/>
  <c r="AF91" i="1" s="1"/>
  <c r="AI91" i="1"/>
  <c r="AJ91" i="1" s="1"/>
  <c r="AM91" i="1"/>
  <c r="AU91" i="1"/>
  <c r="F92" i="1"/>
  <c r="J92" i="1"/>
  <c r="K92" i="1" s="1"/>
  <c r="O92" i="1"/>
  <c r="P92" i="1" s="1"/>
  <c r="S92" i="1"/>
  <c r="T92" i="1" s="1"/>
  <c r="V92" i="1"/>
  <c r="Z92" i="1"/>
  <c r="AA92" i="1" s="1"/>
  <c r="AE92" i="1"/>
  <c r="AF92" i="1" s="1"/>
  <c r="AI92" i="1"/>
  <c r="AJ92" i="1" s="1"/>
  <c r="AM92" i="1"/>
  <c r="AU92" i="1"/>
  <c r="F93" i="1"/>
  <c r="G93" i="1" s="1"/>
  <c r="J93" i="1"/>
  <c r="K93" i="1" s="1"/>
  <c r="O93" i="1"/>
  <c r="P93" i="1" s="1"/>
  <c r="S93" i="1"/>
  <c r="T93" i="1" s="1"/>
  <c r="V93" i="1"/>
  <c r="Z93" i="1"/>
  <c r="AA93" i="1" s="1"/>
  <c r="AE93" i="1"/>
  <c r="AF93" i="1" s="1"/>
  <c r="AI93" i="1"/>
  <c r="AJ93" i="1" s="1"/>
  <c r="AM93" i="1"/>
  <c r="AU93" i="1"/>
  <c r="F94" i="1"/>
  <c r="J94" i="1"/>
  <c r="K94" i="1" s="1"/>
  <c r="O94" i="1"/>
  <c r="P94" i="1" s="1"/>
  <c r="S94" i="1"/>
  <c r="T94" i="1" s="1"/>
  <c r="V94" i="1"/>
  <c r="Z94" i="1"/>
  <c r="AA94" i="1" s="1"/>
  <c r="AE94" i="1"/>
  <c r="AF94" i="1" s="1"/>
  <c r="AI94" i="1"/>
  <c r="AJ94" i="1" s="1"/>
  <c r="AM94" i="1"/>
  <c r="AP94" i="1"/>
  <c r="AU94" i="1"/>
  <c r="F95" i="1"/>
  <c r="G95" i="1" s="1"/>
  <c r="J95" i="1"/>
  <c r="K95" i="1" s="1"/>
  <c r="O95" i="1"/>
  <c r="P95" i="1" s="1"/>
  <c r="S95" i="1"/>
  <c r="T95" i="1" s="1"/>
  <c r="V95" i="1"/>
  <c r="Z95" i="1"/>
  <c r="AA95" i="1" s="1"/>
  <c r="AE95" i="1"/>
  <c r="AF95" i="1" s="1"/>
  <c r="AI95" i="1"/>
  <c r="AJ95" i="1" s="1"/>
  <c r="AM95" i="1"/>
  <c r="AU95" i="1"/>
  <c r="J96" i="1"/>
  <c r="K96" i="1" s="1"/>
  <c r="O96" i="1"/>
  <c r="P96" i="1" s="1"/>
  <c r="S96" i="1"/>
  <c r="T96" i="1" s="1"/>
  <c r="V96" i="1"/>
  <c r="Z96" i="1"/>
  <c r="AA96" i="1" s="1"/>
  <c r="AE96" i="1"/>
  <c r="AF96" i="1" s="1"/>
  <c r="AI96" i="1"/>
  <c r="AJ96" i="1" s="1"/>
  <c r="AM96" i="1"/>
  <c r="AU96" i="1"/>
  <c r="G97" i="1"/>
  <c r="J97" i="1"/>
  <c r="K97" i="1" s="1"/>
  <c r="O97" i="1"/>
  <c r="P97" i="1" s="1"/>
  <c r="S97" i="1"/>
  <c r="T97" i="1" s="1"/>
  <c r="V97" i="1"/>
  <c r="Z97" i="1"/>
  <c r="AA97" i="1" s="1"/>
  <c r="AE97" i="1"/>
  <c r="AF97" i="1" s="1"/>
  <c r="AI97" i="1"/>
  <c r="AJ97" i="1"/>
  <c r="AM97" i="1"/>
  <c r="AP97" i="1"/>
  <c r="AU97" i="1"/>
  <c r="J98" i="1"/>
  <c r="K98" i="1" s="1"/>
  <c r="O98" i="1"/>
  <c r="P98" i="1" s="1"/>
  <c r="S98" i="1"/>
  <c r="T98" i="1" s="1"/>
  <c r="V98" i="1"/>
  <c r="Z98" i="1"/>
  <c r="AA98" i="1" s="1"/>
  <c r="AE98" i="1"/>
  <c r="AF98" i="1" s="1"/>
  <c r="AI98" i="1"/>
  <c r="AJ98" i="1" s="1"/>
  <c r="AM98" i="1"/>
  <c r="AU98" i="1"/>
  <c r="F99" i="1"/>
  <c r="G99" i="1" s="1"/>
  <c r="J99" i="1"/>
  <c r="K99" i="1" s="1"/>
  <c r="O99" i="1"/>
  <c r="P99" i="1" s="1"/>
  <c r="S99" i="1"/>
  <c r="T99" i="1" s="1"/>
  <c r="V99" i="1"/>
  <c r="Z99" i="1"/>
  <c r="AA99" i="1" s="1"/>
  <c r="AE99" i="1"/>
  <c r="AF99" i="1" s="1"/>
  <c r="AI99" i="1"/>
  <c r="AJ99" i="1" s="1"/>
  <c r="AM99" i="1"/>
  <c r="AU99" i="1"/>
  <c r="F100" i="1"/>
  <c r="J100" i="1"/>
  <c r="K100" i="1" s="1"/>
  <c r="O100" i="1"/>
  <c r="P100" i="1" s="1"/>
  <c r="S100" i="1"/>
  <c r="T100" i="1" s="1"/>
  <c r="V100" i="1"/>
  <c r="Z100" i="1"/>
  <c r="AA100" i="1" s="1"/>
  <c r="AE100" i="1"/>
  <c r="AF100" i="1" s="1"/>
  <c r="AI100" i="1"/>
  <c r="AJ100" i="1" s="1"/>
  <c r="AM100" i="1"/>
  <c r="AU100" i="1"/>
  <c r="F101" i="1"/>
  <c r="G101" i="1" s="1"/>
  <c r="J101" i="1"/>
  <c r="K101" i="1" s="1"/>
  <c r="O101" i="1"/>
  <c r="P101" i="1" s="1"/>
  <c r="S101" i="1"/>
  <c r="T101" i="1" s="1"/>
  <c r="V101" i="1"/>
  <c r="Z101" i="1"/>
  <c r="AA101" i="1" s="1"/>
  <c r="AE101" i="1"/>
  <c r="AF101" i="1" s="1"/>
  <c r="AI101" i="1"/>
  <c r="AJ101" i="1" s="1"/>
  <c r="AM101" i="1"/>
  <c r="AU101" i="1"/>
  <c r="F102" i="1"/>
  <c r="G102" i="1" s="1"/>
  <c r="K102" i="1"/>
  <c r="O102" i="1"/>
  <c r="P102" i="1" s="1"/>
  <c r="S102" i="1"/>
  <c r="T102" i="1" s="1"/>
  <c r="V102" i="1"/>
  <c r="Z102" i="1"/>
  <c r="AA102" i="1" s="1"/>
  <c r="AE102" i="1"/>
  <c r="AF102" i="1"/>
  <c r="AJ102" i="1"/>
  <c r="AM102" i="1"/>
  <c r="AP102" i="1"/>
  <c r="AU102" i="1"/>
  <c r="F103" i="1"/>
  <c r="G103" i="1" s="1"/>
  <c r="O103" i="1"/>
  <c r="P103" i="1" s="1"/>
  <c r="S103" i="1"/>
  <c r="T103" i="1" s="1"/>
  <c r="V103" i="1"/>
  <c r="Z103" i="1"/>
  <c r="AA103" i="1" s="1"/>
  <c r="AE103" i="1"/>
  <c r="AF103" i="1" s="1"/>
  <c r="AI103" i="1"/>
  <c r="AJ103" i="1" s="1"/>
  <c r="AM103" i="1"/>
  <c r="AN103" i="1"/>
  <c r="AO103" i="1"/>
  <c r="AU103" i="1"/>
  <c r="F104" i="1"/>
  <c r="J104" i="1"/>
  <c r="K104" i="1" s="1"/>
  <c r="S104" i="1"/>
  <c r="T104" i="1" s="1"/>
  <c r="V104" i="1"/>
  <c r="Z104" i="1"/>
  <c r="AA104" i="1" s="1"/>
  <c r="AE104" i="1"/>
  <c r="AF104" i="1" s="1"/>
  <c r="AI104" i="1"/>
  <c r="AJ104" i="1" s="1"/>
  <c r="AM104" i="1"/>
  <c r="AU104" i="1"/>
  <c r="F105" i="1"/>
  <c r="G105" i="1"/>
  <c r="J105" i="1"/>
  <c r="K105" i="1"/>
  <c r="O105" i="1"/>
  <c r="P105" i="1"/>
  <c r="S105" i="1"/>
  <c r="T105" i="1"/>
  <c r="V105" i="1"/>
  <c r="Z105" i="1"/>
  <c r="AA105" i="1" s="1"/>
  <c r="AE105" i="1"/>
  <c r="AF105" i="1" s="1"/>
  <c r="AI105" i="1"/>
  <c r="AJ105" i="1" s="1"/>
  <c r="AM105" i="1"/>
  <c r="AO105" i="1"/>
  <c r="AP105" i="1"/>
  <c r="AU105" i="1"/>
  <c r="F106" i="1"/>
  <c r="J106" i="1"/>
  <c r="K106" i="1" s="1"/>
  <c r="O106" i="1"/>
  <c r="P106" i="1" s="1"/>
  <c r="S106" i="1"/>
  <c r="T106" i="1" s="1"/>
  <c r="V106" i="1"/>
  <c r="Z106" i="1"/>
  <c r="AA106" i="1" s="1"/>
  <c r="AE106" i="1"/>
  <c r="AF106" i="1" s="1"/>
  <c r="AI106" i="1"/>
  <c r="AJ106" i="1" s="1"/>
  <c r="AM106" i="1"/>
  <c r="F107" i="1"/>
  <c r="J107" i="1"/>
  <c r="K107" i="1" s="1"/>
  <c r="O107" i="1"/>
  <c r="P107" i="1" s="1"/>
  <c r="S107" i="1"/>
  <c r="T107" i="1"/>
  <c r="V107" i="1"/>
  <c r="Z107" i="1"/>
  <c r="AA107" i="1" s="1"/>
  <c r="AE107" i="1"/>
  <c r="AF107" i="1" s="1"/>
  <c r="AI107" i="1"/>
  <c r="AJ107" i="1" s="1"/>
  <c r="AM107" i="1"/>
  <c r="AP107" i="1"/>
  <c r="AU107" i="1"/>
  <c r="F108" i="1"/>
  <c r="J108" i="1"/>
  <c r="K108" i="1" s="1"/>
  <c r="O108" i="1"/>
  <c r="P108" i="1" s="1"/>
  <c r="S108" i="1"/>
  <c r="T108" i="1" s="1"/>
  <c r="V108" i="1"/>
  <c r="Z108" i="1"/>
  <c r="AA108" i="1"/>
  <c r="AE108" i="1"/>
  <c r="AF108" i="1" s="1"/>
  <c r="AI108" i="1"/>
  <c r="AJ108" i="1" s="1"/>
  <c r="AM108" i="1"/>
  <c r="AU108" i="1"/>
  <c r="F109" i="1"/>
  <c r="J109" i="1"/>
  <c r="K109" i="1" s="1"/>
  <c r="O109" i="1"/>
  <c r="P109" i="1" s="1"/>
  <c r="S109" i="1"/>
  <c r="T109" i="1" s="1"/>
  <c r="V109" i="1"/>
  <c r="Z109" i="1"/>
  <c r="AA109" i="1" s="1"/>
  <c r="AE109" i="1"/>
  <c r="AF109" i="1" s="1"/>
  <c r="AI109" i="1"/>
  <c r="AJ109" i="1" s="1"/>
  <c r="AM109" i="1"/>
  <c r="AU109" i="1"/>
  <c r="F110" i="1"/>
  <c r="J110" i="1"/>
  <c r="K110" i="1" s="1"/>
  <c r="O110" i="1"/>
  <c r="P110" i="1"/>
  <c r="S110" i="1"/>
  <c r="T110" i="1" s="1"/>
  <c r="V110" i="1"/>
  <c r="Z110" i="1"/>
  <c r="AA110" i="1" s="1"/>
  <c r="AE110" i="1"/>
  <c r="AF110" i="1" s="1"/>
  <c r="AI110" i="1"/>
  <c r="AJ110" i="1" s="1"/>
  <c r="AM110" i="1"/>
  <c r="AU110" i="1"/>
  <c r="F111" i="1"/>
  <c r="J111" i="1"/>
  <c r="K111" i="1"/>
  <c r="O111" i="1"/>
  <c r="P111" i="1"/>
  <c r="S111" i="1"/>
  <c r="T111" i="1"/>
  <c r="V111" i="1"/>
  <c r="Z111" i="1"/>
  <c r="AA111" i="1" s="1"/>
  <c r="AE111" i="1"/>
  <c r="AF111" i="1" s="1"/>
  <c r="AI111" i="1"/>
  <c r="AJ111" i="1" s="1"/>
  <c r="AM111" i="1"/>
  <c r="AP111" i="1"/>
  <c r="AU111" i="1"/>
  <c r="F112" i="1"/>
  <c r="J112" i="1"/>
  <c r="K112" i="1" s="1"/>
  <c r="O112" i="1"/>
  <c r="P112" i="1" s="1"/>
  <c r="S112" i="1"/>
  <c r="T112" i="1" s="1"/>
  <c r="V112" i="1"/>
  <c r="Z112" i="1"/>
  <c r="AA112" i="1"/>
  <c r="AE112" i="1"/>
  <c r="AF112" i="1" s="1"/>
  <c r="AI112" i="1"/>
  <c r="AJ112" i="1" s="1"/>
  <c r="AM112" i="1"/>
  <c r="AU112" i="1"/>
  <c r="F113" i="1"/>
  <c r="J113" i="1"/>
  <c r="K113" i="1" s="1"/>
  <c r="O113" i="1"/>
  <c r="P113" i="1" s="1"/>
  <c r="S113" i="1"/>
  <c r="T113" i="1" s="1"/>
  <c r="V113" i="1"/>
  <c r="Z113" i="1"/>
  <c r="AA113" i="1" s="1"/>
  <c r="AE113" i="1"/>
  <c r="AF113" i="1" s="1"/>
  <c r="AI113" i="1"/>
  <c r="AJ113" i="1" s="1"/>
  <c r="AM113" i="1"/>
  <c r="AU113" i="1"/>
  <c r="F114" i="1"/>
  <c r="J114" i="1"/>
  <c r="K114" i="1" s="1"/>
  <c r="O114" i="1"/>
  <c r="P114" i="1" s="1"/>
  <c r="S114" i="1"/>
  <c r="T114" i="1" s="1"/>
  <c r="V114" i="1"/>
  <c r="Z114" i="1"/>
  <c r="AA114" i="1" s="1"/>
  <c r="AE114" i="1"/>
  <c r="AF114" i="1" s="1"/>
  <c r="AI114" i="1"/>
  <c r="AJ114" i="1" s="1"/>
  <c r="AM114" i="1"/>
  <c r="AU114" i="1"/>
  <c r="F115" i="1"/>
  <c r="J115" i="1"/>
  <c r="K115" i="1" s="1"/>
  <c r="O115" i="1"/>
  <c r="P115" i="1" s="1"/>
  <c r="S115" i="1"/>
  <c r="T115" i="1" s="1"/>
  <c r="V115" i="1"/>
  <c r="Z115" i="1"/>
  <c r="AA115" i="1" s="1"/>
  <c r="AE115" i="1"/>
  <c r="AF115" i="1" s="1"/>
  <c r="AI115" i="1"/>
  <c r="AJ115" i="1" s="1"/>
  <c r="AM115" i="1"/>
  <c r="AU115" i="1"/>
  <c r="F116" i="1"/>
  <c r="J116" i="1"/>
  <c r="K116" i="1" s="1"/>
  <c r="O116" i="1"/>
  <c r="P116" i="1" s="1"/>
  <c r="S116" i="1"/>
  <c r="T116" i="1" s="1"/>
  <c r="V116" i="1"/>
  <c r="Z116" i="1"/>
  <c r="AA116" i="1" s="1"/>
  <c r="AE116" i="1"/>
  <c r="AF116" i="1" s="1"/>
  <c r="AI116" i="1"/>
  <c r="AJ116" i="1" s="1"/>
  <c r="AM116" i="1"/>
  <c r="AU116" i="1"/>
  <c r="F117" i="1"/>
  <c r="J117" i="1"/>
  <c r="K117" i="1" s="1"/>
  <c r="O117" i="1"/>
  <c r="P117" i="1" s="1"/>
  <c r="S117" i="1"/>
  <c r="T117" i="1"/>
  <c r="V117" i="1"/>
  <c r="Z117" i="1"/>
  <c r="AA117" i="1" s="1"/>
  <c r="AE117" i="1"/>
  <c r="AF117" i="1" s="1"/>
  <c r="AI117" i="1"/>
  <c r="AJ117" i="1" s="1"/>
  <c r="AM117" i="1"/>
  <c r="AP117" i="1"/>
  <c r="AU117" i="1"/>
  <c r="F118" i="1"/>
  <c r="G118" i="1" s="1"/>
  <c r="J118" i="1"/>
  <c r="K118" i="1" s="1"/>
  <c r="O118" i="1"/>
  <c r="P118" i="1" s="1"/>
  <c r="S118" i="1"/>
  <c r="T118" i="1" s="1"/>
  <c r="V118" i="1"/>
  <c r="Z118" i="1"/>
  <c r="AE118" i="1"/>
  <c r="AF118" i="1" s="1"/>
  <c r="AI118" i="1"/>
  <c r="AJ118" i="1" s="1"/>
  <c r="AM118" i="1"/>
  <c r="AU118" i="1"/>
  <c r="F119" i="1"/>
  <c r="G119" i="1" s="1"/>
  <c r="J119" i="1"/>
  <c r="K119" i="1" s="1"/>
  <c r="O119" i="1"/>
  <c r="P119" i="1" s="1"/>
  <c r="S119" i="1"/>
  <c r="T119" i="1" s="1"/>
  <c r="V119" i="1"/>
  <c r="Z119" i="1"/>
  <c r="AA119" i="1" s="1"/>
  <c r="AE119" i="1"/>
  <c r="AF119" i="1" s="1"/>
  <c r="AI119" i="1"/>
  <c r="AJ119" i="1" s="1"/>
  <c r="AM119" i="1"/>
  <c r="AP119" i="1"/>
  <c r="AU119" i="1"/>
  <c r="F120" i="1"/>
  <c r="J120" i="1"/>
  <c r="K120" i="1" s="1"/>
  <c r="O120" i="1"/>
  <c r="P120" i="1" s="1"/>
  <c r="S120" i="1"/>
  <c r="T120" i="1" s="1"/>
  <c r="V120" i="1"/>
  <c r="Z120" i="1"/>
  <c r="AA120" i="1" s="1"/>
  <c r="AE120" i="1"/>
  <c r="AF120" i="1" s="1"/>
  <c r="AI120" i="1"/>
  <c r="AJ120" i="1" s="1"/>
  <c r="AM120" i="1"/>
  <c r="AU120" i="1"/>
  <c r="F121" i="1"/>
  <c r="G121" i="1" s="1"/>
  <c r="J121" i="1"/>
  <c r="K121" i="1" s="1"/>
  <c r="O121" i="1"/>
  <c r="P121" i="1" s="1"/>
  <c r="S121" i="1"/>
  <c r="T121" i="1" s="1"/>
  <c r="V121" i="1"/>
  <c r="Z121" i="1"/>
  <c r="AA121" i="1" s="1"/>
  <c r="AE121" i="1"/>
  <c r="AF121" i="1"/>
  <c r="AI121" i="1"/>
  <c r="AJ121" i="1" s="1"/>
  <c r="AM121" i="1"/>
  <c r="AU121" i="1"/>
  <c r="F122" i="1"/>
  <c r="J122" i="1"/>
  <c r="K122" i="1" s="1"/>
  <c r="O122" i="1"/>
  <c r="P122" i="1" s="1"/>
  <c r="S122" i="1"/>
  <c r="T122" i="1" s="1"/>
  <c r="V122" i="1"/>
  <c r="Z122" i="1"/>
  <c r="AA122" i="1" s="1"/>
  <c r="AE122" i="1"/>
  <c r="AF122" i="1" s="1"/>
  <c r="AI122" i="1"/>
  <c r="AJ122" i="1" s="1"/>
  <c r="AM122" i="1"/>
  <c r="AU122" i="1"/>
  <c r="F123" i="1"/>
  <c r="G123" i="1" s="1"/>
  <c r="J123" i="1"/>
  <c r="K123" i="1" s="1"/>
  <c r="O123" i="1"/>
  <c r="P123" i="1" s="1"/>
  <c r="S123" i="1"/>
  <c r="T123" i="1" s="1"/>
  <c r="V123" i="1"/>
  <c r="Z123" i="1"/>
  <c r="AA123" i="1" s="1"/>
  <c r="AE123" i="1"/>
  <c r="AF123" i="1" s="1"/>
  <c r="AI123" i="1"/>
  <c r="AJ123" i="1" s="1"/>
  <c r="AM123" i="1"/>
  <c r="AU123" i="1"/>
  <c r="F124" i="1"/>
  <c r="J124" i="1"/>
  <c r="K124" i="1" s="1"/>
  <c r="O124" i="1"/>
  <c r="P124" i="1" s="1"/>
  <c r="S124" i="1"/>
  <c r="T124" i="1" s="1"/>
  <c r="V124" i="1"/>
  <c r="Z124" i="1"/>
  <c r="AA124" i="1" s="1"/>
  <c r="AE124" i="1"/>
  <c r="AF124" i="1" s="1"/>
  <c r="AI124" i="1"/>
  <c r="AJ124" i="1" s="1"/>
  <c r="AM124" i="1"/>
  <c r="AP124" i="1"/>
  <c r="AU124" i="1"/>
  <c r="F125" i="1"/>
  <c r="G125" i="1" s="1"/>
  <c r="J125" i="1"/>
  <c r="K125" i="1" s="1"/>
  <c r="O125" i="1"/>
  <c r="P125" i="1" s="1"/>
  <c r="S125" i="1"/>
  <c r="T125" i="1" s="1"/>
  <c r="V125" i="1"/>
  <c r="Z125" i="1"/>
  <c r="AA125" i="1" s="1"/>
  <c r="AE125" i="1"/>
  <c r="AF125" i="1" s="1"/>
  <c r="AI125" i="1"/>
  <c r="AJ125" i="1" s="1"/>
  <c r="AM125" i="1"/>
  <c r="AU125" i="1"/>
  <c r="F126" i="1"/>
  <c r="J126" i="1"/>
  <c r="K126" i="1" s="1"/>
  <c r="O126" i="1"/>
  <c r="P126" i="1" s="1"/>
  <c r="S126" i="1"/>
  <c r="T126" i="1" s="1"/>
  <c r="V126" i="1"/>
  <c r="Z126" i="1"/>
  <c r="AA126" i="1" s="1"/>
  <c r="AE126" i="1"/>
  <c r="AF126" i="1" s="1"/>
  <c r="AI126" i="1"/>
  <c r="AJ126" i="1" s="1"/>
  <c r="AM126" i="1"/>
  <c r="AU126" i="1"/>
  <c r="F127" i="1"/>
  <c r="G127" i="1" s="1"/>
  <c r="J127" i="1"/>
  <c r="K127" i="1" s="1"/>
  <c r="O127" i="1"/>
  <c r="P127" i="1" s="1"/>
  <c r="S127" i="1"/>
  <c r="T127" i="1" s="1"/>
  <c r="V127" i="1"/>
  <c r="Z127" i="1"/>
  <c r="AA127" i="1" s="1"/>
  <c r="AE127" i="1"/>
  <c r="AF127" i="1" s="1"/>
  <c r="AI127" i="1"/>
  <c r="AJ127" i="1" s="1"/>
  <c r="AM127" i="1"/>
  <c r="AU127" i="1"/>
  <c r="F128" i="1"/>
  <c r="J128" i="1"/>
  <c r="K128" i="1" s="1"/>
  <c r="O128" i="1"/>
  <c r="P128" i="1" s="1"/>
  <c r="S128" i="1"/>
  <c r="T128" i="1" s="1"/>
  <c r="V128" i="1"/>
  <c r="Z128" i="1"/>
  <c r="AA128" i="1" s="1"/>
  <c r="AE128" i="1"/>
  <c r="AF128" i="1" s="1"/>
  <c r="AI128" i="1"/>
  <c r="AJ128" i="1" s="1"/>
  <c r="AM128" i="1"/>
  <c r="AU128" i="1"/>
  <c r="F129" i="1"/>
  <c r="G129" i="1" s="1"/>
  <c r="J129" i="1"/>
  <c r="K129" i="1" s="1"/>
  <c r="O129" i="1"/>
  <c r="P129" i="1" s="1"/>
  <c r="S129" i="1"/>
  <c r="T129" i="1" s="1"/>
  <c r="V129" i="1"/>
  <c r="Z129" i="1"/>
  <c r="AA129" i="1" s="1"/>
  <c r="AE129" i="1"/>
  <c r="AF129" i="1" s="1"/>
  <c r="AI129" i="1"/>
  <c r="AJ129" i="1" s="1"/>
  <c r="AM129" i="1"/>
  <c r="AU129" i="1"/>
  <c r="F130" i="1"/>
  <c r="J130" i="1"/>
  <c r="K130" i="1" s="1"/>
  <c r="O130" i="1"/>
  <c r="P130" i="1" s="1"/>
  <c r="S130" i="1"/>
  <c r="T130" i="1" s="1"/>
  <c r="V130" i="1"/>
  <c r="AE130" i="1"/>
  <c r="AF130" i="1" s="1"/>
  <c r="AI130" i="1"/>
  <c r="AJ130" i="1" s="1"/>
  <c r="AM130" i="1"/>
  <c r="AU130" i="1"/>
  <c r="F131" i="1"/>
  <c r="G131" i="1" s="1"/>
  <c r="J131" i="1"/>
  <c r="K131" i="1" s="1"/>
  <c r="O131" i="1"/>
  <c r="P131" i="1" s="1"/>
  <c r="S131" i="1"/>
  <c r="T131" i="1" s="1"/>
  <c r="V131" i="1"/>
  <c r="AE131" i="1"/>
  <c r="AF131" i="1" s="1"/>
  <c r="AI131" i="1"/>
  <c r="AM131" i="1"/>
  <c r="AU131" i="1"/>
  <c r="F132" i="1"/>
  <c r="J132" i="1"/>
  <c r="K132" i="1" s="1"/>
  <c r="O132" i="1"/>
  <c r="P132" i="1" s="1"/>
  <c r="S132" i="1"/>
  <c r="T132" i="1" s="1"/>
  <c r="V132" i="1"/>
  <c r="AE132" i="1"/>
  <c r="AF132" i="1" s="1"/>
  <c r="AI132" i="1"/>
  <c r="AJ132" i="1" s="1"/>
  <c r="AM132" i="1"/>
  <c r="AU132" i="1"/>
  <c r="F133" i="1"/>
  <c r="G133" i="1" s="1"/>
  <c r="J133" i="1"/>
  <c r="K133" i="1" s="1"/>
  <c r="O133" i="1"/>
  <c r="P133" i="1" s="1"/>
  <c r="S133" i="1"/>
  <c r="T133" i="1" s="1"/>
  <c r="V133" i="1"/>
  <c r="Z133" i="1"/>
  <c r="AA133" i="1" s="1"/>
  <c r="AE133" i="1"/>
  <c r="AF133" i="1" s="1"/>
  <c r="AI133" i="1"/>
  <c r="AJ133" i="1" s="1"/>
  <c r="AM133" i="1"/>
  <c r="AU133" i="1"/>
  <c r="F134" i="1"/>
  <c r="G134" i="1" s="1"/>
  <c r="J134" i="1"/>
  <c r="K134" i="1" s="1"/>
  <c r="O134" i="1"/>
  <c r="P134" i="1" s="1"/>
  <c r="S134" i="1"/>
  <c r="T134" i="1" s="1"/>
  <c r="V134" i="1"/>
  <c r="Z134" i="1"/>
  <c r="AA134" i="1" s="1"/>
  <c r="AE134" i="1"/>
  <c r="AF134" i="1" s="1"/>
  <c r="AI134" i="1"/>
  <c r="AJ134" i="1" s="1"/>
  <c r="AM134" i="1"/>
  <c r="AO134" i="1"/>
  <c r="AP134" i="1"/>
  <c r="AU134" i="1"/>
  <c r="F135" i="1"/>
  <c r="G135" i="1" s="1"/>
  <c r="J135" i="1"/>
  <c r="K135" i="1" s="1"/>
  <c r="O135" i="1"/>
  <c r="P135" i="1" s="1"/>
  <c r="S135" i="1"/>
  <c r="T135" i="1" s="1"/>
  <c r="V135" i="1"/>
  <c r="Z135" i="1"/>
  <c r="AA135" i="1" s="1"/>
  <c r="AE135" i="1"/>
  <c r="AF135" i="1" s="1"/>
  <c r="AI135" i="1"/>
  <c r="AJ135" i="1"/>
  <c r="AM135" i="1"/>
  <c r="AU135" i="1"/>
  <c r="F136" i="1"/>
  <c r="J136" i="1"/>
  <c r="K136" i="1" s="1"/>
  <c r="O136" i="1"/>
  <c r="P136" i="1" s="1"/>
  <c r="S136" i="1"/>
  <c r="T136" i="1" s="1"/>
  <c r="V136" i="1"/>
  <c r="Z136" i="1"/>
  <c r="AA136" i="1" s="1"/>
  <c r="AE136" i="1"/>
  <c r="AF136" i="1" s="1"/>
  <c r="AI136" i="1"/>
  <c r="AJ136" i="1" s="1"/>
  <c r="AM136" i="1"/>
  <c r="AU136" i="1"/>
  <c r="F137" i="1"/>
  <c r="J137" i="1"/>
  <c r="K137" i="1" s="1"/>
  <c r="O137" i="1"/>
  <c r="P137" i="1" s="1"/>
  <c r="S137" i="1"/>
  <c r="T137" i="1" s="1"/>
  <c r="V137" i="1"/>
  <c r="Z137" i="1"/>
  <c r="AA137" i="1" s="1"/>
  <c r="AE137" i="1"/>
  <c r="AF137" i="1" s="1"/>
  <c r="AI137" i="1"/>
  <c r="AJ137" i="1" s="1"/>
  <c r="AM137" i="1"/>
  <c r="AU137" i="1"/>
  <c r="F138" i="1"/>
  <c r="J138" i="1"/>
  <c r="K138" i="1" s="1"/>
  <c r="O138" i="1"/>
  <c r="P138" i="1" s="1"/>
  <c r="S138" i="1"/>
  <c r="T138" i="1" s="1"/>
  <c r="V138" i="1"/>
  <c r="Z138" i="1"/>
  <c r="AA138" i="1" s="1"/>
  <c r="AE138" i="1"/>
  <c r="AF138" i="1" s="1"/>
  <c r="AI138" i="1"/>
  <c r="AJ138" i="1" s="1"/>
  <c r="AM138" i="1"/>
  <c r="AU138" i="1"/>
  <c r="F139" i="1"/>
  <c r="J139" i="1"/>
  <c r="K139" i="1" s="1"/>
  <c r="O139" i="1"/>
  <c r="P139" i="1" s="1"/>
  <c r="S139" i="1"/>
  <c r="T139" i="1" s="1"/>
  <c r="V139" i="1"/>
  <c r="Z139" i="1"/>
  <c r="AA139" i="1" s="1"/>
  <c r="AE139" i="1"/>
  <c r="AF139" i="1" s="1"/>
  <c r="AI139" i="1"/>
  <c r="AJ139" i="1"/>
  <c r="AM139" i="1"/>
  <c r="AP139" i="1"/>
  <c r="AU139" i="1"/>
  <c r="F140" i="1"/>
  <c r="G140" i="1" s="1"/>
  <c r="J140" i="1"/>
  <c r="K140" i="1" s="1"/>
  <c r="O140" i="1"/>
  <c r="P140" i="1" s="1"/>
  <c r="S140" i="1"/>
  <c r="T140" i="1" s="1"/>
  <c r="V140" i="1"/>
  <c r="Z140" i="1"/>
  <c r="AA140" i="1" s="1"/>
  <c r="AE140" i="1"/>
  <c r="AF140" i="1" s="1"/>
  <c r="AI140" i="1"/>
  <c r="AJ140" i="1"/>
  <c r="AM140" i="1"/>
  <c r="AP140" i="1"/>
  <c r="AU140" i="1"/>
  <c r="F141" i="1"/>
  <c r="J141" i="1"/>
  <c r="K141" i="1" s="1"/>
  <c r="O141" i="1"/>
  <c r="P141" i="1" s="1"/>
  <c r="S141" i="1"/>
  <c r="T141" i="1" s="1"/>
  <c r="V141" i="1"/>
  <c r="Z141" i="1"/>
  <c r="AA141" i="1"/>
  <c r="AE141" i="1"/>
  <c r="AF141" i="1" s="1"/>
  <c r="AI141" i="1"/>
  <c r="AJ141" i="1" s="1"/>
  <c r="AM141" i="1"/>
  <c r="AP141" i="1"/>
  <c r="AU141" i="1"/>
  <c r="F142" i="1"/>
  <c r="J142" i="1"/>
  <c r="K142" i="1" s="1"/>
  <c r="O142" i="1"/>
  <c r="P142" i="1" s="1"/>
  <c r="S142" i="1"/>
  <c r="T142" i="1" s="1"/>
  <c r="V142" i="1"/>
  <c r="Z142" i="1"/>
  <c r="AA142" i="1" s="1"/>
  <c r="AE142" i="1"/>
  <c r="AF142" i="1" s="1"/>
  <c r="AI142" i="1"/>
  <c r="AJ142" i="1" s="1"/>
  <c r="AM142" i="1"/>
  <c r="AU142" i="1"/>
  <c r="F143" i="1"/>
  <c r="J143" i="1"/>
  <c r="K143" i="1" s="1"/>
  <c r="O143" i="1"/>
  <c r="P143" i="1" s="1"/>
  <c r="S143" i="1"/>
  <c r="T143" i="1" s="1"/>
  <c r="V143" i="1"/>
  <c r="Z143" i="1"/>
  <c r="AA143" i="1" s="1"/>
  <c r="AE143" i="1"/>
  <c r="AF143" i="1" s="1"/>
  <c r="AI143" i="1"/>
  <c r="AJ143" i="1" s="1"/>
  <c r="AM143" i="1"/>
  <c r="AU143" i="1"/>
  <c r="F144" i="1"/>
  <c r="J144" i="1"/>
  <c r="K144" i="1" s="1"/>
  <c r="O144" i="1"/>
  <c r="P144" i="1" s="1"/>
  <c r="S144" i="1"/>
  <c r="T144" i="1"/>
  <c r="V144" i="1"/>
  <c r="Z144" i="1"/>
  <c r="AA144" i="1" s="1"/>
  <c r="AE144" i="1"/>
  <c r="AF144" i="1" s="1"/>
  <c r="AI144" i="1"/>
  <c r="AJ144" i="1" s="1"/>
  <c r="AM144" i="1"/>
  <c r="AU144" i="1"/>
  <c r="F145" i="1"/>
  <c r="J145" i="1"/>
  <c r="K145" i="1" s="1"/>
  <c r="O145" i="1"/>
  <c r="P145" i="1" s="1"/>
  <c r="S145" i="1"/>
  <c r="T145" i="1" s="1"/>
  <c r="V145" i="1"/>
  <c r="Z145" i="1"/>
  <c r="AA145" i="1" s="1"/>
  <c r="AE145" i="1"/>
  <c r="AF145" i="1" s="1"/>
  <c r="AI145" i="1"/>
  <c r="AJ145" i="1" s="1"/>
  <c r="AM145" i="1"/>
  <c r="AU145" i="1"/>
  <c r="F146" i="1"/>
  <c r="J146" i="1"/>
  <c r="K146" i="1" s="1"/>
  <c r="O146" i="1"/>
  <c r="P146" i="1" s="1"/>
  <c r="S146" i="1"/>
  <c r="T146" i="1" s="1"/>
  <c r="V146" i="1"/>
  <c r="Z146" i="1"/>
  <c r="AA146" i="1" s="1"/>
  <c r="AE146" i="1"/>
  <c r="AF146" i="1" s="1"/>
  <c r="AI146" i="1"/>
  <c r="AJ146" i="1" s="1"/>
  <c r="AM146" i="1"/>
  <c r="AU146" i="1"/>
  <c r="F147" i="1"/>
  <c r="J147" i="1"/>
  <c r="K147" i="1" s="1"/>
  <c r="O147" i="1"/>
  <c r="P147" i="1" s="1"/>
  <c r="S147" i="1"/>
  <c r="T147" i="1"/>
  <c r="V147" i="1"/>
  <c r="Z147" i="1"/>
  <c r="AA147" i="1" s="1"/>
  <c r="AE147" i="1"/>
  <c r="AF147" i="1" s="1"/>
  <c r="AI147" i="1"/>
  <c r="AJ147" i="1" s="1"/>
  <c r="AM147" i="1"/>
  <c r="AU147" i="1"/>
  <c r="F148" i="1"/>
  <c r="J148" i="1"/>
  <c r="K148" i="1" s="1"/>
  <c r="O148" i="1"/>
  <c r="P148" i="1" s="1"/>
  <c r="S148" i="1"/>
  <c r="T148" i="1" s="1"/>
  <c r="V148" i="1"/>
  <c r="Z148" i="1"/>
  <c r="AA148" i="1" s="1"/>
  <c r="AE148" i="1"/>
  <c r="AF148" i="1" s="1"/>
  <c r="AI148" i="1"/>
  <c r="AJ148" i="1" s="1"/>
  <c r="AM148" i="1"/>
  <c r="AU148" i="1"/>
  <c r="F149" i="1"/>
  <c r="J149" i="1"/>
  <c r="K149" i="1" s="1"/>
  <c r="O149" i="1"/>
  <c r="P149" i="1" s="1"/>
  <c r="S149" i="1"/>
  <c r="T149" i="1" s="1"/>
  <c r="V149" i="1"/>
  <c r="Z149" i="1"/>
  <c r="AA149" i="1" s="1"/>
  <c r="AE149" i="1"/>
  <c r="AF149" i="1" s="1"/>
  <c r="AI149" i="1"/>
  <c r="AJ149" i="1" s="1"/>
  <c r="AM149" i="1"/>
  <c r="AU149" i="1"/>
  <c r="F150" i="1"/>
  <c r="J150" i="1"/>
  <c r="K150" i="1"/>
  <c r="O150" i="1"/>
  <c r="P150" i="1"/>
  <c r="S150" i="1"/>
  <c r="T150" i="1"/>
  <c r="V150" i="1"/>
  <c r="Z150" i="1"/>
  <c r="AA150" i="1" s="1"/>
  <c r="AE150" i="1"/>
  <c r="AF150" i="1" s="1"/>
  <c r="AI150" i="1"/>
  <c r="AJ150" i="1" s="1"/>
  <c r="AM150" i="1"/>
  <c r="AU150" i="1"/>
  <c r="F151" i="1"/>
  <c r="J151" i="1"/>
  <c r="K151" i="1" s="1"/>
  <c r="O151" i="1"/>
  <c r="P151" i="1"/>
  <c r="S151" i="1"/>
  <c r="T151" i="1"/>
  <c r="V151" i="1"/>
  <c r="AA151" i="1"/>
  <c r="AE151" i="1"/>
  <c r="AF151" i="1" s="1"/>
  <c r="AI151" i="1"/>
  <c r="AJ151" i="1" s="1"/>
  <c r="AM151" i="1"/>
  <c r="AU151" i="1"/>
  <c r="F152" i="1"/>
  <c r="J152" i="1"/>
  <c r="K152" i="1" s="1"/>
  <c r="O152" i="1"/>
  <c r="P152" i="1" s="1"/>
  <c r="S152" i="1"/>
  <c r="T152" i="1" s="1"/>
  <c r="V152" i="1"/>
  <c r="Z152" i="1"/>
  <c r="AA152" i="1" s="1"/>
  <c r="AE152" i="1"/>
  <c r="AF152" i="1" s="1"/>
  <c r="AI152" i="1"/>
  <c r="AJ152" i="1" s="1"/>
  <c r="AM152" i="1"/>
  <c r="AU152" i="1"/>
  <c r="F153" i="1"/>
  <c r="J153" i="1"/>
  <c r="K153" i="1" s="1"/>
  <c r="O153" i="1"/>
  <c r="P153" i="1" s="1"/>
  <c r="S153" i="1"/>
  <c r="T153" i="1" s="1"/>
  <c r="V153" i="1"/>
  <c r="Z153" i="1"/>
  <c r="AA153" i="1" s="1"/>
  <c r="AE153" i="1"/>
  <c r="AF153" i="1" s="1"/>
  <c r="AI153" i="1"/>
  <c r="AJ153" i="1" s="1"/>
  <c r="AM153" i="1"/>
  <c r="AP153" i="1"/>
  <c r="AU153" i="1"/>
  <c r="F154" i="1"/>
  <c r="J154" i="1"/>
  <c r="K154" i="1" s="1"/>
  <c r="O154" i="1"/>
  <c r="P154" i="1" s="1"/>
  <c r="S154" i="1"/>
  <c r="T154" i="1" s="1"/>
  <c r="V154" i="1"/>
  <c r="Z154" i="1"/>
  <c r="AA154" i="1" s="1"/>
  <c r="AE154" i="1"/>
  <c r="AF154" i="1" s="1"/>
  <c r="AI154" i="1"/>
  <c r="AJ154" i="1" s="1"/>
  <c r="AM154" i="1"/>
  <c r="AU154" i="1"/>
  <c r="F155" i="1"/>
  <c r="G155" i="1" s="1"/>
  <c r="J155" i="1"/>
  <c r="K155" i="1" s="1"/>
  <c r="O155" i="1"/>
  <c r="P155" i="1" s="1"/>
  <c r="S155" i="1"/>
  <c r="T155" i="1" s="1"/>
  <c r="V155" i="1"/>
  <c r="Z155" i="1"/>
  <c r="AA155" i="1" s="1"/>
  <c r="AE155" i="1"/>
  <c r="AF155" i="1" s="1"/>
  <c r="AI155" i="1"/>
  <c r="AJ155" i="1" s="1"/>
  <c r="AM155" i="1"/>
  <c r="AU155" i="1"/>
  <c r="F156" i="1"/>
  <c r="J156" i="1"/>
  <c r="K156" i="1" s="1"/>
  <c r="O156" i="1"/>
  <c r="P156" i="1" s="1"/>
  <c r="S156" i="1"/>
  <c r="T156" i="1" s="1"/>
  <c r="V156" i="1"/>
  <c r="Z156" i="1"/>
  <c r="AA156" i="1" s="1"/>
  <c r="AE156" i="1"/>
  <c r="AF156" i="1" s="1"/>
  <c r="AI156" i="1"/>
  <c r="AJ156" i="1" s="1"/>
  <c r="AM156" i="1"/>
  <c r="AP156" i="1"/>
  <c r="AU156" i="1"/>
  <c r="F157" i="1"/>
  <c r="J157" i="1"/>
  <c r="K157" i="1" s="1"/>
  <c r="O157" i="1"/>
  <c r="P157" i="1" s="1"/>
  <c r="S157" i="1"/>
  <c r="T157" i="1" s="1"/>
  <c r="V157" i="1"/>
  <c r="Z157" i="1"/>
  <c r="AA157" i="1" s="1"/>
  <c r="AE157" i="1"/>
  <c r="AF157" i="1" s="1"/>
  <c r="AI157" i="1"/>
  <c r="AJ157" i="1" s="1"/>
  <c r="AM157" i="1"/>
  <c r="AU157" i="1"/>
  <c r="F158" i="1"/>
  <c r="J158" i="1"/>
  <c r="K158" i="1" s="1"/>
  <c r="O158" i="1"/>
  <c r="P158" i="1" s="1"/>
  <c r="S158" i="1"/>
  <c r="T158" i="1"/>
  <c r="V158" i="1"/>
  <c r="Z158" i="1"/>
  <c r="AA158" i="1" s="1"/>
  <c r="AE158" i="1"/>
  <c r="AF158" i="1" s="1"/>
  <c r="AI158" i="1"/>
  <c r="AJ158" i="1" s="1"/>
  <c r="AM158" i="1"/>
  <c r="AP158" i="1"/>
  <c r="AU158" i="1"/>
  <c r="F159" i="1"/>
  <c r="J159" i="1"/>
  <c r="K159" i="1" s="1"/>
  <c r="O159" i="1"/>
  <c r="P159" i="1" s="1"/>
  <c r="S159" i="1"/>
  <c r="T159" i="1" s="1"/>
  <c r="V159" i="1"/>
  <c r="Z159" i="1"/>
  <c r="AA159" i="1"/>
  <c r="AE159" i="1"/>
  <c r="AF159" i="1"/>
  <c r="AI159" i="1"/>
  <c r="AJ159" i="1"/>
  <c r="AM159" i="1"/>
  <c r="AU159" i="1"/>
  <c r="F160" i="1"/>
  <c r="J160" i="1"/>
  <c r="K160" i="1" s="1"/>
  <c r="O160" i="1"/>
  <c r="P160" i="1" s="1"/>
  <c r="S160" i="1"/>
  <c r="T160" i="1" s="1"/>
  <c r="V160" i="1"/>
  <c r="Z160" i="1"/>
  <c r="AA160" i="1" s="1"/>
  <c r="AE160" i="1"/>
  <c r="AF160" i="1" s="1"/>
  <c r="AI160" i="1"/>
  <c r="AJ160" i="1" s="1"/>
  <c r="AM160" i="1"/>
  <c r="AU160" i="1"/>
  <c r="F161" i="1"/>
  <c r="J161" i="1"/>
  <c r="K161" i="1" s="1"/>
  <c r="O161" i="1"/>
  <c r="S161" i="1"/>
  <c r="T161" i="1" s="1"/>
  <c r="V161" i="1"/>
  <c r="Z161" i="1"/>
  <c r="AA161" i="1" s="1"/>
  <c r="AE161" i="1"/>
  <c r="AF161" i="1" s="1"/>
  <c r="AI161" i="1"/>
  <c r="AJ161" i="1" s="1"/>
  <c r="AM161" i="1"/>
  <c r="AU161" i="1"/>
  <c r="F162" i="1"/>
  <c r="J162" i="1"/>
  <c r="K162" i="1" s="1"/>
  <c r="O162" i="1"/>
  <c r="P162" i="1" s="1"/>
  <c r="S162" i="1"/>
  <c r="T162" i="1" s="1"/>
  <c r="V162" i="1"/>
  <c r="Z162" i="1"/>
  <c r="AA162" i="1" s="1"/>
  <c r="AE162" i="1"/>
  <c r="AF162" i="1" s="1"/>
  <c r="AI162" i="1"/>
  <c r="AM162" i="1"/>
  <c r="AU162" i="1"/>
  <c r="F163" i="1"/>
  <c r="J163" i="1"/>
  <c r="K163" i="1" s="1"/>
  <c r="O163" i="1"/>
  <c r="P163" i="1" s="1"/>
  <c r="S163" i="1"/>
  <c r="T163" i="1" s="1"/>
  <c r="V163" i="1"/>
  <c r="Z163" i="1"/>
  <c r="AA163" i="1" s="1"/>
  <c r="AE163" i="1"/>
  <c r="AF163" i="1" s="1"/>
  <c r="AI163" i="1"/>
  <c r="AJ163" i="1" s="1"/>
  <c r="AM163" i="1"/>
  <c r="AU163" i="1"/>
  <c r="F164" i="1"/>
  <c r="J164" i="1"/>
  <c r="K164" i="1"/>
  <c r="O164" i="1"/>
  <c r="P164" i="1" s="1"/>
  <c r="S164" i="1"/>
  <c r="T164" i="1" s="1"/>
  <c r="V164" i="1"/>
  <c r="Z164" i="1"/>
  <c r="AA164" i="1" s="1"/>
  <c r="AE164" i="1"/>
  <c r="AF164" i="1" s="1"/>
  <c r="AI164" i="1"/>
  <c r="AJ164" i="1" s="1"/>
  <c r="AM164" i="1"/>
  <c r="AU164" i="1"/>
  <c r="F165" i="1"/>
  <c r="J165" i="1"/>
  <c r="K165" i="1" s="1"/>
  <c r="O165" i="1"/>
  <c r="P165" i="1" s="1"/>
  <c r="S165" i="1"/>
  <c r="T165" i="1" s="1"/>
  <c r="V165" i="1"/>
  <c r="Z165" i="1"/>
  <c r="AA165" i="1" s="1"/>
  <c r="AE165" i="1"/>
  <c r="AF165" i="1" s="1"/>
  <c r="AI165" i="1"/>
  <c r="AJ165" i="1" s="1"/>
  <c r="AM165" i="1"/>
  <c r="AU165" i="1"/>
  <c r="F166" i="1"/>
  <c r="J166" i="1"/>
  <c r="K166" i="1" s="1"/>
  <c r="O166" i="1"/>
  <c r="P166" i="1" s="1"/>
  <c r="S166" i="1"/>
  <c r="T166" i="1" s="1"/>
  <c r="V166" i="1"/>
  <c r="Z166" i="1"/>
  <c r="AA166" i="1" s="1"/>
  <c r="AE166" i="1"/>
  <c r="AF166" i="1" s="1"/>
  <c r="AI166" i="1"/>
  <c r="AJ166" i="1" s="1"/>
  <c r="AM166" i="1"/>
  <c r="AU166" i="1"/>
  <c r="F167" i="1"/>
  <c r="J167" i="1"/>
  <c r="K167" i="1" s="1"/>
  <c r="O167" i="1"/>
  <c r="P167" i="1" s="1"/>
  <c r="S167" i="1"/>
  <c r="T167" i="1" s="1"/>
  <c r="V167" i="1"/>
  <c r="Z167" i="1"/>
  <c r="AA167" i="1" s="1"/>
  <c r="AE167" i="1"/>
  <c r="AF167" i="1" s="1"/>
  <c r="AI167" i="1"/>
  <c r="AJ167" i="1" s="1"/>
  <c r="AM167" i="1"/>
  <c r="AU167" i="1"/>
  <c r="F168" i="1"/>
  <c r="J168" i="1"/>
  <c r="K168" i="1" s="1"/>
  <c r="O168" i="1"/>
  <c r="P168" i="1" s="1"/>
  <c r="S168" i="1"/>
  <c r="T168" i="1" s="1"/>
  <c r="V168" i="1"/>
  <c r="Z168" i="1"/>
  <c r="AA168" i="1" s="1"/>
  <c r="AE168" i="1"/>
  <c r="AF168" i="1" s="1"/>
  <c r="AI168" i="1"/>
  <c r="AJ168" i="1" s="1"/>
  <c r="AM168" i="1"/>
  <c r="AU168" i="1"/>
  <c r="F169" i="1"/>
  <c r="J169" i="1"/>
  <c r="K169" i="1" s="1"/>
  <c r="O169" i="1"/>
  <c r="P169" i="1" s="1"/>
  <c r="S169" i="1"/>
  <c r="V169" i="1"/>
  <c r="Z169" i="1"/>
  <c r="AA169" i="1" s="1"/>
  <c r="AE169" i="1"/>
  <c r="AF169" i="1" s="1"/>
  <c r="AI169" i="1"/>
  <c r="AJ169" i="1" s="1"/>
  <c r="AM169" i="1"/>
  <c r="AU169" i="1"/>
  <c r="F170" i="1"/>
  <c r="J170" i="1"/>
  <c r="K170" i="1" s="1"/>
  <c r="O170" i="1"/>
  <c r="P170" i="1" s="1"/>
  <c r="S170" i="1"/>
  <c r="T170" i="1" s="1"/>
  <c r="V170" i="1"/>
  <c r="Z170" i="1"/>
  <c r="AA170" i="1" s="1"/>
  <c r="AE170" i="1"/>
  <c r="AF170" i="1" s="1"/>
  <c r="AI170" i="1"/>
  <c r="AJ170" i="1" s="1"/>
  <c r="AM170" i="1"/>
  <c r="AU170" i="1"/>
  <c r="F171" i="1"/>
  <c r="J171" i="1"/>
  <c r="K171" i="1" s="1"/>
  <c r="O171" i="1"/>
  <c r="P171" i="1" s="1"/>
  <c r="S171" i="1"/>
  <c r="T171" i="1" s="1"/>
  <c r="V171" i="1"/>
  <c r="Z171" i="1"/>
  <c r="AA171" i="1" s="1"/>
  <c r="AE171" i="1"/>
  <c r="AF171" i="1" s="1"/>
  <c r="AI171" i="1"/>
  <c r="AJ171" i="1" s="1"/>
  <c r="AM171" i="1"/>
  <c r="AU171" i="1"/>
  <c r="F172" i="1"/>
  <c r="J172" i="1"/>
  <c r="K172" i="1" s="1"/>
  <c r="O172" i="1"/>
  <c r="P172" i="1" s="1"/>
  <c r="S172" i="1"/>
  <c r="T172" i="1" s="1"/>
  <c r="V172" i="1"/>
  <c r="Z172" i="1"/>
  <c r="AA172" i="1" s="1"/>
  <c r="AE172" i="1"/>
  <c r="AF172" i="1" s="1"/>
  <c r="AI172" i="1"/>
  <c r="AJ172" i="1" s="1"/>
  <c r="AM172" i="1"/>
  <c r="AU172" i="1"/>
  <c r="F173" i="1"/>
  <c r="J173" i="1"/>
  <c r="K173" i="1" s="1"/>
  <c r="O173" i="1"/>
  <c r="P173" i="1" s="1"/>
  <c r="S173" i="1"/>
  <c r="T173" i="1" s="1"/>
  <c r="V173" i="1"/>
  <c r="Z173" i="1"/>
  <c r="AA173" i="1" s="1"/>
  <c r="AE173" i="1"/>
  <c r="AF173" i="1" s="1"/>
  <c r="AI173" i="1"/>
  <c r="AJ173" i="1"/>
  <c r="AM173" i="1"/>
  <c r="AU173" i="1"/>
  <c r="F174" i="1"/>
  <c r="J174" i="1"/>
  <c r="K174" i="1" s="1"/>
  <c r="O174" i="1"/>
  <c r="P174" i="1" s="1"/>
  <c r="S174" i="1"/>
  <c r="T174" i="1" s="1"/>
  <c r="V174" i="1"/>
  <c r="Z174" i="1"/>
  <c r="AA174" i="1" s="1"/>
  <c r="AE174" i="1"/>
  <c r="AF174" i="1" s="1"/>
  <c r="AI174" i="1"/>
  <c r="AJ174" i="1" s="1"/>
  <c r="AM174" i="1"/>
  <c r="AU174" i="1"/>
  <c r="F175" i="1"/>
  <c r="J175" i="1"/>
  <c r="K175" i="1" s="1"/>
  <c r="O175" i="1"/>
  <c r="P175" i="1" s="1"/>
  <c r="S175" i="1"/>
  <c r="T175" i="1" s="1"/>
  <c r="V175" i="1"/>
  <c r="Z175" i="1"/>
  <c r="AA175" i="1" s="1"/>
  <c r="AF175" i="1"/>
  <c r="AI175" i="1"/>
  <c r="AJ175" i="1"/>
  <c r="AM175" i="1"/>
  <c r="AO175" i="1"/>
  <c r="AP175" i="1"/>
  <c r="AU175" i="1"/>
  <c r="F176" i="1"/>
  <c r="J176" i="1"/>
  <c r="K176" i="1" s="1"/>
  <c r="O176" i="1"/>
  <c r="P176" i="1" s="1"/>
  <c r="S176" i="1"/>
  <c r="T176" i="1" s="1"/>
  <c r="V176" i="1"/>
  <c r="AA176" i="1"/>
  <c r="AE176" i="1"/>
  <c r="AF176" i="1" s="1"/>
  <c r="AI176" i="1"/>
  <c r="AJ176" i="1" s="1"/>
  <c r="AM176" i="1"/>
  <c r="AU176" i="1"/>
  <c r="F177" i="1"/>
  <c r="J177" i="1"/>
  <c r="K177" i="1" s="1"/>
  <c r="O177" i="1"/>
  <c r="P177" i="1" s="1"/>
  <c r="S177" i="1"/>
  <c r="T177" i="1" s="1"/>
  <c r="V177" i="1"/>
  <c r="Z177" i="1"/>
  <c r="AA177" i="1" s="1"/>
  <c r="AE177" i="1"/>
  <c r="AF177" i="1" s="1"/>
  <c r="AI177" i="1"/>
  <c r="AJ177" i="1" s="1"/>
  <c r="AM177" i="1"/>
  <c r="AU177" i="1"/>
  <c r="F178" i="1"/>
  <c r="J178" i="1"/>
  <c r="K178" i="1" s="1"/>
  <c r="O178" i="1"/>
  <c r="P178" i="1" s="1"/>
  <c r="S178" i="1"/>
  <c r="T178" i="1"/>
  <c r="V178" i="1"/>
  <c r="Z178" i="1"/>
  <c r="AA178" i="1" s="1"/>
  <c r="AE178" i="1"/>
  <c r="AF178" i="1" s="1"/>
  <c r="AI178" i="1"/>
  <c r="AJ178" i="1" s="1"/>
  <c r="AM178" i="1"/>
  <c r="AP178" i="1"/>
  <c r="AU178" i="1"/>
  <c r="F179" i="1"/>
  <c r="J179" i="1"/>
  <c r="K179" i="1" s="1"/>
  <c r="O179" i="1"/>
  <c r="P179" i="1" s="1"/>
  <c r="S179" i="1"/>
  <c r="T179" i="1" s="1"/>
  <c r="V179" i="1"/>
  <c r="Z179" i="1"/>
  <c r="AA179" i="1" s="1"/>
  <c r="AE179" i="1"/>
  <c r="AF179" i="1" s="1"/>
  <c r="AI179" i="1"/>
  <c r="AJ179" i="1" s="1"/>
  <c r="AM179" i="1"/>
  <c r="AU179" i="1"/>
  <c r="F180" i="1"/>
  <c r="J180" i="1"/>
  <c r="K180" i="1" s="1"/>
  <c r="O180" i="1"/>
  <c r="P180" i="1" s="1"/>
  <c r="S180" i="1"/>
  <c r="T180" i="1" s="1"/>
  <c r="V180" i="1"/>
  <c r="Z180" i="1"/>
  <c r="AA180" i="1" s="1"/>
  <c r="AE180" i="1"/>
  <c r="AF180" i="1" s="1"/>
  <c r="AI180" i="1"/>
  <c r="AJ180" i="1" s="1"/>
  <c r="AM180" i="1"/>
  <c r="AP180" i="1"/>
  <c r="AU180" i="1"/>
  <c r="F181" i="1"/>
  <c r="J181" i="1"/>
  <c r="K181" i="1" s="1"/>
  <c r="O181" i="1"/>
  <c r="P181" i="1" s="1"/>
  <c r="S181" i="1"/>
  <c r="T181" i="1" s="1"/>
  <c r="V181" i="1"/>
  <c r="Z181" i="1"/>
  <c r="AA181" i="1" s="1"/>
  <c r="AE181" i="1"/>
  <c r="AF181" i="1" s="1"/>
  <c r="AI181" i="1"/>
  <c r="AJ181" i="1" s="1"/>
  <c r="AM181" i="1"/>
  <c r="AU181" i="1"/>
  <c r="F182" i="1"/>
  <c r="J182" i="1"/>
  <c r="K182" i="1" s="1"/>
  <c r="O182" i="1"/>
  <c r="P182" i="1" s="1"/>
  <c r="S182" i="1"/>
  <c r="T182" i="1" s="1"/>
  <c r="V182" i="1"/>
  <c r="Z182" i="1"/>
  <c r="AA182" i="1" s="1"/>
  <c r="AE182" i="1"/>
  <c r="AF182" i="1" s="1"/>
  <c r="AI182" i="1"/>
  <c r="AJ182" i="1" s="1"/>
  <c r="AM182" i="1"/>
  <c r="AP182" i="1"/>
  <c r="AU182" i="1"/>
  <c r="F183" i="1"/>
  <c r="J183" i="1"/>
  <c r="K183" i="1" s="1"/>
  <c r="O183" i="1"/>
  <c r="P183" i="1" s="1"/>
  <c r="S183" i="1"/>
  <c r="T183" i="1" s="1"/>
  <c r="V183" i="1"/>
  <c r="AA183" i="1"/>
  <c r="AE183" i="1"/>
  <c r="AF183" i="1" s="1"/>
  <c r="AI183" i="1"/>
  <c r="AJ183" i="1" s="1"/>
  <c r="AM183" i="1"/>
  <c r="AU183" i="1"/>
  <c r="F184" i="1"/>
  <c r="J184" i="1"/>
  <c r="K184" i="1" s="1"/>
  <c r="O184" i="1"/>
  <c r="P184" i="1" s="1"/>
  <c r="S184" i="1"/>
  <c r="T184" i="1" s="1"/>
  <c r="V184" i="1"/>
  <c r="Z184" i="1"/>
  <c r="AA184" i="1" s="1"/>
  <c r="AE184" i="1"/>
  <c r="AF184" i="1" s="1"/>
  <c r="AI184" i="1"/>
  <c r="AJ184" i="1" s="1"/>
  <c r="AM184" i="1"/>
  <c r="AP184" i="1"/>
  <c r="AU184" i="1"/>
  <c r="F185" i="1"/>
  <c r="J185" i="1"/>
  <c r="K185" i="1" s="1"/>
  <c r="O185" i="1"/>
  <c r="P185" i="1" s="1"/>
  <c r="S185" i="1"/>
  <c r="T185" i="1" s="1"/>
  <c r="V185" i="1"/>
  <c r="Z185" i="1"/>
  <c r="AA185" i="1" s="1"/>
  <c r="AE185" i="1"/>
  <c r="AF185" i="1" s="1"/>
  <c r="AI185" i="1"/>
  <c r="AJ185" i="1" s="1"/>
  <c r="AM185" i="1"/>
  <c r="AP185" i="1"/>
  <c r="AU185" i="1"/>
  <c r="F186" i="1"/>
  <c r="J186" i="1"/>
  <c r="K186" i="1" s="1"/>
  <c r="O186" i="1"/>
  <c r="P186" i="1" s="1"/>
  <c r="S186" i="1"/>
  <c r="T186" i="1" s="1"/>
  <c r="V186" i="1"/>
  <c r="Z186" i="1"/>
  <c r="AA186" i="1" s="1"/>
  <c r="AE186" i="1"/>
  <c r="AF186" i="1" s="1"/>
  <c r="AI186" i="1"/>
  <c r="AJ186" i="1" s="1"/>
  <c r="AM186" i="1"/>
  <c r="AP186" i="1"/>
  <c r="AU186" i="1"/>
  <c r="F187" i="1"/>
  <c r="J187" i="1"/>
  <c r="K187" i="1" s="1"/>
  <c r="O187" i="1"/>
  <c r="P187" i="1" s="1"/>
  <c r="S187" i="1"/>
  <c r="T187" i="1" s="1"/>
  <c r="V187" i="1"/>
  <c r="Z187" i="1"/>
  <c r="AA187" i="1" s="1"/>
  <c r="AE187" i="1"/>
  <c r="AF187" i="1"/>
  <c r="AI187" i="1"/>
  <c r="AJ187" i="1"/>
  <c r="AM187" i="1"/>
  <c r="AU187" i="1"/>
  <c r="F188" i="1"/>
  <c r="J188" i="1"/>
  <c r="K188" i="1" s="1"/>
  <c r="O188" i="1"/>
  <c r="P188" i="1" s="1"/>
  <c r="S188" i="1"/>
  <c r="T188" i="1" s="1"/>
  <c r="V188" i="1"/>
  <c r="Z188" i="1"/>
  <c r="AA188" i="1" s="1"/>
  <c r="AE188" i="1"/>
  <c r="AF188" i="1" s="1"/>
  <c r="AI188" i="1"/>
  <c r="AJ188" i="1" s="1"/>
  <c r="AM188" i="1"/>
  <c r="AU188" i="1"/>
  <c r="F189" i="1"/>
  <c r="G189" i="1" s="1"/>
  <c r="J189" i="1"/>
  <c r="K189" i="1" s="1"/>
  <c r="O189" i="1"/>
  <c r="P189" i="1" s="1"/>
  <c r="S189" i="1"/>
  <c r="T189" i="1" s="1"/>
  <c r="V189" i="1"/>
  <c r="Z189" i="1"/>
  <c r="AA189" i="1" s="1"/>
  <c r="AE189" i="1"/>
  <c r="AF189" i="1" s="1"/>
  <c r="AI189" i="1"/>
  <c r="AJ189" i="1" s="1"/>
  <c r="AM189" i="1"/>
  <c r="AO189" i="1"/>
  <c r="AU189" i="1"/>
  <c r="F190" i="1"/>
  <c r="J190" i="1"/>
  <c r="K190" i="1" s="1"/>
  <c r="O190" i="1"/>
  <c r="P190" i="1" s="1"/>
  <c r="S190" i="1"/>
  <c r="T190" i="1" s="1"/>
  <c r="V190" i="1"/>
  <c r="Z190" i="1"/>
  <c r="AA190" i="1" s="1"/>
  <c r="AE190" i="1"/>
  <c r="AF190" i="1" s="1"/>
  <c r="AI190" i="1"/>
  <c r="AJ190" i="1" s="1"/>
  <c r="AM190" i="1"/>
  <c r="AU190" i="1"/>
  <c r="F191" i="1"/>
  <c r="J191" i="1"/>
  <c r="K191" i="1" s="1"/>
  <c r="O191" i="1"/>
  <c r="P191" i="1" s="1"/>
  <c r="S191" i="1"/>
  <c r="T191" i="1" s="1"/>
  <c r="V191" i="1"/>
  <c r="Z191" i="1"/>
  <c r="AA191" i="1" s="1"/>
  <c r="AE191" i="1"/>
  <c r="AF191" i="1" s="1"/>
  <c r="AI191" i="1"/>
  <c r="AJ191" i="1" s="1"/>
  <c r="AM191" i="1"/>
  <c r="AU191" i="1"/>
  <c r="F192" i="1"/>
  <c r="J192" i="1"/>
  <c r="K192" i="1" s="1"/>
  <c r="O192" i="1"/>
  <c r="P192" i="1" s="1"/>
  <c r="S192" i="1"/>
  <c r="T192" i="1" s="1"/>
  <c r="V192" i="1"/>
  <c r="Z192" i="1"/>
  <c r="AA192" i="1" s="1"/>
  <c r="AE192" i="1"/>
  <c r="AF192" i="1" s="1"/>
  <c r="AI192" i="1"/>
  <c r="AJ192" i="1" s="1"/>
  <c r="AM192" i="1"/>
  <c r="AP192" i="1"/>
  <c r="AU192" i="1"/>
  <c r="F193" i="1"/>
  <c r="J193" i="1"/>
  <c r="K193" i="1" s="1"/>
  <c r="O193" i="1"/>
  <c r="P193" i="1" s="1"/>
  <c r="S193" i="1"/>
  <c r="T193" i="1" s="1"/>
  <c r="V193" i="1"/>
  <c r="Z193" i="1"/>
  <c r="AA193" i="1" s="1"/>
  <c r="AE193" i="1"/>
  <c r="AF193" i="1" s="1"/>
  <c r="AI193" i="1"/>
  <c r="AJ193" i="1" s="1"/>
  <c r="AM193" i="1"/>
  <c r="AP193" i="1"/>
  <c r="AU193" i="1"/>
  <c r="F194" i="1"/>
  <c r="J194" i="1"/>
  <c r="K194" i="1" s="1"/>
  <c r="O194" i="1"/>
  <c r="P194" i="1" s="1"/>
  <c r="S194" i="1"/>
  <c r="T194" i="1" s="1"/>
  <c r="V194" i="1"/>
  <c r="Z194" i="1"/>
  <c r="AA194" i="1"/>
  <c r="AE194" i="1"/>
  <c r="AF194" i="1" s="1"/>
  <c r="AI194" i="1"/>
  <c r="AJ194" i="1" s="1"/>
  <c r="AM194" i="1"/>
  <c r="AU194" i="1"/>
  <c r="F195" i="1"/>
  <c r="J195" i="1"/>
  <c r="K195" i="1" s="1"/>
  <c r="O195" i="1"/>
  <c r="P195" i="1" s="1"/>
  <c r="S195" i="1"/>
  <c r="T195" i="1" s="1"/>
  <c r="V195" i="1"/>
  <c r="Z195" i="1"/>
  <c r="AA195" i="1" s="1"/>
  <c r="AE195" i="1"/>
  <c r="AF195" i="1" s="1"/>
  <c r="AI195" i="1"/>
  <c r="AJ195" i="1" s="1"/>
  <c r="AM195" i="1"/>
  <c r="AU195" i="1"/>
  <c r="F196" i="1"/>
  <c r="G196" i="1" s="1"/>
  <c r="J196" i="1"/>
  <c r="K196" i="1" s="1"/>
  <c r="O196" i="1"/>
  <c r="P196" i="1" s="1"/>
  <c r="S196" i="1"/>
  <c r="T196" i="1" s="1"/>
  <c r="V196" i="1"/>
  <c r="Z196" i="1"/>
  <c r="AA196" i="1"/>
  <c r="AE196" i="1"/>
  <c r="AF196" i="1" s="1"/>
  <c r="AI196" i="1"/>
  <c r="AJ196" i="1" s="1"/>
  <c r="AM196" i="1"/>
  <c r="AO196" i="1"/>
  <c r="AP196" i="1"/>
  <c r="AU196" i="1"/>
  <c r="F197" i="1"/>
  <c r="J197" i="1"/>
  <c r="K197" i="1" s="1"/>
  <c r="O197" i="1"/>
  <c r="P197" i="1" s="1"/>
  <c r="S197" i="1"/>
  <c r="T197" i="1" s="1"/>
  <c r="V197" i="1"/>
  <c r="Z197" i="1"/>
  <c r="AA197" i="1" s="1"/>
  <c r="AE197" i="1"/>
  <c r="AF197" i="1" s="1"/>
  <c r="AI197" i="1"/>
  <c r="AJ197" i="1" s="1"/>
  <c r="AM197" i="1"/>
  <c r="AP197" i="1"/>
  <c r="AU197" i="1"/>
  <c r="F198" i="1"/>
  <c r="J198" i="1"/>
  <c r="K198" i="1" s="1"/>
  <c r="O198" i="1"/>
  <c r="P198" i="1" s="1"/>
  <c r="S198" i="1"/>
  <c r="T198" i="1"/>
  <c r="V198" i="1"/>
  <c r="Z198" i="1"/>
  <c r="AA198" i="1" s="1"/>
  <c r="AE198" i="1"/>
  <c r="AF198" i="1" s="1"/>
  <c r="AI198" i="1"/>
  <c r="AJ198" i="1" s="1"/>
  <c r="AM198" i="1"/>
  <c r="AU198" i="1"/>
  <c r="J199" i="1"/>
  <c r="K199" i="1" s="1"/>
  <c r="O199" i="1"/>
  <c r="P199" i="1" s="1"/>
  <c r="S199" i="1"/>
  <c r="T199" i="1" s="1"/>
  <c r="V199" i="1"/>
  <c r="Z199" i="1"/>
  <c r="AA199" i="1" s="1"/>
  <c r="AE199" i="1"/>
  <c r="AF199" i="1" s="1"/>
  <c r="AI199" i="1"/>
  <c r="AJ199" i="1" s="1"/>
  <c r="AM199" i="1"/>
  <c r="AU199" i="1"/>
  <c r="F200" i="1"/>
  <c r="J200" i="1"/>
  <c r="K200" i="1" s="1"/>
  <c r="O200" i="1"/>
  <c r="P200" i="1" s="1"/>
  <c r="S200" i="1"/>
  <c r="T200" i="1" s="1"/>
  <c r="V200" i="1"/>
  <c r="Z200" i="1"/>
  <c r="AA200" i="1" s="1"/>
  <c r="AE200" i="1"/>
  <c r="AF200" i="1" s="1"/>
  <c r="AI200" i="1"/>
  <c r="AJ200" i="1" s="1"/>
  <c r="AM200" i="1"/>
  <c r="AU200" i="1"/>
  <c r="F201" i="1"/>
  <c r="J201" i="1"/>
  <c r="K201" i="1" s="1"/>
  <c r="O201" i="1"/>
  <c r="P201" i="1" s="1"/>
  <c r="S201" i="1"/>
  <c r="T201" i="1" s="1"/>
  <c r="V201" i="1"/>
  <c r="Z201" i="1"/>
  <c r="AA201" i="1" s="1"/>
  <c r="AE201" i="1"/>
  <c r="AF201" i="1" s="1"/>
  <c r="AI201" i="1"/>
  <c r="AJ201" i="1" s="1"/>
  <c r="AM201" i="1"/>
  <c r="AP201" i="1"/>
  <c r="AU201" i="1"/>
  <c r="F202" i="1"/>
  <c r="J202" i="1"/>
  <c r="K202" i="1" s="1"/>
  <c r="O202" i="1"/>
  <c r="P202" i="1" s="1"/>
  <c r="S202" i="1"/>
  <c r="T202" i="1" s="1"/>
  <c r="V202" i="1"/>
  <c r="Z202" i="1"/>
  <c r="AA202" i="1" s="1"/>
  <c r="AE202" i="1"/>
  <c r="AF202" i="1" s="1"/>
  <c r="AI202" i="1"/>
  <c r="AJ202" i="1" s="1"/>
  <c r="AM202" i="1"/>
  <c r="AP202" i="1"/>
  <c r="AU202" i="1"/>
  <c r="F203" i="1"/>
  <c r="G203" i="1"/>
  <c r="J203" i="1"/>
  <c r="K203" i="1" s="1"/>
  <c r="O203" i="1"/>
  <c r="P203" i="1" s="1"/>
  <c r="S203" i="1"/>
  <c r="T203" i="1" s="1"/>
  <c r="V203" i="1"/>
  <c r="Z203" i="1"/>
  <c r="AA203" i="1" s="1"/>
  <c r="AE203" i="1"/>
  <c r="AF203" i="1" s="1"/>
  <c r="AI203" i="1"/>
  <c r="AJ203" i="1" s="1"/>
  <c r="AM203" i="1"/>
  <c r="AU203" i="1"/>
  <c r="F204" i="1"/>
  <c r="J204" i="1"/>
  <c r="K204" i="1" s="1"/>
  <c r="O204" i="1"/>
  <c r="P204" i="1" s="1"/>
  <c r="S204" i="1"/>
  <c r="T204" i="1" s="1"/>
  <c r="V204" i="1"/>
  <c r="Z204" i="1"/>
  <c r="AA204" i="1" s="1"/>
  <c r="AE204" i="1"/>
  <c r="AF204" i="1" s="1"/>
  <c r="AI204" i="1"/>
  <c r="AJ204" i="1" s="1"/>
  <c r="AM204" i="1"/>
  <c r="AU204" i="1"/>
  <c r="F205" i="1"/>
  <c r="J205" i="1"/>
  <c r="K205" i="1" s="1"/>
  <c r="O205" i="1"/>
  <c r="P205" i="1" s="1"/>
  <c r="S205" i="1"/>
  <c r="T205" i="1" s="1"/>
  <c r="V205" i="1"/>
  <c r="Z205" i="1"/>
  <c r="AA205" i="1" s="1"/>
  <c r="AE205" i="1"/>
  <c r="AF205" i="1" s="1"/>
  <c r="AI205" i="1"/>
  <c r="AJ205" i="1"/>
  <c r="AM205" i="1"/>
  <c r="AU205" i="1"/>
  <c r="F206" i="1"/>
  <c r="J206" i="1"/>
  <c r="K206" i="1" s="1"/>
  <c r="O206" i="1"/>
  <c r="P206" i="1" s="1"/>
  <c r="S206" i="1"/>
  <c r="T206" i="1" s="1"/>
  <c r="V206" i="1"/>
  <c r="Z206" i="1"/>
  <c r="AA206" i="1" s="1"/>
  <c r="AE206" i="1"/>
  <c r="AF206" i="1" s="1"/>
  <c r="AI206" i="1"/>
  <c r="AJ206" i="1" s="1"/>
  <c r="AM206" i="1"/>
  <c r="AU206" i="1"/>
  <c r="F207" i="1"/>
  <c r="J207" i="1"/>
  <c r="K207" i="1" s="1"/>
  <c r="O207" i="1"/>
  <c r="P207" i="1" s="1"/>
  <c r="S207" i="1"/>
  <c r="T207" i="1"/>
  <c r="V207" i="1"/>
  <c r="Z207" i="1"/>
  <c r="AA207" i="1" s="1"/>
  <c r="AE207" i="1"/>
  <c r="AF207" i="1" s="1"/>
  <c r="AI207" i="1"/>
  <c r="AJ207" i="1" s="1"/>
  <c r="AM207" i="1"/>
  <c r="AU207" i="1"/>
  <c r="F208" i="1"/>
  <c r="J208" i="1"/>
  <c r="K208" i="1" s="1"/>
  <c r="P208" i="1"/>
  <c r="S208" i="1"/>
  <c r="T208" i="1" s="1"/>
  <c r="V208" i="1"/>
  <c r="Z208" i="1"/>
  <c r="AA208" i="1" s="1"/>
  <c r="AE208" i="1"/>
  <c r="AF208" i="1" s="1"/>
  <c r="AI208" i="1"/>
  <c r="AJ208" i="1" s="1"/>
  <c r="AM208" i="1"/>
  <c r="AU208" i="1"/>
  <c r="F209" i="1"/>
  <c r="J209" i="1"/>
  <c r="K209" i="1" s="1"/>
  <c r="O209" i="1"/>
  <c r="P209" i="1"/>
  <c r="S209" i="1"/>
  <c r="T209" i="1" s="1"/>
  <c r="V209" i="1"/>
  <c r="Z209" i="1"/>
  <c r="AA209" i="1" s="1"/>
  <c r="AE209" i="1"/>
  <c r="AF209" i="1" s="1"/>
  <c r="AI209" i="1"/>
  <c r="AJ209" i="1"/>
  <c r="AM209" i="1"/>
  <c r="AU209" i="1"/>
  <c r="F210" i="1"/>
  <c r="G210" i="1" s="1"/>
  <c r="J210" i="1"/>
  <c r="K210" i="1" s="1"/>
  <c r="O210" i="1"/>
  <c r="P210" i="1" s="1"/>
  <c r="S210" i="1"/>
  <c r="T210" i="1" s="1"/>
  <c r="V210" i="1"/>
  <c r="Z210" i="1"/>
  <c r="AA210" i="1" s="1"/>
  <c r="AE210" i="1"/>
  <c r="AF210" i="1" s="1"/>
  <c r="AI210" i="1"/>
  <c r="AJ210" i="1" s="1"/>
  <c r="AM210" i="1"/>
  <c r="AO210" i="1"/>
  <c r="AU210" i="1"/>
  <c r="F211" i="1"/>
  <c r="J211" i="1"/>
  <c r="K211" i="1" s="1"/>
  <c r="O211" i="1"/>
  <c r="P211" i="1" s="1"/>
  <c r="S211" i="1"/>
  <c r="T211" i="1" s="1"/>
  <c r="V211" i="1"/>
  <c r="Z211" i="1"/>
  <c r="AA211" i="1"/>
  <c r="AE211" i="1"/>
  <c r="AF211" i="1" s="1"/>
  <c r="AI211" i="1"/>
  <c r="AJ211" i="1" s="1"/>
  <c r="AM211" i="1"/>
  <c r="AP211" i="1"/>
  <c r="AU211" i="1"/>
  <c r="F212" i="1"/>
  <c r="J212" i="1"/>
  <c r="K212" i="1" s="1"/>
  <c r="O212" i="1"/>
  <c r="P212" i="1" s="1"/>
  <c r="S212" i="1"/>
  <c r="T212" i="1" s="1"/>
  <c r="V212" i="1"/>
  <c r="Z212" i="1"/>
  <c r="AA212" i="1" s="1"/>
  <c r="AE212" i="1"/>
  <c r="AF212" i="1" s="1"/>
  <c r="AI212" i="1"/>
  <c r="AJ212" i="1" s="1"/>
  <c r="AM212" i="1"/>
  <c r="AU212" i="1"/>
  <c r="F213" i="1"/>
  <c r="J213" i="1"/>
  <c r="K213" i="1" s="1"/>
  <c r="O213" i="1"/>
  <c r="P213" i="1" s="1"/>
  <c r="S213" i="1"/>
  <c r="T213" i="1" s="1"/>
  <c r="V213" i="1"/>
  <c r="Z213" i="1"/>
  <c r="AA213" i="1" s="1"/>
  <c r="AE213" i="1"/>
  <c r="AF213" i="1" s="1"/>
  <c r="AI213" i="1"/>
  <c r="AJ213" i="1" s="1"/>
  <c r="AM213" i="1"/>
  <c r="AP213" i="1"/>
  <c r="AU213" i="1"/>
  <c r="F214" i="1"/>
  <c r="J214" i="1"/>
  <c r="K214" i="1" s="1"/>
  <c r="O214" i="1"/>
  <c r="P214" i="1" s="1"/>
  <c r="S214" i="1"/>
  <c r="T214" i="1" s="1"/>
  <c r="V214" i="1"/>
  <c r="Z214" i="1"/>
  <c r="AA214" i="1" s="1"/>
  <c r="AE214" i="1"/>
  <c r="AF214" i="1" s="1"/>
  <c r="AI214" i="1"/>
  <c r="AJ214" i="1" s="1"/>
  <c r="AM214" i="1"/>
  <c r="AU214" i="1"/>
  <c r="F215" i="1"/>
  <c r="J215" i="1"/>
  <c r="K215" i="1" s="1"/>
  <c r="O215" i="1"/>
  <c r="P215" i="1" s="1"/>
  <c r="S215" i="1"/>
  <c r="T215" i="1" s="1"/>
  <c r="V215" i="1"/>
  <c r="Z215" i="1"/>
  <c r="AA215" i="1" s="1"/>
  <c r="AE215" i="1"/>
  <c r="AF215" i="1" s="1"/>
  <c r="AI215" i="1"/>
  <c r="AJ215" i="1" s="1"/>
  <c r="AM215" i="1"/>
  <c r="AU215" i="1"/>
  <c r="F216" i="1"/>
  <c r="J216" i="1"/>
  <c r="K216" i="1" s="1"/>
  <c r="O216" i="1"/>
  <c r="P216" i="1" s="1"/>
  <c r="S216" i="1"/>
  <c r="T216" i="1" s="1"/>
  <c r="V216" i="1"/>
  <c r="Z216" i="1"/>
  <c r="AA216" i="1" s="1"/>
  <c r="AE216" i="1"/>
  <c r="AF216" i="1" s="1"/>
  <c r="AI216" i="1"/>
  <c r="AJ216" i="1" s="1"/>
  <c r="AM216" i="1"/>
  <c r="AU216" i="1"/>
  <c r="F217" i="1"/>
  <c r="G217" i="1" s="1"/>
  <c r="J217" i="1"/>
  <c r="K217" i="1" s="1"/>
  <c r="O217" i="1"/>
  <c r="P217" i="1" s="1"/>
  <c r="S217" i="1"/>
  <c r="T217" i="1" s="1"/>
  <c r="V217" i="1"/>
  <c r="AA217" i="1"/>
  <c r="AE217" i="1"/>
  <c r="AF217" i="1" s="1"/>
  <c r="AI217" i="1"/>
  <c r="AJ217" i="1" s="1"/>
  <c r="AM217" i="1"/>
  <c r="AU217" i="1"/>
  <c r="J218" i="1"/>
  <c r="K218" i="1" s="1"/>
  <c r="O218" i="1"/>
  <c r="P218" i="1" s="1"/>
  <c r="S218" i="1"/>
  <c r="T218" i="1" s="1"/>
  <c r="V218" i="1"/>
  <c r="Z218" i="1"/>
  <c r="AA218" i="1" s="1"/>
  <c r="AE218" i="1"/>
  <c r="AF218" i="1" s="1"/>
  <c r="AI218" i="1"/>
  <c r="AJ218" i="1" s="1"/>
  <c r="AM218" i="1"/>
  <c r="AU218" i="1"/>
  <c r="F219" i="1"/>
  <c r="J219" i="1"/>
  <c r="K219" i="1" s="1"/>
  <c r="O219" i="1"/>
  <c r="P219" i="1" s="1"/>
  <c r="S219" i="1"/>
  <c r="T219" i="1" s="1"/>
  <c r="V219" i="1"/>
  <c r="Z219" i="1"/>
  <c r="AA219" i="1" s="1"/>
  <c r="AE219" i="1"/>
  <c r="AF219" i="1"/>
  <c r="AI219" i="1"/>
  <c r="AJ219" i="1" s="1"/>
  <c r="AM219" i="1"/>
  <c r="AU219" i="1"/>
  <c r="F220" i="1"/>
  <c r="G220" i="1" s="1"/>
  <c r="J220" i="1"/>
  <c r="K220" i="1"/>
  <c r="O220" i="1"/>
  <c r="P220" i="1" s="1"/>
  <c r="S220" i="1"/>
  <c r="T220" i="1" s="1"/>
  <c r="V220" i="1"/>
  <c r="Z220" i="1"/>
  <c r="AE220" i="1"/>
  <c r="AF220" i="1" s="1"/>
  <c r="AI220" i="1"/>
  <c r="AJ220" i="1" s="1"/>
  <c r="AM220" i="1"/>
  <c r="AP220" i="1"/>
  <c r="AU220" i="1"/>
  <c r="F221" i="1"/>
  <c r="J221" i="1"/>
  <c r="K221" i="1"/>
  <c r="O221" i="1"/>
  <c r="P221" i="1" s="1"/>
  <c r="S221" i="1"/>
  <c r="T221" i="1" s="1"/>
  <c r="V221" i="1"/>
  <c r="Z221" i="1"/>
  <c r="AA221" i="1" s="1"/>
  <c r="AE221" i="1"/>
  <c r="AF221" i="1" s="1"/>
  <c r="AI221" i="1"/>
  <c r="AJ221" i="1" s="1"/>
  <c r="AM221" i="1"/>
  <c r="AP221" i="1"/>
  <c r="AU221" i="1"/>
  <c r="F222" i="1"/>
  <c r="J222" i="1"/>
  <c r="K222" i="1" s="1"/>
  <c r="O222" i="1"/>
  <c r="P222" i="1" s="1"/>
  <c r="S222" i="1"/>
  <c r="T222" i="1"/>
  <c r="V222" i="1"/>
  <c r="AA222" i="1"/>
  <c r="AE222" i="1"/>
  <c r="AF222" i="1"/>
  <c r="AI222" i="1"/>
  <c r="AJ222" i="1" s="1"/>
  <c r="AM222" i="1"/>
  <c r="AP222" i="1"/>
  <c r="AU222" i="1"/>
  <c r="F223" i="1"/>
  <c r="J223" i="1"/>
  <c r="K223" i="1" s="1"/>
  <c r="O223" i="1"/>
  <c r="P223" i="1" s="1"/>
  <c r="S223" i="1"/>
  <c r="T223" i="1" s="1"/>
  <c r="V223" i="1"/>
  <c r="Z223" i="1"/>
  <c r="AA223" i="1" s="1"/>
  <c r="AE223" i="1"/>
  <c r="AF223" i="1" s="1"/>
  <c r="AI223" i="1"/>
  <c r="AJ223" i="1" s="1"/>
  <c r="AM223" i="1"/>
  <c r="AP223" i="1"/>
  <c r="AU223" i="1"/>
  <c r="F224" i="1"/>
  <c r="J224" i="1"/>
  <c r="K224" i="1" s="1"/>
  <c r="O224" i="1"/>
  <c r="P224" i="1" s="1"/>
  <c r="S224" i="1"/>
  <c r="T224" i="1" s="1"/>
  <c r="V224" i="1"/>
  <c r="Z224" i="1"/>
  <c r="AA224" i="1" s="1"/>
  <c r="AE224" i="1"/>
  <c r="AF224" i="1" s="1"/>
  <c r="AI224" i="1"/>
  <c r="AJ224" i="1" s="1"/>
  <c r="AM224" i="1"/>
  <c r="AP224" i="1"/>
  <c r="AU224" i="1"/>
  <c r="F225" i="1"/>
  <c r="G225" i="1" s="1"/>
  <c r="J225" i="1"/>
  <c r="K225" i="1" s="1"/>
  <c r="O225" i="1"/>
  <c r="P225" i="1" s="1"/>
  <c r="S225" i="1"/>
  <c r="T225" i="1" s="1"/>
  <c r="V225" i="1"/>
  <c r="Z225" i="1"/>
  <c r="AA225" i="1" s="1"/>
  <c r="AE225" i="1"/>
  <c r="AF225" i="1" s="1"/>
  <c r="AI225" i="1"/>
  <c r="AJ225" i="1" s="1"/>
  <c r="AM225" i="1"/>
  <c r="AO225" i="1"/>
  <c r="AP225" i="1"/>
  <c r="AU225" i="1"/>
  <c r="F226" i="1"/>
  <c r="J226" i="1"/>
  <c r="K226" i="1" s="1"/>
  <c r="O226" i="1"/>
  <c r="P226" i="1" s="1"/>
  <c r="S226" i="1"/>
  <c r="T226" i="1" s="1"/>
  <c r="V226" i="1"/>
  <c r="Z226" i="1"/>
  <c r="AA226" i="1" s="1"/>
  <c r="AE226" i="1"/>
  <c r="AF226" i="1" s="1"/>
  <c r="AI226" i="1"/>
  <c r="AJ226" i="1" s="1"/>
  <c r="AM226" i="1"/>
  <c r="AU226" i="1"/>
  <c r="F227" i="1"/>
  <c r="J227" i="1"/>
  <c r="K227" i="1" s="1"/>
  <c r="O227" i="1"/>
  <c r="P227" i="1" s="1"/>
  <c r="S227" i="1"/>
  <c r="T227" i="1" s="1"/>
  <c r="V227" i="1"/>
  <c r="Z227" i="1"/>
  <c r="AA227" i="1" s="1"/>
  <c r="AE227" i="1"/>
  <c r="AF227" i="1" s="1"/>
  <c r="AI227" i="1"/>
  <c r="AJ227" i="1" s="1"/>
  <c r="AM227" i="1"/>
  <c r="AU227" i="1"/>
  <c r="F228" i="1"/>
  <c r="J228" i="1"/>
  <c r="K228" i="1" s="1"/>
  <c r="O228" i="1"/>
  <c r="P228" i="1" s="1"/>
  <c r="S228" i="1"/>
  <c r="T228" i="1" s="1"/>
  <c r="V228" i="1"/>
  <c r="Z228" i="1"/>
  <c r="AA228" i="1" s="1"/>
  <c r="AE228" i="1"/>
  <c r="AF228" i="1" s="1"/>
  <c r="AI228" i="1"/>
  <c r="AJ228" i="1" s="1"/>
  <c r="AM228" i="1"/>
  <c r="AU228" i="1"/>
  <c r="F229" i="1"/>
  <c r="J229" i="1"/>
  <c r="K229" i="1" s="1"/>
  <c r="O229" i="1"/>
  <c r="P229" i="1" s="1"/>
  <c r="S229" i="1"/>
  <c r="T229" i="1"/>
  <c r="V229" i="1"/>
  <c r="AA229" i="1"/>
  <c r="AE229" i="1"/>
  <c r="AF229" i="1" s="1"/>
  <c r="AI229" i="1"/>
  <c r="AJ229" i="1" s="1"/>
  <c r="AM229" i="1"/>
  <c r="AU229" i="1"/>
  <c r="F230" i="1"/>
  <c r="J230" i="1"/>
  <c r="K230" i="1" s="1"/>
  <c r="O230" i="1"/>
  <c r="P230" i="1" s="1"/>
  <c r="S230" i="1"/>
  <c r="T230" i="1" s="1"/>
  <c r="V230" i="1"/>
  <c r="Z230" i="1"/>
  <c r="AA230" i="1" s="1"/>
  <c r="AE230" i="1"/>
  <c r="AF230" i="1" s="1"/>
  <c r="AI230" i="1"/>
  <c r="AJ230" i="1" s="1"/>
  <c r="AM230" i="1"/>
  <c r="AU230" i="1"/>
  <c r="F231" i="1"/>
  <c r="J231" i="1"/>
  <c r="K231" i="1" s="1"/>
  <c r="O231" i="1"/>
  <c r="P231" i="1" s="1"/>
  <c r="S231" i="1"/>
  <c r="T231" i="1" s="1"/>
  <c r="V231" i="1"/>
  <c r="Z231" i="1"/>
  <c r="AA231" i="1" s="1"/>
  <c r="AE231" i="1"/>
  <c r="AF231" i="1" s="1"/>
  <c r="AI231" i="1"/>
  <c r="AJ231" i="1" s="1"/>
  <c r="AM231" i="1"/>
  <c r="AU231" i="1"/>
  <c r="F232" i="1"/>
  <c r="J232" i="1"/>
  <c r="K232" i="1" s="1"/>
  <c r="O232" i="1"/>
  <c r="P232" i="1" s="1"/>
  <c r="S232" i="1"/>
  <c r="T232" i="1" s="1"/>
  <c r="V232" i="1"/>
  <c r="Z232" i="1"/>
  <c r="AA232" i="1" s="1"/>
  <c r="AE232" i="1"/>
  <c r="AF232" i="1" s="1"/>
  <c r="AI232" i="1"/>
  <c r="AJ232" i="1" s="1"/>
  <c r="AM232" i="1"/>
  <c r="AO232" i="1"/>
  <c r="AP232" i="1"/>
  <c r="F233" i="1"/>
  <c r="J233" i="1"/>
  <c r="K233" i="1" s="1"/>
  <c r="O233" i="1"/>
  <c r="P233" i="1"/>
  <c r="S233" i="1"/>
  <c r="T233" i="1" s="1"/>
  <c r="V233" i="1"/>
  <c r="Z233" i="1"/>
  <c r="AA233" i="1" s="1"/>
  <c r="AE233" i="1"/>
  <c r="AF233" i="1" s="1"/>
  <c r="AI233" i="1"/>
  <c r="AJ233" i="1" s="1"/>
  <c r="AM233" i="1"/>
  <c r="AO233" i="1"/>
  <c r="AP233" i="1"/>
  <c r="AU234" i="1"/>
  <c r="F234" i="1"/>
  <c r="G234" i="1" s="1"/>
  <c r="J234" i="1"/>
  <c r="K234" i="1" s="1"/>
  <c r="O234" i="1"/>
  <c r="P234" i="1" s="1"/>
  <c r="S234" i="1"/>
  <c r="T234" i="1" s="1"/>
  <c r="V234" i="1"/>
  <c r="Z234" i="1"/>
  <c r="AA234" i="1"/>
  <c r="AE234" i="1"/>
  <c r="AF234" i="1" s="1"/>
  <c r="AI234" i="1"/>
  <c r="AJ234" i="1" s="1"/>
  <c r="AM234" i="1"/>
  <c r="AO234" i="1"/>
  <c r="AP234" i="1"/>
  <c r="F235" i="1"/>
  <c r="J235" i="1"/>
  <c r="K235" i="1" s="1"/>
  <c r="O235" i="1"/>
  <c r="P235" i="1" s="1"/>
  <c r="S235" i="1"/>
  <c r="T235" i="1" s="1"/>
  <c r="V235" i="1"/>
  <c r="Z235" i="1"/>
  <c r="AA235" i="1" s="1"/>
  <c r="AE235" i="1"/>
  <c r="AF235" i="1" s="1"/>
  <c r="AI235" i="1"/>
  <c r="AJ235" i="1" s="1"/>
  <c r="AM235" i="1"/>
  <c r="AO235" i="1"/>
  <c r="AP235" i="1"/>
  <c r="AU235" i="1"/>
  <c r="F236" i="1"/>
  <c r="G236" i="1" s="1"/>
  <c r="J236" i="1"/>
  <c r="K236" i="1" s="1"/>
  <c r="O236" i="1"/>
  <c r="P236" i="1"/>
  <c r="S236" i="1"/>
  <c r="T236" i="1" s="1"/>
  <c r="V236" i="1"/>
  <c r="Z236" i="1"/>
  <c r="AA236" i="1" s="1"/>
  <c r="AE236" i="1"/>
  <c r="AF236" i="1" s="1"/>
  <c r="AI236" i="1"/>
  <c r="AJ236" i="1" s="1"/>
  <c r="AM236" i="1"/>
  <c r="AO236" i="1"/>
  <c r="AP236" i="1"/>
  <c r="AU236" i="1"/>
  <c r="F237" i="1"/>
  <c r="J237" i="1"/>
  <c r="K237" i="1"/>
  <c r="O237" i="1"/>
  <c r="P237" i="1" s="1"/>
  <c r="S237" i="1"/>
  <c r="T237" i="1" s="1"/>
  <c r="V237" i="1"/>
  <c r="Z237" i="1"/>
  <c r="AA237" i="1" s="1"/>
  <c r="AE237" i="1"/>
  <c r="AF237" i="1" s="1"/>
  <c r="AI237" i="1"/>
  <c r="AJ237" i="1" s="1"/>
  <c r="AM237" i="1"/>
  <c r="AU237" i="1"/>
  <c r="F238" i="1"/>
  <c r="G238" i="1" s="1"/>
  <c r="J238" i="1"/>
  <c r="K238" i="1" s="1"/>
  <c r="O238" i="1"/>
  <c r="P238" i="1" s="1"/>
  <c r="S238" i="1"/>
  <c r="T238" i="1" s="1"/>
  <c r="V238" i="1"/>
  <c r="Z238" i="1"/>
  <c r="AA238" i="1" s="1"/>
  <c r="AE238" i="1"/>
  <c r="AF238" i="1" s="1"/>
  <c r="AI238" i="1"/>
  <c r="AJ238" i="1" s="1"/>
  <c r="AM238" i="1"/>
  <c r="AO238" i="1"/>
  <c r="AP238" i="1"/>
  <c r="AU238" i="1"/>
  <c r="F239" i="1"/>
  <c r="G239" i="1" s="1"/>
  <c r="J239" i="1"/>
  <c r="K239" i="1"/>
  <c r="O239" i="1"/>
  <c r="P239" i="1" s="1"/>
  <c r="S239" i="1"/>
  <c r="T239" i="1" s="1"/>
  <c r="V239" i="1"/>
  <c r="Z239" i="1"/>
  <c r="AA239" i="1" s="1"/>
  <c r="AE239" i="1"/>
  <c r="AF239" i="1" s="1"/>
  <c r="AI239" i="1"/>
  <c r="AJ239" i="1" s="1"/>
  <c r="AM239" i="1"/>
  <c r="AO239" i="1"/>
  <c r="AP239" i="1"/>
  <c r="AU239" i="1"/>
  <c r="F240" i="1"/>
  <c r="G240" i="1" s="1"/>
  <c r="J240" i="1"/>
  <c r="K240" i="1" s="1"/>
  <c r="O240" i="1"/>
  <c r="P240" i="1" s="1"/>
  <c r="S240" i="1"/>
  <c r="T240" i="1" s="1"/>
  <c r="V240" i="1"/>
  <c r="Z240" i="1"/>
  <c r="AA240" i="1" s="1"/>
  <c r="AE240" i="1"/>
  <c r="AF240" i="1" s="1"/>
  <c r="AI240" i="1"/>
  <c r="AJ240" i="1" s="1"/>
  <c r="AM240" i="1"/>
  <c r="AO240" i="1"/>
  <c r="AP240" i="1"/>
  <c r="AU240" i="1"/>
  <c r="F241" i="1"/>
  <c r="J241" i="1"/>
  <c r="K241" i="1" s="1"/>
  <c r="O241" i="1"/>
  <c r="P241" i="1" s="1"/>
  <c r="S241" i="1"/>
  <c r="T241" i="1" s="1"/>
  <c r="V241" i="1"/>
  <c r="Z241" i="1"/>
  <c r="AA241" i="1" s="1"/>
  <c r="AE241" i="1"/>
  <c r="AF241" i="1" s="1"/>
  <c r="AI241" i="1"/>
  <c r="AJ241" i="1" s="1"/>
  <c r="AM241" i="1"/>
  <c r="AU241" i="1"/>
  <c r="F242" i="1"/>
  <c r="J242" i="1"/>
  <c r="K242" i="1" s="1"/>
  <c r="O242" i="1"/>
  <c r="P242" i="1" s="1"/>
  <c r="S242" i="1"/>
  <c r="T242" i="1" s="1"/>
  <c r="V242" i="1"/>
  <c r="Z242" i="1"/>
  <c r="AA242" i="1" s="1"/>
  <c r="AE242" i="1"/>
  <c r="AF242" i="1" s="1"/>
  <c r="AI242" i="1"/>
  <c r="AJ242" i="1" s="1"/>
  <c r="AM242" i="1"/>
  <c r="AU242" i="1"/>
  <c r="F243" i="1"/>
  <c r="G243" i="1" s="1"/>
  <c r="J243" i="1"/>
  <c r="K243" i="1" s="1"/>
  <c r="O243" i="1"/>
  <c r="P243" i="1" s="1"/>
  <c r="S243" i="1"/>
  <c r="T243" i="1" s="1"/>
  <c r="V243" i="1"/>
  <c r="Z243" i="1"/>
  <c r="AA243" i="1" s="1"/>
  <c r="AE243" i="1"/>
  <c r="AF243" i="1" s="1"/>
  <c r="AI243" i="1"/>
  <c r="AJ243" i="1" s="1"/>
  <c r="AM243" i="1"/>
  <c r="AO243" i="1"/>
  <c r="AP243" i="1"/>
  <c r="AU243" i="1"/>
  <c r="F244" i="1"/>
  <c r="G244" i="1" s="1"/>
  <c r="J244" i="1"/>
  <c r="K244" i="1" s="1"/>
  <c r="O244" i="1"/>
  <c r="P244" i="1" s="1"/>
  <c r="S244" i="1"/>
  <c r="T244" i="1" s="1"/>
  <c r="V244" i="1"/>
  <c r="Z244" i="1"/>
  <c r="AA244" i="1" s="1"/>
  <c r="AE244" i="1"/>
  <c r="AF244" i="1" s="1"/>
  <c r="AI244" i="1"/>
  <c r="AJ244" i="1" s="1"/>
  <c r="AM244" i="1"/>
  <c r="AO244" i="1"/>
  <c r="AP244" i="1"/>
  <c r="AU244" i="1"/>
  <c r="F245" i="1"/>
  <c r="G245" i="1" s="1"/>
  <c r="J245" i="1"/>
  <c r="K245" i="1" s="1"/>
  <c r="O245" i="1"/>
  <c r="P245" i="1" s="1"/>
  <c r="S245" i="1"/>
  <c r="T245" i="1" s="1"/>
  <c r="V245" i="1"/>
  <c r="Z245" i="1"/>
  <c r="AA245" i="1" s="1"/>
  <c r="AE245" i="1"/>
  <c r="AF245" i="1" s="1"/>
  <c r="AI245" i="1"/>
  <c r="AJ245" i="1" s="1"/>
  <c r="AM245" i="1"/>
  <c r="AU245" i="1"/>
  <c r="F246" i="1"/>
  <c r="J246" i="1"/>
  <c r="K246" i="1" s="1"/>
  <c r="O246" i="1"/>
  <c r="P246" i="1" s="1"/>
  <c r="S246" i="1"/>
  <c r="T246" i="1" s="1"/>
  <c r="V246" i="1"/>
  <c r="Z246" i="1"/>
  <c r="AA246" i="1" s="1"/>
  <c r="AE246" i="1"/>
  <c r="AF246" i="1" s="1"/>
  <c r="AI246" i="1"/>
  <c r="AJ246" i="1" s="1"/>
  <c r="AM246" i="1"/>
  <c r="AP246" i="1"/>
  <c r="AU246" i="1"/>
  <c r="F247" i="1"/>
  <c r="J247" i="1"/>
  <c r="K247" i="1" s="1"/>
  <c r="P247" i="1"/>
  <c r="S247" i="1"/>
  <c r="T247" i="1" s="1"/>
  <c r="V247" i="1"/>
  <c r="Z247" i="1"/>
  <c r="AA247" i="1" s="1"/>
  <c r="AE247" i="1"/>
  <c r="AF247" i="1" s="1"/>
  <c r="AI247" i="1"/>
  <c r="AJ247" i="1" s="1"/>
  <c r="AM247" i="1"/>
  <c r="AP247" i="1"/>
  <c r="AU247" i="1"/>
  <c r="F248" i="1"/>
  <c r="J248" i="1"/>
  <c r="K248" i="1" s="1"/>
  <c r="O248" i="1"/>
  <c r="P248" i="1" s="1"/>
  <c r="S248" i="1"/>
  <c r="T248" i="1" s="1"/>
  <c r="V248" i="1"/>
  <c r="Z248" i="1"/>
  <c r="AA248" i="1" s="1"/>
  <c r="AE248" i="1"/>
  <c r="AF248" i="1" s="1"/>
  <c r="AI248" i="1"/>
  <c r="AJ248" i="1" s="1"/>
  <c r="AM248" i="1"/>
  <c r="AP248" i="1"/>
  <c r="AU248" i="1"/>
  <c r="F249" i="1"/>
  <c r="J249" i="1"/>
  <c r="K249" i="1" s="1"/>
  <c r="O249" i="1"/>
  <c r="P249" i="1" s="1"/>
  <c r="S249" i="1"/>
  <c r="T249" i="1" s="1"/>
  <c r="V249" i="1"/>
  <c r="Z249" i="1"/>
  <c r="AA249" i="1" s="1"/>
  <c r="AE249" i="1"/>
  <c r="AF249" i="1" s="1"/>
  <c r="AI249" i="1"/>
  <c r="AJ249" i="1" s="1"/>
  <c r="AM249" i="1"/>
  <c r="AP249" i="1"/>
  <c r="AU249" i="1"/>
  <c r="F250" i="1"/>
  <c r="J250" i="1"/>
  <c r="K250" i="1" s="1"/>
  <c r="O250" i="1"/>
  <c r="P250" i="1" s="1"/>
  <c r="S250" i="1"/>
  <c r="T250" i="1" s="1"/>
  <c r="V250" i="1"/>
  <c r="Z250" i="1"/>
  <c r="AA250" i="1" s="1"/>
  <c r="AE250" i="1"/>
  <c r="AF250" i="1" s="1"/>
  <c r="AI250" i="1"/>
  <c r="AJ250" i="1" s="1"/>
  <c r="AM250" i="1"/>
  <c r="AU250" i="1"/>
  <c r="AX182" i="1" s="1"/>
  <c r="F251" i="1"/>
  <c r="J251" i="1"/>
  <c r="K251" i="1" s="1"/>
  <c r="O251" i="1"/>
  <c r="P251" i="1" s="1"/>
  <c r="S251" i="1"/>
  <c r="T251" i="1" s="1"/>
  <c r="V251" i="1"/>
  <c r="Z251" i="1"/>
  <c r="AA251" i="1" s="1"/>
  <c r="AE251" i="1"/>
  <c r="AF251" i="1" s="1"/>
  <c r="AI251" i="1"/>
  <c r="AJ251" i="1" s="1"/>
  <c r="AM251" i="1"/>
  <c r="AP251" i="1"/>
  <c r="AU251" i="1"/>
  <c r="F252" i="1"/>
  <c r="G252" i="1" s="1"/>
  <c r="J252" i="1"/>
  <c r="K252" i="1"/>
  <c r="O252" i="1"/>
  <c r="P252" i="1" s="1"/>
  <c r="S252" i="1"/>
  <c r="T252" i="1" s="1"/>
  <c r="V252" i="1"/>
  <c r="Z252" i="1"/>
  <c r="AA252" i="1" s="1"/>
  <c r="AE252" i="1"/>
  <c r="AF252" i="1" s="1"/>
  <c r="AI252" i="1"/>
  <c r="AJ252" i="1" s="1"/>
  <c r="AM252" i="1"/>
  <c r="AP252" i="1"/>
  <c r="AU252" i="1"/>
  <c r="F253" i="1"/>
  <c r="J253" i="1"/>
  <c r="K253" i="1" s="1"/>
  <c r="O253" i="1"/>
  <c r="P253" i="1" s="1"/>
  <c r="S253" i="1"/>
  <c r="T253" i="1" s="1"/>
  <c r="V253" i="1"/>
  <c r="Z253" i="1"/>
  <c r="AA253" i="1" s="1"/>
  <c r="AE253" i="1"/>
  <c r="AF253" i="1" s="1"/>
  <c r="AI253" i="1"/>
  <c r="AJ253" i="1" s="1"/>
  <c r="AM253" i="1"/>
  <c r="AP253" i="1"/>
  <c r="AU253" i="1"/>
  <c r="F254" i="1"/>
  <c r="J254" i="1"/>
  <c r="K254" i="1" s="1"/>
  <c r="O254" i="1"/>
  <c r="P254" i="1" s="1"/>
  <c r="S254" i="1"/>
  <c r="T254" i="1" s="1"/>
  <c r="V254" i="1"/>
  <c r="Z254" i="1"/>
  <c r="AA254" i="1" s="1"/>
  <c r="AE254" i="1"/>
  <c r="AF254" i="1" s="1"/>
  <c r="AI254" i="1"/>
  <c r="AJ254" i="1" s="1"/>
  <c r="AM254" i="1"/>
  <c r="AP254" i="1"/>
  <c r="AU254" i="1"/>
  <c r="F255" i="1"/>
  <c r="J255" i="1"/>
  <c r="K255" i="1"/>
  <c r="O255" i="1"/>
  <c r="P255" i="1" s="1"/>
  <c r="S255" i="1"/>
  <c r="T255" i="1" s="1"/>
  <c r="V255" i="1"/>
  <c r="Z255" i="1"/>
  <c r="AA255" i="1" s="1"/>
  <c r="AE255" i="1"/>
  <c r="AF255" i="1" s="1"/>
  <c r="AI255" i="1"/>
  <c r="AJ255" i="1" s="1"/>
  <c r="AM255" i="1"/>
  <c r="AP255" i="1"/>
  <c r="AU255" i="1"/>
  <c r="F256" i="1"/>
  <c r="J256" i="1"/>
  <c r="K256" i="1" s="1"/>
  <c r="O256" i="1"/>
  <c r="P256" i="1" s="1"/>
  <c r="S256" i="1"/>
  <c r="T256" i="1" s="1"/>
  <c r="V256" i="1"/>
  <c r="Z256" i="1"/>
  <c r="AA256" i="1" s="1"/>
  <c r="AE256" i="1"/>
  <c r="AF256" i="1" s="1"/>
  <c r="AI256" i="1"/>
  <c r="AJ256" i="1"/>
  <c r="AM256" i="1"/>
  <c r="AP256" i="1"/>
  <c r="AU256" i="1"/>
  <c r="F257" i="1"/>
  <c r="J257" i="1"/>
  <c r="K257" i="1" s="1"/>
  <c r="O257" i="1"/>
  <c r="P257" i="1" s="1"/>
  <c r="S257" i="1"/>
  <c r="T257" i="1" s="1"/>
  <c r="V257" i="1"/>
  <c r="Z257" i="1"/>
  <c r="AA257" i="1" s="1"/>
  <c r="AE257" i="1"/>
  <c r="AF257" i="1" s="1"/>
  <c r="AI257" i="1"/>
  <c r="AJ257" i="1" s="1"/>
  <c r="AM257" i="1"/>
  <c r="AU257" i="1"/>
  <c r="F258" i="1"/>
  <c r="J258" i="1"/>
  <c r="K258" i="1" s="1"/>
  <c r="O258" i="1"/>
  <c r="P258" i="1" s="1"/>
  <c r="S258" i="1"/>
  <c r="T258" i="1" s="1"/>
  <c r="V258" i="1"/>
  <c r="Z258" i="1"/>
  <c r="AA258" i="1" s="1"/>
  <c r="AE258" i="1"/>
  <c r="AF258" i="1" s="1"/>
  <c r="AI258" i="1"/>
  <c r="AJ258" i="1" s="1"/>
  <c r="AM258" i="1"/>
  <c r="AU258" i="1"/>
  <c r="F259" i="1"/>
  <c r="G259" i="1" s="1"/>
  <c r="J259" i="1"/>
  <c r="K259" i="1" s="1"/>
  <c r="O259" i="1"/>
  <c r="P259" i="1" s="1"/>
  <c r="S259" i="1"/>
  <c r="T259" i="1" s="1"/>
  <c r="V259" i="1"/>
  <c r="Z259" i="1"/>
  <c r="AA259" i="1" s="1"/>
  <c r="AE259" i="1"/>
  <c r="AF259" i="1" s="1"/>
  <c r="AI259" i="1"/>
  <c r="AJ259" i="1" s="1"/>
  <c r="AM259" i="1"/>
  <c r="AP259" i="1"/>
  <c r="AU259" i="1"/>
  <c r="F260" i="1"/>
  <c r="J260" i="1"/>
  <c r="K260" i="1" s="1"/>
  <c r="O260" i="1"/>
  <c r="P260" i="1" s="1"/>
  <c r="S260" i="1"/>
  <c r="T260" i="1" s="1"/>
  <c r="V260" i="1"/>
  <c r="Z260" i="1"/>
  <c r="AA260" i="1" s="1"/>
  <c r="AE260" i="1"/>
  <c r="AF260" i="1" s="1"/>
  <c r="AI260" i="1"/>
  <c r="AJ260" i="1" s="1"/>
  <c r="AM260" i="1"/>
  <c r="AU260" i="1"/>
  <c r="F261" i="1"/>
  <c r="J261" i="1"/>
  <c r="K261" i="1" s="1"/>
  <c r="O261" i="1"/>
  <c r="P261" i="1" s="1"/>
  <c r="S261" i="1"/>
  <c r="T261" i="1" s="1"/>
  <c r="V261" i="1"/>
  <c r="Z261" i="1"/>
  <c r="AA261" i="1" s="1"/>
  <c r="AE261" i="1"/>
  <c r="AF261" i="1" s="1"/>
  <c r="AI261" i="1"/>
  <c r="AJ261" i="1" s="1"/>
  <c r="AM261" i="1"/>
  <c r="AU261" i="1"/>
  <c r="F262" i="1"/>
  <c r="J262" i="1"/>
  <c r="K262" i="1" s="1"/>
  <c r="O262" i="1"/>
  <c r="P262" i="1" s="1"/>
  <c r="S262" i="1"/>
  <c r="T262" i="1" s="1"/>
  <c r="V262" i="1"/>
  <c r="Z262" i="1"/>
  <c r="AA262" i="1" s="1"/>
  <c r="AE262" i="1"/>
  <c r="AF262" i="1" s="1"/>
  <c r="AI262" i="1"/>
  <c r="AJ262" i="1"/>
  <c r="AM262" i="1"/>
  <c r="AU262" i="1"/>
  <c r="F263" i="1"/>
  <c r="G263" i="1" s="1"/>
  <c r="J263" i="1"/>
  <c r="K263" i="1" s="1"/>
  <c r="O263" i="1"/>
  <c r="P263" i="1" s="1"/>
  <c r="S263" i="1"/>
  <c r="T263" i="1" s="1"/>
  <c r="V263" i="1"/>
  <c r="Z263" i="1"/>
  <c r="AN263" i="1" s="1"/>
  <c r="AE263" i="1"/>
  <c r="AF263" i="1" s="1"/>
  <c r="AI263" i="1"/>
  <c r="AJ263" i="1" s="1"/>
  <c r="AM263" i="1"/>
  <c r="AP263" i="1"/>
  <c r="AU263" i="1"/>
  <c r="F264" i="1"/>
  <c r="J264" i="1"/>
  <c r="K264" i="1" s="1"/>
  <c r="O264" i="1"/>
  <c r="P264" i="1" s="1"/>
  <c r="T264" i="1"/>
  <c r="V264" i="1"/>
  <c r="Z264" i="1"/>
  <c r="AA264" i="1" s="1"/>
  <c r="AE264" i="1"/>
  <c r="AF264" i="1" s="1"/>
  <c r="AI264" i="1"/>
  <c r="AJ264" i="1" s="1"/>
  <c r="AM264" i="1"/>
  <c r="AP264" i="1"/>
  <c r="AU264" i="1"/>
  <c r="F265" i="1"/>
  <c r="J265" i="1"/>
  <c r="K265" i="1" s="1"/>
  <c r="O265" i="1"/>
  <c r="P265" i="1" s="1"/>
  <c r="T265" i="1"/>
  <c r="V265" i="1"/>
  <c r="Z265" i="1"/>
  <c r="AA265" i="1" s="1"/>
  <c r="AE265" i="1"/>
  <c r="AF265" i="1" s="1"/>
  <c r="AI265" i="1"/>
  <c r="AJ265" i="1" s="1"/>
  <c r="AM265" i="1"/>
  <c r="AP265" i="1"/>
  <c r="AU265" i="1"/>
  <c r="F266" i="1"/>
  <c r="J266" i="1"/>
  <c r="K266" i="1" s="1"/>
  <c r="O266" i="1"/>
  <c r="P266" i="1" s="1"/>
  <c r="T266" i="1"/>
  <c r="V266" i="1"/>
  <c r="Z266" i="1"/>
  <c r="AA266" i="1" s="1"/>
  <c r="AE266" i="1"/>
  <c r="AF266" i="1" s="1"/>
  <c r="AI266" i="1"/>
  <c r="AJ266" i="1" s="1"/>
  <c r="AM266" i="1"/>
  <c r="AP266" i="1"/>
  <c r="AU266" i="1"/>
  <c r="F267" i="1"/>
  <c r="J267" i="1"/>
  <c r="K267" i="1" s="1"/>
  <c r="O267" i="1"/>
  <c r="P267" i="1" s="1"/>
  <c r="T267" i="1"/>
  <c r="V267" i="1"/>
  <c r="Z267" i="1"/>
  <c r="AA267" i="1" s="1"/>
  <c r="AE267" i="1"/>
  <c r="AF267" i="1" s="1"/>
  <c r="AI267" i="1"/>
  <c r="AJ267" i="1" s="1"/>
  <c r="AM267" i="1"/>
  <c r="AP267" i="1"/>
  <c r="AU267" i="1"/>
  <c r="F268" i="1"/>
  <c r="J268" i="1"/>
  <c r="K268" i="1" s="1"/>
  <c r="O268" i="1"/>
  <c r="P268" i="1" s="1"/>
  <c r="S268" i="1"/>
  <c r="T268" i="1" s="1"/>
  <c r="V268" i="1"/>
  <c r="Z268" i="1"/>
  <c r="AA268" i="1" s="1"/>
  <c r="AE268" i="1"/>
  <c r="AF268" i="1" s="1"/>
  <c r="AI268" i="1"/>
  <c r="AJ268" i="1" s="1"/>
  <c r="AM268" i="1"/>
  <c r="AP268" i="1"/>
  <c r="AU268" i="1"/>
  <c r="F269" i="1"/>
  <c r="J269" i="1"/>
  <c r="K269" i="1" s="1"/>
  <c r="O269" i="1"/>
  <c r="P269" i="1" s="1"/>
  <c r="S269" i="1"/>
  <c r="T269" i="1" s="1"/>
  <c r="V269" i="1"/>
  <c r="Z269" i="1"/>
  <c r="AA269" i="1" s="1"/>
  <c r="AF269" i="1"/>
  <c r="AI269" i="1"/>
  <c r="AJ269" i="1" s="1"/>
  <c r="AM269" i="1"/>
  <c r="AU269" i="1"/>
  <c r="F270" i="1"/>
  <c r="J270" i="1"/>
  <c r="K270" i="1" s="1"/>
  <c r="O270" i="1"/>
  <c r="P270" i="1" s="1"/>
  <c r="S270" i="1"/>
  <c r="T270" i="1" s="1"/>
  <c r="V270" i="1"/>
  <c r="Z270" i="1"/>
  <c r="AA270" i="1" s="1"/>
  <c r="AE270" i="1"/>
  <c r="AF270" i="1" s="1"/>
  <c r="AI270" i="1"/>
  <c r="AJ270" i="1" s="1"/>
  <c r="AM270" i="1"/>
  <c r="AU270" i="1"/>
  <c r="F271" i="1"/>
  <c r="J271" i="1"/>
  <c r="K271" i="1" s="1"/>
  <c r="O271" i="1"/>
  <c r="P271" i="1" s="1"/>
  <c r="S271" i="1"/>
  <c r="T271" i="1" s="1"/>
  <c r="V271" i="1"/>
  <c r="Z271" i="1"/>
  <c r="AA271" i="1" s="1"/>
  <c r="AE271" i="1"/>
  <c r="AF271" i="1" s="1"/>
  <c r="AI271" i="1"/>
  <c r="AJ271" i="1" s="1"/>
  <c r="AM271" i="1"/>
  <c r="AP271" i="1"/>
  <c r="AU271" i="1"/>
  <c r="F272" i="1"/>
  <c r="J272" i="1"/>
  <c r="K272" i="1" s="1"/>
  <c r="O272" i="1"/>
  <c r="P272" i="1" s="1"/>
  <c r="S272" i="1"/>
  <c r="T272" i="1" s="1"/>
  <c r="V272" i="1"/>
  <c r="Z272" i="1"/>
  <c r="AA272" i="1" s="1"/>
  <c r="AE272" i="1"/>
  <c r="AF272" i="1" s="1"/>
  <c r="AI272" i="1"/>
  <c r="AJ272" i="1" s="1"/>
  <c r="AM272" i="1"/>
  <c r="AU272" i="1"/>
  <c r="F273" i="1"/>
  <c r="G273" i="1" s="1"/>
  <c r="J273" i="1"/>
  <c r="K273" i="1" s="1"/>
  <c r="O273" i="1"/>
  <c r="P273" i="1" s="1"/>
  <c r="S273" i="1"/>
  <c r="T273" i="1" s="1"/>
  <c r="V273" i="1"/>
  <c r="Z273" i="1"/>
  <c r="AA273" i="1" s="1"/>
  <c r="AE273" i="1"/>
  <c r="AF273" i="1" s="1"/>
  <c r="AI273" i="1"/>
  <c r="AJ273" i="1" s="1"/>
  <c r="AM273" i="1"/>
  <c r="AP273" i="1"/>
  <c r="AU273" i="1"/>
  <c r="F274" i="1"/>
  <c r="J274" i="1"/>
  <c r="K274" i="1" s="1"/>
  <c r="O274" i="1"/>
  <c r="P274" i="1" s="1"/>
  <c r="S274" i="1"/>
  <c r="T274" i="1" s="1"/>
  <c r="V274" i="1"/>
  <c r="Z274" i="1"/>
  <c r="AA274" i="1" s="1"/>
  <c r="AE274" i="1"/>
  <c r="AF274" i="1" s="1"/>
  <c r="AI274" i="1"/>
  <c r="AJ274" i="1" s="1"/>
  <c r="AM274" i="1"/>
  <c r="AU274" i="1"/>
  <c r="F275" i="1"/>
  <c r="J275" i="1"/>
  <c r="K275" i="1" s="1"/>
  <c r="O275" i="1"/>
  <c r="P275" i="1" s="1"/>
  <c r="S275" i="1"/>
  <c r="T275" i="1" s="1"/>
  <c r="V275" i="1"/>
  <c r="Z275" i="1"/>
  <c r="AA275" i="1" s="1"/>
  <c r="AE275" i="1"/>
  <c r="AF275" i="1" s="1"/>
  <c r="AI275" i="1"/>
  <c r="AJ275" i="1" s="1"/>
  <c r="AM275" i="1"/>
  <c r="AU275" i="1"/>
  <c r="F276" i="1"/>
  <c r="J276" i="1"/>
  <c r="K276" i="1" s="1"/>
  <c r="O276" i="1"/>
  <c r="P276" i="1" s="1"/>
  <c r="S276" i="1"/>
  <c r="T276" i="1" s="1"/>
  <c r="V276" i="1"/>
  <c r="Z276" i="1"/>
  <c r="AA276" i="1" s="1"/>
  <c r="AE276" i="1"/>
  <c r="AF276" i="1" s="1"/>
  <c r="AI276" i="1"/>
  <c r="AJ276" i="1" s="1"/>
  <c r="AM276" i="1"/>
  <c r="AU276" i="1"/>
  <c r="F277" i="1"/>
  <c r="J277" i="1"/>
  <c r="K277" i="1" s="1"/>
  <c r="O277" i="1"/>
  <c r="P277" i="1" s="1"/>
  <c r="S277" i="1"/>
  <c r="T277" i="1" s="1"/>
  <c r="V277" i="1"/>
  <c r="Z277" i="1"/>
  <c r="AA277" i="1" s="1"/>
  <c r="AE277" i="1"/>
  <c r="AF277" i="1" s="1"/>
  <c r="AI277" i="1"/>
  <c r="AJ277" i="1" s="1"/>
  <c r="AM277" i="1"/>
  <c r="AP277" i="1"/>
  <c r="AU277" i="1"/>
  <c r="F278" i="1"/>
  <c r="J278" i="1"/>
  <c r="K278" i="1" s="1"/>
  <c r="O278" i="1"/>
  <c r="P278" i="1" s="1"/>
  <c r="S278" i="1"/>
  <c r="T278" i="1" s="1"/>
  <c r="V278" i="1"/>
  <c r="Z278" i="1"/>
  <c r="AA278" i="1" s="1"/>
  <c r="AE278" i="1"/>
  <c r="AF278" i="1" s="1"/>
  <c r="AI278" i="1"/>
  <c r="AJ278" i="1" s="1"/>
  <c r="AM278" i="1"/>
  <c r="AU278" i="1"/>
  <c r="F279" i="1"/>
  <c r="J279" i="1"/>
  <c r="K279" i="1" s="1"/>
  <c r="O279" i="1"/>
  <c r="P279" i="1" s="1"/>
  <c r="S279" i="1"/>
  <c r="T279" i="1" s="1"/>
  <c r="V279" i="1"/>
  <c r="Z279" i="1"/>
  <c r="AA279" i="1" s="1"/>
  <c r="AE279" i="1"/>
  <c r="AF279" i="1" s="1"/>
  <c r="AI279" i="1"/>
  <c r="AJ279" i="1" s="1"/>
  <c r="AM279" i="1"/>
  <c r="AU279" i="1"/>
  <c r="F280" i="1"/>
  <c r="G280" i="1" s="1"/>
  <c r="J280" i="1"/>
  <c r="K280" i="1" s="1"/>
  <c r="O280" i="1"/>
  <c r="P280" i="1" s="1"/>
  <c r="S280" i="1"/>
  <c r="T280" i="1" s="1"/>
  <c r="V280" i="1"/>
  <c r="Z280" i="1"/>
  <c r="AA280" i="1" s="1"/>
  <c r="AE280" i="1"/>
  <c r="AF280" i="1" s="1"/>
  <c r="AI280" i="1"/>
  <c r="AJ280" i="1" s="1"/>
  <c r="AM280" i="1"/>
  <c r="AU280" i="1"/>
  <c r="F281" i="1"/>
  <c r="J281" i="1"/>
  <c r="K281" i="1" s="1"/>
  <c r="O281" i="1"/>
  <c r="P281" i="1" s="1"/>
  <c r="S281" i="1"/>
  <c r="T281" i="1" s="1"/>
  <c r="V281" i="1"/>
  <c r="Z281" i="1"/>
  <c r="AA281" i="1" s="1"/>
  <c r="AE281" i="1"/>
  <c r="AF281" i="1" s="1"/>
  <c r="AI281" i="1"/>
  <c r="AJ281" i="1" s="1"/>
  <c r="AM281" i="1"/>
  <c r="AU281" i="1"/>
  <c r="F282" i="1"/>
  <c r="J282" i="1"/>
  <c r="K282" i="1" s="1"/>
  <c r="O282" i="1"/>
  <c r="P282" i="1" s="1"/>
  <c r="S282" i="1"/>
  <c r="T282" i="1" s="1"/>
  <c r="V282" i="1"/>
  <c r="Z282" i="1"/>
  <c r="AA282" i="1" s="1"/>
  <c r="AE282" i="1"/>
  <c r="AF282" i="1" s="1"/>
  <c r="AI282" i="1"/>
  <c r="AJ282" i="1" s="1"/>
  <c r="AM282" i="1"/>
  <c r="AU282" i="1"/>
  <c r="F283" i="1"/>
  <c r="J283" i="1"/>
  <c r="K283" i="1" s="1"/>
  <c r="O283" i="1"/>
  <c r="P283" i="1" s="1"/>
  <c r="S283" i="1"/>
  <c r="T283" i="1" s="1"/>
  <c r="V283" i="1"/>
  <c r="Z283" i="1"/>
  <c r="AA283" i="1" s="1"/>
  <c r="AE283" i="1"/>
  <c r="AF283" i="1" s="1"/>
  <c r="AI283" i="1"/>
  <c r="AJ283" i="1" s="1"/>
  <c r="AM283" i="1"/>
  <c r="AP283" i="1"/>
  <c r="AU283" i="1"/>
  <c r="F284" i="1"/>
  <c r="J284" i="1"/>
  <c r="K284" i="1" s="1"/>
  <c r="O284" i="1"/>
  <c r="P284" i="1" s="1"/>
  <c r="S284" i="1"/>
  <c r="T284" i="1" s="1"/>
  <c r="V284" i="1"/>
  <c r="Z284" i="1"/>
  <c r="AA284" i="1" s="1"/>
  <c r="AE284" i="1"/>
  <c r="AF284" i="1" s="1"/>
  <c r="AI284" i="1"/>
  <c r="AJ284" i="1" s="1"/>
  <c r="AM284" i="1"/>
  <c r="AP284" i="1"/>
  <c r="AU284" i="1"/>
  <c r="F285" i="1"/>
  <c r="J285" i="1"/>
  <c r="K285" i="1" s="1"/>
  <c r="O285" i="1"/>
  <c r="P285" i="1" s="1"/>
  <c r="S285" i="1"/>
  <c r="T285" i="1" s="1"/>
  <c r="V285" i="1"/>
  <c r="Z285" i="1"/>
  <c r="AA285" i="1" s="1"/>
  <c r="AE285" i="1"/>
  <c r="AF285" i="1" s="1"/>
  <c r="AI285" i="1"/>
  <c r="AJ285" i="1" s="1"/>
  <c r="AM285" i="1"/>
  <c r="AU285" i="1"/>
  <c r="F286" i="1"/>
  <c r="J286" i="1"/>
  <c r="K286" i="1" s="1"/>
  <c r="O286" i="1"/>
  <c r="P286" i="1" s="1"/>
  <c r="S286" i="1"/>
  <c r="T286" i="1" s="1"/>
  <c r="V286" i="1"/>
  <c r="Z286" i="1"/>
  <c r="AA286" i="1" s="1"/>
  <c r="AE286" i="1"/>
  <c r="AF286" i="1" s="1"/>
  <c r="AI286" i="1"/>
  <c r="AJ286" i="1" s="1"/>
  <c r="AM286" i="1"/>
  <c r="AU286" i="1"/>
  <c r="F287" i="1"/>
  <c r="G287" i="1" s="1"/>
  <c r="J287" i="1"/>
  <c r="K287" i="1" s="1"/>
  <c r="O287" i="1"/>
  <c r="P287" i="1" s="1"/>
  <c r="S287" i="1"/>
  <c r="T287" i="1" s="1"/>
  <c r="V287" i="1"/>
  <c r="Z287" i="1"/>
  <c r="AA287" i="1" s="1"/>
  <c r="AE287" i="1"/>
  <c r="AF287" i="1" s="1"/>
  <c r="AI287" i="1"/>
  <c r="AJ287" i="1" s="1"/>
  <c r="AM287" i="1"/>
  <c r="AO287" i="1"/>
  <c r="AP287" i="1"/>
  <c r="AU287" i="1"/>
  <c r="F288" i="1"/>
  <c r="J288" i="1"/>
  <c r="K288" i="1" s="1"/>
  <c r="O288" i="1"/>
  <c r="P288" i="1" s="1"/>
  <c r="S288" i="1"/>
  <c r="T288" i="1" s="1"/>
  <c r="V288" i="1"/>
  <c r="Z288" i="1"/>
  <c r="AA288" i="1" s="1"/>
  <c r="AE288" i="1"/>
  <c r="AF288" i="1" s="1"/>
  <c r="AI288" i="1"/>
  <c r="AJ288" i="1" s="1"/>
  <c r="AM288" i="1"/>
  <c r="AU288" i="1"/>
  <c r="F289" i="1"/>
  <c r="J289" i="1"/>
  <c r="K289" i="1" s="1"/>
  <c r="O289" i="1"/>
  <c r="P289" i="1" s="1"/>
  <c r="S289" i="1"/>
  <c r="T289" i="1" s="1"/>
  <c r="V289" i="1"/>
  <c r="Z289" i="1"/>
  <c r="AA289" i="1" s="1"/>
  <c r="AE289" i="1"/>
  <c r="AF289" i="1" s="1"/>
  <c r="AI289" i="1"/>
  <c r="AJ289" i="1" s="1"/>
  <c r="AM289" i="1"/>
  <c r="AP289" i="1"/>
  <c r="AU289" i="1"/>
  <c r="F290" i="1"/>
  <c r="J290" i="1"/>
  <c r="K290" i="1" s="1"/>
  <c r="O290" i="1"/>
  <c r="P290" i="1" s="1"/>
  <c r="S290" i="1"/>
  <c r="T290" i="1" s="1"/>
  <c r="V290" i="1"/>
  <c r="Z290" i="1"/>
  <c r="AA290" i="1" s="1"/>
  <c r="AE290" i="1"/>
  <c r="AF290" i="1" s="1"/>
  <c r="AI290" i="1"/>
  <c r="AJ290" i="1" s="1"/>
  <c r="AM290" i="1"/>
  <c r="AU290" i="1"/>
  <c r="F291" i="1"/>
  <c r="J291" i="1"/>
  <c r="K291" i="1" s="1"/>
  <c r="O291" i="1"/>
  <c r="P291" i="1" s="1"/>
  <c r="S291" i="1"/>
  <c r="T291" i="1" s="1"/>
  <c r="V291" i="1"/>
  <c r="Z291" i="1"/>
  <c r="AA291" i="1" s="1"/>
  <c r="AE291" i="1"/>
  <c r="AF291" i="1" s="1"/>
  <c r="AI291" i="1"/>
  <c r="AJ291" i="1" s="1"/>
  <c r="AM291" i="1"/>
  <c r="AU291" i="1"/>
  <c r="F292" i="1"/>
  <c r="J292" i="1"/>
  <c r="K292" i="1" s="1"/>
  <c r="O292" i="1"/>
  <c r="P292" i="1" s="1"/>
  <c r="S292" i="1"/>
  <c r="T292" i="1" s="1"/>
  <c r="V292" i="1"/>
  <c r="Z292" i="1"/>
  <c r="AA292" i="1" s="1"/>
  <c r="AE292" i="1"/>
  <c r="AF292" i="1" s="1"/>
  <c r="AI292" i="1"/>
  <c r="AJ292" i="1" s="1"/>
  <c r="AM292" i="1"/>
  <c r="AP292" i="1"/>
  <c r="AU292" i="1"/>
  <c r="F293" i="1"/>
  <c r="AN293" i="1" s="1"/>
  <c r="J293" i="1"/>
  <c r="K293" i="1" s="1"/>
  <c r="O293" i="1"/>
  <c r="P293" i="1" s="1"/>
  <c r="S293" i="1"/>
  <c r="T293" i="1" s="1"/>
  <c r="V293" i="1"/>
  <c r="Z293" i="1"/>
  <c r="AA293" i="1" s="1"/>
  <c r="AE293" i="1"/>
  <c r="AF293" i="1" s="1"/>
  <c r="AI293" i="1"/>
  <c r="AJ293" i="1" s="1"/>
  <c r="AM293" i="1"/>
  <c r="AP293" i="1"/>
  <c r="AU293" i="1"/>
  <c r="F294" i="1"/>
  <c r="G294" i="1" s="1"/>
  <c r="J294" i="1"/>
  <c r="K294" i="1" s="1"/>
  <c r="O294" i="1"/>
  <c r="P294" i="1" s="1"/>
  <c r="S294" i="1"/>
  <c r="T294" i="1" s="1"/>
  <c r="V294" i="1"/>
  <c r="Z294" i="1"/>
  <c r="AA294" i="1" s="1"/>
  <c r="AE294" i="1"/>
  <c r="AF294" i="1" s="1"/>
  <c r="AI294" i="1"/>
  <c r="AJ294" i="1" s="1"/>
  <c r="AM294" i="1"/>
  <c r="AP294" i="1"/>
  <c r="AU294" i="1"/>
  <c r="F295" i="1"/>
  <c r="J295" i="1"/>
  <c r="K295" i="1" s="1"/>
  <c r="O295" i="1"/>
  <c r="P295" i="1" s="1"/>
  <c r="S295" i="1"/>
  <c r="T295" i="1" s="1"/>
  <c r="V295" i="1"/>
  <c r="Z295" i="1"/>
  <c r="AA295" i="1" s="1"/>
  <c r="AE295" i="1"/>
  <c r="AF295" i="1" s="1"/>
  <c r="AI295" i="1"/>
  <c r="AJ295" i="1" s="1"/>
  <c r="AM295" i="1"/>
  <c r="AP295" i="1"/>
  <c r="AU295" i="1"/>
  <c r="F296" i="1"/>
  <c r="J296" i="1"/>
  <c r="K296" i="1" s="1"/>
  <c r="O296" i="1"/>
  <c r="P296" i="1" s="1"/>
  <c r="S296" i="1"/>
  <c r="T296" i="1" s="1"/>
  <c r="V296" i="1"/>
  <c r="Z296" i="1"/>
  <c r="AA296" i="1" s="1"/>
  <c r="AE296" i="1"/>
  <c r="AF296" i="1" s="1"/>
  <c r="AI296" i="1"/>
  <c r="AJ296" i="1" s="1"/>
  <c r="AM296" i="1"/>
  <c r="AU296" i="1"/>
  <c r="F297" i="1"/>
  <c r="G297" i="1" s="1"/>
  <c r="J297" i="1"/>
  <c r="K297" i="1" s="1"/>
  <c r="O297" i="1"/>
  <c r="P297" i="1" s="1"/>
  <c r="S297" i="1"/>
  <c r="T297" i="1" s="1"/>
  <c r="V297" i="1"/>
  <c r="Z297" i="1"/>
  <c r="AA297" i="1" s="1"/>
  <c r="AE297" i="1"/>
  <c r="AF297" i="1" s="1"/>
  <c r="AI297" i="1"/>
  <c r="AJ297" i="1" s="1"/>
  <c r="AM297" i="1"/>
  <c r="AU297" i="1"/>
  <c r="F298" i="1"/>
  <c r="J298" i="1"/>
  <c r="K298" i="1" s="1"/>
  <c r="O298" i="1"/>
  <c r="P298" i="1" s="1"/>
  <c r="S298" i="1"/>
  <c r="T298" i="1" s="1"/>
  <c r="V298" i="1"/>
  <c r="Z298" i="1"/>
  <c r="AA298" i="1" s="1"/>
  <c r="AE298" i="1"/>
  <c r="AF298" i="1" s="1"/>
  <c r="AI298" i="1"/>
  <c r="AJ298" i="1" s="1"/>
  <c r="AM298" i="1"/>
  <c r="AP298" i="1"/>
  <c r="AU298" i="1"/>
  <c r="F299" i="1"/>
  <c r="J299" i="1"/>
  <c r="K299" i="1" s="1"/>
  <c r="O299" i="1"/>
  <c r="P299" i="1" s="1"/>
  <c r="S299" i="1"/>
  <c r="T299" i="1" s="1"/>
  <c r="V299" i="1"/>
  <c r="Z299" i="1"/>
  <c r="AA299" i="1" s="1"/>
  <c r="AE299" i="1"/>
  <c r="AF299" i="1" s="1"/>
  <c r="AI299" i="1"/>
  <c r="AJ299" i="1" s="1"/>
  <c r="AM299" i="1"/>
  <c r="AU299" i="1"/>
  <c r="F300" i="1"/>
  <c r="J300" i="1"/>
  <c r="K300" i="1" s="1"/>
  <c r="O300" i="1"/>
  <c r="P300" i="1" s="1"/>
  <c r="S300" i="1"/>
  <c r="T300" i="1" s="1"/>
  <c r="V300" i="1"/>
  <c r="Z300" i="1"/>
  <c r="AA300" i="1" s="1"/>
  <c r="AE300" i="1"/>
  <c r="AF300" i="1" s="1"/>
  <c r="AI300" i="1"/>
  <c r="AJ300" i="1" s="1"/>
  <c r="AM300" i="1"/>
  <c r="AU300" i="1"/>
  <c r="F301" i="1"/>
  <c r="G301" i="1" s="1"/>
  <c r="J301" i="1"/>
  <c r="K301" i="1" s="1"/>
  <c r="O301" i="1"/>
  <c r="P301" i="1" s="1"/>
  <c r="S301" i="1"/>
  <c r="T301" i="1" s="1"/>
  <c r="V301" i="1"/>
  <c r="Z301" i="1"/>
  <c r="AA301" i="1" s="1"/>
  <c r="AE301" i="1"/>
  <c r="AF301" i="1" s="1"/>
  <c r="AI301" i="1"/>
  <c r="AJ301" i="1" s="1"/>
  <c r="AM301" i="1"/>
  <c r="AO301" i="1"/>
  <c r="AU301" i="1"/>
  <c r="F302" i="1"/>
  <c r="J302" i="1"/>
  <c r="K302" i="1" s="1"/>
  <c r="O302" i="1"/>
  <c r="P302" i="1" s="1"/>
  <c r="S302" i="1"/>
  <c r="T302" i="1" s="1"/>
  <c r="V302" i="1"/>
  <c r="Z302" i="1"/>
  <c r="AA302" i="1" s="1"/>
  <c r="AE302" i="1"/>
  <c r="AF302" i="1" s="1"/>
  <c r="AI302" i="1"/>
  <c r="AJ302" i="1" s="1"/>
  <c r="AM302" i="1"/>
  <c r="AU302" i="1"/>
  <c r="F303" i="1"/>
  <c r="J303" i="1"/>
  <c r="K303" i="1" s="1"/>
  <c r="O303" i="1"/>
  <c r="P303" i="1" s="1"/>
  <c r="S303" i="1"/>
  <c r="T303" i="1" s="1"/>
  <c r="V303" i="1"/>
  <c r="Z303" i="1"/>
  <c r="AA303" i="1" s="1"/>
  <c r="AE303" i="1"/>
  <c r="AF303" i="1" s="1"/>
  <c r="AI303" i="1"/>
  <c r="AJ303" i="1" s="1"/>
  <c r="AM303" i="1"/>
  <c r="AU303" i="1"/>
  <c r="F304" i="1"/>
  <c r="J304" i="1"/>
  <c r="K304" i="1" s="1"/>
  <c r="O304" i="1"/>
  <c r="P304" i="1" s="1"/>
  <c r="S304" i="1"/>
  <c r="T304" i="1" s="1"/>
  <c r="V304" i="1"/>
  <c r="Z304" i="1"/>
  <c r="AA304" i="1" s="1"/>
  <c r="AE304" i="1"/>
  <c r="AF304" i="1" s="1"/>
  <c r="AI304" i="1"/>
  <c r="AJ304" i="1" s="1"/>
  <c r="AM304" i="1"/>
  <c r="AU304" i="1"/>
  <c r="F305" i="1"/>
  <c r="J305" i="1"/>
  <c r="K305" i="1" s="1"/>
  <c r="O305" i="1"/>
  <c r="P305" i="1" s="1"/>
  <c r="S305" i="1"/>
  <c r="T305" i="1" s="1"/>
  <c r="V305" i="1"/>
  <c r="Z305" i="1"/>
  <c r="AA305" i="1" s="1"/>
  <c r="AE305" i="1"/>
  <c r="AF305" i="1" s="1"/>
  <c r="AI305" i="1"/>
  <c r="AJ305" i="1" s="1"/>
  <c r="AM305" i="1"/>
  <c r="AU305" i="1"/>
  <c r="F306" i="1"/>
  <c r="J306" i="1"/>
  <c r="K306" i="1" s="1"/>
  <c r="O306" i="1"/>
  <c r="P306" i="1" s="1"/>
  <c r="S306" i="1"/>
  <c r="T306" i="1" s="1"/>
  <c r="V306" i="1"/>
  <c r="Z306" i="1"/>
  <c r="AA306" i="1" s="1"/>
  <c r="AE306" i="1"/>
  <c r="AF306" i="1" s="1"/>
  <c r="AI306" i="1"/>
  <c r="AJ306" i="1" s="1"/>
  <c r="AM306" i="1"/>
  <c r="AU306" i="1"/>
  <c r="F307" i="1"/>
  <c r="J307" i="1"/>
  <c r="K307" i="1" s="1"/>
  <c r="O307" i="1"/>
  <c r="P307" i="1" s="1"/>
  <c r="S307" i="1"/>
  <c r="T307" i="1" s="1"/>
  <c r="V307" i="1"/>
  <c r="Z307" i="1"/>
  <c r="AA307" i="1" s="1"/>
  <c r="AE307" i="1"/>
  <c r="AF307" i="1" s="1"/>
  <c r="AI307" i="1"/>
  <c r="AJ307" i="1" s="1"/>
  <c r="AM307" i="1"/>
  <c r="AP307" i="1"/>
  <c r="AU307" i="1"/>
  <c r="F308" i="1"/>
  <c r="J308" i="1"/>
  <c r="K308" i="1" s="1"/>
  <c r="O308" i="1"/>
  <c r="P308" i="1" s="1"/>
  <c r="S308" i="1"/>
  <c r="T308" i="1" s="1"/>
  <c r="V308" i="1"/>
  <c r="Z308" i="1"/>
  <c r="AA308" i="1" s="1"/>
  <c r="AE308" i="1"/>
  <c r="AF308" i="1" s="1"/>
  <c r="AI308" i="1"/>
  <c r="AJ308" i="1" s="1"/>
  <c r="AM308" i="1"/>
  <c r="AU308" i="1"/>
  <c r="F309" i="1"/>
  <c r="J309" i="1"/>
  <c r="K309" i="1" s="1"/>
  <c r="O309" i="1"/>
  <c r="P309" i="1" s="1"/>
  <c r="S309" i="1"/>
  <c r="T309" i="1" s="1"/>
  <c r="V309" i="1"/>
  <c r="Z309" i="1"/>
  <c r="AA309" i="1" s="1"/>
  <c r="AE309" i="1"/>
  <c r="AF309" i="1" s="1"/>
  <c r="AI309" i="1"/>
  <c r="AJ309" i="1" s="1"/>
  <c r="AM309" i="1"/>
  <c r="AU309" i="1"/>
  <c r="F310" i="1"/>
  <c r="J310" i="1"/>
  <c r="K310" i="1" s="1"/>
  <c r="O310" i="1"/>
  <c r="P310" i="1" s="1"/>
  <c r="S310" i="1"/>
  <c r="T310" i="1" s="1"/>
  <c r="V310" i="1"/>
  <c r="Z310" i="1"/>
  <c r="AA310" i="1" s="1"/>
  <c r="AE310" i="1"/>
  <c r="AF310" i="1" s="1"/>
  <c r="AI310" i="1"/>
  <c r="AJ310" i="1" s="1"/>
  <c r="AM310" i="1"/>
  <c r="AP310" i="1"/>
  <c r="AU310" i="1"/>
  <c r="F311" i="1"/>
  <c r="J311" i="1"/>
  <c r="K311" i="1" s="1"/>
  <c r="O311" i="1"/>
  <c r="P311" i="1" s="1"/>
  <c r="S311" i="1"/>
  <c r="T311" i="1" s="1"/>
  <c r="V311" i="1"/>
  <c r="Z311" i="1"/>
  <c r="AA311" i="1" s="1"/>
  <c r="AE311" i="1"/>
  <c r="AF311" i="1" s="1"/>
  <c r="AI311" i="1"/>
  <c r="AJ311" i="1" s="1"/>
  <c r="AM311" i="1"/>
  <c r="AU311" i="1"/>
  <c r="F312" i="1"/>
  <c r="G312" i="1" s="1"/>
  <c r="O312" i="1"/>
  <c r="P312" i="1" s="1"/>
  <c r="S312" i="1"/>
  <c r="T312" i="1" s="1"/>
  <c r="V312" i="1"/>
  <c r="Z312" i="1"/>
  <c r="AA312" i="1" s="1"/>
  <c r="AE312" i="1"/>
  <c r="AF312" i="1" s="1"/>
  <c r="AI312" i="1"/>
  <c r="AJ312" i="1" s="1"/>
  <c r="AM312" i="1"/>
  <c r="AP312" i="1"/>
  <c r="AU312" i="1"/>
  <c r="F313" i="1"/>
  <c r="AN313" i="1" s="1"/>
  <c r="J313" i="1"/>
  <c r="K313" i="1" s="1"/>
  <c r="O313" i="1"/>
  <c r="P313" i="1" s="1"/>
  <c r="S313" i="1"/>
  <c r="T313" i="1" s="1"/>
  <c r="V313" i="1"/>
  <c r="Z313" i="1"/>
  <c r="AA313" i="1" s="1"/>
  <c r="AE313" i="1"/>
  <c r="AF313" i="1" s="1"/>
  <c r="AI313" i="1"/>
  <c r="AJ313" i="1" s="1"/>
  <c r="AM313" i="1"/>
  <c r="AP313" i="1"/>
  <c r="AU313" i="1"/>
  <c r="F314" i="1"/>
  <c r="J314" i="1"/>
  <c r="K314" i="1" s="1"/>
  <c r="O314" i="1"/>
  <c r="P314" i="1" s="1"/>
  <c r="S314" i="1"/>
  <c r="T314" i="1" s="1"/>
  <c r="V314" i="1"/>
  <c r="Z314" i="1"/>
  <c r="AA314" i="1" s="1"/>
  <c r="AE314" i="1"/>
  <c r="AF314" i="1" s="1"/>
  <c r="AI314" i="1"/>
  <c r="AJ314" i="1" s="1"/>
  <c r="AM314" i="1"/>
  <c r="AU314" i="1"/>
  <c r="F315" i="1"/>
  <c r="J315" i="1"/>
  <c r="K315" i="1" s="1"/>
  <c r="O315" i="1"/>
  <c r="P315" i="1" s="1"/>
  <c r="S315" i="1"/>
  <c r="T315" i="1" s="1"/>
  <c r="V315" i="1"/>
  <c r="Z315" i="1"/>
  <c r="AA315" i="1" s="1"/>
  <c r="AE315" i="1"/>
  <c r="AF315" i="1" s="1"/>
  <c r="AI315" i="1"/>
  <c r="AJ315" i="1" s="1"/>
  <c r="AM315" i="1"/>
  <c r="AU315" i="1"/>
  <c r="F316" i="1"/>
  <c r="G316" i="1" s="1"/>
  <c r="J316" i="1"/>
  <c r="K316" i="1" s="1"/>
  <c r="O316" i="1"/>
  <c r="P316" i="1" s="1"/>
  <c r="S316" i="1"/>
  <c r="T316" i="1" s="1"/>
  <c r="V316" i="1"/>
  <c r="Z316" i="1"/>
  <c r="AA316" i="1" s="1"/>
  <c r="AE316" i="1"/>
  <c r="AF316" i="1" s="1"/>
  <c r="AI316" i="1"/>
  <c r="AJ316" i="1" s="1"/>
  <c r="AM316" i="1"/>
  <c r="AU316" i="1"/>
  <c r="F317" i="1"/>
  <c r="J317" i="1"/>
  <c r="K317" i="1" s="1"/>
  <c r="O317" i="1"/>
  <c r="P317" i="1" s="1"/>
  <c r="S317" i="1"/>
  <c r="T317" i="1" s="1"/>
  <c r="V317" i="1"/>
  <c r="Z317" i="1"/>
  <c r="AA317" i="1" s="1"/>
  <c r="AE317" i="1"/>
  <c r="AF317" i="1" s="1"/>
  <c r="AI317" i="1"/>
  <c r="AJ317" i="1" s="1"/>
  <c r="AM317" i="1"/>
  <c r="AU317" i="1"/>
  <c r="F318" i="1"/>
  <c r="J318" i="1"/>
  <c r="K318" i="1" s="1"/>
  <c r="O318" i="1"/>
  <c r="P318" i="1" s="1"/>
  <c r="S318" i="1"/>
  <c r="T318" i="1" s="1"/>
  <c r="V318" i="1"/>
  <c r="Z318" i="1"/>
  <c r="AA318" i="1" s="1"/>
  <c r="AE318" i="1"/>
  <c r="AF318" i="1" s="1"/>
  <c r="AI318" i="1"/>
  <c r="AJ318" i="1" s="1"/>
  <c r="AM318" i="1"/>
  <c r="AP318" i="1"/>
  <c r="AU318" i="1"/>
  <c r="F319" i="1"/>
  <c r="J319" i="1"/>
  <c r="K319" i="1" s="1"/>
  <c r="O319" i="1"/>
  <c r="P319" i="1" s="1"/>
  <c r="S319" i="1"/>
  <c r="T319" i="1" s="1"/>
  <c r="V319" i="1"/>
  <c r="Z319" i="1"/>
  <c r="AA319" i="1" s="1"/>
  <c r="AE319" i="1"/>
  <c r="AF319" i="1" s="1"/>
  <c r="AI319" i="1"/>
  <c r="AJ319" i="1" s="1"/>
  <c r="AM319" i="1"/>
  <c r="AP319" i="1"/>
  <c r="AU319" i="1"/>
  <c r="F320" i="1"/>
  <c r="J320" i="1"/>
  <c r="K320" i="1" s="1"/>
  <c r="O320" i="1"/>
  <c r="P320" i="1" s="1"/>
  <c r="S320" i="1"/>
  <c r="T320" i="1" s="1"/>
  <c r="V320" i="1"/>
  <c r="Z320" i="1"/>
  <c r="AA320" i="1" s="1"/>
  <c r="AE320" i="1"/>
  <c r="AF320" i="1" s="1"/>
  <c r="AI320" i="1"/>
  <c r="AJ320" i="1" s="1"/>
  <c r="AM320" i="1"/>
  <c r="AP320" i="1"/>
  <c r="AU320" i="1"/>
  <c r="F321" i="1"/>
  <c r="J321" i="1"/>
  <c r="K321" i="1" s="1"/>
  <c r="O321" i="1"/>
  <c r="P321" i="1" s="1"/>
  <c r="S321" i="1"/>
  <c r="T321" i="1" s="1"/>
  <c r="V321" i="1"/>
  <c r="Z321" i="1"/>
  <c r="AA321" i="1" s="1"/>
  <c r="AE321" i="1"/>
  <c r="AF321" i="1" s="1"/>
  <c r="AI321" i="1"/>
  <c r="AJ321" i="1" s="1"/>
  <c r="AM321" i="1"/>
  <c r="AP321" i="1"/>
  <c r="AU321" i="1"/>
  <c r="F322" i="1"/>
  <c r="J322" i="1"/>
  <c r="K322" i="1" s="1"/>
  <c r="O322" i="1"/>
  <c r="P322" i="1" s="1"/>
  <c r="S322" i="1"/>
  <c r="T322" i="1" s="1"/>
  <c r="V322" i="1"/>
  <c r="Z322" i="1"/>
  <c r="AA322" i="1" s="1"/>
  <c r="AE322" i="1"/>
  <c r="AF322" i="1" s="1"/>
  <c r="AI322" i="1"/>
  <c r="AJ322" i="1" s="1"/>
  <c r="AM322" i="1"/>
  <c r="AU322" i="1"/>
  <c r="F323" i="1"/>
  <c r="J323" i="1"/>
  <c r="K323" i="1" s="1"/>
  <c r="O323" i="1"/>
  <c r="P323" i="1" s="1"/>
  <c r="S323" i="1"/>
  <c r="T323" i="1" s="1"/>
  <c r="V323" i="1"/>
  <c r="Z323" i="1"/>
  <c r="AA323" i="1" s="1"/>
  <c r="AE323" i="1"/>
  <c r="AF323" i="1" s="1"/>
  <c r="AI323" i="1"/>
  <c r="AJ323" i="1" s="1"/>
  <c r="AM323" i="1"/>
  <c r="AU323" i="1"/>
  <c r="F324" i="1"/>
  <c r="G324" i="1" s="1"/>
  <c r="J324" i="1"/>
  <c r="K324" i="1" s="1"/>
  <c r="O324" i="1"/>
  <c r="P324" i="1" s="1"/>
  <c r="S324" i="1"/>
  <c r="T324" i="1" s="1"/>
  <c r="V324" i="1"/>
  <c r="Z324" i="1"/>
  <c r="AA324" i="1" s="1"/>
  <c r="AE324" i="1"/>
  <c r="AF324" i="1" s="1"/>
  <c r="AI324" i="1"/>
  <c r="AJ324" i="1" s="1"/>
  <c r="AM324" i="1"/>
  <c r="AP324" i="1"/>
  <c r="AU324" i="1"/>
  <c r="F325" i="1"/>
  <c r="J325" i="1"/>
  <c r="K325" i="1" s="1"/>
  <c r="O325" i="1"/>
  <c r="P325" i="1" s="1"/>
  <c r="S325" i="1"/>
  <c r="T325" i="1" s="1"/>
  <c r="V325" i="1"/>
  <c r="Z325" i="1"/>
  <c r="AA325" i="1" s="1"/>
  <c r="AE325" i="1"/>
  <c r="AF325" i="1" s="1"/>
  <c r="AI325" i="1"/>
  <c r="AJ325" i="1" s="1"/>
  <c r="AM325" i="1"/>
  <c r="AU325" i="1"/>
  <c r="F326" i="1"/>
  <c r="G326" i="1" s="1"/>
  <c r="J326" i="1"/>
  <c r="O326" i="1"/>
  <c r="P326" i="1" s="1"/>
  <c r="S326" i="1"/>
  <c r="T326" i="1" s="1"/>
  <c r="V326" i="1"/>
  <c r="Z326" i="1"/>
  <c r="AA326" i="1" s="1"/>
  <c r="AE326" i="1"/>
  <c r="AF326" i="1" s="1"/>
  <c r="AI326" i="1"/>
  <c r="AJ326" i="1" s="1"/>
  <c r="AM326" i="1"/>
  <c r="AU326" i="1"/>
  <c r="F327" i="1"/>
  <c r="J327" i="1"/>
  <c r="K327" i="1" s="1"/>
  <c r="O327" i="1"/>
  <c r="P327" i="1" s="1"/>
  <c r="S327" i="1"/>
  <c r="V327" i="1"/>
  <c r="Z327" i="1"/>
  <c r="AI327" i="1"/>
  <c r="AM327" i="1"/>
  <c r="AO327" i="1"/>
  <c r="AU327" i="1"/>
  <c r="F328" i="1"/>
  <c r="G328" i="1" s="1"/>
  <c r="J328" i="1"/>
  <c r="K328" i="1" s="1"/>
  <c r="O328" i="1"/>
  <c r="P328" i="1" s="1"/>
  <c r="S328" i="1"/>
  <c r="T328" i="1" s="1"/>
  <c r="V328" i="1"/>
  <c r="Z328" i="1"/>
  <c r="AA328" i="1" s="1"/>
  <c r="AF328" i="1"/>
  <c r="AI328" i="1"/>
  <c r="AJ328" i="1" s="1"/>
  <c r="AM328" i="1"/>
  <c r="AP328" i="1"/>
  <c r="AU328" i="1"/>
  <c r="F329" i="1"/>
  <c r="J329" i="1"/>
  <c r="K329" i="1" s="1"/>
  <c r="O329" i="1"/>
  <c r="P329" i="1" s="1"/>
  <c r="S329" i="1"/>
  <c r="T329" i="1" s="1"/>
  <c r="V329" i="1"/>
  <c r="Z329" i="1"/>
  <c r="AA329" i="1" s="1"/>
  <c r="AE329" i="1"/>
  <c r="AF329" i="1" s="1"/>
  <c r="AJ329" i="1"/>
  <c r="AM329" i="1"/>
  <c r="AP329" i="1"/>
  <c r="AU329" i="1"/>
  <c r="F330" i="1"/>
  <c r="G330" i="1" s="1"/>
  <c r="J330" i="1"/>
  <c r="K330" i="1" s="1"/>
  <c r="O330" i="1"/>
  <c r="P330" i="1" s="1"/>
  <c r="T330" i="1"/>
  <c r="V330" i="1"/>
  <c r="Z330" i="1"/>
  <c r="AA330" i="1" s="1"/>
  <c r="AE330" i="1"/>
  <c r="AF330" i="1" s="1"/>
  <c r="AI330" i="1"/>
  <c r="AJ330" i="1" s="1"/>
  <c r="AM330" i="1"/>
  <c r="AP330" i="1"/>
  <c r="AU330" i="1"/>
  <c r="F331" i="1"/>
  <c r="J331" i="1"/>
  <c r="K331" i="1" s="1"/>
  <c r="O331" i="1"/>
  <c r="P331" i="1" s="1"/>
  <c r="T331" i="1"/>
  <c r="V331" i="1"/>
  <c r="Z331" i="1"/>
  <c r="AA331" i="1" s="1"/>
  <c r="AE331" i="1"/>
  <c r="AF331" i="1" s="1"/>
  <c r="AI331" i="1"/>
  <c r="AJ331" i="1" s="1"/>
  <c r="AM331" i="1"/>
  <c r="AP331" i="1"/>
  <c r="AU331" i="1"/>
  <c r="F332" i="1"/>
  <c r="J332" i="1"/>
  <c r="K332" i="1" s="1"/>
  <c r="O332" i="1"/>
  <c r="P332" i="1" s="1"/>
  <c r="T332" i="1"/>
  <c r="V332" i="1"/>
  <c r="Z332" i="1"/>
  <c r="AA332" i="1" s="1"/>
  <c r="AE332" i="1"/>
  <c r="AF332" i="1" s="1"/>
  <c r="AI332" i="1"/>
  <c r="AJ332" i="1" s="1"/>
  <c r="AM332" i="1"/>
  <c r="AP332" i="1"/>
  <c r="AU332" i="1"/>
  <c r="F333" i="1"/>
  <c r="J333" i="1"/>
  <c r="K333" i="1" s="1"/>
  <c r="O333" i="1"/>
  <c r="P333" i="1" s="1"/>
  <c r="T333" i="1"/>
  <c r="V333" i="1"/>
  <c r="Z333" i="1"/>
  <c r="AA333" i="1" s="1"/>
  <c r="AE333" i="1"/>
  <c r="AF333" i="1" s="1"/>
  <c r="AI333" i="1"/>
  <c r="AJ333" i="1" s="1"/>
  <c r="AM333" i="1"/>
  <c r="AU333" i="1"/>
  <c r="J334" i="1"/>
  <c r="K334" i="1" s="1"/>
  <c r="O334" i="1"/>
  <c r="P334" i="1" s="1"/>
  <c r="T334" i="1"/>
  <c r="V334" i="1"/>
  <c r="Z334" i="1"/>
  <c r="AE334" i="1"/>
  <c r="AF334" i="1" s="1"/>
  <c r="AI334" i="1"/>
  <c r="AJ334" i="1" s="1"/>
  <c r="AM334" i="1"/>
  <c r="AP334" i="1"/>
  <c r="AU334" i="1"/>
  <c r="J335" i="1"/>
  <c r="K335" i="1" s="1"/>
  <c r="O335" i="1"/>
  <c r="P335" i="1" s="1"/>
  <c r="V335" i="1"/>
  <c r="Z335" i="1"/>
  <c r="AA335" i="1" s="1"/>
  <c r="AE335" i="1"/>
  <c r="AF335" i="1" s="1"/>
  <c r="AI335" i="1"/>
  <c r="AJ335" i="1" s="1"/>
  <c r="AM335" i="1"/>
  <c r="AU335" i="1"/>
  <c r="F336" i="1"/>
  <c r="J336" i="1"/>
  <c r="K336" i="1" s="1"/>
  <c r="O336" i="1"/>
  <c r="P336" i="1" s="1"/>
  <c r="T336" i="1"/>
  <c r="V336" i="1"/>
  <c r="Z336" i="1"/>
  <c r="AA336" i="1" s="1"/>
  <c r="AE336" i="1"/>
  <c r="AF336" i="1" s="1"/>
  <c r="AI336" i="1"/>
  <c r="AJ336" i="1" s="1"/>
  <c r="AM336" i="1"/>
  <c r="AU336" i="1"/>
  <c r="F337" i="1"/>
  <c r="J337" i="1"/>
  <c r="K337" i="1" s="1"/>
  <c r="O337" i="1"/>
  <c r="P337" i="1" s="1"/>
  <c r="S337" i="1"/>
  <c r="T337" i="1" s="1"/>
  <c r="V337" i="1"/>
  <c r="Z337" i="1"/>
  <c r="AA337" i="1" s="1"/>
  <c r="AE337" i="1"/>
  <c r="AF337" i="1" s="1"/>
  <c r="AI337" i="1"/>
  <c r="AJ337" i="1" s="1"/>
  <c r="AM337" i="1"/>
  <c r="AU337" i="1"/>
  <c r="F338" i="1"/>
  <c r="J338" i="1"/>
  <c r="K338" i="1" s="1"/>
  <c r="O338" i="1"/>
  <c r="P338" i="1" s="1"/>
  <c r="S338" i="1"/>
  <c r="T338" i="1" s="1"/>
  <c r="V338" i="1"/>
  <c r="Z338" i="1"/>
  <c r="AA338" i="1" s="1"/>
  <c r="AE338" i="1"/>
  <c r="AF338" i="1" s="1"/>
  <c r="AI338" i="1"/>
  <c r="AJ338" i="1" s="1"/>
  <c r="AM338" i="1"/>
  <c r="AU338" i="1"/>
  <c r="F339" i="1"/>
  <c r="G339" i="1" s="1"/>
  <c r="J339" i="1"/>
  <c r="K339" i="1" s="1"/>
  <c r="O339" i="1"/>
  <c r="P339" i="1" s="1"/>
  <c r="S339" i="1"/>
  <c r="T339" i="1" s="1"/>
  <c r="V339" i="1"/>
  <c r="Z339" i="1"/>
  <c r="AA339" i="1" s="1"/>
  <c r="AE339" i="1"/>
  <c r="AF339" i="1" s="1"/>
  <c r="AI339" i="1"/>
  <c r="AJ339" i="1" s="1"/>
  <c r="AM339" i="1"/>
  <c r="AU339" i="1"/>
  <c r="F340" i="1"/>
  <c r="J340" i="1"/>
  <c r="K340" i="1" s="1"/>
  <c r="O340" i="1"/>
  <c r="P340" i="1" s="1"/>
  <c r="S340" i="1"/>
  <c r="T340" i="1" s="1"/>
  <c r="V340" i="1"/>
  <c r="Z340" i="1"/>
  <c r="AA340" i="1" s="1"/>
  <c r="AE340" i="1"/>
  <c r="AF340" i="1" s="1"/>
  <c r="AI340" i="1"/>
  <c r="AJ340" i="1" s="1"/>
  <c r="AM340" i="1"/>
  <c r="AP340" i="1"/>
  <c r="AU340" i="1"/>
  <c r="F341" i="1"/>
  <c r="G341" i="1" s="1"/>
  <c r="J341" i="1"/>
  <c r="K341" i="1" s="1"/>
  <c r="O341" i="1"/>
  <c r="P341" i="1" s="1"/>
  <c r="S341" i="1"/>
  <c r="T341" i="1" s="1"/>
  <c r="V341" i="1"/>
  <c r="Z341" i="1"/>
  <c r="AA341" i="1" s="1"/>
  <c r="AE341" i="1"/>
  <c r="AF341" i="1" s="1"/>
  <c r="AI341" i="1"/>
  <c r="AJ341" i="1" s="1"/>
  <c r="AM341" i="1"/>
  <c r="AP341" i="1"/>
  <c r="AU341" i="1"/>
  <c r="F342" i="1"/>
  <c r="J342" i="1"/>
  <c r="K342" i="1" s="1"/>
  <c r="O342" i="1"/>
  <c r="P342" i="1" s="1"/>
  <c r="S342" i="1"/>
  <c r="T342" i="1" s="1"/>
  <c r="V342" i="1"/>
  <c r="Z342" i="1"/>
  <c r="AA342" i="1" s="1"/>
  <c r="AE342" i="1"/>
  <c r="AF342" i="1" s="1"/>
  <c r="AI342" i="1"/>
  <c r="AJ342" i="1" s="1"/>
  <c r="AM342" i="1"/>
  <c r="AU342" i="1"/>
  <c r="F343" i="1"/>
  <c r="J343" i="1"/>
  <c r="K343" i="1" s="1"/>
  <c r="O343" i="1"/>
  <c r="S343" i="1"/>
  <c r="T343" i="1" s="1"/>
  <c r="V343" i="1"/>
  <c r="Z343" i="1"/>
  <c r="AA343" i="1" s="1"/>
  <c r="AE343" i="1"/>
  <c r="AF343" i="1" s="1"/>
  <c r="AI343" i="1"/>
  <c r="AJ343" i="1" s="1"/>
  <c r="AM343" i="1"/>
  <c r="AP343" i="1"/>
  <c r="AU343" i="1"/>
  <c r="F344" i="1"/>
  <c r="G344" i="1" s="1"/>
  <c r="J344" i="1"/>
  <c r="K344" i="1" s="1"/>
  <c r="O344" i="1"/>
  <c r="P344" i="1" s="1"/>
  <c r="S344" i="1"/>
  <c r="T344" i="1" s="1"/>
  <c r="V344" i="1"/>
  <c r="Z344" i="1"/>
  <c r="AA344" i="1" s="1"/>
  <c r="AE344" i="1"/>
  <c r="AF344" i="1" s="1"/>
  <c r="AI344" i="1"/>
  <c r="AJ344" i="1" s="1"/>
  <c r="AM344" i="1"/>
  <c r="AP344" i="1"/>
  <c r="AU344" i="1"/>
  <c r="F345" i="1"/>
  <c r="J345" i="1"/>
  <c r="K345" i="1" s="1"/>
  <c r="O345" i="1"/>
  <c r="P345" i="1" s="1"/>
  <c r="S345" i="1"/>
  <c r="T345" i="1" s="1"/>
  <c r="V345" i="1"/>
  <c r="Z345" i="1"/>
  <c r="AA345" i="1" s="1"/>
  <c r="AE345" i="1"/>
  <c r="AF345" i="1" s="1"/>
  <c r="AI345" i="1"/>
  <c r="AJ345" i="1" s="1"/>
  <c r="AM345" i="1"/>
  <c r="AU345" i="1"/>
  <c r="F346" i="1"/>
  <c r="J346" i="1"/>
  <c r="K346" i="1" s="1"/>
  <c r="O346" i="1"/>
  <c r="P346" i="1" s="1"/>
  <c r="S346" i="1"/>
  <c r="T346" i="1" s="1"/>
  <c r="V346" i="1"/>
  <c r="Z346" i="1"/>
  <c r="AA346" i="1" s="1"/>
  <c r="AE346" i="1"/>
  <c r="AF346" i="1" s="1"/>
  <c r="AI346" i="1"/>
  <c r="AJ346" i="1" s="1"/>
  <c r="AM346" i="1"/>
  <c r="AP346" i="1"/>
  <c r="AU346" i="1"/>
  <c r="F347" i="1"/>
  <c r="G347" i="1" s="1"/>
  <c r="J347" i="1"/>
  <c r="K347" i="1" s="1"/>
  <c r="O347" i="1"/>
  <c r="P347" i="1" s="1"/>
  <c r="S347" i="1"/>
  <c r="T347" i="1" s="1"/>
  <c r="V347" i="1"/>
  <c r="Z347" i="1"/>
  <c r="AA347" i="1" s="1"/>
  <c r="AE347" i="1"/>
  <c r="AF347" i="1" s="1"/>
  <c r="AI347" i="1"/>
  <c r="AJ347" i="1" s="1"/>
  <c r="AM347" i="1"/>
  <c r="AU347" i="1"/>
  <c r="F348" i="1"/>
  <c r="J348" i="1"/>
  <c r="K348" i="1" s="1"/>
  <c r="O348" i="1"/>
  <c r="P348" i="1" s="1"/>
  <c r="S348" i="1"/>
  <c r="T348" i="1" s="1"/>
  <c r="V348" i="1"/>
  <c r="Z348" i="1"/>
  <c r="AA348" i="1" s="1"/>
  <c r="AE348" i="1"/>
  <c r="AF348" i="1" s="1"/>
  <c r="AI348" i="1"/>
  <c r="AJ348" i="1" s="1"/>
  <c r="AM348" i="1"/>
  <c r="AP348" i="1"/>
  <c r="AU348" i="1"/>
  <c r="F349" i="1"/>
  <c r="J349" i="1"/>
  <c r="K349" i="1" s="1"/>
  <c r="O349" i="1"/>
  <c r="P349" i="1" s="1"/>
  <c r="S349" i="1"/>
  <c r="T349" i="1"/>
  <c r="V349" i="1"/>
  <c r="Z349" i="1"/>
  <c r="AA349" i="1" s="1"/>
  <c r="AE349" i="1"/>
  <c r="AF349" i="1" s="1"/>
  <c r="AI349" i="1"/>
  <c r="AJ349" i="1" s="1"/>
  <c r="AM349" i="1"/>
  <c r="AP349" i="1"/>
  <c r="AU349" i="1"/>
  <c r="F350" i="1"/>
  <c r="G350" i="1" s="1"/>
  <c r="J350" i="1"/>
  <c r="K350" i="1" s="1"/>
  <c r="O350" i="1"/>
  <c r="P350" i="1" s="1"/>
  <c r="S350" i="1"/>
  <c r="T350" i="1" s="1"/>
  <c r="V350" i="1"/>
  <c r="Z350" i="1"/>
  <c r="AA350" i="1" s="1"/>
  <c r="AE350" i="1"/>
  <c r="AF350" i="1" s="1"/>
  <c r="AI350" i="1"/>
  <c r="AJ350" i="1" s="1"/>
  <c r="AM350" i="1"/>
  <c r="AP350" i="1"/>
  <c r="AU350" i="1"/>
  <c r="F351" i="1"/>
  <c r="J351" i="1"/>
  <c r="K351" i="1" s="1"/>
  <c r="O351" i="1"/>
  <c r="P351" i="1" s="1"/>
  <c r="S351" i="1"/>
  <c r="T351" i="1"/>
  <c r="V351" i="1"/>
  <c r="Z351" i="1"/>
  <c r="AA351" i="1" s="1"/>
  <c r="AE351" i="1"/>
  <c r="AF351" i="1" s="1"/>
  <c r="AI351" i="1"/>
  <c r="AJ351" i="1" s="1"/>
  <c r="AM351" i="1"/>
  <c r="AP351" i="1"/>
  <c r="AU351" i="1"/>
  <c r="F352" i="1"/>
  <c r="G352" i="1" s="1"/>
  <c r="J352" i="1"/>
  <c r="K352" i="1" s="1"/>
  <c r="O352" i="1"/>
  <c r="P352" i="1" s="1"/>
  <c r="S352" i="1"/>
  <c r="T352" i="1" s="1"/>
  <c r="V352" i="1"/>
  <c r="Z352" i="1"/>
  <c r="AA352" i="1" s="1"/>
  <c r="AE352" i="1"/>
  <c r="AF352" i="1" s="1"/>
  <c r="AI352" i="1"/>
  <c r="AJ352" i="1" s="1"/>
  <c r="AM352" i="1"/>
  <c r="AU352" i="1"/>
  <c r="F353" i="1"/>
  <c r="G353" i="1" s="1"/>
  <c r="J353" i="1"/>
  <c r="K353" i="1" s="1"/>
  <c r="O353" i="1"/>
  <c r="P353" i="1" s="1"/>
  <c r="S353" i="1"/>
  <c r="T353" i="1" s="1"/>
  <c r="V353" i="1"/>
  <c r="Z353" i="1"/>
  <c r="AA353" i="1" s="1"/>
  <c r="AE353" i="1"/>
  <c r="AF353" i="1" s="1"/>
  <c r="AI353" i="1"/>
  <c r="AJ353" i="1" s="1"/>
  <c r="AM353" i="1"/>
  <c r="AP353" i="1"/>
  <c r="AU353" i="1"/>
  <c r="F354" i="1"/>
  <c r="J354" i="1"/>
  <c r="K354" i="1" s="1"/>
  <c r="O354" i="1"/>
  <c r="P354" i="1" s="1"/>
  <c r="S354" i="1"/>
  <c r="T354" i="1" s="1"/>
  <c r="V354" i="1"/>
  <c r="Z354" i="1"/>
  <c r="AA354" i="1" s="1"/>
  <c r="AE354" i="1"/>
  <c r="AF354" i="1" s="1"/>
  <c r="AI354" i="1"/>
  <c r="AJ354" i="1" s="1"/>
  <c r="AM354" i="1"/>
  <c r="AU354" i="1"/>
  <c r="F355" i="1"/>
  <c r="J355" i="1"/>
  <c r="K355" i="1" s="1"/>
  <c r="O355" i="1"/>
  <c r="P355" i="1" s="1"/>
  <c r="S355" i="1"/>
  <c r="T355" i="1" s="1"/>
  <c r="V355" i="1"/>
  <c r="Z355" i="1"/>
  <c r="AA355" i="1" s="1"/>
  <c r="AE355" i="1"/>
  <c r="AF355" i="1"/>
  <c r="AI355" i="1"/>
  <c r="AJ355" i="1" s="1"/>
  <c r="AM355" i="1"/>
  <c r="AP355" i="1"/>
  <c r="AU355" i="1"/>
  <c r="F356" i="1"/>
  <c r="J356" i="1"/>
  <c r="K356" i="1" s="1"/>
  <c r="O356" i="1"/>
  <c r="P356" i="1" s="1"/>
  <c r="S356" i="1"/>
  <c r="T356" i="1" s="1"/>
  <c r="V356" i="1"/>
  <c r="Z356" i="1"/>
  <c r="AA356" i="1" s="1"/>
  <c r="AE356" i="1"/>
  <c r="AF356" i="1" s="1"/>
  <c r="AI356" i="1"/>
  <c r="AJ356" i="1" s="1"/>
  <c r="AM356" i="1"/>
  <c r="AU356" i="1"/>
  <c r="F357" i="1"/>
  <c r="G357" i="1" s="1"/>
  <c r="J357" i="1"/>
  <c r="K357" i="1" s="1"/>
  <c r="O357" i="1"/>
  <c r="P357" i="1" s="1"/>
  <c r="S357" i="1"/>
  <c r="T357" i="1" s="1"/>
  <c r="V357" i="1"/>
  <c r="Z357" i="1"/>
  <c r="AA357" i="1" s="1"/>
  <c r="AE357" i="1"/>
  <c r="AF357" i="1" s="1"/>
  <c r="AI357" i="1"/>
  <c r="AJ357" i="1" s="1"/>
  <c r="AM357" i="1"/>
  <c r="AP357" i="1"/>
  <c r="AU357" i="1"/>
  <c r="F358" i="1"/>
  <c r="J358" i="1"/>
  <c r="K358" i="1" s="1"/>
  <c r="O358" i="1"/>
  <c r="P358" i="1" s="1"/>
  <c r="S358" i="1"/>
  <c r="T358" i="1" s="1"/>
  <c r="V358" i="1"/>
  <c r="Z358" i="1"/>
  <c r="AA358" i="1" s="1"/>
  <c r="AE358" i="1"/>
  <c r="AF358" i="1" s="1"/>
  <c r="AI358" i="1"/>
  <c r="AJ358" i="1" s="1"/>
  <c r="AM358" i="1"/>
  <c r="AP358" i="1"/>
  <c r="AU358" i="1"/>
  <c r="F359" i="1"/>
  <c r="G359" i="1" s="1"/>
  <c r="J359" i="1"/>
  <c r="K359" i="1" s="1"/>
  <c r="O359" i="1"/>
  <c r="P359" i="1" s="1"/>
  <c r="S359" i="1"/>
  <c r="T359" i="1" s="1"/>
  <c r="V359" i="1"/>
  <c r="Z359" i="1"/>
  <c r="AA359" i="1" s="1"/>
  <c r="AE359" i="1"/>
  <c r="AF359" i="1" s="1"/>
  <c r="AI359" i="1"/>
  <c r="AJ359" i="1" s="1"/>
  <c r="AM359" i="1"/>
  <c r="AP359" i="1"/>
  <c r="AU359" i="1"/>
  <c r="F360" i="1"/>
  <c r="J360" i="1"/>
  <c r="K360" i="1" s="1"/>
  <c r="P360" i="1"/>
  <c r="S360" i="1"/>
  <c r="T360" i="1" s="1"/>
  <c r="V360" i="1"/>
  <c r="Z360" i="1"/>
  <c r="AA360" i="1" s="1"/>
  <c r="AE360" i="1"/>
  <c r="AF360" i="1" s="1"/>
  <c r="AI360" i="1"/>
  <c r="AJ360" i="1" s="1"/>
  <c r="AM360" i="1"/>
  <c r="AU360" i="1"/>
  <c r="F361" i="1"/>
  <c r="J361" i="1"/>
  <c r="K361" i="1" s="1"/>
  <c r="O361" i="1"/>
  <c r="P361" i="1" s="1"/>
  <c r="S361" i="1"/>
  <c r="T361" i="1" s="1"/>
  <c r="V361" i="1"/>
  <c r="Z361" i="1"/>
  <c r="AA361" i="1" s="1"/>
  <c r="AE361" i="1"/>
  <c r="AF361" i="1" s="1"/>
  <c r="AI361" i="1"/>
  <c r="AJ361" i="1" s="1"/>
  <c r="AM361" i="1"/>
  <c r="AP361" i="1"/>
  <c r="AU361" i="1"/>
  <c r="F362" i="1"/>
  <c r="J362" i="1"/>
  <c r="K362" i="1" s="1"/>
  <c r="O362" i="1"/>
  <c r="P362" i="1" s="1"/>
  <c r="S362" i="1"/>
  <c r="T362" i="1" s="1"/>
  <c r="V362" i="1"/>
  <c r="Z362" i="1"/>
  <c r="AA362" i="1" s="1"/>
  <c r="AE362" i="1"/>
  <c r="AF362" i="1" s="1"/>
  <c r="AI362" i="1"/>
  <c r="AJ362" i="1" s="1"/>
  <c r="AM362" i="1"/>
  <c r="AP362" i="1"/>
  <c r="AU362" i="1"/>
  <c r="F363" i="1"/>
  <c r="J363" i="1"/>
  <c r="K363" i="1" s="1"/>
  <c r="O363" i="1"/>
  <c r="P363" i="1"/>
  <c r="S363" i="1"/>
  <c r="T363" i="1" s="1"/>
  <c r="V363" i="1"/>
  <c r="Z363" i="1"/>
  <c r="AA363" i="1" s="1"/>
  <c r="AE363" i="1"/>
  <c r="AF363" i="1" s="1"/>
  <c r="AI363" i="1"/>
  <c r="AJ363" i="1" s="1"/>
  <c r="AM363" i="1"/>
  <c r="AU363" i="1"/>
  <c r="F364" i="1"/>
  <c r="J364" i="1"/>
  <c r="K364" i="1" s="1"/>
  <c r="O364" i="1"/>
  <c r="P364" i="1" s="1"/>
  <c r="S364" i="1"/>
  <c r="T364" i="1" s="1"/>
  <c r="V364" i="1"/>
  <c r="AA364" i="1"/>
  <c r="AE364" i="1"/>
  <c r="AF364" i="1" s="1"/>
  <c r="AI364" i="1"/>
  <c r="AJ364" i="1" s="1"/>
  <c r="AM364" i="1"/>
  <c r="AU364" i="1"/>
  <c r="F365" i="1"/>
  <c r="J365" i="1"/>
  <c r="K365" i="1" s="1"/>
  <c r="O365" i="1"/>
  <c r="P365" i="1" s="1"/>
  <c r="S365" i="1"/>
  <c r="T365" i="1" s="1"/>
  <c r="V365" i="1"/>
  <c r="Z365" i="1"/>
  <c r="AA365" i="1" s="1"/>
  <c r="AE365" i="1"/>
  <c r="AF365" i="1" s="1"/>
  <c r="AI365" i="1"/>
  <c r="AJ365" i="1" s="1"/>
  <c r="AM365" i="1"/>
  <c r="AP365" i="1"/>
  <c r="AU365" i="1"/>
  <c r="F366" i="1"/>
  <c r="G366" i="1" s="1"/>
  <c r="J366" i="1"/>
  <c r="K366" i="1" s="1"/>
  <c r="O366" i="1"/>
  <c r="P366" i="1" s="1"/>
  <c r="S366" i="1"/>
  <c r="T366" i="1" s="1"/>
  <c r="V366" i="1"/>
  <c r="Z366" i="1"/>
  <c r="AA366" i="1" s="1"/>
  <c r="AE366" i="1"/>
  <c r="AF366" i="1" s="1"/>
  <c r="AI366" i="1"/>
  <c r="AJ366" i="1" s="1"/>
  <c r="AM366" i="1"/>
  <c r="AU366" i="1"/>
  <c r="F367" i="1"/>
  <c r="G367" i="1" s="1"/>
  <c r="J367" i="1"/>
  <c r="K367" i="1" s="1"/>
  <c r="O367" i="1"/>
  <c r="P367" i="1" s="1"/>
  <c r="S367" i="1"/>
  <c r="T367" i="1" s="1"/>
  <c r="Z367" i="1"/>
  <c r="AA367" i="1" s="1"/>
  <c r="AE367" i="1"/>
  <c r="AF367" i="1" s="1"/>
  <c r="AI367" i="1"/>
  <c r="AJ367" i="1" s="1"/>
  <c r="AM367" i="1"/>
  <c r="AP367" i="1"/>
  <c r="AU367" i="1"/>
  <c r="F368" i="1"/>
  <c r="J368" i="1"/>
  <c r="K368" i="1" s="1"/>
  <c r="O368" i="1"/>
  <c r="P368" i="1" s="1"/>
  <c r="S368" i="1"/>
  <c r="T368" i="1" s="1"/>
  <c r="Z368" i="1"/>
  <c r="AA368" i="1" s="1"/>
  <c r="AE368" i="1"/>
  <c r="AF368" i="1" s="1"/>
  <c r="AI368" i="1"/>
  <c r="AJ368" i="1" s="1"/>
  <c r="AM368" i="1"/>
  <c r="AU368" i="1"/>
  <c r="F369" i="1"/>
  <c r="G369" i="1" s="1"/>
  <c r="J369" i="1"/>
  <c r="K369" i="1" s="1"/>
  <c r="O369" i="1"/>
  <c r="P369" i="1" s="1"/>
  <c r="S369" i="1"/>
  <c r="T369" i="1" s="1"/>
  <c r="Z369" i="1"/>
  <c r="AA369" i="1" s="1"/>
  <c r="AE369" i="1"/>
  <c r="AF369" i="1" s="1"/>
  <c r="AI369" i="1"/>
  <c r="AJ369" i="1" s="1"/>
  <c r="AM369" i="1"/>
  <c r="AO369" i="1"/>
  <c r="AP369" i="1"/>
  <c r="AU369" i="1"/>
  <c r="F370" i="1"/>
  <c r="G370" i="1" s="1"/>
  <c r="J370" i="1"/>
  <c r="K370" i="1" s="1"/>
  <c r="O370" i="1"/>
  <c r="P370" i="1" s="1"/>
  <c r="S370" i="1"/>
  <c r="T370" i="1" s="1"/>
  <c r="Z370" i="1"/>
  <c r="AA370" i="1"/>
  <c r="AE370" i="1"/>
  <c r="AF370" i="1"/>
  <c r="AI370" i="1"/>
  <c r="AJ370" i="1"/>
  <c r="AM370" i="1"/>
  <c r="AO370" i="1"/>
  <c r="AP370" i="1"/>
  <c r="AU370" i="1"/>
  <c r="F371" i="1"/>
  <c r="G371" i="1"/>
  <c r="J371" i="1"/>
  <c r="K371" i="1"/>
  <c r="O371" i="1"/>
  <c r="P371" i="1"/>
  <c r="S371" i="1"/>
  <c r="T371" i="1"/>
  <c r="Z371" i="1"/>
  <c r="AA371" i="1" s="1"/>
  <c r="AE371" i="1"/>
  <c r="AF371" i="1" s="1"/>
  <c r="AI371" i="1"/>
  <c r="AJ371" i="1" s="1"/>
  <c r="AM371" i="1"/>
  <c r="AO371" i="1"/>
  <c r="AP371" i="1"/>
  <c r="AU371" i="1"/>
  <c r="F372" i="1"/>
  <c r="G372" i="1" s="1"/>
  <c r="J372" i="1"/>
  <c r="K372" i="1" s="1"/>
  <c r="O372" i="1"/>
  <c r="P372" i="1" s="1"/>
  <c r="S372" i="1"/>
  <c r="T372" i="1" s="1"/>
  <c r="V372" i="1"/>
  <c r="Z372" i="1"/>
  <c r="AA372" i="1" s="1"/>
  <c r="AE372" i="1"/>
  <c r="AF372" i="1" s="1"/>
  <c r="AI372" i="1"/>
  <c r="AJ372" i="1" s="1"/>
  <c r="AM372" i="1"/>
  <c r="AO372" i="1"/>
  <c r="AP372" i="1"/>
  <c r="AU372" i="1"/>
  <c r="F373" i="1"/>
  <c r="G373" i="1" s="1"/>
  <c r="J373" i="1"/>
  <c r="K373" i="1" s="1"/>
  <c r="O373" i="1"/>
  <c r="P373" i="1" s="1"/>
  <c r="S373" i="1"/>
  <c r="T373" i="1" s="1"/>
  <c r="V373" i="1"/>
  <c r="Z373" i="1"/>
  <c r="AA373" i="1" s="1"/>
  <c r="AE373" i="1"/>
  <c r="AF373" i="1" s="1"/>
  <c r="AI373" i="1"/>
  <c r="AJ373" i="1" s="1"/>
  <c r="AM373" i="1"/>
  <c r="AO373" i="1"/>
  <c r="AP373" i="1"/>
  <c r="AU373" i="1"/>
  <c r="G374" i="1"/>
  <c r="J374" i="1"/>
  <c r="K374" i="1" s="1"/>
  <c r="O374" i="1"/>
  <c r="P374" i="1" s="1"/>
  <c r="S374" i="1"/>
  <c r="T374" i="1" s="1"/>
  <c r="V374" i="1"/>
  <c r="Z374" i="1"/>
  <c r="AA374" i="1" s="1"/>
  <c r="AE374" i="1"/>
  <c r="AF374" i="1" s="1"/>
  <c r="AI374" i="1"/>
  <c r="AJ374" i="1" s="1"/>
  <c r="AM374" i="1"/>
  <c r="AO374" i="1"/>
  <c r="AP374" i="1"/>
  <c r="AU374" i="1"/>
  <c r="G375" i="1"/>
  <c r="J375" i="1"/>
  <c r="K375" i="1" s="1"/>
  <c r="O375" i="1"/>
  <c r="P375" i="1" s="1"/>
  <c r="S375" i="1"/>
  <c r="T375" i="1" s="1"/>
  <c r="V375" i="1"/>
  <c r="Z375" i="1"/>
  <c r="AA375" i="1" s="1"/>
  <c r="AE375" i="1"/>
  <c r="AF375" i="1" s="1"/>
  <c r="AI375" i="1"/>
  <c r="AJ375" i="1" s="1"/>
  <c r="AM375" i="1"/>
  <c r="AO375" i="1"/>
  <c r="AP375" i="1"/>
  <c r="AU375" i="1"/>
  <c r="F376" i="1"/>
  <c r="G376" i="1" s="1"/>
  <c r="J376" i="1"/>
  <c r="K376" i="1" s="1"/>
  <c r="O376" i="1"/>
  <c r="P376" i="1" s="1"/>
  <c r="S376" i="1"/>
  <c r="T376" i="1" s="1"/>
  <c r="V376" i="1"/>
  <c r="Z376" i="1"/>
  <c r="AA376" i="1" s="1"/>
  <c r="AE376" i="1"/>
  <c r="AF376" i="1" s="1"/>
  <c r="AI376" i="1"/>
  <c r="AJ376" i="1" s="1"/>
  <c r="AM376" i="1"/>
  <c r="AO376" i="1"/>
  <c r="AU376" i="1"/>
  <c r="G36" i="1"/>
  <c r="AN36" i="1"/>
  <c r="AO35" i="1"/>
  <c r="AN35" i="1"/>
  <c r="AP368" i="1"/>
  <c r="AO368" i="1"/>
  <c r="G368" i="1"/>
  <c r="AN368" i="1"/>
  <c r="AO135" i="1"/>
  <c r="AO363" i="1"/>
  <c r="AO269" i="1"/>
  <c r="AP135" i="1"/>
  <c r="AP99" i="1"/>
  <c r="G361" i="1"/>
  <c r="AN361" i="1"/>
  <c r="AN367" i="1"/>
  <c r="AO366" i="1"/>
  <c r="G364" i="1"/>
  <c r="AN364" i="1"/>
  <c r="AP363" i="1"/>
  <c r="G363" i="1"/>
  <c r="AN363" i="1"/>
  <c r="AO361" i="1"/>
  <c r="AO218" i="1"/>
  <c r="AO195" i="1"/>
  <c r="AN135" i="1"/>
  <c r="AO133" i="1"/>
  <c r="AN99" i="1"/>
  <c r="AO367" i="1"/>
  <c r="AP366" i="1"/>
  <c r="AN366" i="1"/>
  <c r="AO365" i="1"/>
  <c r="G365" i="1"/>
  <c r="AN365" i="1"/>
  <c r="AO362" i="1"/>
  <c r="G362" i="1"/>
  <c r="AN362" i="1"/>
  <c r="AP360" i="1"/>
  <c r="AO360" i="1"/>
  <c r="G360" i="1"/>
  <c r="AN360" i="1"/>
  <c r="AO359" i="1"/>
  <c r="AN359" i="1"/>
  <c r="AO356" i="1"/>
  <c r="AO237" i="1"/>
  <c r="AO33" i="1"/>
  <c r="AO358" i="1"/>
  <c r="G358" i="1"/>
  <c r="AN358" i="1"/>
  <c r="AP356" i="1"/>
  <c r="AO355" i="1"/>
  <c r="G356" i="1"/>
  <c r="AN356" i="1"/>
  <c r="G355" i="1"/>
  <c r="AN355" i="1"/>
  <c r="AP354" i="1"/>
  <c r="AO354" i="1"/>
  <c r="G354" i="1"/>
  <c r="AN354" i="1"/>
  <c r="AO353" i="1"/>
  <c r="AN353" i="1"/>
  <c r="AO299" i="1"/>
  <c r="AO291" i="1"/>
  <c r="AO274" i="1"/>
  <c r="AO228" i="1"/>
  <c r="AO209" i="1"/>
  <c r="AO39" i="1"/>
  <c r="AO34" i="1"/>
  <c r="AO317" i="1"/>
  <c r="AO306" i="1"/>
  <c r="AO352" i="1"/>
  <c r="AO342" i="1"/>
  <c r="AO261" i="1"/>
  <c r="AO242" i="1"/>
  <c r="AO230" i="1"/>
  <c r="AO226" i="1"/>
  <c r="AO286" i="1"/>
  <c r="AO276" i="1"/>
  <c r="AO191" i="1"/>
  <c r="AP133" i="1"/>
  <c r="AP352" i="1"/>
  <c r="AN352" i="1"/>
  <c r="AO339" i="1"/>
  <c r="AO322" i="1"/>
  <c r="G351" i="1"/>
  <c r="AN351" i="1"/>
  <c r="AO349" i="1"/>
  <c r="AO348" i="1"/>
  <c r="G349" i="1"/>
  <c r="AN349" i="1"/>
  <c r="G348" i="1"/>
  <c r="AN348" i="1"/>
  <c r="AO347" i="1"/>
  <c r="AO300" i="1"/>
  <c r="AO290" i="1"/>
  <c r="AO285" i="1"/>
  <c r="AO279" i="1"/>
  <c r="AO275" i="1"/>
  <c r="AO262" i="1"/>
  <c r="AO241" i="1"/>
  <c r="AO231" i="1"/>
  <c r="AO229" i="1"/>
  <c r="AO227" i="1"/>
  <c r="AO219" i="1"/>
  <c r="AN133" i="1"/>
  <c r="AO47" i="1"/>
  <c r="AP347" i="1"/>
  <c r="AN347" i="1"/>
  <c r="AP342" i="1"/>
  <c r="G342" i="1"/>
  <c r="AN342" i="1"/>
  <c r="AP339" i="1"/>
  <c r="AP338" i="1"/>
  <c r="G338" i="1"/>
  <c r="G333" i="1"/>
  <c r="AO331" i="1"/>
  <c r="AO329" i="1"/>
  <c r="AO328" i="1"/>
  <c r="AN327" i="1"/>
  <c r="G322" i="1"/>
  <c r="AO318" i="1"/>
  <c r="AP308" i="1"/>
  <c r="AP300" i="1"/>
  <c r="G300" i="1"/>
  <c r="AN300" i="1"/>
  <c r="AP299" i="1"/>
  <c r="G299" i="1"/>
  <c r="AN299" i="1"/>
  <c r="AP291" i="1"/>
  <c r="G291" i="1"/>
  <c r="AN291" i="1"/>
  <c r="AP290" i="1"/>
  <c r="G290" i="1"/>
  <c r="AN290" i="1"/>
  <c r="AP286" i="1"/>
  <c r="G286" i="1"/>
  <c r="AN286" i="1"/>
  <c r="AP285" i="1"/>
  <c r="G285" i="1"/>
  <c r="AN285" i="1"/>
  <c r="AP276" i="1"/>
  <c r="G276" i="1"/>
  <c r="AN276" i="1"/>
  <c r="AP275" i="1"/>
  <c r="G275" i="1"/>
  <c r="AN275" i="1"/>
  <c r="G274" i="1"/>
  <c r="AP270" i="1"/>
  <c r="G270" i="1"/>
  <c r="AN270" i="1"/>
  <c r="AP269" i="1"/>
  <c r="G269" i="1"/>
  <c r="AN269" i="1"/>
  <c r="AP262" i="1"/>
  <c r="G262" i="1"/>
  <c r="AN262" i="1"/>
  <c r="AP261" i="1"/>
  <c r="G261" i="1"/>
  <c r="AN261" i="1"/>
  <c r="AP258" i="1"/>
  <c r="G258" i="1"/>
  <c r="AN258" i="1"/>
  <c r="AP257" i="1"/>
  <c r="G257" i="1"/>
  <c r="AN257" i="1"/>
  <c r="AO248" i="1"/>
  <c r="AO247" i="1"/>
  <c r="AP242" i="1"/>
  <c r="G242" i="1"/>
  <c r="AN242" i="1"/>
  <c r="AP241" i="1"/>
  <c r="G241" i="1"/>
  <c r="AN241" i="1"/>
  <c r="AP237" i="1"/>
  <c r="G237" i="1"/>
  <c r="AN237" i="1"/>
  <c r="AP231" i="1"/>
  <c r="G231" i="1"/>
  <c r="AN231" i="1"/>
  <c r="AP230" i="1"/>
  <c r="G230" i="1"/>
  <c r="AN230" i="1"/>
  <c r="AP229" i="1"/>
  <c r="G229" i="1"/>
  <c r="AN229" i="1"/>
  <c r="AP228" i="1"/>
  <c r="G228" i="1"/>
  <c r="AN228" i="1"/>
  <c r="AP227" i="1"/>
  <c r="G227" i="1"/>
  <c r="AN227" i="1"/>
  <c r="AP226" i="1"/>
  <c r="G226" i="1"/>
  <c r="AN226" i="1"/>
  <c r="AP219" i="1"/>
  <c r="G219" i="1"/>
  <c r="AN219" i="1"/>
  <c r="AP218" i="1"/>
  <c r="G218" i="1"/>
  <c r="AN218" i="1"/>
  <c r="AO214" i="1"/>
  <c r="AO213" i="1"/>
  <c r="AO212" i="1"/>
  <c r="AP209" i="1"/>
  <c r="G209" i="1"/>
  <c r="AN209" i="1"/>
  <c r="AP208" i="1"/>
  <c r="G208" i="1"/>
  <c r="AN208" i="1"/>
  <c r="AP207" i="1"/>
  <c r="G207" i="1"/>
  <c r="AN207" i="1"/>
  <c r="AP206" i="1"/>
  <c r="G206" i="1"/>
  <c r="AN206" i="1"/>
  <c r="AO205" i="1"/>
  <c r="AO204" i="1"/>
  <c r="AO202" i="1"/>
  <c r="AO201" i="1"/>
  <c r="AO198" i="1"/>
  <c r="AP195" i="1"/>
  <c r="G195" i="1"/>
  <c r="AN195" i="1"/>
  <c r="AO194" i="1"/>
  <c r="AO183" i="1"/>
  <c r="AO149" i="1"/>
  <c r="AO123" i="1"/>
  <c r="AN49" i="1"/>
  <c r="AP39" i="1"/>
  <c r="AO38" i="1"/>
  <c r="AO37" i="1"/>
  <c r="AP33" i="1"/>
  <c r="AO346" i="1"/>
  <c r="G331" i="1"/>
  <c r="AN331" i="1"/>
  <c r="AN330" i="1"/>
  <c r="G329" i="1"/>
  <c r="AN329" i="1"/>
  <c r="AN328" i="1"/>
  <c r="G318" i="1"/>
  <c r="G293" i="1"/>
  <c r="G248" i="1"/>
  <c r="AN248" i="1"/>
  <c r="G247" i="1"/>
  <c r="AN247" i="1"/>
  <c r="G214" i="1"/>
  <c r="AN214" i="1"/>
  <c r="G213" i="1"/>
  <c r="AN213" i="1"/>
  <c r="G212" i="1"/>
  <c r="AN212" i="1"/>
  <c r="G204" i="1"/>
  <c r="AN204" i="1"/>
  <c r="G202" i="1"/>
  <c r="AN202" i="1"/>
  <c r="G201" i="1"/>
  <c r="AN201" i="1"/>
  <c r="G346" i="1"/>
  <c r="AN346" i="1"/>
  <c r="G345" i="1"/>
  <c r="AO345" i="1"/>
  <c r="AN344" i="1"/>
  <c r="AO341" i="1"/>
  <c r="AN341" i="1"/>
  <c r="G340" i="1"/>
  <c r="AP337" i="1"/>
  <c r="G337" i="1"/>
  <c r="AN337" i="1"/>
  <c r="AP333" i="1"/>
  <c r="AP335" i="1"/>
  <c r="AA334" i="1"/>
  <c r="AN334" i="1"/>
  <c r="AO335" i="1"/>
  <c r="AO334" i="1"/>
  <c r="AN335" i="1"/>
  <c r="G332" i="1"/>
  <c r="K326" i="1"/>
  <c r="AF327" i="1"/>
  <c r="AA327" i="1"/>
  <c r="T327" i="1"/>
  <c r="G327" i="1"/>
  <c r="AO326" i="1"/>
  <c r="AP326" i="1"/>
  <c r="AO325" i="1"/>
  <c r="G325" i="1"/>
  <c r="AO324" i="1"/>
  <c r="AN324" i="1"/>
  <c r="G323" i="1"/>
  <c r="AN323" i="1"/>
  <c r="AO321" i="1"/>
  <c r="AO320" i="1"/>
  <c r="G321" i="1"/>
  <c r="AN321" i="1"/>
  <c r="G320" i="1"/>
  <c r="G319" i="1"/>
  <c r="G317" i="1"/>
  <c r="AO316" i="1"/>
  <c r="AN316" i="1"/>
  <c r="AO314" i="1"/>
  <c r="G315" i="1"/>
  <c r="AN315" i="1"/>
  <c r="G314" i="1"/>
  <c r="G313" i="1"/>
  <c r="AO312" i="1"/>
  <c r="AN312" i="1"/>
  <c r="AP311" i="1"/>
  <c r="G311" i="1"/>
  <c r="AN311" i="1"/>
  <c r="AO310" i="1"/>
  <c r="G310" i="1"/>
  <c r="AN310" i="1"/>
  <c r="AP309" i="1"/>
  <c r="AO307" i="1"/>
  <c r="AP306" i="1"/>
  <c r="G308" i="1"/>
  <c r="AN308" i="1"/>
  <c r="G307" i="1"/>
  <c r="AN307" i="1"/>
  <c r="G306" i="1"/>
  <c r="AN306" i="1"/>
  <c r="AO305" i="1"/>
  <c r="G305" i="1"/>
  <c r="G304" i="1"/>
  <c r="AN304" i="1"/>
  <c r="AO303" i="1"/>
  <c r="G303" i="1"/>
  <c r="AN303" i="1"/>
  <c r="AO302" i="1"/>
  <c r="G302" i="1"/>
  <c r="AN302" i="1"/>
  <c r="AO298" i="1"/>
  <c r="G298" i="1"/>
  <c r="AN298" i="1"/>
  <c r="AO297" i="1"/>
  <c r="AN297" i="1"/>
  <c r="AO296" i="1"/>
  <c r="AP296" i="1"/>
  <c r="G296" i="1"/>
  <c r="AN296" i="1"/>
  <c r="AO295" i="1"/>
  <c r="G295" i="1"/>
  <c r="AN295" i="1"/>
  <c r="AO292" i="1"/>
  <c r="G292" i="1"/>
  <c r="AN292" i="1"/>
  <c r="AO289" i="1"/>
  <c r="G289" i="1"/>
  <c r="AN289" i="1"/>
  <c r="AO288" i="1"/>
  <c r="G288" i="1"/>
  <c r="AN288" i="1"/>
  <c r="AO284" i="1"/>
  <c r="G284" i="1"/>
  <c r="AN284" i="1"/>
  <c r="AO283" i="1"/>
  <c r="G283" i="1"/>
  <c r="AN283" i="1"/>
  <c r="AP282" i="1"/>
  <c r="G282" i="1"/>
  <c r="AN282" i="1"/>
  <c r="G281" i="1"/>
  <c r="AN281" i="1"/>
  <c r="AP279" i="1"/>
  <c r="AO278" i="1"/>
  <c r="G279" i="1"/>
  <c r="AN279" i="1"/>
  <c r="G278" i="1"/>
  <c r="AN278" i="1"/>
  <c r="AO277" i="1"/>
  <c r="G277" i="1"/>
  <c r="AN277" i="1"/>
  <c r="AO272" i="1"/>
  <c r="AO271" i="1"/>
  <c r="G272" i="1"/>
  <c r="G271" i="1"/>
  <c r="AN271" i="1"/>
  <c r="AO268" i="1"/>
  <c r="G268" i="1"/>
  <c r="AN268" i="1"/>
  <c r="AO267" i="1"/>
  <c r="G267" i="1"/>
  <c r="AN267" i="1"/>
  <c r="G266" i="1"/>
  <c r="AN266" i="1"/>
  <c r="G265" i="1"/>
  <c r="AN265" i="1"/>
  <c r="AA263" i="1"/>
  <c r="AO266" i="1"/>
  <c r="AO265" i="1"/>
  <c r="AO264" i="1"/>
  <c r="G264" i="1"/>
  <c r="AN264" i="1"/>
  <c r="AO260" i="1"/>
  <c r="AP260" i="1"/>
  <c r="G260" i="1"/>
  <c r="AN260" i="1"/>
  <c r="AO256" i="1"/>
  <c r="G256" i="1"/>
  <c r="AN256" i="1"/>
  <c r="AO255" i="1"/>
  <c r="G255" i="1"/>
  <c r="AN255" i="1"/>
  <c r="AO254" i="1"/>
  <c r="G254" i="1"/>
  <c r="AN254" i="1"/>
  <c r="AO253" i="1"/>
  <c r="G253" i="1"/>
  <c r="AN253" i="1"/>
  <c r="AO251" i="1"/>
  <c r="AO250" i="1"/>
  <c r="G251" i="1"/>
  <c r="AN251" i="1"/>
  <c r="G250" i="1"/>
  <c r="AN250" i="1"/>
  <c r="AO249" i="1"/>
  <c r="G249" i="1"/>
  <c r="AN249" i="1"/>
  <c r="AO246" i="1"/>
  <c r="G246" i="1"/>
  <c r="AN246" i="1"/>
  <c r="AO224" i="1"/>
  <c r="AO223" i="1"/>
  <c r="AO222" i="1"/>
  <c r="G224" i="1"/>
  <c r="AN224" i="1"/>
  <c r="G223" i="1"/>
  <c r="AN223" i="1"/>
  <c r="G222" i="1"/>
  <c r="AN222" i="1"/>
  <c r="AA220" i="1"/>
  <c r="AN220" i="1"/>
  <c r="AO221" i="1"/>
  <c r="AO220" i="1"/>
  <c r="G221" i="1"/>
  <c r="AN221" i="1"/>
  <c r="AO216" i="1"/>
  <c r="AO215" i="1"/>
  <c r="AP214" i="1"/>
  <c r="AP216" i="1"/>
  <c r="AP215" i="1"/>
  <c r="G216" i="1"/>
  <c r="G215" i="1"/>
  <c r="AN215" i="1"/>
  <c r="AO211" i="1"/>
  <c r="G211" i="1"/>
  <c r="AN211" i="1"/>
  <c r="AP205" i="1"/>
  <c r="G205" i="1"/>
  <c r="AN205" i="1"/>
  <c r="AO200" i="1"/>
  <c r="AP200" i="1"/>
  <c r="G200" i="1"/>
  <c r="AN200" i="1"/>
  <c r="AO199" i="1"/>
  <c r="AP199" i="1"/>
  <c r="G199" i="1"/>
  <c r="AN199" i="1"/>
  <c r="AP198" i="1"/>
  <c r="G198" i="1"/>
  <c r="AN198" i="1"/>
  <c r="AO197" i="1"/>
  <c r="G197" i="1"/>
  <c r="AN197" i="1"/>
  <c r="AO181" i="1"/>
  <c r="G186" i="1"/>
  <c r="AN186" i="1"/>
  <c r="G185" i="1"/>
  <c r="AN185" i="1"/>
  <c r="G191" i="1"/>
  <c r="AN191" i="1"/>
  <c r="AO186" i="1"/>
  <c r="AO185" i="1"/>
  <c r="AP183" i="1"/>
  <c r="G183" i="1"/>
  <c r="AN183" i="1"/>
  <c r="AP181" i="1"/>
  <c r="G181" i="1"/>
  <c r="AN181" i="1"/>
  <c r="AP194" i="1"/>
  <c r="G194" i="1"/>
  <c r="AN194" i="1"/>
  <c r="AO193" i="1"/>
  <c r="G193" i="1"/>
  <c r="AN193" i="1"/>
  <c r="AO192" i="1"/>
  <c r="G192" i="1"/>
  <c r="AN192" i="1"/>
  <c r="AO190" i="1"/>
  <c r="G190" i="1"/>
  <c r="AN190" i="1"/>
  <c r="AO188" i="1"/>
  <c r="AO187" i="1"/>
  <c r="G188" i="1"/>
  <c r="AN188" i="1"/>
  <c r="G187" i="1"/>
  <c r="AN187" i="1"/>
  <c r="G184" i="1"/>
  <c r="AN184" i="1"/>
  <c r="G180" i="1"/>
  <c r="AN180" i="1"/>
  <c r="AN47" i="1"/>
  <c r="AO184" i="1"/>
  <c r="AO180" i="1"/>
  <c r="AO145" i="1"/>
  <c r="AO125" i="1"/>
  <c r="AN123" i="1"/>
  <c r="AO110" i="1"/>
  <c r="AO79" i="1"/>
  <c r="AO57" i="1"/>
  <c r="AN39" i="1"/>
  <c r="AN37" i="1"/>
  <c r="AN33" i="1"/>
  <c r="AO164" i="1"/>
  <c r="AO152" i="1"/>
  <c r="AO147" i="1"/>
  <c r="AO143" i="1"/>
  <c r="AO163" i="1"/>
  <c r="AO155" i="1"/>
  <c r="AO151" i="1"/>
  <c r="AO148" i="1"/>
  <c r="AO146" i="1"/>
  <c r="AO144" i="1"/>
  <c r="AP125" i="1"/>
  <c r="AO122" i="1"/>
  <c r="AO121" i="1"/>
  <c r="AP101" i="1"/>
  <c r="AO91" i="1"/>
  <c r="AO87" i="1"/>
  <c r="AO85" i="1"/>
  <c r="AP79" i="1"/>
  <c r="AO71" i="1"/>
  <c r="AO61" i="1"/>
  <c r="AO53" i="1"/>
  <c r="AO172" i="1"/>
  <c r="AO170" i="1"/>
  <c r="AO169" i="1"/>
  <c r="AO167" i="1"/>
  <c r="AO166" i="1"/>
  <c r="AP164" i="1"/>
  <c r="G164" i="1"/>
  <c r="AN164" i="1"/>
  <c r="AP163" i="1"/>
  <c r="G163" i="1"/>
  <c r="AN163" i="1"/>
  <c r="AO159" i="1"/>
  <c r="AO158" i="1"/>
  <c r="G156" i="1"/>
  <c r="AN156" i="1"/>
  <c r="AP155" i="1"/>
  <c r="AN155" i="1"/>
  <c r="G153" i="1"/>
  <c r="AN153" i="1"/>
  <c r="AP152" i="1"/>
  <c r="G152" i="1"/>
  <c r="AN152" i="1"/>
  <c r="AP151" i="1"/>
  <c r="G151" i="1"/>
  <c r="AN151" i="1"/>
  <c r="G150" i="1"/>
  <c r="AN150" i="1"/>
  <c r="AP149" i="1"/>
  <c r="G149" i="1"/>
  <c r="AN149" i="1"/>
  <c r="AP148" i="1"/>
  <c r="G148" i="1"/>
  <c r="AN148" i="1"/>
  <c r="AP147" i="1"/>
  <c r="G147" i="1"/>
  <c r="AN147" i="1"/>
  <c r="AP146" i="1"/>
  <c r="G146" i="1"/>
  <c r="AN146" i="1"/>
  <c r="AP145" i="1"/>
  <c r="G145" i="1"/>
  <c r="AN145" i="1"/>
  <c r="AP144" i="1"/>
  <c r="G144" i="1"/>
  <c r="AN144" i="1"/>
  <c r="AP143" i="1"/>
  <c r="G143" i="1"/>
  <c r="AN143" i="1"/>
  <c r="G142" i="1"/>
  <c r="AN142" i="1"/>
  <c r="AO139" i="1"/>
  <c r="G138" i="1"/>
  <c r="AN138" i="1"/>
  <c r="AP137" i="1"/>
  <c r="G137" i="1"/>
  <c r="AN137" i="1"/>
  <c r="AO132" i="1"/>
  <c r="AO131" i="1"/>
  <c r="AN125" i="1"/>
  <c r="AO124" i="1"/>
  <c r="AP122" i="1"/>
  <c r="AN121" i="1"/>
  <c r="AO118" i="1"/>
  <c r="AN101" i="1"/>
  <c r="AP91" i="1"/>
  <c r="AO89" i="1"/>
  <c r="AP87" i="1"/>
  <c r="AN79" i="1"/>
  <c r="AO69" i="1"/>
  <c r="AO58" i="1"/>
  <c r="AO48" i="1"/>
  <c r="G172" i="1"/>
  <c r="AN172" i="1"/>
  <c r="G169" i="1"/>
  <c r="AN169" i="1"/>
  <c r="G167" i="1"/>
  <c r="AN167" i="1"/>
  <c r="G166" i="1"/>
  <c r="AN166" i="1"/>
  <c r="G158" i="1"/>
  <c r="AN158" i="1"/>
  <c r="G157" i="1"/>
  <c r="AN157" i="1"/>
  <c r="G154" i="1"/>
  <c r="AN154" i="1"/>
  <c r="G141" i="1"/>
  <c r="AN141" i="1"/>
  <c r="G139" i="1"/>
  <c r="AN139" i="1"/>
  <c r="G136" i="1"/>
  <c r="AN136" i="1"/>
  <c r="AP34" i="1"/>
  <c r="AO179" i="1"/>
  <c r="AP179" i="1"/>
  <c r="G179" i="1"/>
  <c r="AN179" i="1"/>
  <c r="AO178" i="1"/>
  <c r="G178" i="1"/>
  <c r="AN178" i="1"/>
  <c r="AO177" i="1"/>
  <c r="AP177" i="1"/>
  <c r="G177" i="1"/>
  <c r="AN177" i="1"/>
  <c r="AO176" i="1"/>
  <c r="AP176" i="1"/>
  <c r="G176" i="1"/>
  <c r="AN176" i="1"/>
  <c r="AO174" i="1"/>
  <c r="AO173" i="1"/>
  <c r="G174" i="1"/>
  <c r="AN174" i="1"/>
  <c r="G173" i="1"/>
  <c r="AN173" i="1"/>
  <c r="AO171" i="1"/>
  <c r="G171" i="1"/>
  <c r="AN171" i="1"/>
  <c r="AP170" i="1"/>
  <c r="G170" i="1"/>
  <c r="AN170" i="1"/>
  <c r="AO165" i="1"/>
  <c r="G165" i="1"/>
  <c r="AN165" i="1"/>
  <c r="AO162" i="1"/>
  <c r="G162" i="1"/>
  <c r="AN162" i="1"/>
  <c r="AP159" i="1"/>
  <c r="AO160" i="1"/>
  <c r="G160" i="1"/>
  <c r="AN160" i="1"/>
  <c r="G159" i="1"/>
  <c r="AN159" i="1"/>
  <c r="AO156" i="1"/>
  <c r="AO154" i="1"/>
  <c r="AO153" i="1"/>
  <c r="AO150" i="1"/>
  <c r="AP150" i="1"/>
  <c r="AP132" i="1"/>
  <c r="G132" i="1"/>
  <c r="AN132" i="1"/>
  <c r="AN131" i="1"/>
  <c r="G122" i="1"/>
  <c r="AN122" i="1"/>
  <c r="AO102" i="1"/>
  <c r="AO95" i="1"/>
  <c r="AP50" i="1"/>
  <c r="G124" i="1"/>
  <c r="AN124" i="1"/>
  <c r="G117" i="1"/>
  <c r="AN117" i="1"/>
  <c r="G116" i="1"/>
  <c r="AN116" i="1"/>
  <c r="G109" i="1"/>
  <c r="AN109" i="1"/>
  <c r="G106" i="1"/>
  <c r="AN106" i="1"/>
  <c r="AN102" i="1"/>
  <c r="AP85" i="1"/>
  <c r="AO67" i="1"/>
  <c r="AP38" i="1"/>
  <c r="AO142" i="1"/>
  <c r="AP142" i="1"/>
  <c r="AO141" i="1"/>
  <c r="AO138" i="1"/>
  <c r="AO136" i="1"/>
  <c r="AO130" i="1"/>
  <c r="AP130" i="1"/>
  <c r="G130" i="1"/>
  <c r="AN130" i="1"/>
  <c r="AO129" i="1"/>
  <c r="AN129" i="1"/>
  <c r="AA118" i="1"/>
  <c r="AN118" i="1"/>
  <c r="AO128" i="1"/>
  <c r="G128" i="1"/>
  <c r="AN128" i="1"/>
  <c r="AO127" i="1"/>
  <c r="AN127" i="1"/>
  <c r="AO115" i="1"/>
  <c r="G115" i="1"/>
  <c r="AN115" i="1"/>
  <c r="AO114" i="1"/>
  <c r="AP114" i="1"/>
  <c r="G114" i="1"/>
  <c r="AN114" i="1"/>
  <c r="AO113" i="1"/>
  <c r="G113" i="1"/>
  <c r="AN113" i="1"/>
  <c r="AO111" i="1"/>
  <c r="AO112" i="1"/>
  <c r="G112" i="1"/>
  <c r="AN112" i="1"/>
  <c r="G111" i="1"/>
  <c r="AN111" i="1"/>
  <c r="G110" i="1"/>
  <c r="AN110" i="1"/>
  <c r="AO109" i="1"/>
  <c r="AP108" i="1"/>
  <c r="G108" i="1"/>
  <c r="AN108" i="1"/>
  <c r="AO107" i="1"/>
  <c r="G107" i="1"/>
  <c r="AN107" i="1"/>
  <c r="AO106" i="1"/>
  <c r="G104" i="1"/>
  <c r="AN104" i="1"/>
  <c r="AO104" i="1"/>
  <c r="G100" i="1"/>
  <c r="AN100" i="1"/>
  <c r="AO100" i="1"/>
  <c r="AN95" i="1"/>
  <c r="AN91" i="1"/>
  <c r="AN89" i="1"/>
  <c r="AN87" i="1"/>
  <c r="AN85" i="1"/>
  <c r="G70" i="1"/>
  <c r="AN69" i="1"/>
  <c r="G38" i="1"/>
  <c r="AN38" i="1"/>
  <c r="AO36" i="1"/>
  <c r="G34" i="1"/>
  <c r="AN34" i="1"/>
  <c r="G32" i="1"/>
  <c r="AN32" i="1"/>
  <c r="AO30" i="1"/>
  <c r="AO27" i="1"/>
  <c r="G74" i="1"/>
  <c r="AN74" i="1"/>
  <c r="AN58" i="1"/>
  <c r="AN50" i="1"/>
  <c r="G30" i="1"/>
  <c r="AN30" i="1"/>
  <c r="AO98" i="1"/>
  <c r="AP98" i="1"/>
  <c r="AO97" i="1"/>
  <c r="AO96" i="1"/>
  <c r="G98" i="1"/>
  <c r="AN98" i="1"/>
  <c r="AN97" i="1"/>
  <c r="G96" i="1"/>
  <c r="AN96" i="1"/>
  <c r="G94" i="1"/>
  <c r="AN94" i="1"/>
  <c r="AO94" i="1"/>
  <c r="AO93" i="1"/>
  <c r="AN93" i="1"/>
  <c r="AO92" i="1"/>
  <c r="G92" i="1"/>
  <c r="AN92" i="1"/>
  <c r="AO90" i="1"/>
  <c r="G90" i="1"/>
  <c r="AN90" i="1"/>
  <c r="AO88" i="1"/>
  <c r="G88" i="1"/>
  <c r="AN88" i="1"/>
  <c r="AO86" i="1"/>
  <c r="G86" i="1"/>
  <c r="AN86" i="1"/>
  <c r="AO83" i="1"/>
  <c r="AO82" i="1"/>
  <c r="AN83" i="1"/>
  <c r="G82" i="1"/>
  <c r="AN82" i="1"/>
  <c r="G80" i="1"/>
  <c r="AN80" i="1"/>
  <c r="AO78" i="1"/>
  <c r="G78" i="1"/>
  <c r="AN78" i="1"/>
  <c r="AO76" i="1"/>
  <c r="AO77" i="1"/>
  <c r="AO75" i="1"/>
  <c r="AN77" i="1"/>
  <c r="G76" i="1"/>
  <c r="AN76" i="1"/>
  <c r="AO74" i="1"/>
  <c r="G72" i="1"/>
  <c r="AO72" i="1"/>
  <c r="AO68" i="1"/>
  <c r="G68" i="1"/>
  <c r="AO66" i="1"/>
  <c r="AN66" i="1"/>
  <c r="AN65" i="1"/>
  <c r="G64" i="1"/>
  <c r="AO63" i="1"/>
  <c r="AN63" i="1"/>
  <c r="AN62" i="1"/>
  <c r="G60" i="1"/>
  <c r="AO59" i="1"/>
  <c r="AO55" i="1"/>
  <c r="AO54" i="1"/>
  <c r="AN55" i="1"/>
  <c r="G54" i="1"/>
  <c r="AN54" i="1"/>
  <c r="AO52" i="1"/>
  <c r="G52" i="1"/>
  <c r="AN51" i="1"/>
  <c r="G46" i="1"/>
  <c r="AO44" i="1"/>
  <c r="G44" i="1"/>
  <c r="AN44" i="1"/>
  <c r="AO43" i="1"/>
  <c r="AN43" i="1"/>
  <c r="AO41" i="1"/>
  <c r="AO40" i="1"/>
  <c r="AN41" i="1"/>
  <c r="G40" i="1"/>
  <c r="AN40" i="1"/>
  <c r="AO32" i="1"/>
  <c r="AO29" i="1"/>
  <c r="AN27" i="1"/>
  <c r="AN29" i="1"/>
  <c r="AO28" i="1"/>
  <c r="P26" i="1"/>
  <c r="AO26" i="1"/>
  <c r="G26" i="1"/>
  <c r="AN26" i="1"/>
  <c r="P25" i="1"/>
  <c r="AO25" i="1"/>
  <c r="G25" i="1"/>
  <c r="AN25" i="1"/>
  <c r="P24" i="1"/>
  <c r="AO24" i="1"/>
  <c r="G24" i="1"/>
  <c r="AN24" i="1"/>
  <c r="P23" i="1"/>
  <c r="AO23" i="1"/>
  <c r="G23" i="1"/>
  <c r="AN23" i="1"/>
  <c r="P22" i="1"/>
  <c r="AO22" i="1"/>
  <c r="G22" i="1"/>
  <c r="AN22" i="1"/>
  <c r="P21" i="1"/>
  <c r="AO21" i="1"/>
  <c r="G21" i="1"/>
  <c r="AN21" i="1"/>
  <c r="T19" i="1"/>
  <c r="AP19" i="1"/>
  <c r="G19" i="1"/>
  <c r="AN19" i="1"/>
  <c r="T18" i="1"/>
  <c r="AP18" i="1"/>
  <c r="P17" i="1"/>
  <c r="AO17" i="1"/>
  <c r="G17" i="1"/>
  <c r="AN17" i="1"/>
  <c r="G28" i="1"/>
  <c r="AN28" i="1"/>
  <c r="T26" i="1"/>
  <c r="AP26" i="1"/>
  <c r="T25" i="1"/>
  <c r="AP25" i="1"/>
  <c r="T24" i="1"/>
  <c r="AP24" i="1"/>
  <c r="T23" i="1"/>
  <c r="AP23" i="1"/>
  <c r="T22" i="1"/>
  <c r="AP22" i="1"/>
  <c r="T21" i="1"/>
  <c r="AP21" i="1"/>
  <c r="T20" i="1"/>
  <c r="AP20" i="1"/>
  <c r="AO20" i="1"/>
  <c r="G20" i="1"/>
  <c r="AN20" i="1"/>
  <c r="P19" i="1"/>
  <c r="AO19" i="1"/>
  <c r="P18" i="1"/>
  <c r="AO18" i="1"/>
  <c r="G18" i="1"/>
  <c r="AN18" i="1"/>
  <c r="T17" i="1"/>
  <c r="AP17" i="1"/>
  <c r="BG379" i="1"/>
  <c r="BG15" i="1"/>
  <c r="BG14" i="1"/>
  <c r="BM380" i="1"/>
  <c r="BH9" i="1"/>
  <c r="BH380" i="1"/>
  <c r="BI380" i="1"/>
  <c r="BK380" i="1"/>
  <c r="BL380" i="1"/>
  <c r="BH381" i="1"/>
  <c r="BI381" i="1"/>
  <c r="BK381" i="1"/>
  <c r="BL381" i="1"/>
  <c r="BI382" i="1"/>
  <c r="BL382" i="1"/>
  <c r="BI383" i="1"/>
  <c r="BL383" i="1"/>
  <c r="BI384" i="1"/>
  <c r="BL384" i="1"/>
  <c r="BL385" i="1"/>
  <c r="BM381" i="1"/>
  <c r="BM383" i="1"/>
  <c r="BC379" i="1"/>
  <c r="BC15" i="1"/>
  <c r="BC14" i="1"/>
  <c r="B381" i="1"/>
  <c r="BD380" i="1"/>
  <c r="BE380" i="1"/>
  <c r="BO380" i="1"/>
  <c r="BP380" i="1"/>
  <c r="BS380" i="1"/>
  <c r="BT380" i="1"/>
  <c r="BW380" i="1"/>
  <c r="BX380" i="1"/>
  <c r="CA380" i="1"/>
  <c r="CB380" i="1"/>
  <c r="CE380" i="1"/>
  <c r="CF380" i="1"/>
  <c r="CI380" i="1"/>
  <c r="CJ380" i="1"/>
  <c r="CM380" i="1"/>
  <c r="CN380" i="1"/>
  <c r="CQ380" i="1"/>
  <c r="CR380" i="1"/>
  <c r="CT380" i="1"/>
  <c r="CU380" i="1"/>
  <c r="CX380" i="1"/>
  <c r="CY380" i="1"/>
  <c r="DB380" i="1"/>
  <c r="DC380" i="1"/>
  <c r="DF380" i="1"/>
  <c r="DG380" i="1"/>
  <c r="DJ380" i="1"/>
  <c r="DK380" i="1"/>
  <c r="DN380" i="1"/>
  <c r="DO380" i="1"/>
  <c r="BD381" i="1"/>
  <c r="BE381" i="1"/>
  <c r="BO381" i="1"/>
  <c r="BP381" i="1"/>
  <c r="BS381" i="1"/>
  <c r="BT381" i="1"/>
  <c r="BW381" i="1"/>
  <c r="BX381" i="1"/>
  <c r="CA381" i="1"/>
  <c r="CB381" i="1"/>
  <c r="CE381" i="1"/>
  <c r="CF381" i="1"/>
  <c r="CI381" i="1"/>
  <c r="CJ381" i="1"/>
  <c r="CM381" i="1"/>
  <c r="CN381" i="1"/>
  <c r="CQ381" i="1"/>
  <c r="CR381" i="1"/>
  <c r="CT381" i="1"/>
  <c r="CU381" i="1"/>
  <c r="CX381" i="1"/>
  <c r="CY381" i="1"/>
  <c r="DB381" i="1"/>
  <c r="DC381" i="1"/>
  <c r="DF381" i="1"/>
  <c r="DG381" i="1"/>
  <c r="DJ381" i="1"/>
  <c r="DK381" i="1"/>
  <c r="DN381" i="1"/>
  <c r="DO381" i="1"/>
  <c r="BA381" i="1"/>
  <c r="BA380" i="1"/>
  <c r="C381" i="1"/>
  <c r="D381" i="1"/>
  <c r="E381" i="1"/>
  <c r="H381" i="1"/>
  <c r="I381" i="1"/>
  <c r="L381" i="1"/>
  <c r="M381" i="1"/>
  <c r="N381" i="1"/>
  <c r="Q381" i="1"/>
  <c r="R381" i="1"/>
  <c r="U381" i="1"/>
  <c r="W381" i="1"/>
  <c r="X381" i="1"/>
  <c r="Y381" i="1"/>
  <c r="AB381" i="1"/>
  <c r="AC381" i="1"/>
  <c r="AD381" i="1"/>
  <c r="AG381" i="1"/>
  <c r="AH381" i="1"/>
  <c r="AL381" i="1"/>
  <c r="H380" i="1"/>
  <c r="I380" i="1"/>
  <c r="L380" i="1"/>
  <c r="M380" i="1"/>
  <c r="N380" i="1"/>
  <c r="Q380" i="1"/>
  <c r="R380" i="1"/>
  <c r="U380" i="1"/>
  <c r="W380" i="1"/>
  <c r="X380" i="1"/>
  <c r="Y380" i="1"/>
  <c r="AB380" i="1"/>
  <c r="AC380" i="1"/>
  <c r="AD380" i="1"/>
  <c r="AG380" i="1"/>
  <c r="AH380" i="1"/>
  <c r="AL380" i="1"/>
  <c r="C380" i="1"/>
  <c r="D380" i="1"/>
  <c r="E380" i="1"/>
  <c r="B380" i="1"/>
  <c r="U385" i="1"/>
  <c r="AL384" i="1"/>
  <c r="W384" i="1"/>
  <c r="U384" i="1"/>
  <c r="C384" i="1"/>
  <c r="AL383" i="1"/>
  <c r="W383" i="1"/>
  <c r="U383" i="1"/>
  <c r="C383" i="1"/>
  <c r="AL382" i="1"/>
  <c r="W382" i="1"/>
  <c r="U382" i="1"/>
  <c r="C382" i="1"/>
  <c r="B382" i="1"/>
  <c r="B385" i="1"/>
  <c r="B384" i="1"/>
  <c r="B383" i="1"/>
  <c r="P197" i="12"/>
  <c r="P134" i="12"/>
  <c r="G90" i="12"/>
  <c r="Q88" i="12"/>
  <c r="G46" i="12"/>
  <c r="P45" i="12"/>
  <c r="R88" i="12"/>
  <c r="BE382" i="1"/>
  <c r="BP382" i="1"/>
  <c r="BT382" i="1"/>
  <c r="BX382" i="1"/>
  <c r="CB382" i="1"/>
  <c r="CF382" i="1"/>
  <c r="CJ382" i="1"/>
  <c r="CN382" i="1"/>
  <c r="CR382" i="1"/>
  <c r="CU382" i="1"/>
  <c r="CY382" i="1"/>
  <c r="DC382" i="1"/>
  <c r="DG382" i="1"/>
  <c r="DK382" i="1"/>
  <c r="DO382" i="1"/>
  <c r="BA382" i="1"/>
  <c r="DJ386" i="1"/>
  <c r="DJ385" i="1"/>
  <c r="DJ384" i="1"/>
  <c r="DJ383" i="1"/>
  <c r="DO386" i="1"/>
  <c r="DO385" i="1"/>
  <c r="DK386" i="1"/>
  <c r="DK385" i="1"/>
  <c r="DG386" i="1"/>
  <c r="DG385" i="1"/>
  <c r="DC386" i="1"/>
  <c r="M111" i="12" s="1"/>
  <c r="CY386" i="1"/>
  <c r="CY385" i="1"/>
  <c r="CU386" i="1"/>
  <c r="CU385" i="1"/>
  <c r="CR386" i="1"/>
  <c r="CR385" i="1"/>
  <c r="DB385" i="1"/>
  <c r="DF385" i="1"/>
  <c r="DN385" i="1"/>
  <c r="DB386" i="1"/>
  <c r="DF386" i="1"/>
  <c r="DN386" i="1"/>
  <c r="CN386" i="1"/>
  <c r="CN385" i="1"/>
  <c r="CJ386" i="1"/>
  <c r="CJ385" i="1"/>
  <c r="CF385" i="1"/>
  <c r="CB385" i="1"/>
  <c r="BX385" i="1"/>
  <c r="BT385" i="1"/>
  <c r="BP385" i="1"/>
  <c r="BE385" i="1"/>
  <c r="BA385" i="1"/>
  <c r="BE383" i="1"/>
  <c r="BP383" i="1"/>
  <c r="BT383" i="1"/>
  <c r="BX383" i="1"/>
  <c r="CB383" i="1"/>
  <c r="CF383" i="1"/>
  <c r="CJ383" i="1"/>
  <c r="CN383" i="1"/>
  <c r="CR383" i="1"/>
  <c r="CU383" i="1"/>
  <c r="CY383" i="1"/>
  <c r="DB383" i="1"/>
  <c r="DC383" i="1"/>
  <c r="DF383" i="1"/>
  <c r="DG383" i="1"/>
  <c r="DK383" i="1"/>
  <c r="DN383" i="1"/>
  <c r="DO383" i="1"/>
  <c r="BE384" i="1"/>
  <c r="BP384" i="1"/>
  <c r="BT384" i="1"/>
  <c r="BX384" i="1"/>
  <c r="CB384" i="1"/>
  <c r="CF384" i="1"/>
  <c r="CJ384" i="1"/>
  <c r="O112" i="12" s="1"/>
  <c r="CN384" i="1"/>
  <c r="N112" i="12" s="1"/>
  <c r="CR384" i="1"/>
  <c r="Q112" i="12" s="1"/>
  <c r="CU384" i="1"/>
  <c r="CY384" i="1"/>
  <c r="J112" i="12" s="1"/>
  <c r="DB384" i="1"/>
  <c r="DC384" i="1"/>
  <c r="M112" i="12" s="1"/>
  <c r="DF384" i="1"/>
  <c r="DG384" i="1"/>
  <c r="L112" i="12" s="1"/>
  <c r="DK384" i="1"/>
  <c r="P112" i="12" s="1"/>
  <c r="DN384" i="1"/>
  <c r="DO384" i="1"/>
  <c r="K112" i="12" s="1"/>
  <c r="BA384" i="1"/>
  <c r="BA383" i="1"/>
  <c r="AO380" i="1"/>
  <c r="V31" i="7"/>
  <c r="V7" i="7"/>
  <c r="AL9" i="1"/>
  <c r="W25" i="7"/>
  <c r="W12" i="7"/>
  <c r="W11" i="7"/>
  <c r="W9" i="7"/>
  <c r="W7" i="7"/>
  <c r="R9" i="7"/>
  <c r="R7" i="7"/>
  <c r="W5" i="7"/>
  <c r="R5" i="7"/>
  <c r="M5" i="7"/>
  <c r="H83" i="12"/>
  <c r="H63" i="12"/>
  <c r="H82" i="12"/>
  <c r="H62" i="12"/>
  <c r="H80" i="12"/>
  <c r="H60" i="12"/>
  <c r="H79" i="12"/>
  <c r="H59" i="12"/>
  <c r="H76" i="12"/>
  <c r="H85" i="12"/>
  <c r="H65" i="12"/>
  <c r="H84" i="12"/>
  <c r="H64" i="12"/>
  <c r="H81" i="12"/>
  <c r="H61" i="12"/>
  <c r="H78" i="12"/>
  <c r="H58" i="12"/>
  <c r="H77" i="12"/>
  <c r="H57" i="12"/>
  <c r="AN7" i="1"/>
  <c r="AN9" i="1" s="1"/>
  <c r="C6" i="7"/>
  <c r="AP7" i="1"/>
  <c r="AP9" i="1" s="1"/>
  <c r="AO7" i="1"/>
  <c r="AO9" i="1" s="1"/>
  <c r="M33" i="7"/>
  <c r="M32" i="7"/>
  <c r="M31" i="7"/>
  <c r="G33" i="7"/>
  <c r="L33" i="7"/>
  <c r="Q33" i="7"/>
  <c r="V33" i="7"/>
  <c r="AA33" i="7"/>
  <c r="H24" i="7"/>
  <c r="Q5" i="7"/>
  <c r="M85" i="12"/>
  <c r="K54" i="12"/>
  <c r="J54" i="12"/>
  <c r="N74" i="12"/>
  <c r="N98" i="12" s="1"/>
  <c r="D74" i="12"/>
  <c r="E54" i="12"/>
  <c r="C54" i="12"/>
  <c r="AM379" i="1"/>
  <c r="V379" i="1"/>
  <c r="O379" i="1"/>
  <c r="AM378" i="1"/>
  <c r="V378" i="1"/>
  <c r="O378" i="1"/>
  <c r="AM377" i="1"/>
  <c r="V377" i="1"/>
  <c r="O377" i="1"/>
  <c r="AM16" i="1"/>
  <c r="V16" i="1"/>
  <c r="O16" i="1"/>
  <c r="O15" i="1"/>
  <c r="AM14" i="1"/>
  <c r="O14" i="1"/>
  <c r="F74" i="12"/>
  <c r="F98" i="12" s="1"/>
  <c r="F54" i="12"/>
  <c r="E74" i="12"/>
  <c r="I54" i="12"/>
  <c r="O74" i="12"/>
  <c r="O54" i="12"/>
  <c r="N54" i="12"/>
  <c r="C75" i="12"/>
  <c r="C55" i="12"/>
  <c r="F75" i="12"/>
  <c r="F55" i="12"/>
  <c r="E75" i="12"/>
  <c r="E55" i="12"/>
  <c r="I75" i="12"/>
  <c r="I55" i="12"/>
  <c r="D75" i="12"/>
  <c r="D55" i="12"/>
  <c r="N75" i="12"/>
  <c r="N55" i="12"/>
  <c r="O75" i="12"/>
  <c r="O55" i="12"/>
  <c r="G56" i="12"/>
  <c r="M56" i="12"/>
  <c r="P56" i="12"/>
  <c r="C77" i="12"/>
  <c r="C101" i="12" s="1"/>
  <c r="C57" i="12"/>
  <c r="F77" i="12"/>
  <c r="F57" i="12"/>
  <c r="E77" i="12"/>
  <c r="E101" i="12" s="1"/>
  <c r="E57" i="12"/>
  <c r="I77" i="12"/>
  <c r="I57" i="12"/>
  <c r="D77" i="12"/>
  <c r="D101" i="12" s="1"/>
  <c r="D57" i="12"/>
  <c r="O77" i="12"/>
  <c r="O57" i="12"/>
  <c r="N77" i="12"/>
  <c r="N57" i="12"/>
  <c r="C78" i="12"/>
  <c r="C58" i="12"/>
  <c r="F78" i="12"/>
  <c r="F58" i="12"/>
  <c r="E78" i="12"/>
  <c r="E58" i="12"/>
  <c r="I78" i="12"/>
  <c r="I58" i="12"/>
  <c r="D58" i="12"/>
  <c r="O78" i="12"/>
  <c r="O58" i="12"/>
  <c r="N78" i="12"/>
  <c r="N58" i="12"/>
  <c r="G79" i="12"/>
  <c r="G59" i="12"/>
  <c r="J79" i="12"/>
  <c r="J59" i="12"/>
  <c r="M79" i="12"/>
  <c r="M59" i="12"/>
  <c r="L79" i="12"/>
  <c r="L59" i="12"/>
  <c r="P79" i="12"/>
  <c r="P59" i="12"/>
  <c r="K79" i="12"/>
  <c r="K59" i="12"/>
  <c r="G80" i="12"/>
  <c r="G60" i="12"/>
  <c r="J80" i="12"/>
  <c r="J60" i="12"/>
  <c r="M80" i="12"/>
  <c r="M60" i="12"/>
  <c r="L80" i="12"/>
  <c r="L60" i="12"/>
  <c r="P80" i="12"/>
  <c r="P60" i="12"/>
  <c r="K80" i="12"/>
  <c r="K60" i="12"/>
  <c r="C81" i="12"/>
  <c r="C61" i="12"/>
  <c r="F81" i="12"/>
  <c r="F61" i="12"/>
  <c r="E81" i="12"/>
  <c r="E61" i="12"/>
  <c r="I81" i="12"/>
  <c r="I61" i="12"/>
  <c r="D81" i="12"/>
  <c r="D105" i="12" s="1"/>
  <c r="D61" i="12"/>
  <c r="O81" i="12"/>
  <c r="O61" i="12"/>
  <c r="N125" i="12" s="1"/>
  <c r="N81" i="12"/>
  <c r="N61" i="12"/>
  <c r="G82" i="12"/>
  <c r="G62" i="12"/>
  <c r="J82" i="12"/>
  <c r="J106" i="12" s="1"/>
  <c r="J62" i="12"/>
  <c r="M82" i="12"/>
  <c r="M62" i="12"/>
  <c r="L82" i="12"/>
  <c r="L106" i="12" s="1"/>
  <c r="L62" i="12"/>
  <c r="P82" i="12"/>
  <c r="P62" i="12"/>
  <c r="K82" i="12"/>
  <c r="K106" i="12" s="1"/>
  <c r="K62" i="12"/>
  <c r="G83" i="12"/>
  <c r="G63" i="12"/>
  <c r="M127" i="12" s="1"/>
  <c r="J83" i="12"/>
  <c r="J63" i="12"/>
  <c r="M83" i="12"/>
  <c r="M63" i="12"/>
  <c r="L83" i="12"/>
  <c r="L63" i="12"/>
  <c r="P83" i="12"/>
  <c r="P63" i="12"/>
  <c r="K83" i="12"/>
  <c r="K63" i="12"/>
  <c r="C84" i="12"/>
  <c r="C108" i="12" s="1"/>
  <c r="C64" i="12"/>
  <c r="F84" i="12"/>
  <c r="F64" i="12"/>
  <c r="E84" i="12"/>
  <c r="E64" i="12"/>
  <c r="I84" i="12"/>
  <c r="I108" i="12" s="1"/>
  <c r="I64" i="12"/>
  <c r="D84" i="12"/>
  <c r="D108" i="12" s="1"/>
  <c r="D64" i="12"/>
  <c r="J128" i="12" s="1"/>
  <c r="O84" i="12"/>
  <c r="O64" i="12"/>
  <c r="N84" i="12"/>
  <c r="N64" i="12"/>
  <c r="G85" i="12"/>
  <c r="G65" i="12"/>
  <c r="J85" i="12"/>
  <c r="J65" i="12"/>
  <c r="L85" i="12"/>
  <c r="L65" i="12"/>
  <c r="P85" i="12"/>
  <c r="P65" i="12"/>
  <c r="K85" i="12"/>
  <c r="K65" i="12"/>
  <c r="H74" i="12"/>
  <c r="H54" i="12"/>
  <c r="G74" i="12"/>
  <c r="G98" i="12" s="1"/>
  <c r="J74" i="12"/>
  <c r="M74" i="12"/>
  <c r="M98" i="12" s="1"/>
  <c r="M54" i="12"/>
  <c r="L118" i="12" s="1"/>
  <c r="P74" i="12"/>
  <c r="P98" i="12" s="1"/>
  <c r="P54" i="12"/>
  <c r="K74" i="12"/>
  <c r="K98" i="12" s="1"/>
  <c r="H75" i="12"/>
  <c r="H55" i="12"/>
  <c r="G75" i="12"/>
  <c r="G55" i="12"/>
  <c r="M119" i="12" s="1"/>
  <c r="J75" i="12"/>
  <c r="J55" i="12"/>
  <c r="M75" i="12"/>
  <c r="M55" i="12"/>
  <c r="L75" i="12"/>
  <c r="L55" i="12"/>
  <c r="P75" i="12"/>
  <c r="P55" i="12"/>
  <c r="K75" i="12"/>
  <c r="K55" i="12"/>
  <c r="C76" i="12"/>
  <c r="C56" i="12"/>
  <c r="F76" i="12"/>
  <c r="F56" i="12"/>
  <c r="E76" i="12"/>
  <c r="E56" i="12"/>
  <c r="I76" i="12"/>
  <c r="I56" i="12"/>
  <c r="D76" i="12"/>
  <c r="D56" i="12"/>
  <c r="O76" i="12"/>
  <c r="O56" i="12"/>
  <c r="N76" i="12"/>
  <c r="N56" i="12"/>
  <c r="M120" i="12" s="1"/>
  <c r="G77" i="12"/>
  <c r="G57" i="12"/>
  <c r="J77" i="12"/>
  <c r="J57" i="12"/>
  <c r="I121" i="12" s="1"/>
  <c r="M77" i="12"/>
  <c r="M57" i="12"/>
  <c r="L121" i="12" s="1"/>
  <c r="L77" i="12"/>
  <c r="L57" i="12"/>
  <c r="P77" i="12"/>
  <c r="P57" i="12"/>
  <c r="O121" i="12" s="1"/>
  <c r="K77" i="12"/>
  <c r="K57" i="12"/>
  <c r="J121" i="12" s="1"/>
  <c r="G78" i="12"/>
  <c r="G58" i="12"/>
  <c r="M122" i="12" s="1"/>
  <c r="J78" i="12"/>
  <c r="J58" i="12"/>
  <c r="M78" i="12"/>
  <c r="M58" i="12"/>
  <c r="L78" i="12"/>
  <c r="L58" i="12"/>
  <c r="K122" i="12" s="1"/>
  <c r="P78" i="12"/>
  <c r="P58" i="12"/>
  <c r="K78" i="12"/>
  <c r="K58" i="12"/>
  <c r="C79" i="12"/>
  <c r="C59" i="12"/>
  <c r="I123" i="12" s="1"/>
  <c r="F79" i="12"/>
  <c r="F59" i="12"/>
  <c r="E79" i="12"/>
  <c r="E59" i="12"/>
  <c r="K123" i="12" s="1"/>
  <c r="I79" i="12"/>
  <c r="I59" i="12"/>
  <c r="O123" i="12" s="1"/>
  <c r="D79" i="12"/>
  <c r="D59" i="12"/>
  <c r="J123" i="12" s="1"/>
  <c r="O79" i="12"/>
  <c r="O59" i="12"/>
  <c r="N79" i="12"/>
  <c r="N59" i="12"/>
  <c r="C80" i="12"/>
  <c r="C104" i="12" s="1"/>
  <c r="C60" i="12"/>
  <c r="F80" i="12"/>
  <c r="F60" i="12"/>
  <c r="E80" i="12"/>
  <c r="E60" i="12"/>
  <c r="K124" i="12" s="1"/>
  <c r="I80" i="12"/>
  <c r="I104" i="12" s="1"/>
  <c r="I60" i="12"/>
  <c r="O124" i="12" s="1"/>
  <c r="D80" i="12"/>
  <c r="D104" i="12" s="1"/>
  <c r="D60" i="12"/>
  <c r="O80" i="12"/>
  <c r="O60" i="12"/>
  <c r="N124" i="12" s="1"/>
  <c r="N80" i="12"/>
  <c r="N104" i="12" s="1"/>
  <c r="N60" i="12"/>
  <c r="M124" i="12" s="1"/>
  <c r="G81" i="12"/>
  <c r="G105" i="12" s="1"/>
  <c r="G61" i="12"/>
  <c r="J81" i="12"/>
  <c r="J105" i="12" s="1"/>
  <c r="J61" i="12"/>
  <c r="M81" i="12"/>
  <c r="M105" i="12" s="1"/>
  <c r="M61" i="12"/>
  <c r="L81" i="12"/>
  <c r="L61" i="12"/>
  <c r="P81" i="12"/>
  <c r="P105" i="12" s="1"/>
  <c r="P61" i="12"/>
  <c r="K81" i="12"/>
  <c r="K61" i="12"/>
  <c r="C82" i="12"/>
  <c r="C106" i="12" s="1"/>
  <c r="C62" i="12"/>
  <c r="F82" i="12"/>
  <c r="F62" i="12"/>
  <c r="E82" i="12"/>
  <c r="E62" i="12"/>
  <c r="I82" i="12"/>
  <c r="I106" i="12" s="1"/>
  <c r="I62" i="12"/>
  <c r="D82" i="12"/>
  <c r="D106" i="12" s="1"/>
  <c r="D62" i="12"/>
  <c r="O82" i="12"/>
  <c r="O106" i="12" s="1"/>
  <c r="O62" i="12"/>
  <c r="N82" i="12"/>
  <c r="N106" i="12" s="1"/>
  <c r="N62" i="12"/>
  <c r="C83" i="12"/>
  <c r="C63" i="12"/>
  <c r="F83" i="12"/>
  <c r="F63" i="12"/>
  <c r="E83" i="12"/>
  <c r="E63" i="12"/>
  <c r="I83" i="12"/>
  <c r="I63" i="12"/>
  <c r="D83" i="12"/>
  <c r="D63" i="12"/>
  <c r="O83" i="12"/>
  <c r="O63" i="12"/>
  <c r="N127" i="12" s="1"/>
  <c r="N83" i="12"/>
  <c r="N63" i="12"/>
  <c r="G84" i="12"/>
  <c r="G64" i="12"/>
  <c r="J84" i="12"/>
  <c r="J64" i="12"/>
  <c r="M84" i="12"/>
  <c r="M64" i="12"/>
  <c r="L84" i="12"/>
  <c r="L64" i="12"/>
  <c r="P64" i="12"/>
  <c r="P84" i="12"/>
  <c r="P108" i="12" s="1"/>
  <c r="K84" i="12"/>
  <c r="K108" i="12" s="1"/>
  <c r="K64" i="12"/>
  <c r="C85" i="12"/>
  <c r="C65" i="12"/>
  <c r="I129" i="12" s="1"/>
  <c r="F85" i="12"/>
  <c r="F65" i="12"/>
  <c r="L129" i="12" s="1"/>
  <c r="E85" i="12"/>
  <c r="E65" i="12"/>
  <c r="K129" i="12" s="1"/>
  <c r="I85" i="12"/>
  <c r="I65" i="12"/>
  <c r="O129" i="12" s="1"/>
  <c r="D85" i="12"/>
  <c r="D65" i="12"/>
  <c r="O85" i="12"/>
  <c r="O65" i="12"/>
  <c r="N85" i="12"/>
  <c r="N65" i="12"/>
  <c r="BQ380" i="1"/>
  <c r="BQ381" i="1"/>
  <c r="BU380" i="1"/>
  <c r="BU381" i="1"/>
  <c r="BY380" i="1"/>
  <c r="BY381" i="1"/>
  <c r="CC380" i="1"/>
  <c r="CC381" i="1"/>
  <c r="CK380" i="1"/>
  <c r="CK381" i="1"/>
  <c r="CO380" i="1"/>
  <c r="CO381" i="1"/>
  <c r="CS380" i="1"/>
  <c r="CS381" i="1"/>
  <c r="CW380" i="1"/>
  <c r="CW381" i="1"/>
  <c r="DA380" i="1"/>
  <c r="DA381" i="1"/>
  <c r="DE380" i="1"/>
  <c r="DE381" i="1"/>
  <c r="DI380" i="1"/>
  <c r="DI381" i="1"/>
  <c r="DM380" i="1"/>
  <c r="DM381" i="1"/>
  <c r="DQ380" i="1"/>
  <c r="DQ381" i="1"/>
  <c r="BF382" i="1"/>
  <c r="BR382" i="1"/>
  <c r="BZ382" i="1"/>
  <c r="CH382" i="1"/>
  <c r="CV382" i="1"/>
  <c r="DD382" i="1"/>
  <c r="DL382" i="1"/>
  <c r="BB381" i="1"/>
  <c r="BF380" i="1"/>
  <c r="BF381" i="1"/>
  <c r="CV380" i="1"/>
  <c r="CV381" i="1"/>
  <c r="CZ380" i="1"/>
  <c r="CZ381" i="1"/>
  <c r="DD380" i="1"/>
  <c r="DD381" i="1"/>
  <c r="DH380" i="1"/>
  <c r="DH381" i="1"/>
  <c r="DL380" i="1"/>
  <c r="DL381" i="1"/>
  <c r="DP380" i="1"/>
  <c r="DP381" i="1"/>
  <c r="BN380" i="1"/>
  <c r="BR380" i="1"/>
  <c r="BR381" i="1"/>
  <c r="BV380" i="1"/>
  <c r="BV381" i="1"/>
  <c r="BZ380" i="1"/>
  <c r="BZ381" i="1"/>
  <c r="CD380" i="1"/>
  <c r="CD381" i="1"/>
  <c r="CH380" i="1"/>
  <c r="CH381" i="1"/>
  <c r="CL380" i="1"/>
  <c r="CP381" i="1"/>
  <c r="BQ382" i="1"/>
  <c r="BU382" i="1"/>
  <c r="BY382" i="1"/>
  <c r="CG382" i="1"/>
  <c r="CO382" i="1"/>
  <c r="CW382" i="1"/>
  <c r="DA382" i="1"/>
  <c r="DE382" i="1"/>
  <c r="DI382" i="1"/>
  <c r="DM382" i="1"/>
  <c r="CK382" i="1"/>
  <c r="BG384" i="1"/>
  <c r="BU383" i="1"/>
  <c r="BU384" i="1"/>
  <c r="BY384" i="1"/>
  <c r="BY383" i="1"/>
  <c r="CC383" i="1"/>
  <c r="CC384" i="1"/>
  <c r="CG383" i="1"/>
  <c r="CK383" i="1"/>
  <c r="CK384" i="1"/>
  <c r="CO384" i="1"/>
  <c r="CO383" i="1"/>
  <c r="CS383" i="1"/>
  <c r="CS385" i="1"/>
  <c r="CS384" i="1"/>
  <c r="CW384" i="1"/>
  <c r="CW383" i="1"/>
  <c r="DE383" i="1"/>
  <c r="DE384" i="1"/>
  <c r="DI383" i="1"/>
  <c r="DI384" i="1"/>
  <c r="DM383" i="1"/>
  <c r="DM384" i="1"/>
  <c r="DQ386" i="1"/>
  <c r="DQ383" i="1"/>
  <c r="DQ384" i="1"/>
  <c r="BB383" i="1"/>
  <c r="BB384" i="1"/>
  <c r="BF384" i="1"/>
  <c r="BF383" i="1"/>
  <c r="BN384" i="1"/>
  <c r="BV384" i="1"/>
  <c r="BV383" i="1"/>
  <c r="BZ383" i="1"/>
  <c r="BZ384" i="1"/>
  <c r="CD384" i="1"/>
  <c r="CD383" i="1"/>
  <c r="CH383" i="1"/>
  <c r="CH384" i="1"/>
  <c r="CP383" i="1"/>
  <c r="CV383" i="1"/>
  <c r="CV384" i="1"/>
  <c r="DD384" i="1"/>
  <c r="DD383" i="1"/>
  <c r="DH384" i="1"/>
  <c r="DH383" i="1"/>
  <c r="DL384" i="1"/>
  <c r="DL383" i="1"/>
  <c r="DP384" i="1"/>
  <c r="DP383" i="1"/>
  <c r="CZ384" i="1"/>
  <c r="CZ383" i="1"/>
  <c r="DA383" i="1"/>
  <c r="DA384" i="1"/>
  <c r="BR383" i="1"/>
  <c r="BR384" i="1"/>
  <c r="BQ384" i="1"/>
  <c r="BQ383" i="1"/>
  <c r="I127" i="12"/>
  <c r="I122" i="12"/>
  <c r="I125" i="12"/>
  <c r="I124" i="12"/>
  <c r="J129" i="12"/>
  <c r="M128" i="12"/>
  <c r="J127" i="12"/>
  <c r="O127" i="12"/>
  <c r="L127" i="12"/>
  <c r="M125" i="12"/>
  <c r="J124" i="12"/>
  <c r="L124" i="12"/>
  <c r="L123" i="12"/>
  <c r="M121" i="12"/>
  <c r="L120" i="12"/>
  <c r="M129" i="12"/>
  <c r="K128" i="12"/>
  <c r="O125" i="12"/>
  <c r="L125" i="12"/>
  <c r="M123" i="12"/>
  <c r="O122" i="12"/>
  <c r="L122" i="12"/>
  <c r="K121" i="12"/>
  <c r="K119" i="12"/>
  <c r="C23" i="7"/>
  <c r="C22" i="7"/>
  <c r="C29" i="7"/>
  <c r="C11" i="7"/>
  <c r="C9" i="7"/>
  <c r="C8" i="7"/>
  <c r="C7" i="7"/>
  <c r="C18" i="7"/>
  <c r="DN10" i="1"/>
  <c r="DF10" i="1"/>
  <c r="DJ10" i="1"/>
  <c r="DB10" i="1"/>
  <c r="CX10" i="1"/>
  <c r="CT10" i="1"/>
  <c r="CQ10" i="1"/>
  <c r="CM10" i="1"/>
  <c r="CI10" i="1"/>
  <c r="X10" i="1"/>
  <c r="M24" i="7"/>
  <c r="DN9" i="1"/>
  <c r="C28" i="7"/>
  <c r="M7" i="7"/>
  <c r="X9" i="1"/>
  <c r="CE9" i="1"/>
  <c r="H23" i="7"/>
  <c r="CA9" i="1"/>
  <c r="H22" i="7"/>
  <c r="BW9" i="1"/>
  <c r="H21" i="7"/>
  <c r="BS9" i="1"/>
  <c r="H20" i="7"/>
  <c r="BO9" i="1"/>
  <c r="H19" i="7"/>
  <c r="BK9" i="1"/>
  <c r="Q10" i="1"/>
  <c r="E8" i="7"/>
  <c r="E9" i="7"/>
  <c r="E11" i="7"/>
  <c r="E12" i="7"/>
  <c r="E13" i="7"/>
  <c r="E14" i="7"/>
  <c r="E15" i="7"/>
  <c r="E16" i="7"/>
  <c r="E17" i="7"/>
  <c r="E18" i="7"/>
  <c r="E19" i="7"/>
  <c r="E20" i="7"/>
  <c r="E21" i="7"/>
  <c r="E22" i="7"/>
  <c r="E23" i="7"/>
  <c r="E24" i="7"/>
  <c r="E25" i="7"/>
  <c r="E26" i="7"/>
  <c r="E27" i="7"/>
  <c r="E28" i="7"/>
  <c r="E29" i="7"/>
  <c r="E30" i="7"/>
  <c r="E31" i="7"/>
  <c r="E7" i="7"/>
  <c r="C17" i="7"/>
  <c r="C24" i="7"/>
  <c r="C21" i="7"/>
  <c r="C20" i="7"/>
  <c r="C19" i="7"/>
  <c r="C16" i="7"/>
  <c r="C25" i="7"/>
  <c r="P16" i="1"/>
  <c r="AI377" i="1"/>
  <c r="AI378" i="1"/>
  <c r="AI379" i="1"/>
  <c r="AJ379" i="1" s="1"/>
  <c r="G8" i="7"/>
  <c r="AA30" i="7"/>
  <c r="AA31" i="7"/>
  <c r="AA32" i="7"/>
  <c r="V29" i="7"/>
  <c r="V30" i="7"/>
  <c r="V32" i="7"/>
  <c r="Q30" i="7"/>
  <c r="Q31" i="7"/>
  <c r="Q32" i="7"/>
  <c r="L30" i="7"/>
  <c r="L31" i="7"/>
  <c r="L32" i="7"/>
  <c r="G30" i="7"/>
  <c r="G31" i="7"/>
  <c r="G32" i="7"/>
  <c r="L28" i="7"/>
  <c r="L29" i="7"/>
  <c r="G29" i="7"/>
  <c r="G27" i="7"/>
  <c r="AO377" i="1"/>
  <c r="AP377" i="1"/>
  <c r="AO378" i="1"/>
  <c r="AP378" i="1"/>
  <c r="AO379" i="1"/>
  <c r="AP379" i="1"/>
  <c r="AA6" i="7"/>
  <c r="AA7" i="7"/>
  <c r="AA8" i="7"/>
  <c r="AA9" i="7"/>
  <c r="AA11" i="7"/>
  <c r="AA12" i="7"/>
  <c r="AA13" i="7"/>
  <c r="AA14" i="7"/>
  <c r="AA15" i="7"/>
  <c r="AA16" i="7"/>
  <c r="AA17" i="7"/>
  <c r="AA18" i="7"/>
  <c r="AA19" i="7"/>
  <c r="AA20" i="7"/>
  <c r="AA21" i="7"/>
  <c r="AA22" i="7"/>
  <c r="AA23" i="7"/>
  <c r="AA24" i="7"/>
  <c r="AA25" i="7"/>
  <c r="AA26" i="7"/>
  <c r="AA27" i="7"/>
  <c r="AA28" i="7"/>
  <c r="AA29" i="7"/>
  <c r="AA5" i="7"/>
  <c r="V6" i="7"/>
  <c r="V8" i="7"/>
  <c r="V9" i="7"/>
  <c r="V11" i="7"/>
  <c r="V12" i="7"/>
  <c r="V13" i="7"/>
  <c r="V14" i="7"/>
  <c r="V15" i="7"/>
  <c r="V16" i="7"/>
  <c r="V17" i="7"/>
  <c r="V18" i="7"/>
  <c r="V19" i="7"/>
  <c r="V20" i="7"/>
  <c r="V21" i="7"/>
  <c r="V22" i="7"/>
  <c r="V23" i="7"/>
  <c r="V24" i="7"/>
  <c r="V25" i="7"/>
  <c r="V26" i="7"/>
  <c r="V27" i="7"/>
  <c r="V28" i="7"/>
  <c r="V5" i="7"/>
  <c r="Q6" i="7"/>
  <c r="Q7" i="7"/>
  <c r="Q8" i="7"/>
  <c r="Q9" i="7"/>
  <c r="Q11" i="7"/>
  <c r="Q12" i="7"/>
  <c r="Q13" i="7"/>
  <c r="Q14" i="7"/>
  <c r="Q15" i="7"/>
  <c r="Q16" i="7"/>
  <c r="Q17" i="7"/>
  <c r="Q18" i="7"/>
  <c r="Q19" i="7"/>
  <c r="Q20" i="7"/>
  <c r="Q21" i="7"/>
  <c r="Q22" i="7"/>
  <c r="Q23" i="7"/>
  <c r="Q24" i="7"/>
  <c r="Q25" i="7"/>
  <c r="Q26" i="7"/>
  <c r="Q27" i="7"/>
  <c r="Q28" i="7"/>
  <c r="Q29" i="7"/>
  <c r="L6" i="7"/>
  <c r="L7" i="7"/>
  <c r="L8" i="7"/>
  <c r="L9" i="7"/>
  <c r="L11" i="7"/>
  <c r="L12" i="7"/>
  <c r="L13" i="7"/>
  <c r="L14" i="7"/>
  <c r="L15" i="7"/>
  <c r="L16" i="7"/>
  <c r="L17" i="7"/>
  <c r="L18" i="7"/>
  <c r="L19" i="7"/>
  <c r="L20" i="7"/>
  <c r="L21" i="7"/>
  <c r="L22" i="7"/>
  <c r="L23" i="7"/>
  <c r="L24" i="7"/>
  <c r="L25" i="7"/>
  <c r="L26" i="7"/>
  <c r="L27" i="7"/>
  <c r="L5" i="7"/>
  <c r="G6" i="7"/>
  <c r="G7" i="7"/>
  <c r="G9" i="7"/>
  <c r="G11" i="7"/>
  <c r="G12" i="7"/>
  <c r="G13" i="7"/>
  <c r="G14" i="7"/>
  <c r="G15" i="7"/>
  <c r="G16" i="7"/>
  <c r="G17" i="7"/>
  <c r="G18" i="7"/>
  <c r="G19" i="7"/>
  <c r="G20" i="7"/>
  <c r="G21" i="7"/>
  <c r="G22" i="7"/>
  <c r="G23" i="7"/>
  <c r="G24" i="7"/>
  <c r="G25" i="7"/>
  <c r="G26" i="7"/>
  <c r="G28" i="7"/>
  <c r="G5" i="7"/>
  <c r="P14" i="1"/>
  <c r="AB5" i="7"/>
  <c r="H6" i="7"/>
  <c r="C10" i="1"/>
  <c r="H5" i="7"/>
  <c r="B10" i="1"/>
  <c r="B9" i="1"/>
  <c r="C9" i="1"/>
  <c r="AB25" i="7"/>
  <c r="M17" i="7"/>
  <c r="CM9" i="1"/>
  <c r="M16" i="7"/>
  <c r="CI9" i="1"/>
  <c r="M21" i="7"/>
  <c r="DB9" i="1"/>
  <c r="M22" i="7"/>
  <c r="DF9" i="1"/>
  <c r="M23" i="7"/>
  <c r="DJ9" i="1"/>
  <c r="M20" i="7"/>
  <c r="CX9" i="1"/>
  <c r="M19" i="7"/>
  <c r="CT9" i="1"/>
  <c r="M18" i="7"/>
  <c r="CQ9" i="1"/>
  <c r="M12" i="7"/>
  <c r="M11" i="7"/>
  <c r="M9" i="7"/>
  <c r="F377" i="1"/>
  <c r="G377" i="1" s="1"/>
  <c r="J377" i="1"/>
  <c r="K377" i="1" s="1"/>
  <c r="P377" i="1"/>
  <c r="S377" i="1"/>
  <c r="T377" i="1" s="1"/>
  <c r="Z377" i="1"/>
  <c r="AA377" i="1" s="1"/>
  <c r="AE377" i="1"/>
  <c r="AF377" i="1" s="1"/>
  <c r="AJ377" i="1"/>
  <c r="AU377" i="1"/>
  <c r="F378" i="1"/>
  <c r="G378" i="1" s="1"/>
  <c r="J378" i="1"/>
  <c r="K378" i="1" s="1"/>
  <c r="P378" i="1"/>
  <c r="S378" i="1"/>
  <c r="T378" i="1"/>
  <c r="Z378" i="1"/>
  <c r="AA378" i="1" s="1"/>
  <c r="AE378" i="1"/>
  <c r="AF378" i="1" s="1"/>
  <c r="AJ378" i="1"/>
  <c r="AU378" i="1"/>
  <c r="F379" i="1"/>
  <c r="G379" i="1" s="1"/>
  <c r="J379" i="1"/>
  <c r="K379" i="1" s="1"/>
  <c r="P379" i="1"/>
  <c r="S379" i="1"/>
  <c r="T379" i="1" s="1"/>
  <c r="Z379" i="1"/>
  <c r="AA379" i="1" s="1"/>
  <c r="AE379" i="1"/>
  <c r="AF379" i="1" s="1"/>
  <c r="AU379" i="1"/>
  <c r="M6" i="7"/>
  <c r="H18" i="7"/>
  <c r="H17" i="7"/>
  <c r="BD9" i="1"/>
  <c r="H16" i="7"/>
  <c r="AZ9" i="1"/>
  <c r="H12" i="7"/>
  <c r="U10" i="1"/>
  <c r="H11" i="7"/>
  <c r="H9" i="7"/>
  <c r="L10" i="1"/>
  <c r="H8" i="7"/>
  <c r="H10" i="1"/>
  <c r="H7" i="7"/>
  <c r="D10" i="1"/>
  <c r="C26" i="7"/>
  <c r="C15" i="7"/>
  <c r="C14" i="7"/>
  <c r="C12" i="7"/>
  <c r="C13" i="7"/>
  <c r="C27" i="7"/>
  <c r="C5" i="7"/>
  <c r="W9" i="1"/>
  <c r="W10" i="1"/>
  <c r="AB9" i="1"/>
  <c r="AB10" i="1"/>
  <c r="AL10" i="1"/>
  <c r="AG9" i="1"/>
  <c r="AG10" i="1"/>
  <c r="U9" i="1"/>
  <c r="Q9" i="1"/>
  <c r="L9" i="1"/>
  <c r="H9" i="1"/>
  <c r="D9" i="1"/>
  <c r="F14" i="1"/>
  <c r="F15" i="1"/>
  <c r="G15" i="1" s="1"/>
  <c r="F16" i="1"/>
  <c r="G16" i="1" s="1"/>
  <c r="AU16" i="1"/>
  <c r="AI16" i="1"/>
  <c r="AJ16" i="1" s="1"/>
  <c r="AE16" i="1"/>
  <c r="AF16" i="1" s="1"/>
  <c r="Z16" i="1"/>
  <c r="S16" i="1"/>
  <c r="T16" i="1" s="1"/>
  <c r="J16" i="1"/>
  <c r="K16" i="1" s="1"/>
  <c r="AU15" i="1"/>
  <c r="AI15" i="1"/>
  <c r="AJ15" i="1"/>
  <c r="AE15" i="1"/>
  <c r="AO15" i="1" s="1"/>
  <c r="Z15" i="1"/>
  <c r="AN15" i="1" s="1"/>
  <c r="V15" i="1"/>
  <c r="S15" i="1"/>
  <c r="AP15" i="1" s="1"/>
  <c r="P15" i="1"/>
  <c r="J15" i="1"/>
  <c r="K15" i="1" s="1"/>
  <c r="AU14" i="1"/>
  <c r="AI14" i="1"/>
  <c r="AJ14" i="1" s="1"/>
  <c r="AE14" i="1"/>
  <c r="Z14" i="1"/>
  <c r="V14" i="1"/>
  <c r="S14" i="1"/>
  <c r="J14" i="1"/>
  <c r="AN16" i="1"/>
  <c r="AI385" i="1"/>
  <c r="AF14" i="1"/>
  <c r="AA14" i="1"/>
  <c r="A14" i="1"/>
  <c r="A15" i="1" s="1"/>
  <c r="AO353" i="22"/>
  <c r="AP353" i="22"/>
  <c r="AN353" i="22"/>
  <c r="AL353" i="22"/>
  <c r="AK353" i="22"/>
  <c r="AM353" i="22"/>
  <c r="D98" i="12"/>
  <c r="H98" i="12"/>
  <c r="O98" i="12"/>
  <c r="J98" i="12"/>
  <c r="E98" i="12"/>
  <c r="J23" i="12"/>
  <c r="J164" i="12" s="1"/>
  <c r="J165" i="12" s="1"/>
  <c r="H109" i="12"/>
  <c r="E109" i="12"/>
  <c r="J109" i="12"/>
  <c r="G109" i="12"/>
  <c r="K109" i="12"/>
  <c r="G108" i="12"/>
  <c r="F108" i="12"/>
  <c r="J108" i="12"/>
  <c r="N108" i="12"/>
  <c r="M108" i="12"/>
  <c r="L108" i="12"/>
  <c r="M107" i="12"/>
  <c r="G106" i="12"/>
  <c r="F106" i="12"/>
  <c r="E106" i="12"/>
  <c r="M106" i="12"/>
  <c r="H106" i="12"/>
  <c r="P106" i="12"/>
  <c r="L105" i="12"/>
  <c r="E105" i="12"/>
  <c r="F105" i="12"/>
  <c r="C105" i="12"/>
  <c r="K105" i="12"/>
  <c r="G104" i="12"/>
  <c r="K104" i="12"/>
  <c r="F104" i="12"/>
  <c r="J104" i="12"/>
  <c r="M104" i="12"/>
  <c r="L104" i="12"/>
  <c r="P104" i="12"/>
  <c r="L103" i="12"/>
  <c r="C103" i="12"/>
  <c r="C102" i="12"/>
  <c r="K102" i="12"/>
  <c r="F102" i="12"/>
  <c r="N102" i="12"/>
  <c r="I102" i="12"/>
  <c r="L102" i="12"/>
  <c r="F101" i="12"/>
  <c r="J101" i="12"/>
  <c r="N101" i="12"/>
  <c r="G101" i="12"/>
  <c r="K101" i="12"/>
  <c r="O101" i="12"/>
  <c r="H101" i="12"/>
  <c r="L101" i="12"/>
  <c r="P101" i="12"/>
  <c r="I101" i="12"/>
  <c r="M101" i="12"/>
  <c r="C100" i="12"/>
  <c r="F100" i="12"/>
  <c r="N100" i="12"/>
  <c r="I100" i="12"/>
  <c r="D100" i="12"/>
  <c r="D99" i="12"/>
  <c r="L99" i="12"/>
  <c r="E99" i="12"/>
  <c r="M99" i="12"/>
  <c r="J99" i="12"/>
  <c r="C99" i="12"/>
  <c r="K99" i="12"/>
  <c r="B23" i="12"/>
  <c r="B164" i="12" s="1"/>
  <c r="B165" i="12" s="1"/>
  <c r="B24" i="12"/>
  <c r="F32" i="12"/>
  <c r="F37" i="12"/>
  <c r="E128" i="12"/>
  <c r="F33" i="12"/>
  <c r="F39" i="12"/>
  <c r="F38" i="12"/>
  <c r="Q23" i="12"/>
  <c r="Q164" i="12" s="1"/>
  <c r="Q165" i="12" s="1"/>
  <c r="C23" i="12"/>
  <c r="C164" i="12" s="1"/>
  <c r="C165" i="12" s="1"/>
  <c r="Q110" i="12"/>
  <c r="E126" i="12"/>
  <c r="F36" i="12"/>
  <c r="E124" i="12"/>
  <c r="E129" i="12"/>
  <c r="F41" i="12"/>
  <c r="F34" i="12"/>
  <c r="E122" i="12"/>
  <c r="E119" i="12"/>
  <c r="F31" i="12"/>
  <c r="E121" i="12"/>
  <c r="E123" i="12"/>
  <c r="F35" i="12"/>
  <c r="E125" i="12"/>
  <c r="I118" i="12"/>
  <c r="O19" i="12" l="1"/>
  <c r="P19" i="12"/>
  <c r="K19" i="12"/>
  <c r="L19" i="12"/>
  <c r="I19" i="12"/>
  <c r="H126" i="12" s="1"/>
  <c r="H19" i="12"/>
  <c r="E19" i="12"/>
  <c r="F126" i="12" s="1"/>
  <c r="D19" i="12"/>
  <c r="M19" i="12"/>
  <c r="L38" i="12" s="1"/>
  <c r="N19" i="12"/>
  <c r="G19" i="12"/>
  <c r="F19" i="12"/>
  <c r="AO46" i="1"/>
  <c r="AN52" i="1"/>
  <c r="AN59" i="1"/>
  <c r="AO60" i="1"/>
  <c r="AO62" i="1"/>
  <c r="AO64" i="1"/>
  <c r="AO65" i="1"/>
  <c r="AN67" i="1"/>
  <c r="AP70" i="1"/>
  <c r="AP69" i="1"/>
  <c r="AN53" i="1"/>
  <c r="AN61" i="1"/>
  <c r="AN71" i="1"/>
  <c r="AN57" i="1"/>
  <c r="AO50" i="1"/>
  <c r="AP47" i="1"/>
  <c r="AO70" i="1"/>
  <c r="AO49" i="1"/>
  <c r="G12" i="12"/>
  <c r="F12" i="12"/>
  <c r="E12" i="12"/>
  <c r="D12" i="12"/>
  <c r="K12" i="12"/>
  <c r="L12" i="12"/>
  <c r="AN376" i="1"/>
  <c r="AP376" i="1"/>
  <c r="AN317" i="1"/>
  <c r="AN309" i="1"/>
  <c r="AP304" i="1"/>
  <c r="J126" i="12"/>
  <c r="AP281" i="1"/>
  <c r="AO280" i="1"/>
  <c r="I38" i="12"/>
  <c r="O126" i="12"/>
  <c r="K126" i="12"/>
  <c r="L126" i="12"/>
  <c r="I126" i="12"/>
  <c r="AP278" i="1"/>
  <c r="AP272" i="1"/>
  <c r="AO311" i="1"/>
  <c r="AN314" i="1"/>
  <c r="AO313" i="1"/>
  <c r="AO315" i="1"/>
  <c r="AP317" i="1"/>
  <c r="AO344" i="1"/>
  <c r="AN339" i="1"/>
  <c r="AO333" i="1"/>
  <c r="AN345" i="1"/>
  <c r="AN340" i="1"/>
  <c r="AN338" i="1"/>
  <c r="AN332" i="1"/>
  <c r="AP327" i="1"/>
  <c r="AN319" i="1"/>
  <c r="AN320" i="1"/>
  <c r="AP323" i="1"/>
  <c r="AN325" i="1"/>
  <c r="AP325" i="1"/>
  <c r="AN326" i="1"/>
  <c r="AJ327" i="1"/>
  <c r="AO332" i="1"/>
  <c r="AO337" i="1"/>
  <c r="AO340" i="1"/>
  <c r="AN322" i="1"/>
  <c r="AP322" i="1"/>
  <c r="AO330" i="1"/>
  <c r="AN333" i="1"/>
  <c r="AO336" i="1"/>
  <c r="AO364" i="1"/>
  <c r="AP364" i="1"/>
  <c r="N129" i="12"/>
  <c r="AO357" i="1"/>
  <c r="AN357" i="1"/>
  <c r="AO350" i="1"/>
  <c r="AO351" i="1"/>
  <c r="AN350" i="1"/>
  <c r="AP345" i="1"/>
  <c r="L128" i="12"/>
  <c r="I128" i="12"/>
  <c r="O128" i="12"/>
  <c r="T15" i="1"/>
  <c r="P343" i="1"/>
  <c r="AO343" i="1"/>
  <c r="G343" i="1"/>
  <c r="AN343" i="1"/>
  <c r="F384" i="1"/>
  <c r="AP336" i="1"/>
  <c r="G336" i="1"/>
  <c r="G40" i="12" s="1"/>
  <c r="AN336" i="1"/>
  <c r="AP315" i="1"/>
  <c r="G233" i="1"/>
  <c r="AN233" i="1"/>
  <c r="G232" i="1"/>
  <c r="AN232" i="1"/>
  <c r="AO217" i="1"/>
  <c r="AO182" i="1"/>
  <c r="G182" i="1"/>
  <c r="AN182" i="1"/>
  <c r="AP171" i="1"/>
  <c r="AN168" i="1"/>
  <c r="AP167" i="1"/>
  <c r="AP166" i="1"/>
  <c r="AP165" i="1"/>
  <c r="AP161" i="1"/>
  <c r="AP160" i="1"/>
  <c r="AP154" i="1"/>
  <c r="AJ131" i="1"/>
  <c r="AP131" i="1"/>
  <c r="G235" i="1"/>
  <c r="AN235" i="1"/>
  <c r="G175" i="1"/>
  <c r="AN175" i="1"/>
  <c r="T169" i="1"/>
  <c r="AP169" i="1"/>
  <c r="AP115" i="1"/>
  <c r="AP113" i="1"/>
  <c r="AP106" i="1"/>
  <c r="AO99" i="1"/>
  <c r="AP95" i="1"/>
  <c r="AP92" i="1"/>
  <c r="AP84" i="1"/>
  <c r="AP83" i="1"/>
  <c r="AP65" i="1"/>
  <c r="AP56" i="1"/>
  <c r="AP43" i="1"/>
  <c r="AO42" i="1"/>
  <c r="AP40" i="1"/>
  <c r="M126" i="12"/>
  <c r="AO338" i="1"/>
  <c r="N128" i="12"/>
  <c r="K127" i="12"/>
  <c r="AO323" i="1"/>
  <c r="AO319" i="1"/>
  <c r="AN318" i="1"/>
  <c r="AP316" i="1"/>
  <c r="AP314" i="1"/>
  <c r="AO309" i="1"/>
  <c r="G309" i="1"/>
  <c r="AO308" i="1"/>
  <c r="AP305" i="1"/>
  <c r="AN305" i="1"/>
  <c r="AO304" i="1"/>
  <c r="AP303" i="1"/>
  <c r="AP302" i="1"/>
  <c r="AN301" i="1"/>
  <c r="AP301" i="1"/>
  <c r="AP297" i="1"/>
  <c r="AO294" i="1"/>
  <c r="AN294" i="1"/>
  <c r="AO293" i="1"/>
  <c r="AP288" i="1"/>
  <c r="AN287" i="1"/>
  <c r="E86" i="12"/>
  <c r="E258" i="12" s="1"/>
  <c r="E259" i="12" s="1"/>
  <c r="AO282" i="1"/>
  <c r="AO281" i="1"/>
  <c r="BG380" i="1"/>
  <c r="AP280" i="1"/>
  <c r="AN280" i="1"/>
  <c r="BG383" i="1"/>
  <c r="BG382" i="1"/>
  <c r="K38" i="12"/>
  <c r="AN274" i="1"/>
  <c r="AP274" i="1"/>
  <c r="AO273" i="1"/>
  <c r="AN273" i="1"/>
  <c r="AO270" i="1"/>
  <c r="AN272" i="1"/>
  <c r="N126" i="12"/>
  <c r="K125" i="12"/>
  <c r="V380" i="1"/>
  <c r="BG381" i="1"/>
  <c r="J125" i="12"/>
  <c r="J383" i="1"/>
  <c r="AO263" i="1"/>
  <c r="G38" i="12"/>
  <c r="M38" i="12"/>
  <c r="AO259" i="1"/>
  <c r="AN259" i="1"/>
  <c r="AO258" i="1"/>
  <c r="AO257" i="1"/>
  <c r="H38" i="12"/>
  <c r="AN252" i="1"/>
  <c r="AO252" i="1"/>
  <c r="AP250" i="1"/>
  <c r="H37" i="12"/>
  <c r="AO245" i="1"/>
  <c r="AP245" i="1"/>
  <c r="I37" i="12"/>
  <c r="AN245" i="1"/>
  <c r="M37" i="12"/>
  <c r="L37" i="12"/>
  <c r="G125" i="12"/>
  <c r="K37" i="12"/>
  <c r="F125" i="12"/>
  <c r="V384" i="1"/>
  <c r="C66" i="12"/>
  <c r="I130" i="12" s="1"/>
  <c r="H193" i="12" s="1"/>
  <c r="H86" i="12"/>
  <c r="H258" i="12" s="1"/>
  <c r="H259" i="12" s="1"/>
  <c r="M36" i="12"/>
  <c r="AP217" i="1"/>
  <c r="AN217" i="1"/>
  <c r="AN216" i="1"/>
  <c r="AP212" i="1"/>
  <c r="AP210" i="1"/>
  <c r="G36" i="12"/>
  <c r="AN210" i="1"/>
  <c r="AO208" i="1"/>
  <c r="AO207" i="1"/>
  <c r="I36" i="12"/>
  <c r="AE381" i="1"/>
  <c r="L36" i="12"/>
  <c r="AO206" i="1"/>
  <c r="H36" i="12"/>
  <c r="K36" i="12"/>
  <c r="F124" i="12"/>
  <c r="AP204" i="1"/>
  <c r="AO203" i="1"/>
  <c r="AN203" i="1"/>
  <c r="AP203" i="1"/>
  <c r="N123" i="12"/>
  <c r="BC381" i="1"/>
  <c r="BC384" i="1"/>
  <c r="AP191" i="1"/>
  <c r="AP190" i="1"/>
  <c r="AI383" i="1"/>
  <c r="AP189" i="1"/>
  <c r="AN189" i="1"/>
  <c r="Z383" i="1"/>
  <c r="Z380" i="1"/>
  <c r="Z386" i="1" s="1"/>
  <c r="AP188" i="1"/>
  <c r="AP187" i="1"/>
  <c r="O381" i="1"/>
  <c r="L35" i="12"/>
  <c r="AP174" i="1"/>
  <c r="AP173" i="1"/>
  <c r="AP172" i="1"/>
  <c r="O120" i="12"/>
  <c r="L111" i="12"/>
  <c r="P66" i="12"/>
  <c r="P227" i="12" s="1"/>
  <c r="P228" i="12" s="1"/>
  <c r="J122" i="12"/>
  <c r="J119" i="12"/>
  <c r="I119" i="12"/>
  <c r="N66" i="12"/>
  <c r="N227" i="12" s="1"/>
  <c r="N228" i="12" s="1"/>
  <c r="D78" i="12"/>
  <c r="D102" i="12" s="1"/>
  <c r="CG384" i="1"/>
  <c r="CG381" i="1"/>
  <c r="K111" i="12"/>
  <c r="E66" i="12"/>
  <c r="E227" i="12" s="1"/>
  <c r="E228" i="12" s="1"/>
  <c r="N86" i="12"/>
  <c r="N258" i="12" s="1"/>
  <c r="N259" i="12" s="1"/>
  <c r="H40" i="12"/>
  <c r="M40" i="12"/>
  <c r="L39" i="12"/>
  <c r="A16" i="1"/>
  <c r="I40" i="12"/>
  <c r="L40" i="12"/>
  <c r="H39" i="12"/>
  <c r="F127" i="12"/>
  <c r="K39" i="12"/>
  <c r="I39" i="12"/>
  <c r="Z382" i="1"/>
  <c r="Z385" i="1"/>
  <c r="V385" i="1"/>
  <c r="Z381" i="1"/>
  <c r="AA15" i="1"/>
  <c r="AO16" i="1"/>
  <c r="O86" i="12"/>
  <c r="O258" i="12" s="1"/>
  <c r="O259" i="12" s="1"/>
  <c r="O119" i="12"/>
  <c r="L119" i="12"/>
  <c r="N118" i="12"/>
  <c r="I66" i="12"/>
  <c r="O130" i="12" s="1"/>
  <c r="N193" i="12" s="1"/>
  <c r="F86" i="12"/>
  <c r="F258" i="12" s="1"/>
  <c r="F259" i="12" s="1"/>
  <c r="V383" i="1"/>
  <c r="C74" i="12"/>
  <c r="C98" i="12" s="1"/>
  <c r="L74" i="12"/>
  <c r="L98" i="12" s="1"/>
  <c r="BM382" i="1"/>
  <c r="AP168" i="1"/>
  <c r="G168" i="1"/>
  <c r="AJ162" i="1"/>
  <c r="AP162" i="1"/>
  <c r="P161" i="1"/>
  <c r="AO161" i="1"/>
  <c r="G161" i="1"/>
  <c r="AN161" i="1"/>
  <c r="G126" i="1"/>
  <c r="AN126" i="1"/>
  <c r="AP93" i="1"/>
  <c r="AP77" i="1"/>
  <c r="AJ74" i="1"/>
  <c r="AP74" i="1"/>
  <c r="T68" i="1"/>
  <c r="AP68" i="1"/>
  <c r="AP157" i="1"/>
  <c r="AP138" i="1"/>
  <c r="AP136" i="1"/>
  <c r="AP128" i="1"/>
  <c r="AP127" i="1"/>
  <c r="AP126" i="1"/>
  <c r="AP123" i="1"/>
  <c r="AO120" i="1"/>
  <c r="AO119" i="1"/>
  <c r="AO116" i="1"/>
  <c r="AP112" i="1"/>
  <c r="AP109" i="1"/>
  <c r="AP104" i="1"/>
  <c r="AP103" i="1"/>
  <c r="AP100" i="1"/>
  <c r="AP72" i="1"/>
  <c r="AP63" i="1"/>
  <c r="AP60" i="1"/>
  <c r="AP57" i="1"/>
  <c r="T56" i="1"/>
  <c r="H12" i="12" s="1"/>
  <c r="AP55" i="1"/>
  <c r="AP51" i="1"/>
  <c r="AP49" i="1"/>
  <c r="AP46" i="1"/>
  <c r="AP42" i="1"/>
  <c r="AP36" i="1"/>
  <c r="AN31" i="1"/>
  <c r="CP380" i="1"/>
  <c r="BN381" i="1"/>
  <c r="AP32" i="1"/>
  <c r="F66" i="12"/>
  <c r="F227" i="12" s="1"/>
  <c r="F228" i="12" s="1"/>
  <c r="CP384" i="1"/>
  <c r="BN383" i="1"/>
  <c r="N122" i="12"/>
  <c r="H123" i="12"/>
  <c r="H35" i="12"/>
  <c r="AO168" i="1"/>
  <c r="AE383" i="1"/>
  <c r="AO157" i="1"/>
  <c r="AE385" i="1"/>
  <c r="O66" i="12"/>
  <c r="O227" i="12" s="1"/>
  <c r="O228" i="12" s="1"/>
  <c r="J111" i="12"/>
  <c r="I34" i="12"/>
  <c r="AO140" i="1"/>
  <c r="K34" i="12"/>
  <c r="AN140" i="1"/>
  <c r="AO137" i="1"/>
  <c r="H34" i="12"/>
  <c r="AO101" i="1"/>
  <c r="L34" i="12"/>
  <c r="AP129" i="1"/>
  <c r="AO126" i="1"/>
  <c r="AP120" i="1"/>
  <c r="AO117" i="1"/>
  <c r="AN120" i="1"/>
  <c r="AP121" i="1"/>
  <c r="G120" i="1"/>
  <c r="AN119" i="1"/>
  <c r="A63" i="22"/>
  <c r="N121" i="12"/>
  <c r="AP118" i="1"/>
  <c r="AP116" i="1"/>
  <c r="G33" i="12"/>
  <c r="K33" i="12"/>
  <c r="P111" i="12"/>
  <c r="I33" i="12"/>
  <c r="S385" i="1"/>
  <c r="AP110" i="1"/>
  <c r="M33" i="12"/>
  <c r="L33" i="12"/>
  <c r="AO108" i="1"/>
  <c r="H121" i="12"/>
  <c r="H33" i="12"/>
  <c r="O385" i="1"/>
  <c r="AP96" i="1"/>
  <c r="M32" i="12"/>
  <c r="K56" i="12"/>
  <c r="J120" i="12" s="1"/>
  <c r="L56" i="12"/>
  <c r="K120" i="12" s="1"/>
  <c r="J56" i="12"/>
  <c r="CP382" i="1"/>
  <c r="CD382" i="1"/>
  <c r="BV382" i="1"/>
  <c r="BN382" i="1"/>
  <c r="BB380" i="1"/>
  <c r="DH382" i="1"/>
  <c r="CZ382" i="1"/>
  <c r="K76" i="12"/>
  <c r="K86" i="12" s="1"/>
  <c r="K258" i="12" s="1"/>
  <c r="K259" i="12" s="1"/>
  <c r="P76" i="12"/>
  <c r="P100" i="12" s="1"/>
  <c r="L76" i="12"/>
  <c r="L100" i="12" s="1"/>
  <c r="M76" i="12"/>
  <c r="M100" i="12" s="1"/>
  <c r="J76" i="12"/>
  <c r="J100" i="12" s="1"/>
  <c r="BJ383" i="1"/>
  <c r="G76" i="12"/>
  <c r="G100" i="12" s="1"/>
  <c r="H56" i="12"/>
  <c r="H66" i="12" s="1"/>
  <c r="G84" i="1"/>
  <c r="AN84" i="1"/>
  <c r="P86" i="12"/>
  <c r="P258" i="12" s="1"/>
  <c r="P259" i="12" s="1"/>
  <c r="G86" i="12"/>
  <c r="G258" i="12" s="1"/>
  <c r="G259" i="12" s="1"/>
  <c r="BB382" i="1"/>
  <c r="K32" i="12"/>
  <c r="AP82" i="1"/>
  <c r="AP81" i="1"/>
  <c r="AO81" i="1"/>
  <c r="AN81" i="1"/>
  <c r="AP80" i="1"/>
  <c r="O383" i="1"/>
  <c r="AO80" i="1"/>
  <c r="N111" i="12"/>
  <c r="L32" i="12"/>
  <c r="AP76" i="1"/>
  <c r="H120" i="12"/>
  <c r="I32" i="12"/>
  <c r="AP75" i="1"/>
  <c r="H32" i="12"/>
  <c r="G120" i="12"/>
  <c r="F385" i="1"/>
  <c r="AN75" i="1"/>
  <c r="AN73" i="1"/>
  <c r="AP73" i="1"/>
  <c r="BJ381" i="1"/>
  <c r="CL381" i="1"/>
  <c r="CL383" i="1"/>
  <c r="CL384" i="1"/>
  <c r="CL382" i="1"/>
  <c r="BJ382" i="1"/>
  <c r="E118" i="12"/>
  <c r="F30" i="12"/>
  <c r="P109" i="12"/>
  <c r="F109" i="12"/>
  <c r="I109" i="12"/>
  <c r="N109" i="12"/>
  <c r="O109" i="12"/>
  <c r="I35" i="12"/>
  <c r="P103" i="12"/>
  <c r="F103" i="12"/>
  <c r="G103" i="12"/>
  <c r="K35" i="12"/>
  <c r="H103" i="12"/>
  <c r="I103" i="12"/>
  <c r="N103" i="12"/>
  <c r="O103" i="12"/>
  <c r="F40" i="12"/>
  <c r="L107" i="12"/>
  <c r="K103" i="12"/>
  <c r="E103" i="12"/>
  <c r="J107" i="12"/>
  <c r="D107" i="12"/>
  <c r="M109" i="12"/>
  <c r="D109" i="12"/>
  <c r="M35" i="12"/>
  <c r="G39" i="12"/>
  <c r="P107" i="12"/>
  <c r="F107" i="12"/>
  <c r="G107" i="12"/>
  <c r="M39" i="12"/>
  <c r="H107" i="12"/>
  <c r="I107" i="12"/>
  <c r="N107" i="12"/>
  <c r="O107" i="12"/>
  <c r="E120" i="12"/>
  <c r="E127" i="12"/>
  <c r="J103" i="12"/>
  <c r="D103" i="12"/>
  <c r="K107" i="12"/>
  <c r="E107" i="12"/>
  <c r="C109" i="12"/>
  <c r="L109" i="12"/>
  <c r="M103" i="12"/>
  <c r="C107" i="12"/>
  <c r="G34" i="12"/>
  <c r="G102" i="12"/>
  <c r="J102" i="12"/>
  <c r="M102" i="12"/>
  <c r="P102" i="12"/>
  <c r="O102" i="12"/>
  <c r="E102" i="12"/>
  <c r="H102" i="12"/>
  <c r="P99" i="12"/>
  <c r="P110" i="12" s="1"/>
  <c r="F99" i="12"/>
  <c r="F110" i="12" s="1"/>
  <c r="G99" i="12"/>
  <c r="H99" i="12"/>
  <c r="I99" i="12"/>
  <c r="N99" i="12"/>
  <c r="N110" i="12" s="1"/>
  <c r="O99" i="12"/>
  <c r="H100" i="12"/>
  <c r="E100" i="12"/>
  <c r="O100" i="12"/>
  <c r="H104" i="12"/>
  <c r="E104" i="12"/>
  <c r="O104" i="12"/>
  <c r="O105" i="12"/>
  <c r="N105" i="12"/>
  <c r="I105" i="12"/>
  <c r="H105" i="12"/>
  <c r="H108" i="12"/>
  <c r="E108" i="12"/>
  <c r="O108" i="12"/>
  <c r="K40" i="12"/>
  <c r="AO346" i="22" a="1"/>
  <c r="AO346" i="22" s="1"/>
  <c r="AP176" i="22"/>
  <c r="AL280" i="22"/>
  <c r="AN8" i="22" a="1"/>
  <c r="AN8" i="22" s="1"/>
  <c r="AL269" i="22"/>
  <c r="AK150" i="22"/>
  <c r="AL297" i="22"/>
  <c r="AO170" i="22" a="1"/>
  <c r="AO170" i="22" s="1"/>
  <c r="AP139" i="22"/>
  <c r="AO118" i="22" a="1"/>
  <c r="AO118" i="22" s="1"/>
  <c r="AO193" i="22" a="1"/>
  <c r="AO193" i="22" s="1"/>
  <c r="AP89" i="22"/>
  <c r="AP36" i="22"/>
  <c r="AN34" i="22" a="1"/>
  <c r="AN34" i="22" s="1"/>
  <c r="AP113" i="22"/>
  <c r="AK36" i="22"/>
  <c r="AL219" i="22"/>
  <c r="AP60" i="22"/>
  <c r="AK115" i="22"/>
  <c r="AP280" i="22"/>
  <c r="AN295" i="22" a="1"/>
  <c r="AN295" i="22" s="1"/>
  <c r="AK87" i="22"/>
  <c r="AK297" i="22"/>
  <c r="AK202" i="22"/>
  <c r="AL13" i="22"/>
  <c r="AK113" i="22"/>
  <c r="AO222" i="22" a="1"/>
  <c r="AO222" i="22" s="1"/>
  <c r="AK295" i="22"/>
  <c r="AN280" i="22" a="1"/>
  <c r="AN280" i="22" s="1"/>
  <c r="AN191" i="22" a="1"/>
  <c r="AN191" i="22" s="1"/>
  <c r="AK271" i="22"/>
  <c r="AO165" i="22" a="1"/>
  <c r="AO165" i="22" s="1"/>
  <c r="AP150" i="22"/>
  <c r="AL19" i="22"/>
  <c r="AN196" i="22" a="1"/>
  <c r="AN196" i="22" s="1"/>
  <c r="AL245" i="22"/>
  <c r="AL34" i="22"/>
  <c r="AK274" i="22"/>
  <c r="AK141" i="22"/>
  <c r="AK10" i="22"/>
  <c r="AN248" i="22" a="1"/>
  <c r="AN248" i="22" s="1"/>
  <c r="AP346" i="22"/>
  <c r="AP217" i="22"/>
  <c r="I41" i="12"/>
  <c r="H41" i="12"/>
  <c r="S381" i="1"/>
  <c r="S383" i="1"/>
  <c r="AI381" i="1"/>
  <c r="AI384" i="1"/>
  <c r="F381" i="1"/>
  <c r="F383" i="1"/>
  <c r="G14" i="1"/>
  <c r="K41" i="12"/>
  <c r="T14" i="1"/>
  <c r="S382" i="1"/>
  <c r="S380" i="1"/>
  <c r="J380" i="1"/>
  <c r="AF15" i="1"/>
  <c r="V381" i="1"/>
  <c r="V382" i="1"/>
  <c r="F380" i="1"/>
  <c r="L41" i="12"/>
  <c r="M41" i="12"/>
  <c r="K14" i="1"/>
  <c r="K380" i="1" s="1"/>
  <c r="AI382" i="1"/>
  <c r="S384" i="1"/>
  <c r="AI380" i="1"/>
  <c r="AI386" i="1" s="1"/>
  <c r="AP16" i="1"/>
  <c r="AA16" i="1"/>
  <c r="AA384" i="1" s="1"/>
  <c r="Z384" i="1"/>
  <c r="F382" i="1"/>
  <c r="G41" i="12"/>
  <c r="G54" i="12"/>
  <c r="M118" i="12" s="1"/>
  <c r="I74" i="12"/>
  <c r="I86" i="12" s="1"/>
  <c r="I258" i="12" s="1"/>
  <c r="I259" i="12" s="1"/>
  <c r="DQ382" i="1"/>
  <c r="AM15" i="1"/>
  <c r="AM380" i="1" s="1"/>
  <c r="L54" i="12"/>
  <c r="L66" i="12" s="1"/>
  <c r="L227" i="12" s="1"/>
  <c r="L228" i="12" s="1"/>
  <c r="M65" i="12"/>
  <c r="M66" i="12" s="1"/>
  <c r="M227" i="12" s="1"/>
  <c r="M228" i="12" s="1"/>
  <c r="D54" i="12"/>
  <c r="D66" i="12" s="1"/>
  <c r="BM384" i="1"/>
  <c r="CS382" i="1"/>
  <c r="AJ72" i="1"/>
  <c r="AP71" i="1"/>
  <c r="AP66" i="1"/>
  <c r="AP64" i="1"/>
  <c r="AJ61" i="1"/>
  <c r="AJ57" i="1"/>
  <c r="P12" i="12" s="1"/>
  <c r="AN45" i="1"/>
  <c r="AF45" i="1"/>
  <c r="AF380" i="1" s="1"/>
  <c r="AJ44" i="1"/>
  <c r="T42" i="1"/>
  <c r="AJ40" i="1"/>
  <c r="AJ37" i="1"/>
  <c r="T32" i="1"/>
  <c r="AO31" i="1"/>
  <c r="AJ30" i="1"/>
  <c r="AJ29" i="1"/>
  <c r="AP62" i="1"/>
  <c r="AP59" i="1"/>
  <c r="AP58" i="1"/>
  <c r="AP53" i="1"/>
  <c r="AP45" i="1"/>
  <c r="AN56" i="1"/>
  <c r="AP54" i="1"/>
  <c r="A26" i="22"/>
  <c r="A222" i="22"/>
  <c r="A221" i="22"/>
  <c r="A39" i="22"/>
  <c r="AO39" i="22" s="1" a="1"/>
  <c r="AO39" i="22" s="1"/>
  <c r="A38" i="22"/>
  <c r="A118" i="22"/>
  <c r="A195" i="22"/>
  <c r="A91" i="22"/>
  <c r="A248" i="22"/>
  <c r="A247" i="22"/>
  <c r="A169" i="22"/>
  <c r="A300" i="22"/>
  <c r="A299" i="22"/>
  <c r="BJ384" i="1"/>
  <c r="J118" i="12"/>
  <c r="DP382" i="1"/>
  <c r="BJ380" i="1"/>
  <c r="AP67" i="1"/>
  <c r="N119" i="12"/>
  <c r="O118" i="12"/>
  <c r="Q111" i="12"/>
  <c r="O111" i="12"/>
  <c r="O382" i="1"/>
  <c r="O384" i="1"/>
  <c r="O380" i="1"/>
  <c r="AE382" i="1"/>
  <c r="AE384" i="1"/>
  <c r="AE380" i="1"/>
  <c r="AE386" i="1" s="1"/>
  <c r="AP52" i="1"/>
  <c r="BC380" i="1"/>
  <c r="BC383" i="1"/>
  <c r="BC382" i="1"/>
  <c r="AO51" i="1"/>
  <c r="AA381" i="1"/>
  <c r="AA383" i="1"/>
  <c r="AA380" i="1"/>
  <c r="AA382" i="1"/>
  <c r="G380" i="1"/>
  <c r="G383" i="1"/>
  <c r="G384" i="1"/>
  <c r="CC382" i="1"/>
  <c r="K383" i="1"/>
  <c r="K384" i="1"/>
  <c r="J382" i="1"/>
  <c r="J384" i="1"/>
  <c r="J381" i="1"/>
  <c r="H31" i="12"/>
  <c r="K130" i="12"/>
  <c r="J193" i="12" s="1"/>
  <c r="AF382" i="1"/>
  <c r="C227" i="12"/>
  <c r="C228" i="12" s="1"/>
  <c r="P380" i="1"/>
  <c r="P381" i="1"/>
  <c r="P383" i="1"/>
  <c r="P384" i="1"/>
  <c r="P382" i="1"/>
  <c r="Q45" i="12"/>
  <c r="Q197" i="12"/>
  <c r="Q134" i="12"/>
  <c r="M12" i="12" l="1"/>
  <c r="L31" i="12" s="1"/>
  <c r="N12" i="12"/>
  <c r="I12" i="12"/>
  <c r="O12" i="12"/>
  <c r="E110" i="12"/>
  <c r="O110" i="12"/>
  <c r="G110" i="12"/>
  <c r="M110" i="12"/>
  <c r="D110" i="12"/>
  <c r="H110" i="12"/>
  <c r="J110" i="12"/>
  <c r="C110" i="12"/>
  <c r="E130" i="12"/>
  <c r="L110" i="12"/>
  <c r="F128" i="12"/>
  <c r="AM297" i="22"/>
  <c r="H129" i="12"/>
  <c r="G129" i="12"/>
  <c r="F129" i="12"/>
  <c r="G66" i="12"/>
  <c r="G227" i="12" s="1"/>
  <c r="G228" i="12" s="1"/>
  <c r="I98" i="12"/>
  <c r="I110" i="12" s="1"/>
  <c r="M86" i="12"/>
  <c r="M258" i="12" s="1"/>
  <c r="M259" i="12" s="1"/>
  <c r="F119" i="12"/>
  <c r="G32" i="12"/>
  <c r="F122" i="12"/>
  <c r="AF384" i="1"/>
  <c r="AF383" i="1"/>
  <c r="AF381" i="1"/>
  <c r="T381" i="1"/>
  <c r="G37" i="12"/>
  <c r="G128" i="12"/>
  <c r="H128" i="12"/>
  <c r="H127" i="12"/>
  <c r="G127" i="12"/>
  <c r="G126" i="12"/>
  <c r="L130" i="12"/>
  <c r="K193" i="12" s="1"/>
  <c r="K194" i="12" s="1"/>
  <c r="I227" i="12"/>
  <c r="I228" i="12" s="1"/>
  <c r="H125" i="12"/>
  <c r="D86" i="12"/>
  <c r="D258" i="12" s="1"/>
  <c r="D259" i="12" s="1"/>
  <c r="G123" i="12"/>
  <c r="H124" i="12"/>
  <c r="G124" i="12"/>
  <c r="K118" i="12"/>
  <c r="K382" i="1"/>
  <c r="K381" i="1"/>
  <c r="G382" i="1"/>
  <c r="G381" i="1"/>
  <c r="T384" i="1"/>
  <c r="K66" i="12"/>
  <c r="K227" i="12" s="1"/>
  <c r="K228" i="12" s="1"/>
  <c r="M30" i="12"/>
  <c r="H122" i="12"/>
  <c r="M34" i="12"/>
  <c r="A17" i="1"/>
  <c r="AJ384" i="1"/>
  <c r="F123" i="12"/>
  <c r="G35" i="12"/>
  <c r="C86" i="12"/>
  <c r="C258" i="12" s="1"/>
  <c r="C259" i="12" s="1"/>
  <c r="G122" i="12"/>
  <c r="A64" i="22"/>
  <c r="A65" i="22"/>
  <c r="F121" i="12"/>
  <c r="J66" i="12"/>
  <c r="J227" i="12" s="1"/>
  <c r="J228" i="12" s="1"/>
  <c r="I120" i="12"/>
  <c r="G121" i="12"/>
  <c r="J86" i="12"/>
  <c r="J258" i="12" s="1"/>
  <c r="J259" i="12" s="1"/>
  <c r="K100" i="12"/>
  <c r="K110" i="12" s="1"/>
  <c r="L86" i="12"/>
  <c r="L258" i="12" s="1"/>
  <c r="L259" i="12" s="1"/>
  <c r="N120" i="12"/>
  <c r="N130" i="12"/>
  <c r="M193" i="12" s="1"/>
  <c r="H227" i="12"/>
  <c r="H228" i="12" s="1"/>
  <c r="AM383" i="1"/>
  <c r="AM384" i="1"/>
  <c r="AM381" i="1"/>
  <c r="AJ381" i="1"/>
  <c r="AJ380" i="1"/>
  <c r="T383" i="1"/>
  <c r="T382" i="1"/>
  <c r="A249" i="22"/>
  <c r="AP248" i="22"/>
  <c r="AL248" i="22"/>
  <c r="AK248" i="22"/>
  <c r="A27" i="22"/>
  <c r="I30" i="12"/>
  <c r="AO8" i="22" a="1"/>
  <c r="AO8" i="22" s="1"/>
  <c r="AL139" i="22"/>
  <c r="AN165" i="22" a="1"/>
  <c r="AN165" i="22" s="1"/>
  <c r="AP144" i="22"/>
  <c r="AO248" i="22" a="1"/>
  <c r="AO248" i="22" s="1"/>
  <c r="AL87" i="22"/>
  <c r="AM87" i="22" s="1"/>
  <c r="AO98" i="22" a="1"/>
  <c r="AO98" i="22" s="1"/>
  <c r="AO269" i="22" a="1"/>
  <c r="AO269" i="22" s="1"/>
  <c r="AK219" i="22"/>
  <c r="AM219" i="22" s="1"/>
  <c r="AO141" i="22" a="1"/>
  <c r="AO141" i="22" s="1"/>
  <c r="AP8" i="22"/>
  <c r="AL243" i="22"/>
  <c r="AN118" i="22" a="1"/>
  <c r="AN118" i="22" s="1"/>
  <c r="AK19" i="22"/>
  <c r="AP295" i="22"/>
  <c r="AN144" i="22" a="1"/>
  <c r="AN144" i="22" s="1"/>
  <c r="AK34" i="22"/>
  <c r="AM34" i="22" s="1"/>
  <c r="AL60" i="22"/>
  <c r="AL113" i="22"/>
  <c r="AM113" i="22" s="1"/>
  <c r="AL8" i="22"/>
  <c r="AK196" i="22"/>
  <c r="AN245" i="22" a="1"/>
  <c r="AN245" i="22" s="1"/>
  <c r="AN98" i="22" a="1"/>
  <c r="AN98" i="22" s="1"/>
  <c r="AP202" i="22"/>
  <c r="AN39" i="22" a="1"/>
  <c r="AN39" i="22" s="1"/>
  <c r="AO19" i="22" a="1"/>
  <c r="AO19" i="22" s="1"/>
  <c r="AK98" i="22"/>
  <c r="AL217" i="22"/>
  <c r="AN19" i="22" a="1"/>
  <c r="AN19" i="22" s="1"/>
  <c r="AL274" i="22"/>
  <c r="AM274" i="22" s="1"/>
  <c r="AN346" i="22" a="1"/>
  <c r="AN346" i="22" s="1"/>
  <c r="AO115" i="22" a="1"/>
  <c r="AO115" i="22" s="1"/>
  <c r="AL36" i="22"/>
  <c r="AM36" i="22" s="1"/>
  <c r="AO271" i="22" a="1"/>
  <c r="AO271" i="22" s="1"/>
  <c r="AN219" i="22" a="1"/>
  <c r="AN219" i="22" s="1"/>
  <c r="AN150" i="22" a="1"/>
  <c r="AN150" i="22" s="1"/>
  <c r="AN36" i="22" a="1"/>
  <c r="AN36" i="22" s="1"/>
  <c r="AP98" i="22"/>
  <c r="AK144" i="22"/>
  <c r="AO13" i="22" a="1"/>
  <c r="AO13" i="22" s="1"/>
  <c r="AO295" i="22" a="1"/>
  <c r="AO295" i="22" s="1"/>
  <c r="AK65" i="22"/>
  <c r="AL271" i="22"/>
  <c r="AM271" i="22" s="1"/>
  <c r="AN13" i="22" a="1"/>
  <c r="AN13" i="22" s="1"/>
  <c r="AO191" i="22" a="1"/>
  <c r="AO191" i="22" s="1"/>
  <c r="AO150" i="22" a="1"/>
  <c r="AO150" i="22" s="1"/>
  <c r="AL165" i="22"/>
  <c r="AO167" i="22" a="1"/>
  <c r="AO167" i="22" s="1"/>
  <c r="AN217" i="22" a="1"/>
  <c r="AN217" i="22" s="1"/>
  <c r="AL176" i="22"/>
  <c r="AN60" i="22" a="1"/>
  <c r="AN60" i="22" s="1"/>
  <c r="AN87" i="22" a="1"/>
  <c r="AN87" i="22" s="1"/>
  <c r="AJ382" i="1"/>
  <c r="T380" i="1"/>
  <c r="D227" i="12"/>
  <c r="D228" i="12" s="1"/>
  <c r="J130" i="12"/>
  <c r="I193" i="12" s="1"/>
  <c r="K30" i="12"/>
  <c r="AO144" i="22" a="1"/>
  <c r="AO144" i="22" s="1"/>
  <c r="AO274" i="22" a="1"/>
  <c r="AO274" i="22" s="1"/>
  <c r="AP87" i="22"/>
  <c r="AO217" i="22" a="1"/>
  <c r="AO217" i="22" s="1"/>
  <c r="AP243" i="22"/>
  <c r="AO300" i="22" a="1"/>
  <c r="AO300" i="22" s="1"/>
  <c r="AK280" i="22"/>
  <c r="AM280" i="22" s="1"/>
  <c r="AN274" i="22" a="1"/>
  <c r="AN274" i="22" s="1"/>
  <c r="AO139" i="22" a="1"/>
  <c r="AO139" i="22" s="1"/>
  <c r="AO62" i="22" a="1"/>
  <c r="AO62" i="22" s="1"/>
  <c r="AL295" i="22"/>
  <c r="AM295" i="22" s="1"/>
  <c r="AL89" i="22"/>
  <c r="AL98" i="22"/>
  <c r="AP274" i="22"/>
  <c r="AP193" i="22"/>
  <c r="AN141" i="22" a="1"/>
  <c r="AN141" i="22" s="1"/>
  <c r="AN269" i="22" a="1"/>
  <c r="AN269" i="22" s="1"/>
  <c r="AL10" i="22"/>
  <c r="AM10" i="22" s="1"/>
  <c r="AN89" i="22" a="1"/>
  <c r="AN89" i="22" s="1"/>
  <c r="AO219" i="22" a="1"/>
  <c r="AO219" i="22" s="1"/>
  <c r="AO10" i="22" a="1"/>
  <c r="AO10" i="22" s="1"/>
  <c r="AN10" i="22" a="1"/>
  <c r="AN10" i="22" s="1"/>
  <c r="AO243" i="22" a="1"/>
  <c r="AO243" i="22" s="1"/>
  <c r="AP19" i="22"/>
  <c r="AK170" i="22"/>
  <c r="AP167" i="22"/>
  <c r="AO36" i="22" a="1"/>
  <c r="AO36" i="22" s="1"/>
  <c r="AN222" i="22" a="1"/>
  <c r="AN222" i="22" s="1"/>
  <c r="AO89" i="22" a="1"/>
  <c r="AO89" i="22" s="1"/>
  <c r="AK8" i="22"/>
  <c r="AP115" i="22"/>
  <c r="AO87" i="22" a="1"/>
  <c r="AO87" i="22" s="1"/>
  <c r="AN271" i="22" a="1"/>
  <c r="AN271" i="22" s="1"/>
  <c r="AP65" i="22"/>
  <c r="AK243" i="22"/>
  <c r="AO280" i="22" a="1"/>
  <c r="AO280" i="22" s="1"/>
  <c r="AK217" i="22"/>
  <c r="AO60" i="22" a="1"/>
  <c r="AO60" i="22" s="1"/>
  <c r="AL115" i="22"/>
  <c r="AM115" i="22" s="1"/>
  <c r="AP34" i="22"/>
  <c r="AN170" i="22" a="1"/>
  <c r="AN170" i="22" s="1"/>
  <c r="AP13" i="22"/>
  <c r="AL196" i="22"/>
  <c r="AL193" i="22"/>
  <c r="AN297" i="22" a="1"/>
  <c r="AN297" i="22" s="1"/>
  <c r="AP271" i="22"/>
  <c r="AK89" i="22"/>
  <c r="AP219" i="22"/>
  <c r="AP10" i="22"/>
  <c r="F42" i="12"/>
  <c r="A301" i="22"/>
  <c r="AP300" i="22"/>
  <c r="AL300" i="22"/>
  <c r="AK300" i="22"/>
  <c r="A40" i="22"/>
  <c r="AP39" i="22"/>
  <c r="AL39" i="22"/>
  <c r="AK39" i="22"/>
  <c r="AM382" i="1"/>
  <c r="AJ383" i="1"/>
  <c r="I23" i="12"/>
  <c r="I164" i="12" s="1"/>
  <c r="I165" i="12" s="1"/>
  <c r="J194" i="12" s="1"/>
  <c r="A119" i="22"/>
  <c r="AP118" i="22"/>
  <c r="AL118" i="22"/>
  <c r="AK118" i="22"/>
  <c r="A223" i="22"/>
  <c r="AP222" i="22"/>
  <c r="AK222" i="22"/>
  <c r="AL222" i="22"/>
  <c r="AN386" i="1"/>
  <c r="F118" i="12"/>
  <c r="G30" i="12"/>
  <c r="AL62" i="22"/>
  <c r="AK269" i="22"/>
  <c r="AM269" i="22" s="1"/>
  <c r="AL346" i="22"/>
  <c r="AK191" i="22"/>
  <c r="AK167" i="22"/>
  <c r="AN62" i="22" a="1"/>
  <c r="AN62" i="22" s="1"/>
  <c r="AP297" i="22"/>
  <c r="AO297" i="22" a="1"/>
  <c r="AO297" i="22" s="1"/>
  <c r="AK13" i="22"/>
  <c r="AO245" i="22" a="1"/>
  <c r="AO245" i="22" s="1"/>
  <c r="AO196" i="22" a="1"/>
  <c r="AO196" i="22" s="1"/>
  <c r="AO34" i="22" a="1"/>
  <c r="AO34" i="22" s="1"/>
  <c r="AL144" i="22"/>
  <c r="AK245" i="22"/>
  <c r="AM245" i="22" s="1"/>
  <c r="AP196" i="22"/>
  <c r="AL170" i="22"/>
  <c r="AN300" i="22" a="1"/>
  <c r="AN300" i="22" s="1"/>
  <c r="AK176" i="22"/>
  <c r="AK165" i="22"/>
  <c r="AN193" i="22" a="1"/>
  <c r="AN193" i="22" s="1"/>
  <c r="AK193" i="22"/>
  <c r="AP191" i="22"/>
  <c r="AO113" i="22" a="1"/>
  <c r="AO113" i="22" s="1"/>
  <c r="AN381" i="1"/>
  <c r="AO202" i="22" a="1"/>
  <c r="AO202" i="22" s="1"/>
  <c r="AP170" i="22"/>
  <c r="AK60" i="22"/>
  <c r="AO176" i="22" a="1"/>
  <c r="AO176" i="22" s="1"/>
  <c r="AP269" i="22"/>
  <c r="AL150" i="22"/>
  <c r="AM150" i="22" s="1"/>
  <c r="AN202" i="22" a="1"/>
  <c r="AN202" i="22" s="1"/>
  <c r="AK62" i="22"/>
  <c r="AP165" i="22"/>
  <c r="AL191" i="22"/>
  <c r="AL202" i="22"/>
  <c r="AM202" i="22" s="1"/>
  <c r="AL167" i="22"/>
  <c r="AP141" i="22"/>
  <c r="AN176" i="22" a="1"/>
  <c r="AN176" i="22" s="1"/>
  <c r="AP62" i="22"/>
  <c r="AN243" i="22" a="1"/>
  <c r="AN243" i="22" s="1"/>
  <c r="AN167" i="22" a="1"/>
  <c r="AN167" i="22" s="1"/>
  <c r="AL141" i="22"/>
  <c r="AM141" i="22" s="1"/>
  <c r="AN139" i="22" a="1"/>
  <c r="AN139" i="22" s="1"/>
  <c r="AP245" i="22"/>
  <c r="AN115" i="22" a="1"/>
  <c r="AN115" i="22" s="1"/>
  <c r="AK346" i="22"/>
  <c r="AM346" i="22" s="1"/>
  <c r="AN113" i="22" a="1"/>
  <c r="AN113" i="22" s="1"/>
  <c r="AK139" i="22"/>
  <c r="E23" i="12"/>
  <c r="H24" i="12"/>
  <c r="I31" i="12"/>
  <c r="H23" i="12"/>
  <c r="H164" i="12" s="1"/>
  <c r="H165" i="12" s="1"/>
  <c r="I194" i="12" s="1"/>
  <c r="G119" i="12"/>
  <c r="M130" i="12"/>
  <c r="L193" i="12" s="1"/>
  <c r="H119" i="12"/>
  <c r="AP386" i="1"/>
  <c r="AP381" i="1"/>
  <c r="M31" i="12"/>
  <c r="O24" i="12"/>
  <c r="AO381" i="1"/>
  <c r="K23" i="12"/>
  <c r="K164" i="12" s="1"/>
  <c r="K165" i="12" s="1"/>
  <c r="K24" i="12"/>
  <c r="K31" i="12"/>
  <c r="D23" i="12"/>
  <c r="D164" i="12" s="1"/>
  <c r="D165" i="12" s="1"/>
  <c r="G31" i="12"/>
  <c r="N23" i="12"/>
  <c r="N164" i="12" s="1"/>
  <c r="N165" i="12" s="1"/>
  <c r="M23" i="12"/>
  <c r="M164" i="12" s="1"/>
  <c r="M165" i="12" s="1"/>
  <c r="N194" i="12" s="1"/>
  <c r="M24" i="12"/>
  <c r="L30" i="12"/>
  <c r="F23" i="12"/>
  <c r="F164" i="12" s="1"/>
  <c r="F165" i="12" s="1"/>
  <c r="F24" i="12"/>
  <c r="H30" i="12"/>
  <c r="H42" i="12" s="1"/>
  <c r="G118" i="12"/>
  <c r="G23" i="12"/>
  <c r="L42" i="12" l="1"/>
  <c r="AM217" i="22"/>
  <c r="K42" i="12"/>
  <c r="G42" i="12"/>
  <c r="I42" i="12"/>
  <c r="M42" i="12"/>
  <c r="AM300" i="22"/>
  <c r="AM243" i="22"/>
  <c r="P23" i="12"/>
  <c r="P164" i="12" s="1"/>
  <c r="P165" i="12" s="1"/>
  <c r="D24" i="12"/>
  <c r="AM248" i="22"/>
  <c r="AM222" i="22"/>
  <c r="AM176" i="22"/>
  <c r="AM191" i="22"/>
  <c r="AM196" i="22"/>
  <c r="AM193" i="22"/>
  <c r="AM165" i="22"/>
  <c r="AM170" i="22"/>
  <c r="AM167" i="22"/>
  <c r="AM139" i="22"/>
  <c r="O23" i="12"/>
  <c r="O164" i="12" s="1"/>
  <c r="O165" i="12" s="1"/>
  <c r="A18" i="1"/>
  <c r="AM144" i="22"/>
  <c r="AM118" i="22"/>
  <c r="AM60" i="22"/>
  <c r="AM89" i="22"/>
  <c r="A66" i="22"/>
  <c r="AO65" i="22" a="1"/>
  <c r="AO65" i="22" s="1"/>
  <c r="AO351" i="22" s="1"/>
  <c r="AN65" i="22" a="1"/>
  <c r="AN65" i="22" s="1"/>
  <c r="AN351" i="22" s="1"/>
  <c r="AL65" i="22"/>
  <c r="AM65" i="22" s="1"/>
  <c r="AM98" i="22"/>
  <c r="E164" i="12"/>
  <c r="E165" i="12" s="1"/>
  <c r="L194" i="12"/>
  <c r="H130" i="12"/>
  <c r="G193" i="12" s="1"/>
  <c r="G194" i="12" s="1"/>
  <c r="AM62" i="22"/>
  <c r="AK351" i="22"/>
  <c r="AM13" i="22"/>
  <c r="AM39" i="22"/>
  <c r="AP351" i="22"/>
  <c r="AO348" i="22"/>
  <c r="AP348" i="22"/>
  <c r="A224" i="22"/>
  <c r="A120" i="22"/>
  <c r="AN348" i="22"/>
  <c r="AM8" i="22"/>
  <c r="A28" i="22"/>
  <c r="A250" i="22"/>
  <c r="AM19" i="22"/>
  <c r="A41" i="22"/>
  <c r="A302" i="22"/>
  <c r="AL348" i="22"/>
  <c r="H118" i="12"/>
  <c r="AK348" i="22"/>
  <c r="G164" i="12"/>
  <c r="G165" i="12" s="1"/>
  <c r="H194" i="12" s="1"/>
  <c r="G130" i="12"/>
  <c r="F193" i="12" s="1"/>
  <c r="F194" i="12" l="1"/>
  <c r="A19" i="1"/>
  <c r="AM348" i="22"/>
  <c r="AL351" i="22"/>
  <c r="A68" i="22"/>
  <c r="A251" i="22"/>
  <c r="A303" i="22"/>
  <c r="A42" i="22"/>
  <c r="A121" i="22"/>
  <c r="A225" i="22"/>
  <c r="AM351" i="22"/>
  <c r="A29" i="22"/>
  <c r="A30" i="22" s="1"/>
  <c r="A20" i="1" l="1"/>
  <c r="A69" i="22"/>
  <c r="A70" i="22" s="1"/>
  <c r="A71" i="22" s="1"/>
  <c r="A72" i="22" s="1"/>
  <c r="A31" i="22"/>
  <c r="A304" i="22"/>
  <c r="A43" i="22"/>
  <c r="A252" i="22"/>
  <c r="A226" i="22"/>
  <c r="A122" i="22"/>
  <c r="A21" i="1" l="1"/>
  <c r="A73" i="22"/>
  <c r="AP72" i="22"/>
  <c r="AK72" i="22"/>
  <c r="AN72" i="22" a="1"/>
  <c r="AN72" i="22" s="1"/>
  <c r="AO72" i="22" a="1"/>
  <c r="AO72" i="22" s="1"/>
  <c r="AL72" i="22"/>
  <c r="A227" i="22"/>
  <c r="A123" i="22"/>
  <c r="A253" i="22"/>
  <c r="A32" i="22"/>
  <c r="A44" i="22"/>
  <c r="A305" i="22"/>
  <c r="A22" i="1" l="1"/>
  <c r="AM72" i="22"/>
  <c r="A74" i="22"/>
  <c r="A306" i="22"/>
  <c r="A45" i="22"/>
  <c r="A124" i="22"/>
  <c r="A228" i="22"/>
  <c r="A254" i="22"/>
  <c r="A23" i="1" l="1"/>
  <c r="A75" i="22"/>
  <c r="A255" i="22"/>
  <c r="AK254" i="22"/>
  <c r="AP254" i="22"/>
  <c r="AL254" i="22"/>
  <c r="AN254" i="22" a="1"/>
  <c r="AN254" i="22" s="1"/>
  <c r="AO254" i="22" a="1"/>
  <c r="AO254" i="22" s="1"/>
  <c r="A125" i="22"/>
  <c r="AK124" i="22"/>
  <c r="AP124" i="22"/>
  <c r="AL124" i="22"/>
  <c r="AO124" i="22" a="1"/>
  <c r="AO124" i="22" s="1"/>
  <c r="AN124" i="22" a="1"/>
  <c r="AN124" i="22" s="1"/>
  <c r="A229" i="22"/>
  <c r="AK228" i="22"/>
  <c r="AL228" i="22"/>
  <c r="AP228" i="22"/>
  <c r="AN228" i="22" a="1"/>
  <c r="AN228" i="22" s="1"/>
  <c r="AO228" i="22" a="1"/>
  <c r="AO228" i="22" s="1"/>
  <c r="A46" i="22"/>
  <c r="AP45" i="22"/>
  <c r="AK45" i="22"/>
  <c r="AL45" i="22"/>
  <c r="AN45" i="22" a="1"/>
  <c r="AN45" i="22" s="1"/>
  <c r="AO45" i="22" a="1"/>
  <c r="AO45" i="22" s="1"/>
  <c r="A307" i="22"/>
  <c r="AL306" i="22"/>
  <c r="AP306" i="22"/>
  <c r="AK306" i="22"/>
  <c r="AM306" i="22" s="1"/>
  <c r="AO306" i="22" a="1"/>
  <c r="AO306" i="22" s="1"/>
  <c r="AN306" i="22" a="1"/>
  <c r="AN306" i="22" s="1"/>
  <c r="AM254" i="22" l="1"/>
  <c r="AM228" i="22"/>
  <c r="A24" i="1"/>
  <c r="AM124" i="22"/>
  <c r="A76" i="22"/>
  <c r="AO357" i="22"/>
  <c r="A47" i="22"/>
  <c r="A308" i="22"/>
  <c r="AL357" i="22"/>
  <c r="A230" i="22"/>
  <c r="AM45" i="22"/>
  <c r="AK357" i="22"/>
  <c r="A256" i="22"/>
  <c r="AN357" i="22"/>
  <c r="AP357" i="22"/>
  <c r="A126" i="22"/>
  <c r="AM357" i="22" l="1"/>
  <c r="A25" i="1"/>
  <c r="A77" i="22"/>
  <c r="A127" i="22"/>
  <c r="A257" i="22"/>
  <c r="A231" i="22"/>
  <c r="A309" i="22"/>
  <c r="A48" i="22"/>
  <c r="A26" i="1" l="1"/>
  <c r="A78" i="22"/>
  <c r="A128" i="22"/>
  <c r="A49" i="22"/>
  <c r="A310" i="22"/>
  <c r="A232" i="22"/>
  <c r="A258" i="22"/>
  <c r="A27" i="1" l="1"/>
  <c r="A79" i="22"/>
  <c r="A311" i="22"/>
  <c r="A129" i="22"/>
  <c r="A50" i="22"/>
  <c r="A259" i="22"/>
  <c r="A233" i="22"/>
  <c r="A28" i="1" l="1"/>
  <c r="A80" i="22"/>
  <c r="A234" i="22"/>
  <c r="A312" i="22"/>
  <c r="A51" i="22"/>
  <c r="A260" i="22"/>
  <c r="A130" i="22"/>
  <c r="A29" i="1" l="1"/>
  <c r="A81" i="22"/>
  <c r="A313" i="22"/>
  <c r="A131" i="22"/>
  <c r="A235" i="22"/>
  <c r="A261" i="22"/>
  <c r="A52" i="22"/>
  <c r="A30" i="1" l="1"/>
  <c r="A82" i="22"/>
  <c r="A83" i="22" s="1"/>
  <c r="A53" i="22"/>
  <c r="A314" i="22"/>
  <c r="A236" i="22"/>
  <c r="A262" i="22"/>
  <c r="A132" i="22"/>
  <c r="A31" i="1" l="1"/>
  <c r="A84" i="22"/>
  <c r="A263" i="22"/>
  <c r="A315" i="22"/>
  <c r="A54" i="22"/>
  <c r="A133" i="22"/>
  <c r="A237" i="22"/>
  <c r="A32" i="1" l="1"/>
  <c r="A85" i="22"/>
  <c r="A238" i="22"/>
  <c r="A239" i="22" s="1"/>
  <c r="A134" i="22"/>
  <c r="A135" i="22" s="1"/>
  <c r="A316" i="22"/>
  <c r="A317" i="22" s="1"/>
  <c r="A264" i="22"/>
  <c r="A265" i="22" s="1"/>
  <c r="A55" i="22"/>
  <c r="A56" i="22" s="1"/>
  <c r="A33" i="1" l="1"/>
  <c r="A318" i="22"/>
  <c r="A136" i="22"/>
  <c r="A266" i="22"/>
  <c r="A240" i="22"/>
  <c r="A57" i="22"/>
  <c r="A34" i="1" l="1"/>
  <c r="A267" i="22"/>
  <c r="A319" i="22"/>
  <c r="A58" i="22"/>
  <c r="A241" i="22"/>
  <c r="A137" i="22"/>
  <c r="A35" i="1" l="1"/>
  <c r="A36" i="1" l="1"/>
  <c r="E67" i="22" l="1"/>
  <c r="I67" i="22"/>
  <c r="G67" i="22" a="1"/>
  <c r="G67" i="22" s="1"/>
  <c r="A37" i="1"/>
  <c r="I247" i="22"/>
  <c r="D95" i="22"/>
  <c r="E269" i="22"/>
  <c r="G9" i="22" a="1"/>
  <c r="G9" i="22" s="1"/>
  <c r="G22" i="22" a="1"/>
  <c r="G22" i="22" s="1"/>
  <c r="G221" i="22" a="1"/>
  <c r="G221" i="22" s="1"/>
  <c r="D91" i="22"/>
  <c r="G301" i="22" a="1"/>
  <c r="G301" i="22" s="1"/>
  <c r="E169" i="22"/>
  <c r="D306" i="22"/>
  <c r="G91" i="22" a="1"/>
  <c r="G91" i="22" s="1"/>
  <c r="I220" i="22"/>
  <c r="H249" i="22" a="1"/>
  <c r="H249" i="22" s="1"/>
  <c r="E273" i="22"/>
  <c r="D148" i="22"/>
  <c r="AQ148" i="22" s="1"/>
  <c r="D299" i="22"/>
  <c r="G258" i="22" a="1"/>
  <c r="G258" i="22" s="1"/>
  <c r="I184" i="22"/>
  <c r="H195" i="22" a="1"/>
  <c r="H195" i="22" s="1"/>
  <c r="D122" i="22"/>
  <c r="D87" i="22"/>
  <c r="D260" i="22"/>
  <c r="I46" i="22"/>
  <c r="G60" i="22" a="1"/>
  <c r="G60" i="22" s="1"/>
  <c r="E300" i="22"/>
  <c r="H124" i="22" a="1"/>
  <c r="H124" i="22" s="1"/>
  <c r="I203" i="22"/>
  <c r="I150" i="22"/>
  <c r="I217" i="22"/>
  <c r="G14" i="22" a="1"/>
  <c r="G14" i="22" s="1"/>
  <c r="K169" i="22"/>
  <c r="E257" i="22"/>
  <c r="K91" i="22"/>
  <c r="D42" i="22"/>
  <c r="AQ42" i="22" s="1"/>
  <c r="G185" i="22" a="1"/>
  <c r="G185" i="22" s="1"/>
  <c r="I35" i="22"/>
  <c r="G299" i="22" a="1"/>
  <c r="G299" i="22" s="1"/>
  <c r="D143" i="22"/>
  <c r="H259" i="22" a="1"/>
  <c r="H259" i="22" s="1"/>
  <c r="H299" i="22" a="1"/>
  <c r="H299" i="22" s="1"/>
  <c r="G205" i="22" a="1"/>
  <c r="G205" i="22" s="1"/>
  <c r="H204" i="22" a="1"/>
  <c r="H204" i="22" s="1"/>
  <c r="I287" i="22"/>
  <c r="E15" i="22"/>
  <c r="G247" i="22" a="1"/>
  <c r="G247" i="22" s="1"/>
  <c r="K247" i="22"/>
  <c r="G272" i="22" a="1"/>
  <c r="G272" i="22" s="1"/>
  <c r="D64" i="22"/>
  <c r="G203" i="22" a="1"/>
  <c r="G203" i="22" s="1"/>
  <c r="E117" i="22"/>
  <c r="D201" i="22"/>
  <c r="G295" i="22" a="1"/>
  <c r="G295" i="22" s="1"/>
  <c r="E346" i="22"/>
  <c r="D295" i="22"/>
  <c r="E38" i="22"/>
  <c r="E25" i="22"/>
  <c r="D25" i="22"/>
  <c r="K25" i="22"/>
  <c r="G25" i="22" a="1"/>
  <c r="G25" i="22" s="1"/>
  <c r="I25" i="22"/>
  <c r="H25" i="22" a="1"/>
  <c r="H25" i="22" s="1"/>
  <c r="K221" i="22"/>
  <c r="I27" i="22"/>
  <c r="I128" i="22"/>
  <c r="G230" i="22" a="1"/>
  <c r="G230" i="22" s="1"/>
  <c r="G177" i="22" a="1"/>
  <c r="G177" i="22" s="1"/>
  <c r="E41" i="22"/>
  <c r="G64" i="22" a="1"/>
  <c r="G64" i="22" s="1"/>
  <c r="D50" i="22"/>
  <c r="D177" i="22"/>
  <c r="I147" i="22"/>
  <c r="K15" i="22"/>
  <c r="G61" i="22" a="1"/>
  <c r="G61" i="22" s="1"/>
  <c r="G140" i="22" a="1"/>
  <c r="G140" i="22" s="1"/>
  <c r="I15" i="22"/>
  <c r="H169" i="22" a="1"/>
  <c r="H169" i="22" s="1"/>
  <c r="G113" i="22" a="1"/>
  <c r="G113" i="22" s="1"/>
  <c r="E299" i="22"/>
  <c r="G15" i="22" a="1"/>
  <c r="G15" i="22" s="1"/>
  <c r="H117" i="22" a="1"/>
  <c r="H117" i="22" s="1"/>
  <c r="H222" i="22" a="1"/>
  <c r="H222" i="22" s="1"/>
  <c r="I37" i="22"/>
  <c r="E64" i="22"/>
  <c r="G273" i="22" a="1"/>
  <c r="G273" i="22" s="1"/>
  <c r="G244" i="22" a="1"/>
  <c r="G244" i="22" s="1"/>
  <c r="E9" i="22"/>
  <c r="I119" i="22"/>
  <c r="I195" i="22"/>
  <c r="E65" i="22"/>
  <c r="I91" i="22"/>
  <c r="G143" i="22" a="1"/>
  <c r="G143" i="22" s="1"/>
  <c r="H64" i="22" a="1"/>
  <c r="H64" i="22" s="1"/>
  <c r="I63" i="22"/>
  <c r="E39" i="22"/>
  <c r="D48" i="22"/>
  <c r="I221" i="22"/>
  <c r="H303" i="22" a="1"/>
  <c r="H303" i="22" s="1"/>
  <c r="AQ95" i="22"/>
  <c r="H199" i="22" a="1"/>
  <c r="H199" i="22" s="1"/>
  <c r="H119" i="22" a="1"/>
  <c r="H119" i="22" s="1"/>
  <c r="H218" i="22" a="1"/>
  <c r="H218" i="22" s="1"/>
  <c r="H143" i="22" a="1"/>
  <c r="H143" i="22" s="1"/>
  <c r="E192" i="22"/>
  <c r="G158" i="22" a="1"/>
  <c r="G158" i="22" s="1"/>
  <c r="G106" i="22" a="1"/>
  <c r="G106" i="22" s="1"/>
  <c r="I169" i="22"/>
  <c r="E200" i="22"/>
  <c r="H144" i="22" a="1"/>
  <c r="H144" i="22" s="1"/>
  <c r="I115" i="22"/>
  <c r="I14" i="22"/>
  <c r="H253" i="22" a="1"/>
  <c r="H253" i="22" s="1"/>
  <c r="D271" i="22"/>
  <c r="H75" i="22" a="1"/>
  <c r="H75" i="22" s="1"/>
  <c r="E48" i="22"/>
  <c r="K346" i="22"/>
  <c r="I117" i="22"/>
  <c r="E143" i="22"/>
  <c r="D305" i="22"/>
  <c r="G222" i="22" a="1"/>
  <c r="G222" i="22" s="1"/>
  <c r="H269" i="22" a="1"/>
  <c r="H269" i="22" s="1"/>
  <c r="I38" i="22"/>
  <c r="I230" i="22"/>
  <c r="H38" i="22" a="1"/>
  <c r="H38" i="22" s="1"/>
  <c r="E207" i="22"/>
  <c r="H68" i="22" a="1"/>
  <c r="H68" i="22" s="1"/>
  <c r="E149" i="22"/>
  <c r="E305" i="22"/>
  <c r="D125" i="22"/>
  <c r="G75" i="22" a="1"/>
  <c r="G75" i="22" s="1"/>
  <c r="G149" i="22" a="1"/>
  <c r="G149" i="22" s="1"/>
  <c r="D105" i="22"/>
  <c r="D232" i="22"/>
  <c r="E218" i="22"/>
  <c r="K16" i="22"/>
  <c r="H145" i="22" a="1"/>
  <c r="H145" i="22" s="1"/>
  <c r="H289" i="22" a="1"/>
  <c r="H289" i="22" s="1"/>
  <c r="H91" i="22" a="1"/>
  <c r="H91" i="22" s="1"/>
  <c r="D78" i="22"/>
  <c r="D72" i="22"/>
  <c r="D158" i="22"/>
  <c r="G248" i="22" a="1"/>
  <c r="G248" i="22" s="1"/>
  <c r="G129" i="22" a="1"/>
  <c r="G129" i="22" s="1"/>
  <c r="E254" i="22"/>
  <c r="G229" i="22" a="1"/>
  <c r="G229" i="22" s="1"/>
  <c r="D69" i="22"/>
  <c r="E104" i="22"/>
  <c r="I81" i="22"/>
  <c r="D119" i="22"/>
  <c r="G125" i="22" a="1"/>
  <c r="G125" i="22" s="1"/>
  <c r="G147" i="22" a="1"/>
  <c r="G147" i="22" s="1"/>
  <c r="E54" i="22"/>
  <c r="G26" i="22" a="1"/>
  <c r="G26" i="22" s="1"/>
  <c r="D297" i="22"/>
  <c r="E313" i="22"/>
  <c r="D68" i="22"/>
  <c r="G223" i="22" a="1"/>
  <c r="G223" i="22" s="1"/>
  <c r="I146" i="22"/>
  <c r="E211" i="22"/>
  <c r="H152" i="22" a="1"/>
  <c r="H152" i="22" s="1"/>
  <c r="E154" i="22"/>
  <c r="E175" i="22"/>
  <c r="I172" i="22"/>
  <c r="E195" i="22"/>
  <c r="E184" i="22"/>
  <c r="D100" i="22"/>
  <c r="D281" i="22"/>
  <c r="H201" i="22" a="1"/>
  <c r="H201" i="22" s="1"/>
  <c r="H123" i="22" a="1"/>
  <c r="H123" i="22" s="1"/>
  <c r="E70" i="22"/>
  <c r="E148" i="22"/>
  <c r="D183" i="22"/>
  <c r="G27" i="22" a="1"/>
  <c r="G27" i="22" s="1"/>
  <c r="H279" i="22" a="1"/>
  <c r="H279" i="22" s="1"/>
  <c r="I256" i="22"/>
  <c r="D169" i="22"/>
  <c r="E93" i="22"/>
  <c r="I40" i="22"/>
  <c r="K8" i="22"/>
  <c r="G182" i="22" a="1"/>
  <c r="G182" i="22" s="1"/>
  <c r="I272" i="22"/>
  <c r="E118" i="22"/>
  <c r="D14" i="22"/>
  <c r="D133" i="22"/>
  <c r="I178" i="22"/>
  <c r="D284" i="22"/>
  <c r="I304" i="22"/>
  <c r="E256" i="22"/>
  <c r="D44" i="22"/>
  <c r="G154" i="22" a="1"/>
  <c r="G154" i="22" s="1"/>
  <c r="I275" i="22"/>
  <c r="H132" i="22" a="1"/>
  <c r="H132" i="22" s="1"/>
  <c r="D11" i="22"/>
  <c r="I149" i="22"/>
  <c r="E106" i="22"/>
  <c r="I44" i="22"/>
  <c r="H139" i="22" a="1"/>
  <c r="H139" i="22" s="1"/>
  <c r="H130" i="22" a="1"/>
  <c r="H130" i="22" s="1"/>
  <c r="D288" i="22"/>
  <c r="H308" i="22" a="1"/>
  <c r="H308" i="22" s="1"/>
  <c r="K273" i="22"/>
  <c r="D223" i="22"/>
  <c r="H155" i="22" a="1"/>
  <c r="H155" i="22" s="1"/>
  <c r="E220" i="22"/>
  <c r="G217" i="22" a="1"/>
  <c r="G217" i="22" s="1"/>
  <c r="D10" i="22"/>
  <c r="G88" i="22" a="1"/>
  <c r="G88" i="22" s="1"/>
  <c r="G171" i="22" a="1"/>
  <c r="G171" i="22" s="1"/>
  <c r="G70" i="22" a="1"/>
  <c r="G70" i="22" s="1"/>
  <c r="I39" i="22"/>
  <c r="E23" i="22"/>
  <c r="I297" i="22"/>
  <c r="D314" i="22"/>
  <c r="G72" i="22" a="1"/>
  <c r="G72" i="22" s="1"/>
  <c r="G236" i="22" a="1"/>
  <c r="G236" i="22" s="1"/>
  <c r="H252" i="22" a="1"/>
  <c r="H252" i="22" s="1"/>
  <c r="E275" i="22"/>
  <c r="G98" i="22" a="1"/>
  <c r="G98" i="22" s="1"/>
  <c r="E260" i="22"/>
  <c r="G243" i="22" a="1"/>
  <c r="G243" i="22" s="1"/>
  <c r="G220" i="22" a="1"/>
  <c r="G220" i="22" s="1"/>
  <c r="I191" i="22"/>
  <c r="I288" i="22"/>
  <c r="E128" i="22"/>
  <c r="I254" i="22"/>
  <c r="H78" i="22" a="1"/>
  <c r="H78" i="22" s="1"/>
  <c r="D79" i="22"/>
  <c r="G255" i="22" a="1"/>
  <c r="G255" i="22" s="1"/>
  <c r="I73" i="22"/>
  <c r="E283" i="22"/>
  <c r="D132" i="22"/>
  <c r="E22" i="22"/>
  <c r="H149" i="22" a="1"/>
  <c r="H149" i="22" s="1"/>
  <c r="G231" i="22" a="1"/>
  <c r="G231" i="22" s="1"/>
  <c r="H206" i="22" a="1"/>
  <c r="H206" i="22" s="1"/>
  <c r="E107" i="22"/>
  <c r="G309" i="22" a="1"/>
  <c r="G309" i="22" s="1"/>
  <c r="E248" i="22"/>
  <c r="I248" i="22"/>
  <c r="H104" i="22" a="1"/>
  <c r="H104" i="22" s="1"/>
  <c r="D202" i="22"/>
  <c r="E311" i="22"/>
  <c r="D88" i="22"/>
  <c r="E113" i="22"/>
  <c r="G227" i="22" a="1"/>
  <c r="G227" i="22" s="1"/>
  <c r="G308" i="22" a="1"/>
  <c r="G308" i="22" s="1"/>
  <c r="K9" i="22"/>
  <c r="H154" i="22" a="1"/>
  <c r="H154" i="22" s="1"/>
  <c r="I280" i="22"/>
  <c r="H245" i="22" a="1"/>
  <c r="H245" i="22" s="1"/>
  <c r="G226" i="22" a="1"/>
  <c r="G226" i="22" s="1"/>
  <c r="E255" i="22"/>
  <c r="H202" i="22" a="1"/>
  <c r="H202" i="22" s="1"/>
  <c r="H121" i="22" a="1"/>
  <c r="H121" i="22" s="1"/>
  <c r="I301" i="22"/>
  <c r="H185" i="22" a="1"/>
  <c r="H185" i="22" s="1"/>
  <c r="G271" i="22" a="1"/>
  <c r="G271" i="22" s="1"/>
  <c r="D300" i="22"/>
  <c r="G232" i="22" a="1"/>
  <c r="G232" i="22" s="1"/>
  <c r="I284" i="22"/>
  <c r="E209" i="22"/>
  <c r="I218" i="22"/>
  <c r="I225" i="22"/>
  <c r="I54" i="22"/>
  <c r="H256" i="22" a="1"/>
  <c r="H256" i="22" s="1"/>
  <c r="D303" i="22"/>
  <c r="G90" i="22" a="1"/>
  <c r="G90" i="22" s="1"/>
  <c r="D236" i="22"/>
  <c r="D157" i="22"/>
  <c r="I118" i="22"/>
  <c r="D61" i="22"/>
  <c r="E263" i="22"/>
  <c r="I198" i="22"/>
  <c r="G52" i="22" a="1"/>
  <c r="G52" i="22" s="1"/>
  <c r="E191" i="22"/>
  <c r="H301" i="22" a="1"/>
  <c r="H301" i="22" s="1"/>
  <c r="D62" i="22"/>
  <c r="I175" i="22"/>
  <c r="H118" i="22" a="1"/>
  <c r="H118" i="22" s="1"/>
  <c r="G87" i="22" a="1"/>
  <c r="G87" i="22" s="1"/>
  <c r="I302" i="22"/>
  <c r="D90" i="22"/>
  <c r="E159" i="22"/>
  <c r="E168" i="22"/>
  <c r="E114" i="22"/>
  <c r="I204" i="22"/>
  <c r="G210" i="22" a="1"/>
  <c r="G210" i="22" s="1"/>
  <c r="G119" i="22" a="1"/>
  <c r="G119" i="22" s="1"/>
  <c r="I125" i="22"/>
  <c r="G115" i="22" a="1"/>
  <c r="G115" i="22" s="1"/>
  <c r="I259" i="22"/>
  <c r="D275" i="22"/>
  <c r="E144" i="22"/>
  <c r="I233" i="22"/>
  <c r="G66" i="22" a="1"/>
  <c r="G66" i="22" s="1"/>
  <c r="E277" i="22"/>
  <c r="G76" i="22" a="1"/>
  <c r="G76" i="22" s="1"/>
  <c r="E287" i="22"/>
  <c r="I130" i="22"/>
  <c r="G173" i="22" a="1"/>
  <c r="G173" i="22" s="1"/>
  <c r="I127" i="22"/>
  <c r="I251" i="22"/>
  <c r="E14" i="22"/>
  <c r="E310" i="22"/>
  <c r="H313" i="22" a="1"/>
  <c r="H313" i="22" s="1"/>
  <c r="G40" i="22" a="1"/>
  <c r="G40" i="22" s="1"/>
  <c r="E142" i="22"/>
  <c r="E296" i="22"/>
  <c r="D156" i="22"/>
  <c r="I123" i="22"/>
  <c r="D74" i="22"/>
  <c r="D233" i="22"/>
  <c r="I285" i="22"/>
  <c r="I250" i="22"/>
  <c r="H197" i="22" a="1"/>
  <c r="H197" i="22" s="1"/>
  <c r="I10" i="22"/>
  <c r="I279" i="22"/>
  <c r="D76" i="22"/>
  <c r="D277" i="22"/>
  <c r="G79" i="22" a="1"/>
  <c r="G79" i="22" s="1"/>
  <c r="D250" i="22"/>
  <c r="H176" i="22" a="1"/>
  <c r="H176" i="22" s="1"/>
  <c r="H53" i="22" a="1"/>
  <c r="H53" i="22" s="1"/>
  <c r="H128" i="22" a="1"/>
  <c r="H128" i="22" s="1"/>
  <c r="H237" i="22" a="1"/>
  <c r="H237" i="22" s="1"/>
  <c r="D180" i="22"/>
  <c r="G8" i="22" a="1"/>
  <c r="G8" i="22" s="1"/>
  <c r="G152" i="22" a="1"/>
  <c r="G152" i="22" s="1"/>
  <c r="H262" i="22" a="1"/>
  <c r="H262" i="22" s="1"/>
  <c r="I182" i="22"/>
  <c r="H27" i="22" a="1"/>
  <c r="H27" i="22" s="1"/>
  <c r="H306" i="22" a="1"/>
  <c r="H306" i="22" s="1"/>
  <c r="G28" i="22" a="1"/>
  <c r="G28" i="22" s="1"/>
  <c r="D46" i="22"/>
  <c r="K21" i="22"/>
  <c r="G103" i="22" a="1"/>
  <c r="G103" i="22" s="1"/>
  <c r="G311" i="22" a="1"/>
  <c r="G311" i="22" s="1"/>
  <c r="H153" i="22" a="1"/>
  <c r="H153" i="22" s="1"/>
  <c r="H196" i="22" a="1"/>
  <c r="H196" i="22" s="1"/>
  <c r="H192" i="22" a="1"/>
  <c r="H192" i="22" s="1"/>
  <c r="G130" i="22" a="1"/>
  <c r="G130" i="22" s="1"/>
  <c r="I53" i="22"/>
  <c r="H209" i="22" a="1"/>
  <c r="H209" i="22" s="1"/>
  <c r="D210" i="22"/>
  <c r="D195" i="22"/>
  <c r="D193" i="22"/>
  <c r="G246" i="22" a="1"/>
  <c r="G246" i="22" s="1"/>
  <c r="E180" i="22"/>
  <c r="H126" i="22" a="1"/>
  <c r="H126" i="22" s="1"/>
  <c r="I96" i="22"/>
  <c r="E28" i="22"/>
  <c r="I16" i="22"/>
  <c r="D155" i="22"/>
  <c r="I18" i="22"/>
  <c r="D15" i="22"/>
  <c r="E272" i="22"/>
  <c r="G105" i="22" a="1"/>
  <c r="G105" i="22" s="1"/>
  <c r="H207" i="22" a="1"/>
  <c r="H207" i="22" s="1"/>
  <c r="I66" i="22"/>
  <c r="D273" i="22"/>
  <c r="G74" i="22" a="1"/>
  <c r="G74" i="22" s="1"/>
  <c r="D182" i="22"/>
  <c r="K24" i="22"/>
  <c r="E270" i="22"/>
  <c r="H312" i="22" a="1"/>
  <c r="H312" i="22" s="1"/>
  <c r="H220" i="22" a="1"/>
  <c r="H220" i="22" s="1"/>
  <c r="I276" i="22"/>
  <c r="I12" i="22"/>
  <c r="D20" i="22"/>
  <c r="G277" i="22" a="1"/>
  <c r="G277" i="22" s="1"/>
  <c r="D279" i="22"/>
  <c r="H224" i="22" a="1"/>
  <c r="H224" i="22" s="1"/>
  <c r="H90" i="22" a="1"/>
  <c r="H90" i="22" s="1"/>
  <c r="I312" i="22"/>
  <c r="H221" i="22" a="1"/>
  <c r="H221" i="22" s="1"/>
  <c r="H11" i="22" a="1"/>
  <c r="H11" i="22" s="1"/>
  <c r="D121" i="22"/>
  <c r="H226" i="22" a="1"/>
  <c r="H226" i="22" s="1"/>
  <c r="D221" i="22"/>
  <c r="E124" i="22"/>
  <c r="D205" i="22"/>
  <c r="H9" i="22" a="1"/>
  <c r="H9" i="22" s="1"/>
  <c r="D70" i="22"/>
  <c r="D23" i="22"/>
  <c r="D251" i="22"/>
  <c r="I24" i="22"/>
  <c r="E24" i="22"/>
  <c r="D231" i="22"/>
  <c r="D298" i="22"/>
  <c r="E167" i="22"/>
  <c r="G305" i="22" a="1"/>
  <c r="G305" i="22" s="1"/>
  <c r="I313" i="22"/>
  <c r="H54" i="22" a="1"/>
  <c r="H54" i="22" s="1"/>
  <c r="H225" i="22" a="1"/>
  <c r="H225" i="22" s="1"/>
  <c r="G314" i="22" a="1"/>
  <c r="G314" i="22" s="1"/>
  <c r="E10" i="22"/>
  <c r="H26" i="22" a="1"/>
  <c r="H26" i="22" s="1"/>
  <c r="H297" i="22" a="1"/>
  <c r="H297" i="22" s="1"/>
  <c r="G118" i="22" a="1"/>
  <c r="G118" i="22" s="1"/>
  <c r="I298" i="22"/>
  <c r="D203" i="22"/>
  <c r="G114" i="22" a="1"/>
  <c r="G114" i="22" s="1"/>
  <c r="H40" i="22" a="1"/>
  <c r="H40" i="22" s="1"/>
  <c r="I299" i="22"/>
  <c r="I156" i="22"/>
  <c r="D101" i="22"/>
  <c r="G181" i="22" a="1"/>
  <c r="G181" i="22" s="1"/>
  <c r="H66" i="22" a="1"/>
  <c r="H66" i="22" s="1"/>
  <c r="H150" i="22" a="1"/>
  <c r="H150" i="22" s="1"/>
  <c r="H248" i="22" a="1"/>
  <c r="H248" i="22" s="1"/>
  <c r="H173" i="22" a="1"/>
  <c r="H173" i="22" s="1"/>
  <c r="G289" i="22" a="1"/>
  <c r="G289" i="22" s="1"/>
  <c r="H217" i="22" a="1"/>
  <c r="H217" i="22" s="1"/>
  <c r="D308" i="22"/>
  <c r="E183" i="22"/>
  <c r="E224" i="22"/>
  <c r="E151" i="22"/>
  <c r="E115" i="22"/>
  <c r="E279" i="22"/>
  <c r="G251" i="22" a="1"/>
  <c r="G251" i="22" s="1"/>
  <c r="H309" i="22" a="1"/>
  <c r="H309" i="22" s="1"/>
  <c r="H69" i="22" a="1"/>
  <c r="H69" i="22" s="1"/>
  <c r="D98" i="22"/>
  <c r="G133" i="22" a="1"/>
  <c r="G133" i="22" s="1"/>
  <c r="D81" i="22"/>
  <c r="I60" i="22"/>
  <c r="I22" i="22"/>
  <c r="I274" i="22"/>
  <c r="K12" i="22"/>
  <c r="G97" i="22" a="1"/>
  <c r="G97" i="22" s="1"/>
  <c r="G53" i="22" a="1"/>
  <c r="G53" i="22" s="1"/>
  <c r="H20" i="22" a="1"/>
  <c r="H20" i="22" s="1"/>
  <c r="D39" i="22"/>
  <c r="G51" i="22" a="1"/>
  <c r="G51" i="22" s="1"/>
  <c r="G116" i="22" a="1"/>
  <c r="G116" i="22" s="1"/>
  <c r="I296" i="22"/>
  <c r="D99" i="22"/>
  <c r="D60" i="22"/>
  <c r="D301" i="22"/>
  <c r="H131" i="22" a="1"/>
  <c r="H131" i="22" s="1"/>
  <c r="G94" i="22" a="1"/>
  <c r="G94" i="22" s="1"/>
  <c r="H50" i="22" a="1"/>
  <c r="H50" i="22" s="1"/>
  <c r="D104" i="22"/>
  <c r="H203" i="22" a="1"/>
  <c r="H203" i="22" s="1"/>
  <c r="I211" i="22"/>
  <c r="D234" i="22"/>
  <c r="E174" i="22"/>
  <c r="E235" i="22"/>
  <c r="E52" i="22"/>
  <c r="H300" i="22" a="1"/>
  <c r="H300" i="22" s="1"/>
  <c r="I282" i="22"/>
  <c r="D149" i="22"/>
  <c r="H116" i="22" a="1"/>
  <c r="H116" i="22" s="1"/>
  <c r="E122" i="22"/>
  <c r="I122" i="22"/>
  <c r="H211" i="22" a="1"/>
  <c r="H211" i="22" s="1"/>
  <c r="G151" i="22" a="1"/>
  <c r="G151" i="22" s="1"/>
  <c r="D127" i="22"/>
  <c r="E247" i="22"/>
  <c r="H246" i="22" a="1"/>
  <c r="H246" i="22" s="1"/>
  <c r="G117" i="22" a="1"/>
  <c r="G117" i="22" s="1"/>
  <c r="D94" i="22"/>
  <c r="G269" i="22" a="1"/>
  <c r="G269" i="22" s="1"/>
  <c r="E62" i="22"/>
  <c r="D89" i="22"/>
  <c r="G250" i="22" a="1"/>
  <c r="G250" i="22" s="1"/>
  <c r="I105" i="22"/>
  <c r="I45" i="22"/>
  <c r="I90" i="22"/>
  <c r="E170" i="22"/>
  <c r="E233" i="22"/>
  <c r="D154" i="22"/>
  <c r="D26" i="22"/>
  <c r="I245" i="22"/>
  <c r="E280" i="22"/>
  <c r="G228" i="22" a="1"/>
  <c r="G228" i="22" s="1"/>
  <c r="I62" i="22"/>
  <c r="I132" i="22"/>
  <c r="I176" i="22"/>
  <c r="D153" i="22"/>
  <c r="D225" i="22"/>
  <c r="D128" i="22"/>
  <c r="G234" i="22" a="1"/>
  <c r="G234" i="22" s="1"/>
  <c r="E259" i="22"/>
  <c r="D206" i="22"/>
  <c r="D12" i="22"/>
  <c r="E126" i="22"/>
  <c r="H17" i="22" a="1"/>
  <c r="H17" i="22" s="1"/>
  <c r="E99" i="22"/>
  <c r="D254" i="22"/>
  <c r="G47" i="22" a="1"/>
  <c r="G47" i="22" s="1"/>
  <c r="D248" i="22"/>
  <c r="H81" i="22" a="1"/>
  <c r="H81" i="22" s="1"/>
  <c r="H200" i="22" a="1"/>
  <c r="H200" i="22" s="1"/>
  <c r="D227" i="22"/>
  <c r="I309" i="22"/>
  <c r="D252" i="22"/>
  <c r="E223" i="22"/>
  <c r="I103" i="22"/>
  <c r="D116" i="22"/>
  <c r="E306" i="22"/>
  <c r="I87" i="22"/>
  <c r="G142" i="22" a="1"/>
  <c r="G142" i="22" s="1"/>
  <c r="H251" i="22" a="1"/>
  <c r="H251" i="22" s="1"/>
  <c r="I17" i="22"/>
  <c r="H230" i="22" a="1"/>
  <c r="H230" i="22" s="1"/>
  <c r="G283" i="22" a="1"/>
  <c r="G283" i="22" s="1"/>
  <c r="G78" i="22" a="1"/>
  <c r="G78" i="22" s="1"/>
  <c r="E262" i="22"/>
  <c r="I229" i="22"/>
  <c r="H60" i="22" a="1"/>
  <c r="H60" i="22" s="1"/>
  <c r="G207" i="22" a="1"/>
  <c r="G207" i="22" s="1"/>
  <c r="G252" i="22" a="1"/>
  <c r="G252" i="22" s="1"/>
  <c r="D139" i="22"/>
  <c r="I77" i="22"/>
  <c r="G202" i="22" a="1"/>
  <c r="G202" i="22" s="1"/>
  <c r="D276" i="22"/>
  <c r="H28" i="22" a="1"/>
  <c r="H28" i="22" s="1"/>
  <c r="H159" i="22" a="1"/>
  <c r="H159" i="22" s="1"/>
  <c r="I255" i="22"/>
  <c r="I41" i="22"/>
  <c r="H157" i="22" a="1"/>
  <c r="H157" i="22" s="1"/>
  <c r="I100" i="22"/>
  <c r="D80" i="22"/>
  <c r="H93" i="22" a="1"/>
  <c r="H93" i="22" s="1"/>
  <c r="G168" i="22" a="1"/>
  <c r="G168" i="22" s="1"/>
  <c r="E222" i="22"/>
  <c r="H18" i="22" a="1"/>
  <c r="H18" i="22" s="1"/>
  <c r="G11" i="22" a="1"/>
  <c r="G11" i="22" s="1"/>
  <c r="D8" i="22"/>
  <c r="G183" i="22" a="1"/>
  <c r="G183" i="22" s="1"/>
  <c r="E308" i="22"/>
  <c r="E121" i="22"/>
  <c r="D181" i="22"/>
  <c r="I65" i="22"/>
  <c r="E198" i="22"/>
  <c r="D194" i="22"/>
  <c r="D235" i="22"/>
  <c r="G306" i="22" a="1"/>
  <c r="G306" i="22" s="1"/>
  <c r="E88" i="22"/>
  <c r="G69" i="22" a="1"/>
  <c r="G69" i="22" s="1"/>
  <c r="D16" i="22"/>
  <c r="I165" i="22"/>
  <c r="D346" i="22"/>
  <c r="D120" i="22"/>
  <c r="G21" i="22" a="1"/>
  <c r="G21" i="22" s="1"/>
  <c r="I106" i="22"/>
  <c r="D255" i="22"/>
  <c r="E73" i="22"/>
  <c r="I140" i="22"/>
  <c r="G270" i="22" a="1"/>
  <c r="G270" i="22" s="1"/>
  <c r="H156" i="22" a="1"/>
  <c r="H156" i="22" s="1"/>
  <c r="E156" i="22"/>
  <c r="E185" i="22"/>
  <c r="E132" i="22"/>
  <c r="D200" i="22"/>
  <c r="E131" i="22"/>
  <c r="H70" i="22" a="1"/>
  <c r="H70" i="22" s="1"/>
  <c r="I95" i="22"/>
  <c r="E78" i="22"/>
  <c r="I154" i="22"/>
  <c r="G141" i="22" a="1"/>
  <c r="G141" i="22" s="1"/>
  <c r="E76" i="22"/>
  <c r="D167" i="22"/>
  <c r="D17" i="22"/>
  <c r="D230" i="22"/>
  <c r="I99" i="22"/>
  <c r="H42" i="22" a="1"/>
  <c r="H42" i="22" s="1"/>
  <c r="I209" i="22"/>
  <c r="G39" i="22" a="1"/>
  <c r="G39" i="22" s="1"/>
  <c r="I174" i="22"/>
  <c r="H181" i="22" a="1"/>
  <c r="H181" i="22" s="1"/>
  <c r="I151" i="22"/>
  <c r="I308" i="22"/>
  <c r="D35" i="22"/>
  <c r="E197" i="22"/>
  <c r="E129" i="22"/>
  <c r="G93" i="22" a="1"/>
  <c r="G93" i="22" s="1"/>
  <c r="E237" i="22"/>
  <c r="H80" i="22" a="1"/>
  <c r="H80" i="22" s="1"/>
  <c r="D27" i="22"/>
  <c r="I23" i="22"/>
  <c r="H36" i="22" a="1"/>
  <c r="H36" i="22" s="1"/>
  <c r="H280" i="22" a="1"/>
  <c r="H280" i="22" s="1"/>
  <c r="E105" i="22"/>
  <c r="E130" i="22"/>
  <c r="D174" i="22"/>
  <c r="D166" i="22"/>
  <c r="K18" i="22"/>
  <c r="H52" i="22" a="1"/>
  <c r="H52" i="22" s="1"/>
  <c r="H166" i="22" a="1"/>
  <c r="H166" i="22" s="1"/>
  <c r="H127" i="22" a="1"/>
  <c r="H127" i="22" s="1"/>
  <c r="G10" i="22" a="1"/>
  <c r="G10" i="22" s="1"/>
  <c r="G100" i="22" a="1"/>
  <c r="G100" i="22" s="1"/>
  <c r="E21" i="22"/>
  <c r="D145" i="22"/>
  <c r="E16" i="22"/>
  <c r="H13" i="22" a="1"/>
  <c r="H13" i="22" s="1"/>
  <c r="G288" i="22" a="1"/>
  <c r="G288" i="22" s="1"/>
  <c r="D263" i="22"/>
  <c r="H191" i="22" a="1"/>
  <c r="H191" i="22" s="1"/>
  <c r="H62" i="22" a="1"/>
  <c r="H62" i="22" s="1"/>
  <c r="G196" i="22" a="1"/>
  <c r="G196" i="22" s="1"/>
  <c r="E249" i="22"/>
  <c r="I75" i="22"/>
  <c r="E87" i="22"/>
  <c r="D37" i="22"/>
  <c r="E49" i="22"/>
  <c r="H71" i="22" a="1"/>
  <c r="H71" i="22" s="1"/>
  <c r="E51" i="22"/>
  <c r="D220" i="22"/>
  <c r="H61" i="22" a="1"/>
  <c r="H61" i="22" s="1"/>
  <c r="G281" i="22" a="1"/>
  <c r="G281" i="22" s="1"/>
  <c r="D63" i="22"/>
  <c r="G278" i="22" a="1"/>
  <c r="G278" i="22" s="1"/>
  <c r="G280" i="22" a="1"/>
  <c r="G280" i="22" s="1"/>
  <c r="D38" i="22"/>
  <c r="G194" i="22" a="1"/>
  <c r="G194" i="22" s="1"/>
  <c r="E309" i="22"/>
  <c r="D102" i="22"/>
  <c r="E94" i="22"/>
  <c r="K20" i="22"/>
  <c r="G49" i="22" a="1"/>
  <c r="G49" i="22" s="1"/>
  <c r="I228" i="22"/>
  <c r="E53" i="22"/>
  <c r="D224" i="22"/>
  <c r="G43" i="22" a="1"/>
  <c r="G43" i="22" s="1"/>
  <c r="H219" i="22" a="1"/>
  <c r="H219" i="22" s="1"/>
  <c r="K195" i="22"/>
  <c r="G13" i="22" a="1"/>
  <c r="G13" i="22" s="1"/>
  <c r="G54" i="22" a="1"/>
  <c r="G54" i="22" s="1"/>
  <c r="K143" i="22"/>
  <c r="I269" i="22"/>
  <c r="I107" i="22"/>
  <c r="H208" i="22" a="1"/>
  <c r="H208" i="22" s="1"/>
  <c r="G42" i="22" a="1"/>
  <c r="G42" i="22" s="1"/>
  <c r="I181" i="22"/>
  <c r="I307" i="22"/>
  <c r="E315" i="22"/>
  <c r="I11" i="22"/>
  <c r="E304" i="22"/>
  <c r="I121" i="22"/>
  <c r="H170" i="22" a="1"/>
  <c r="H170" i="22" s="1"/>
  <c r="D315" i="22"/>
  <c r="D131" i="22"/>
  <c r="G285" i="22" a="1"/>
  <c r="G285" i="22" s="1"/>
  <c r="D209" i="22"/>
  <c r="G257" i="22" a="1"/>
  <c r="G257" i="22" s="1"/>
  <c r="E102" i="22"/>
  <c r="D259" i="22"/>
  <c r="G48" i="22" a="1"/>
  <c r="G48" i="22" s="1"/>
  <c r="H231" i="22" a="1"/>
  <c r="H231" i="22" s="1"/>
  <c r="E196" i="22"/>
  <c r="D192" i="22"/>
  <c r="G126" i="22" a="1"/>
  <c r="G126" i="22" s="1"/>
  <c r="I260" i="22"/>
  <c r="D159" i="22"/>
  <c r="H184" i="22" a="1"/>
  <c r="H184" i="22" s="1"/>
  <c r="D150" i="22"/>
  <c r="G16" i="22" a="1"/>
  <c r="G16" i="22" s="1"/>
  <c r="D222" i="22"/>
  <c r="G245" i="22" a="1"/>
  <c r="G245" i="22" s="1"/>
  <c r="G150" i="22" a="1"/>
  <c r="G150" i="22" s="1"/>
  <c r="G65" i="22" a="1"/>
  <c r="G65" i="22" s="1"/>
  <c r="E261" i="22"/>
  <c r="G235" i="22" a="1"/>
  <c r="G235" i="22" s="1"/>
  <c r="H107" i="22" a="1"/>
  <c r="H107" i="22" s="1"/>
  <c r="G102" i="22" a="1"/>
  <c r="G102" i="22" s="1"/>
  <c r="I202" i="22"/>
  <c r="E208" i="22"/>
  <c r="E165" i="22"/>
  <c r="E40" i="22"/>
  <c r="E171" i="22"/>
  <c r="G253" i="22" a="1"/>
  <c r="G253" i="22" s="1"/>
  <c r="H45" i="22" a="1"/>
  <c r="H45" i="22" s="1"/>
  <c r="D172" i="22"/>
  <c r="H223" i="22" a="1"/>
  <c r="H223" i="22" s="1"/>
  <c r="E295" i="22"/>
  <c r="H315" i="22" a="1"/>
  <c r="H315" i="22" s="1"/>
  <c r="E274" i="22"/>
  <c r="I171" i="22"/>
  <c r="D196" i="22"/>
  <c r="I68" i="22"/>
  <c r="D130" i="22"/>
  <c r="E89" i="22"/>
  <c r="H286" i="22" a="1"/>
  <c r="H286" i="22" s="1"/>
  <c r="G104" i="22" a="1"/>
  <c r="G104" i="22" s="1"/>
  <c r="E251" i="22"/>
  <c r="I78" i="22"/>
  <c r="D126" i="22"/>
  <c r="H311" i="22" a="1"/>
  <c r="H311" i="22" s="1"/>
  <c r="D258" i="22"/>
  <c r="D204" i="22"/>
  <c r="H247" i="22" a="1"/>
  <c r="H247" i="22" s="1"/>
  <c r="I155" i="22"/>
  <c r="H19" i="22" a="1"/>
  <c r="H19" i="22" s="1"/>
  <c r="E17" i="22"/>
  <c r="G197" i="22" a="1"/>
  <c r="G197" i="22" s="1"/>
  <c r="D285" i="22"/>
  <c r="I36" i="22"/>
  <c r="I13" i="22"/>
  <c r="D107" i="22"/>
  <c r="I236" i="22"/>
  <c r="H227" i="22" a="1"/>
  <c r="H227" i="22" s="1"/>
  <c r="D256" i="22"/>
  <c r="I261" i="22"/>
  <c r="E146" i="22"/>
  <c r="I271" i="22"/>
  <c r="E155" i="22"/>
  <c r="D311" i="22"/>
  <c r="H302" i="22" a="1"/>
  <c r="H302" i="22" s="1"/>
  <c r="E276" i="22"/>
  <c r="D13" i="22"/>
  <c r="E50" i="22"/>
  <c r="E229" i="22"/>
  <c r="E258" i="22"/>
  <c r="E18" i="22"/>
  <c r="I252" i="22"/>
  <c r="E74" i="22"/>
  <c r="I314" i="22"/>
  <c r="D237" i="22"/>
  <c r="G209" i="22" a="1"/>
  <c r="G209" i="22" s="1"/>
  <c r="I179" i="22"/>
  <c r="D283" i="22"/>
  <c r="H147" i="22" a="1"/>
  <c r="H147" i="22" s="1"/>
  <c r="E26" i="22"/>
  <c r="K10" i="22"/>
  <c r="D106" i="22"/>
  <c r="E228" i="22"/>
  <c r="I295" i="22"/>
  <c r="I159" i="22"/>
  <c r="G172" i="22" a="1"/>
  <c r="G172" i="22" s="1"/>
  <c r="G261" i="22" a="1"/>
  <c r="G261" i="22" s="1"/>
  <c r="E36" i="22"/>
  <c r="I69" i="22"/>
  <c r="G195" i="22" a="1"/>
  <c r="G195" i="22" s="1"/>
  <c r="G259" i="22" a="1"/>
  <c r="G259" i="22" s="1"/>
  <c r="E204" i="22"/>
  <c r="E179" i="22"/>
  <c r="H174" i="22" a="1"/>
  <c r="H174" i="22" s="1"/>
  <c r="G153" i="22" a="1"/>
  <c r="G153" i="22" s="1"/>
  <c r="G41" i="22" a="1"/>
  <c r="G41" i="22" s="1"/>
  <c r="I143" i="22"/>
  <c r="G127" i="22" a="1"/>
  <c r="G127" i="22" s="1"/>
  <c r="E202" i="22"/>
  <c r="E221" i="22"/>
  <c r="G313" i="22" a="1"/>
  <c r="G313" i="22" s="1"/>
  <c r="E303" i="22"/>
  <c r="H298" i="22" a="1"/>
  <c r="H298" i="22" s="1"/>
  <c r="H284" i="22" a="1"/>
  <c r="H284" i="22" s="1"/>
  <c r="E153" i="22"/>
  <c r="D228" i="22"/>
  <c r="H14" i="22" a="1"/>
  <c r="H14" i="22" s="1"/>
  <c r="H261" i="22" a="1"/>
  <c r="H261" i="22" s="1"/>
  <c r="H65" i="22" a="1"/>
  <c r="H65" i="22" s="1"/>
  <c r="H210" i="22" a="1"/>
  <c r="H210" i="22" s="1"/>
  <c r="E252" i="22"/>
  <c r="E141" i="22"/>
  <c r="E158" i="22"/>
  <c r="G71" i="22" a="1"/>
  <c r="G71" i="22" s="1"/>
  <c r="H273" i="22" a="1"/>
  <c r="H273" i="22" s="1"/>
  <c r="K64" i="22"/>
  <c r="E27" i="22"/>
  <c r="E234" i="22"/>
  <c r="H278" i="22" a="1"/>
  <c r="H278" i="22" s="1"/>
  <c r="I177" i="22"/>
  <c r="D49" i="22"/>
  <c r="D51" i="22"/>
  <c r="E97" i="22"/>
  <c r="G157" i="22" a="1"/>
  <c r="G157" i="22" s="1"/>
  <c r="E225" i="22"/>
  <c r="E35" i="22"/>
  <c r="H142" i="22" a="1"/>
  <c r="H142" i="22" s="1"/>
  <c r="E63" i="22"/>
  <c r="H15" i="22" a="1"/>
  <c r="H15" i="22" s="1"/>
  <c r="D168" i="22"/>
  <c r="D77" i="22"/>
  <c r="H12" i="22" a="1"/>
  <c r="H12" i="22" s="1"/>
  <c r="G77" i="22" a="1"/>
  <c r="G77" i="22" s="1"/>
  <c r="H287" i="22" a="1"/>
  <c r="H287" i="22" s="1"/>
  <c r="H283" i="22" a="1"/>
  <c r="H283" i="22" s="1"/>
  <c r="I257" i="22"/>
  <c r="D313" i="22"/>
  <c r="I234" i="22"/>
  <c r="H89" i="22" a="1"/>
  <c r="H89" i="22" s="1"/>
  <c r="I157" i="22"/>
  <c r="I193" i="22"/>
  <c r="K22" i="22"/>
  <c r="D117" i="22"/>
  <c r="D36" i="22"/>
  <c r="H103" i="22" a="1"/>
  <c r="H103" i="22" s="1"/>
  <c r="I79" i="22"/>
  <c r="G50" i="22" a="1"/>
  <c r="G50" i="22" s="1"/>
  <c r="G128" i="22" a="1"/>
  <c r="G128" i="22" s="1"/>
  <c r="D247" i="22"/>
  <c r="F247" i="22" s="1"/>
  <c r="G224" i="22" a="1"/>
  <c r="G224" i="22" s="1"/>
  <c r="E91" i="22"/>
  <c r="I124" i="22"/>
  <c r="G200" i="22" a="1"/>
  <c r="G200" i="22" s="1"/>
  <c r="G263" i="22" a="1"/>
  <c r="G263" i="22" s="1"/>
  <c r="D146" i="22"/>
  <c r="I235" i="22"/>
  <c r="E284" i="22"/>
  <c r="H274" i="22" a="1"/>
  <c r="H274" i="22" s="1"/>
  <c r="G124" i="22" a="1"/>
  <c r="G124" i="22" s="1"/>
  <c r="E226" i="22"/>
  <c r="E232" i="22"/>
  <c r="G279" i="22" a="1"/>
  <c r="G279" i="22" s="1"/>
  <c r="E288" i="22"/>
  <c r="E119" i="22"/>
  <c r="E297" i="22"/>
  <c r="G156" i="22" a="1"/>
  <c r="G156" i="22" s="1"/>
  <c r="G282" i="22" a="1"/>
  <c r="G282" i="22" s="1"/>
  <c r="E79" i="22"/>
  <c r="I258" i="22"/>
  <c r="E46" i="22"/>
  <c r="D22" i="22"/>
  <c r="G80" i="22" a="1"/>
  <c r="G80" i="22" s="1"/>
  <c r="D286" i="22"/>
  <c r="I48" i="22"/>
  <c r="G307" i="22" a="1"/>
  <c r="G307" i="22" s="1"/>
  <c r="I289" i="22"/>
  <c r="I133" i="22"/>
  <c r="I94" i="22"/>
  <c r="H96" i="22" a="1"/>
  <c r="H96" i="22" s="1"/>
  <c r="I243" i="22"/>
  <c r="D73" i="22"/>
  <c r="D244" i="22"/>
  <c r="I89" i="22"/>
  <c r="H151" i="22" a="1"/>
  <c r="H151" i="22" s="1"/>
  <c r="E90" i="22"/>
  <c r="I306" i="22"/>
  <c r="I80" i="22"/>
  <c r="G144" i="22" a="1"/>
  <c r="G144" i="22" s="1"/>
  <c r="E116" i="22"/>
  <c r="I180" i="22"/>
  <c r="E210" i="22"/>
  <c r="H148" i="22" a="1"/>
  <c r="H148" i="22" s="1"/>
  <c r="H307" i="22" a="1"/>
  <c r="H307" i="22" s="1"/>
  <c r="D118" i="22"/>
  <c r="E72" i="22"/>
  <c r="I227" i="22"/>
  <c r="I232" i="22"/>
  <c r="I28" i="22"/>
  <c r="D147" i="22"/>
  <c r="I183" i="22"/>
  <c r="G176" i="22" a="1"/>
  <c r="G176" i="22" s="1"/>
  <c r="H194" i="22" a="1"/>
  <c r="H194" i="22" s="1"/>
  <c r="D302" i="22"/>
  <c r="I114" i="22"/>
  <c r="E11" i="22"/>
  <c r="E103" i="22"/>
  <c r="G179" i="22" a="1"/>
  <c r="G179" i="22" s="1"/>
  <c r="E302" i="22"/>
  <c r="E92" i="22"/>
  <c r="E301" i="22"/>
  <c r="E69" i="22"/>
  <c r="I51" i="22"/>
  <c r="G38" i="22" a="1"/>
  <c r="G38" i="22" s="1"/>
  <c r="H180" i="22" a="1"/>
  <c r="H180" i="22" s="1"/>
  <c r="H260" i="22" a="1"/>
  <c r="H260" i="22" s="1"/>
  <c r="D226" i="22"/>
  <c r="I170" i="22"/>
  <c r="D43" i="22"/>
  <c r="H46" i="22" a="1"/>
  <c r="H46" i="22" s="1"/>
  <c r="H22" i="22" a="1"/>
  <c r="H22" i="22" s="1"/>
  <c r="H73" i="22" a="1"/>
  <c r="H73" i="22" s="1"/>
  <c r="H272" i="22" a="1"/>
  <c r="H272" i="22" s="1"/>
  <c r="D280" i="22"/>
  <c r="G62" i="22" a="1"/>
  <c r="G62" i="22" s="1"/>
  <c r="E150" i="22"/>
  <c r="G192" i="22" a="1"/>
  <c r="G192" i="22" s="1"/>
  <c r="E45" i="22"/>
  <c r="D123" i="22"/>
  <c r="H115" i="22" a="1"/>
  <c r="H115" i="22" s="1"/>
  <c r="G204" i="22" a="1"/>
  <c r="G204" i="22" s="1"/>
  <c r="H113" i="22" a="1"/>
  <c r="H113" i="22" s="1"/>
  <c r="G208" i="22" a="1"/>
  <c r="G208" i="22" s="1"/>
  <c r="G101" i="22" a="1"/>
  <c r="G101" i="22" s="1"/>
  <c r="I192" i="22"/>
  <c r="I185" i="22"/>
  <c r="G24" i="22" a="1"/>
  <c r="G24" i="22" s="1"/>
  <c r="D282" i="22"/>
  <c r="G73" i="22" a="1"/>
  <c r="G73" i="22" s="1"/>
  <c r="E13" i="22"/>
  <c r="E227" i="22"/>
  <c r="H105" i="22" a="1"/>
  <c r="H105" i="22" s="1"/>
  <c r="G300" i="22" a="1"/>
  <c r="G300" i="22" s="1"/>
  <c r="D211" i="22"/>
  <c r="G298" i="22" a="1"/>
  <c r="G298" i="22" s="1"/>
  <c r="G120" i="22" a="1"/>
  <c r="G120" i="22" s="1"/>
  <c r="G310" i="22" a="1"/>
  <c r="G310" i="22" s="1"/>
  <c r="H270" i="22" a="1"/>
  <c r="H270" i="22" s="1"/>
  <c r="E314" i="22"/>
  <c r="G286" i="22" a="1"/>
  <c r="G286" i="22" s="1"/>
  <c r="D287" i="22"/>
  <c r="H193" i="22" a="1"/>
  <c r="H193" i="22" s="1"/>
  <c r="E298" i="22"/>
  <c r="G302" i="22" a="1"/>
  <c r="G302" i="22" s="1"/>
  <c r="I93" i="22"/>
  <c r="D18" i="22"/>
  <c r="H125" i="22" a="1"/>
  <c r="H125" i="22" s="1"/>
  <c r="G296" i="22" a="1"/>
  <c r="G296" i="22" s="1"/>
  <c r="H305" i="22" a="1"/>
  <c r="H305" i="22" s="1"/>
  <c r="H183" i="22" a="1"/>
  <c r="H183" i="22" s="1"/>
  <c r="I21" i="22"/>
  <c r="G284" i="22" a="1"/>
  <c r="G284" i="22" s="1"/>
  <c r="H37" i="22" a="1"/>
  <c r="H37" i="22" s="1"/>
  <c r="E100" i="22"/>
  <c r="D115" i="22"/>
  <c r="E182" i="22"/>
  <c r="E286" i="22"/>
  <c r="I97" i="22"/>
  <c r="I52" i="22"/>
  <c r="G193" i="22" a="1"/>
  <c r="G193" i="22" s="1"/>
  <c r="H295" i="22" a="1"/>
  <c r="H295" i="22" s="1"/>
  <c r="I286" i="22"/>
  <c r="G165" i="22" a="1"/>
  <c r="G165" i="22" s="1"/>
  <c r="H171" i="22" a="1"/>
  <c r="H171" i="22" s="1"/>
  <c r="E177" i="22"/>
  <c r="H168" i="22" a="1"/>
  <c r="H168" i="22" s="1"/>
  <c r="I144" i="22"/>
  <c r="H72" i="22" a="1"/>
  <c r="H72" i="22" s="1"/>
  <c r="E47" i="22"/>
  <c r="H76" i="22" a="1"/>
  <c r="H76" i="22" s="1"/>
  <c r="H49" i="22" a="1"/>
  <c r="H49" i="22" s="1"/>
  <c r="G166" i="22" a="1"/>
  <c r="G166" i="22" s="1"/>
  <c r="K26" i="22"/>
  <c r="H34" i="22" a="1"/>
  <c r="H34" i="22" s="1"/>
  <c r="I315" i="22"/>
  <c r="I194" i="22"/>
  <c r="D246" i="22"/>
  <c r="H285" i="22" a="1"/>
  <c r="H285" i="22" s="1"/>
  <c r="H255" i="22" a="1"/>
  <c r="H255" i="22" s="1"/>
  <c r="H254" i="22" a="1"/>
  <c r="H254" i="22" s="1"/>
  <c r="H235" i="22" a="1"/>
  <c r="H235" i="22" s="1"/>
  <c r="H47" i="22" a="1"/>
  <c r="H47" i="22" s="1"/>
  <c r="D261" i="22"/>
  <c r="H172" i="22" a="1"/>
  <c r="H172" i="22" s="1"/>
  <c r="I226" i="22"/>
  <c r="E157" i="22"/>
  <c r="D165" i="22"/>
  <c r="G36" i="22" a="1"/>
  <c r="G36" i="22" s="1"/>
  <c r="H140" i="22" a="1"/>
  <c r="H140" i="22" s="1"/>
  <c r="H8" i="22" a="1"/>
  <c r="H8" i="22" s="1"/>
  <c r="G254" i="22" a="1"/>
  <c r="G254" i="22" s="1"/>
  <c r="G170" i="22" a="1"/>
  <c r="G170" i="22" s="1"/>
  <c r="G12" i="22" a="1"/>
  <c r="G12" i="22" s="1"/>
  <c r="H310" i="22" a="1"/>
  <c r="H310" i="22" s="1"/>
  <c r="H114" i="22" a="1"/>
  <c r="H114" i="22" s="1"/>
  <c r="E152" i="22"/>
  <c r="D9" i="22"/>
  <c r="H167" i="22" a="1"/>
  <c r="H167" i="22" s="1"/>
  <c r="H88" i="22" a="1"/>
  <c r="H88" i="22" s="1"/>
  <c r="D278" i="22"/>
  <c r="H234" i="22" a="1"/>
  <c r="H234" i="22" s="1"/>
  <c r="G180" i="22" a="1"/>
  <c r="G180" i="22" s="1"/>
  <c r="G249" i="22" a="1"/>
  <c r="G249" i="22" s="1"/>
  <c r="I277" i="22"/>
  <c r="D140" i="22"/>
  <c r="E140" i="22"/>
  <c r="I197" i="22"/>
  <c r="E173" i="22"/>
  <c r="D229" i="22"/>
  <c r="I72" i="22"/>
  <c r="G146" i="22" a="1"/>
  <c r="G146" i="22" s="1"/>
  <c r="E278" i="22"/>
  <c r="I223" i="22"/>
  <c r="D218" i="22"/>
  <c r="I200" i="22"/>
  <c r="H51" i="22" a="1"/>
  <c r="H51" i="22" s="1"/>
  <c r="E193" i="22"/>
  <c r="H87" i="22" a="1"/>
  <c r="H87" i="22" s="1"/>
  <c r="E60" i="22"/>
  <c r="E101" i="22"/>
  <c r="H100" i="22" a="1"/>
  <c r="H100" i="22" s="1"/>
  <c r="D243" i="22"/>
  <c r="E81" i="22"/>
  <c r="I47" i="22"/>
  <c r="H282" i="22" a="1"/>
  <c r="H282" i="22" s="1"/>
  <c r="E20" i="22"/>
  <c r="I26" i="22"/>
  <c r="H346" i="22" a="1"/>
  <c r="H346" i="22" s="1"/>
  <c r="D34" i="22"/>
  <c r="H99" i="22" a="1"/>
  <c r="H99" i="22" s="1"/>
  <c r="H43" i="22" a="1"/>
  <c r="H43" i="22" s="1"/>
  <c r="I92" i="22"/>
  <c r="G132" i="22" a="1"/>
  <c r="G132" i="22" s="1"/>
  <c r="I206" i="22"/>
  <c r="I224" i="22"/>
  <c r="D171" i="22"/>
  <c r="G211" i="22" a="1"/>
  <c r="G211" i="22" s="1"/>
  <c r="D191" i="22"/>
  <c r="D124" i="22"/>
  <c r="G167" i="22" a="1"/>
  <c r="G167" i="22" s="1"/>
  <c r="H146" i="22" a="1"/>
  <c r="H146" i="22" s="1"/>
  <c r="G45" i="22" a="1"/>
  <c r="G45" i="22" s="1"/>
  <c r="I153" i="22"/>
  <c r="D97" i="22"/>
  <c r="D269" i="22"/>
  <c r="G20" i="22" a="1"/>
  <c r="G20" i="22" s="1"/>
  <c r="H16" i="22" a="1"/>
  <c r="H16" i="22" s="1"/>
  <c r="H229" i="22" a="1"/>
  <c r="H229" i="22" s="1"/>
  <c r="H63" i="22" a="1"/>
  <c r="H63" i="22" s="1"/>
  <c r="I158" i="22"/>
  <c r="G260" i="22" a="1"/>
  <c r="G260" i="22" s="1"/>
  <c r="E71" i="22"/>
  <c r="D19" i="22"/>
  <c r="E244" i="22"/>
  <c r="D41" i="22"/>
  <c r="D52" i="22"/>
  <c r="D28" i="22"/>
  <c r="G145" i="22" a="1"/>
  <c r="G145" i="22" s="1"/>
  <c r="I101" i="22"/>
  <c r="H141" i="22" a="1"/>
  <c r="H141" i="22" s="1"/>
  <c r="H296" i="22" a="1"/>
  <c r="H296" i="22" s="1"/>
  <c r="E271" i="22"/>
  <c r="D309" i="22"/>
  <c r="I201" i="22"/>
  <c r="D219" i="22"/>
  <c r="K299" i="22"/>
  <c r="G139" i="22" a="1"/>
  <c r="G139" i="22" s="1"/>
  <c r="E147" i="22"/>
  <c r="I281" i="22"/>
  <c r="I263" i="22"/>
  <c r="H79" i="22" a="1"/>
  <c r="H79" i="22" s="1"/>
  <c r="H258" i="22" a="1"/>
  <c r="H258" i="22" s="1"/>
  <c r="G201" i="22" a="1"/>
  <c r="G201" i="22" s="1"/>
  <c r="E199" i="22"/>
  <c r="H158" i="22" a="1"/>
  <c r="H158" i="22" s="1"/>
  <c r="E43" i="22"/>
  <c r="I142" i="22"/>
  <c r="E19" i="22"/>
  <c r="I120" i="22"/>
  <c r="E203" i="22"/>
  <c r="E194" i="22"/>
  <c r="H275" i="22" a="1"/>
  <c r="H275" i="22" s="1"/>
  <c r="K117" i="22"/>
  <c r="H182" i="22" a="1"/>
  <c r="H182" i="22" s="1"/>
  <c r="D274" i="22"/>
  <c r="D71" i="22"/>
  <c r="K17" i="22"/>
  <c r="I300" i="22"/>
  <c r="D173" i="22"/>
  <c r="I205" i="22"/>
  <c r="I19" i="22"/>
  <c r="G131" i="22" a="1"/>
  <c r="G131" i="22" s="1"/>
  <c r="G225" i="22" a="1"/>
  <c r="G225" i="22" s="1"/>
  <c r="D253" i="22"/>
  <c r="G107" i="22" a="1"/>
  <c r="G107" i="22" s="1"/>
  <c r="E8" i="22"/>
  <c r="H177" i="22" a="1"/>
  <c r="H177" i="22" s="1"/>
  <c r="E243" i="22"/>
  <c r="I246" i="22"/>
  <c r="G346" i="22" a="1"/>
  <c r="G346" i="22" s="1"/>
  <c r="E245" i="22"/>
  <c r="G18" i="22" a="1"/>
  <c r="G18" i="22" s="1"/>
  <c r="E80" i="22"/>
  <c r="H165" i="22" a="1"/>
  <c r="H165" i="22" s="1"/>
  <c r="G315" i="22" a="1"/>
  <c r="G315" i="22" s="1"/>
  <c r="G68" i="22" a="1"/>
  <c r="G68" i="22" s="1"/>
  <c r="D176" i="22"/>
  <c r="I305" i="22"/>
  <c r="K27" i="22"/>
  <c r="H271" i="22" a="1"/>
  <c r="H271" i="22" s="1"/>
  <c r="H233" i="22" a="1"/>
  <c r="H233" i="22" s="1"/>
  <c r="D66" i="22"/>
  <c r="E253" i="22"/>
  <c r="D75" i="22"/>
  <c r="D245" i="22"/>
  <c r="G95" i="22" a="1"/>
  <c r="G95" i="22" s="1"/>
  <c r="I43" i="22"/>
  <c r="G297" i="22" a="1"/>
  <c r="G297" i="22" s="1"/>
  <c r="E236" i="22"/>
  <c r="E172" i="22"/>
  <c r="H205" i="22" a="1"/>
  <c r="H205" i="22" s="1"/>
  <c r="I116" i="22"/>
  <c r="D45" i="22"/>
  <c r="D312" i="22"/>
  <c r="D151" i="22"/>
  <c r="G312" i="22" a="1"/>
  <c r="G312" i="22" s="1"/>
  <c r="D142" i="22"/>
  <c r="E139" i="22"/>
  <c r="G44" i="22" a="1"/>
  <c r="G44" i="22" s="1"/>
  <c r="G35" i="22" a="1"/>
  <c r="G35" i="22" s="1"/>
  <c r="G122" i="22" a="1"/>
  <c r="G122" i="22" s="1"/>
  <c r="D170" i="22"/>
  <c r="G17" i="22" a="1"/>
  <c r="G17" i="22" s="1"/>
  <c r="D114" i="22"/>
  <c r="E61" i="22"/>
  <c r="K13" i="22"/>
  <c r="H77" i="22" a="1"/>
  <c r="H77" i="22" s="1"/>
  <c r="H21" i="22" a="1"/>
  <c r="H21" i="22" s="1"/>
  <c r="H95" i="22" a="1"/>
  <c r="H95" i="22" s="1"/>
  <c r="D307" i="22"/>
  <c r="H92" i="22" a="1"/>
  <c r="H92" i="22" s="1"/>
  <c r="D197" i="22"/>
  <c r="H288" i="22" a="1"/>
  <c r="H288" i="22" s="1"/>
  <c r="I210" i="22"/>
  <c r="E42" i="22"/>
  <c r="D92" i="22"/>
  <c r="G148" i="22" a="1"/>
  <c r="G148" i="22" s="1"/>
  <c r="H304" i="22" a="1"/>
  <c r="H304" i="22" s="1"/>
  <c r="G81" i="22" a="1"/>
  <c r="G81" i="22" s="1"/>
  <c r="G218" i="22" a="1"/>
  <c r="G218" i="22" s="1"/>
  <c r="D40" i="22"/>
  <c r="K11" i="22"/>
  <c r="H175" i="22" a="1"/>
  <c r="H175" i="22" s="1"/>
  <c r="G262" i="22" a="1"/>
  <c r="G262" i="22" s="1"/>
  <c r="G99" i="22" a="1"/>
  <c r="G99" i="22" s="1"/>
  <c r="H129" i="22" a="1"/>
  <c r="H129" i="22" s="1"/>
  <c r="G175" i="22" a="1"/>
  <c r="G175" i="22" s="1"/>
  <c r="I262" i="22"/>
  <c r="G184" i="22" a="1"/>
  <c r="G184" i="22" s="1"/>
  <c r="I249" i="22"/>
  <c r="E68" i="22"/>
  <c r="I76" i="22"/>
  <c r="H263" i="22" a="1"/>
  <c r="H263" i="22" s="1"/>
  <c r="D152" i="22"/>
  <c r="H48" i="22" a="1"/>
  <c r="H48" i="22" s="1"/>
  <c r="E77" i="22"/>
  <c r="I219" i="22"/>
  <c r="E246" i="22"/>
  <c r="E285" i="22"/>
  <c r="G63" i="22" a="1"/>
  <c r="G63" i="22" s="1"/>
  <c r="E250" i="22"/>
  <c r="D47" i="22"/>
  <c r="G206" i="22" a="1"/>
  <c r="G206" i="22" s="1"/>
  <c r="D103" i="22"/>
  <c r="I145" i="22"/>
  <c r="H236" i="22" a="1"/>
  <c r="H236" i="22" s="1"/>
  <c r="G89" i="22" a="1"/>
  <c r="G89" i="22" s="1"/>
  <c r="I74" i="22"/>
  <c r="G287" i="22" a="1"/>
  <c r="G287" i="22" s="1"/>
  <c r="I208" i="22"/>
  <c r="I152" i="22"/>
  <c r="I166" i="22"/>
  <c r="G237" i="22" a="1"/>
  <c r="G237" i="22" s="1"/>
  <c r="I310" i="22"/>
  <c r="G34" i="22" a="1"/>
  <c r="G34" i="22" s="1"/>
  <c r="E205" i="22"/>
  <c r="I8" i="22"/>
  <c r="E145" i="22"/>
  <c r="H133" i="22" a="1"/>
  <c r="H133" i="22" s="1"/>
  <c r="H120" i="22" a="1"/>
  <c r="H120" i="22" s="1"/>
  <c r="I303" i="22"/>
  <c r="G121" i="22" a="1"/>
  <c r="G121" i="22" s="1"/>
  <c r="E282" i="22"/>
  <c r="E96" i="22"/>
  <c r="H102" i="22" a="1"/>
  <c r="H102" i="22" s="1"/>
  <c r="H39" i="22" a="1"/>
  <c r="H39" i="22" s="1"/>
  <c r="E201" i="22"/>
  <c r="E230" i="22"/>
  <c r="H41" i="22" a="1"/>
  <c r="H41" i="22" s="1"/>
  <c r="E75" i="22"/>
  <c r="D179" i="22"/>
  <c r="K19" i="22"/>
  <c r="E281" i="22"/>
  <c r="E217" i="22"/>
  <c r="H122" i="22" a="1"/>
  <c r="H122" i="22" s="1"/>
  <c r="D289" i="22"/>
  <c r="H198" i="22" a="1"/>
  <c r="H198" i="22" s="1"/>
  <c r="G219" i="22" a="1"/>
  <c r="G219" i="22" s="1"/>
  <c r="H178" i="22" a="1"/>
  <c r="H178" i="22" s="1"/>
  <c r="I167" i="22"/>
  <c r="G19" i="22" a="1"/>
  <c r="G19" i="22" s="1"/>
  <c r="I49" i="22"/>
  <c r="H257" i="22" a="1"/>
  <c r="H257" i="22" s="1"/>
  <c r="E12" i="22"/>
  <c r="H243" i="22" a="1"/>
  <c r="H243" i="22" s="1"/>
  <c r="D96" i="22"/>
  <c r="I64" i="22"/>
  <c r="D113" i="22"/>
  <c r="E166" i="22"/>
  <c r="K28" i="22"/>
  <c r="E66" i="22"/>
  <c r="I199" i="22"/>
  <c r="D54" i="22"/>
  <c r="G169" i="22" a="1"/>
  <c r="G169" i="22" s="1"/>
  <c r="I278" i="22"/>
  <c r="I196" i="22"/>
  <c r="G256" i="22" a="1"/>
  <c r="G256" i="22" s="1"/>
  <c r="I237" i="22"/>
  <c r="D199" i="22"/>
  <c r="G191" i="22" a="1"/>
  <c r="G191" i="22" s="1"/>
  <c r="I253" i="22"/>
  <c r="H10" i="22" a="1"/>
  <c r="H10" i="22" s="1"/>
  <c r="I102" i="22"/>
  <c r="H281" i="22" a="1"/>
  <c r="H281" i="22" s="1"/>
  <c r="D141" i="22"/>
  <c r="I141" i="22"/>
  <c r="D53" i="22"/>
  <c r="G276" i="22" a="1"/>
  <c r="G276" i="22" s="1"/>
  <c r="I244" i="22"/>
  <c r="D208" i="22"/>
  <c r="I42" i="22"/>
  <c r="I113" i="22"/>
  <c r="I50" i="22"/>
  <c r="G303" i="22" a="1"/>
  <c r="G303" i="22" s="1"/>
  <c r="D184" i="22"/>
  <c r="H97" i="22" a="1"/>
  <c r="H97" i="22" s="1"/>
  <c r="H314" i="22" a="1"/>
  <c r="H314" i="22" s="1"/>
  <c r="G233" i="22" a="1"/>
  <c r="G233" i="22" s="1"/>
  <c r="H24" i="22" a="1"/>
  <c r="H24" i="22" s="1"/>
  <c r="H44" i="22" a="1"/>
  <c r="H44" i="22" s="1"/>
  <c r="H23" i="22" a="1"/>
  <c r="H23" i="22" s="1"/>
  <c r="I283" i="22"/>
  <c r="D185" i="22"/>
  <c r="G304" i="22" a="1"/>
  <c r="G304" i="22" s="1"/>
  <c r="D65" i="22"/>
  <c r="H106" i="22" a="1"/>
  <c r="H106" i="22" s="1"/>
  <c r="E34" i="22"/>
  <c r="G178" i="22" a="1"/>
  <c r="G178" i="22" s="1"/>
  <c r="I129" i="22"/>
  <c r="H74" i="22" a="1"/>
  <c r="H74" i="22" s="1"/>
  <c r="H94" i="22" a="1"/>
  <c r="H94" i="22" s="1"/>
  <c r="I20" i="22"/>
  <c r="D296" i="22"/>
  <c r="D249" i="22"/>
  <c r="E181" i="22"/>
  <c r="I173" i="22"/>
  <c r="H101" i="22" a="1"/>
  <c r="H101" i="22" s="1"/>
  <c r="G275" i="22" a="1"/>
  <c r="G275" i="22" s="1"/>
  <c r="G37" i="22" a="1"/>
  <c r="G37" i="22" s="1"/>
  <c r="E231" i="22"/>
  <c r="I311" i="22"/>
  <c r="E44" i="22"/>
  <c r="E120" i="22"/>
  <c r="D178" i="22"/>
  <c r="G198" i="22" a="1"/>
  <c r="G198" i="22" s="1"/>
  <c r="D310" i="22"/>
  <c r="I346" i="22"/>
  <c r="E133" i="22"/>
  <c r="D207" i="22"/>
  <c r="D262" i="22"/>
  <c r="H232" i="22" a="1"/>
  <c r="H232" i="22" s="1"/>
  <c r="E95" i="22"/>
  <c r="G155" i="22" a="1"/>
  <c r="G155" i="22" s="1"/>
  <c r="I71" i="22"/>
  <c r="G274" i="22" a="1"/>
  <c r="G274" i="22" s="1"/>
  <c r="I104" i="22"/>
  <c r="D93" i="22"/>
  <c r="I61" i="22"/>
  <c r="H277" i="22" a="1"/>
  <c r="H277" i="22" s="1"/>
  <c r="D304" i="22"/>
  <c r="I126" i="22"/>
  <c r="I148" i="22"/>
  <c r="I34" i="22"/>
  <c r="D272" i="22"/>
  <c r="I139" i="22"/>
  <c r="E206" i="22"/>
  <c r="D129" i="22"/>
  <c r="E289" i="22"/>
  <c r="I222" i="22"/>
  <c r="H35" i="22" a="1"/>
  <c r="H35" i="22" s="1"/>
  <c r="I168" i="22"/>
  <c r="G23" i="22" a="1"/>
  <c r="G23" i="22" s="1"/>
  <c r="K14" i="22"/>
  <c r="E312" i="22"/>
  <c r="H98" i="22" a="1"/>
  <c r="H98" i="22" s="1"/>
  <c r="I98" i="22"/>
  <c r="G123" i="22" a="1"/>
  <c r="G123" i="22" s="1"/>
  <c r="D21" i="22"/>
  <c r="D217" i="22"/>
  <c r="E307" i="22"/>
  <c r="H179" i="22" a="1"/>
  <c r="H179" i="22" s="1"/>
  <c r="E123" i="22"/>
  <c r="H250" i="22" a="1"/>
  <c r="H250" i="22" s="1"/>
  <c r="D175" i="22"/>
  <c r="I9" i="22"/>
  <c r="G159" i="22" a="1"/>
  <c r="G159" i="22" s="1"/>
  <c r="G174" i="22" a="1"/>
  <c r="G174" i="22" s="1"/>
  <c r="H228" i="22" a="1"/>
  <c r="H228" i="22" s="1"/>
  <c r="D24" i="22"/>
  <c r="E98" i="22"/>
  <c r="E125" i="22"/>
  <c r="I70" i="22"/>
  <c r="G92" i="22" a="1"/>
  <c r="G92" i="22" s="1"/>
  <c r="E178" i="22"/>
  <c r="G199" i="22" a="1"/>
  <c r="G199" i="22" s="1"/>
  <c r="E176" i="22"/>
  <c r="D257" i="22"/>
  <c r="H276" i="22" a="1"/>
  <c r="H276" i="22" s="1"/>
  <c r="G96" i="22" a="1"/>
  <c r="G96" i="22" s="1"/>
  <c r="G46" i="22" a="1"/>
  <c r="G46" i="22" s="1"/>
  <c r="I131" i="22"/>
  <c r="D144" i="22"/>
  <c r="D198" i="22"/>
  <c r="H244" i="22" a="1"/>
  <c r="H244" i="22" s="1"/>
  <c r="E219" i="22"/>
  <c r="E37" i="22"/>
  <c r="I231" i="22"/>
  <c r="I207" i="22"/>
  <c r="I88" i="22"/>
  <c r="E127" i="22" l="1"/>
  <c r="E360" i="22" s="1"/>
  <c r="I273" i="22"/>
  <c r="J273" i="22" s="1"/>
  <c r="K38" i="22"/>
  <c r="J38" i="22" s="1"/>
  <c r="K23" i="22"/>
  <c r="K29" i="22" s="1"/>
  <c r="D67" i="22"/>
  <c r="F67" i="22" s="1"/>
  <c r="H67" i="22" a="1"/>
  <c r="H67" i="22" s="1"/>
  <c r="D270" i="22"/>
  <c r="D347" i="22" s="1"/>
  <c r="J8" i="22"/>
  <c r="F273" i="22"/>
  <c r="F195" i="22"/>
  <c r="F299" i="22"/>
  <c r="F306" i="22"/>
  <c r="F221" i="22"/>
  <c r="F201" i="22"/>
  <c r="F169" i="22"/>
  <c r="J27" i="22"/>
  <c r="J346" i="22"/>
  <c r="F42" i="22"/>
  <c r="F38" i="22"/>
  <c r="F117" i="22"/>
  <c r="F50" i="22"/>
  <c r="F148" i="22"/>
  <c r="J247" i="22"/>
  <c r="J91" i="22"/>
  <c r="F143" i="22"/>
  <c r="F122" i="22"/>
  <c r="A38" i="1"/>
  <c r="F95" i="22"/>
  <c r="F87" i="22"/>
  <c r="F260" i="22"/>
  <c r="F91" i="22"/>
  <c r="F346" i="22"/>
  <c r="F64" i="22"/>
  <c r="AQ122" i="22"/>
  <c r="G55" i="22"/>
  <c r="J64" i="22"/>
  <c r="AQ201" i="22"/>
  <c r="F177" i="22"/>
  <c r="J221" i="22"/>
  <c r="E316" i="22"/>
  <c r="J25" i="22"/>
  <c r="F295" i="22"/>
  <c r="F25" i="22"/>
  <c r="J143" i="22"/>
  <c r="E134" i="22"/>
  <c r="F48" i="22"/>
  <c r="J15" i="22"/>
  <c r="G357" i="22"/>
  <c r="H362" i="22"/>
  <c r="G361" i="22"/>
  <c r="G186" i="22"/>
  <c r="H290" i="22"/>
  <c r="H348" i="22"/>
  <c r="I290" i="22"/>
  <c r="H264" i="22"/>
  <c r="H134" i="22"/>
  <c r="G82" i="22"/>
  <c r="G212" i="22"/>
  <c r="H316" i="22"/>
  <c r="G316" i="22"/>
  <c r="H212" i="22"/>
  <c r="E290" i="22"/>
  <c r="E212" i="22"/>
  <c r="H238" i="22"/>
  <c r="H160" i="22"/>
  <c r="G160" i="22"/>
  <c r="E264" i="22"/>
  <c r="G238" i="22"/>
  <c r="G347" i="22"/>
  <c r="D186" i="22"/>
  <c r="H359" i="22"/>
  <c r="H186" i="22"/>
  <c r="H354" i="22"/>
  <c r="H352" i="22"/>
  <c r="H351" i="22"/>
  <c r="D264" i="22"/>
  <c r="I365" i="22"/>
  <c r="D55" i="22"/>
  <c r="G352" i="22"/>
  <c r="E353" i="22"/>
  <c r="I55" i="22"/>
  <c r="E347" i="22"/>
  <c r="G353" i="22"/>
  <c r="G360" i="22"/>
  <c r="G349" i="22"/>
  <c r="I353" i="22"/>
  <c r="G366" i="22"/>
  <c r="I212" i="22"/>
  <c r="F198" i="22"/>
  <c r="F257" i="22"/>
  <c r="F24" i="22"/>
  <c r="D362" i="22"/>
  <c r="I347" i="22"/>
  <c r="J9" i="22"/>
  <c r="F175" i="22"/>
  <c r="AQ175" i="22"/>
  <c r="D359" i="22"/>
  <c r="F21" i="22"/>
  <c r="F262" i="22"/>
  <c r="F310" i="22"/>
  <c r="J20" i="22"/>
  <c r="I358" i="22"/>
  <c r="F113" i="22"/>
  <c r="F144" i="22"/>
  <c r="F217" i="22"/>
  <c r="F129" i="22"/>
  <c r="F93" i="22"/>
  <c r="F207" i="22"/>
  <c r="F296" i="22"/>
  <c r="F65" i="22"/>
  <c r="F185" i="22"/>
  <c r="H361" i="22"/>
  <c r="F184" i="22"/>
  <c r="F141" i="22"/>
  <c r="AQ199" i="22"/>
  <c r="F199" i="22"/>
  <c r="F54" i="22"/>
  <c r="F179" i="22"/>
  <c r="F40" i="22"/>
  <c r="F114" i="22"/>
  <c r="F170" i="22"/>
  <c r="F312" i="22"/>
  <c r="F75" i="22"/>
  <c r="F66" i="22"/>
  <c r="G356" i="22"/>
  <c r="AQ253" i="22"/>
  <c r="F253" i="22"/>
  <c r="AQ71" i="22"/>
  <c r="F71" i="22"/>
  <c r="E357" i="22"/>
  <c r="F52" i="22"/>
  <c r="G29" i="22"/>
  <c r="G358" i="22"/>
  <c r="AQ97" i="22"/>
  <c r="F97" i="22"/>
  <c r="F191" i="22"/>
  <c r="F171" i="22"/>
  <c r="H108" i="22"/>
  <c r="E29" i="22"/>
  <c r="E358" i="22"/>
  <c r="F243" i="22"/>
  <c r="F218" i="22"/>
  <c r="AQ278" i="22"/>
  <c r="F278" i="22"/>
  <c r="AQ18" i="22"/>
  <c r="F18" i="22"/>
  <c r="D356" i="22"/>
  <c r="F211" i="22"/>
  <c r="E351" i="22"/>
  <c r="F282" i="22"/>
  <c r="F280" i="22"/>
  <c r="H82" i="22"/>
  <c r="H55" i="22"/>
  <c r="H363" i="22"/>
  <c r="J28" i="22"/>
  <c r="I366" i="22"/>
  <c r="F118" i="22"/>
  <c r="F244" i="22"/>
  <c r="E55" i="22"/>
  <c r="F36" i="22"/>
  <c r="F168" i="22"/>
  <c r="F51" i="22"/>
  <c r="I186" i="22"/>
  <c r="F228" i="22"/>
  <c r="F106" i="22"/>
  <c r="E364" i="22"/>
  <c r="F283" i="22"/>
  <c r="F311" i="22"/>
  <c r="F107" i="22"/>
  <c r="H357" i="22"/>
  <c r="F258" i="22"/>
  <c r="F126" i="22"/>
  <c r="F130" i="22"/>
  <c r="F196" i="22"/>
  <c r="F222" i="22"/>
  <c r="F150" i="22"/>
  <c r="F159" i="22"/>
  <c r="F209" i="22"/>
  <c r="F131" i="22"/>
  <c r="F53" i="22"/>
  <c r="G290" i="22"/>
  <c r="F220" i="22"/>
  <c r="F37" i="22"/>
  <c r="E354" i="22"/>
  <c r="E359" i="22"/>
  <c r="G348" i="22"/>
  <c r="F174" i="22"/>
  <c r="AQ174" i="22"/>
  <c r="F27" i="22"/>
  <c r="D365" i="22"/>
  <c r="F35" i="22"/>
  <c r="I160" i="22"/>
  <c r="I108" i="22"/>
  <c r="AQ17" i="22"/>
  <c r="F17" i="22"/>
  <c r="D355" i="22"/>
  <c r="E82" i="22"/>
  <c r="F120" i="22"/>
  <c r="F194" i="22"/>
  <c r="F276" i="22"/>
  <c r="I355" i="22"/>
  <c r="J17" i="22"/>
  <c r="AQ252" i="22"/>
  <c r="F252" i="22"/>
  <c r="AQ227" i="22"/>
  <c r="F227" i="22"/>
  <c r="E108" i="22"/>
  <c r="F206" i="22"/>
  <c r="F225" i="22"/>
  <c r="AQ225" i="22"/>
  <c r="D364" i="22"/>
  <c r="F26" i="22"/>
  <c r="F89" i="22"/>
  <c r="F104" i="22"/>
  <c r="F301" i="22"/>
  <c r="F99" i="22"/>
  <c r="D108" i="22"/>
  <c r="F39" i="22"/>
  <c r="J22" i="22"/>
  <c r="I360" i="22"/>
  <c r="F81" i="22"/>
  <c r="F98" i="22"/>
  <c r="E160" i="22"/>
  <c r="F203" i="22"/>
  <c r="D212" i="22"/>
  <c r="H364" i="22"/>
  <c r="F298" i="22"/>
  <c r="E362" i="22"/>
  <c r="AQ251" i="22"/>
  <c r="F251" i="22"/>
  <c r="AQ70" i="22"/>
  <c r="F70" i="22"/>
  <c r="F205" i="22"/>
  <c r="F121" i="22"/>
  <c r="AQ121" i="22"/>
  <c r="AQ279" i="22"/>
  <c r="F279" i="22"/>
  <c r="F20" i="22"/>
  <c r="D29" i="22"/>
  <c r="D353" i="22"/>
  <c r="F15" i="22"/>
  <c r="F155" i="22"/>
  <c r="E366" i="22"/>
  <c r="H365" i="22"/>
  <c r="F250" i="22"/>
  <c r="F277" i="22"/>
  <c r="AQ277" i="22"/>
  <c r="F74" i="22"/>
  <c r="F156" i="22"/>
  <c r="E352" i="22"/>
  <c r="F275" i="22"/>
  <c r="F90" i="22"/>
  <c r="F236" i="22"/>
  <c r="AQ303" i="22"/>
  <c r="F303" i="22"/>
  <c r="F300" i="22"/>
  <c r="G264" i="22"/>
  <c r="F10" i="22"/>
  <c r="D348" i="22"/>
  <c r="F223" i="22"/>
  <c r="F284" i="22"/>
  <c r="F133" i="22"/>
  <c r="F183" i="22"/>
  <c r="D290" i="22"/>
  <c r="F281" i="22"/>
  <c r="G364" i="22"/>
  <c r="G134" i="22"/>
  <c r="AQ69" i="22"/>
  <c r="F69" i="22"/>
  <c r="F158" i="22"/>
  <c r="F78" i="22"/>
  <c r="F232" i="22"/>
  <c r="F125" i="22"/>
  <c r="D134" i="22"/>
  <c r="I348" i="22"/>
  <c r="G108" i="22"/>
  <c r="H347" i="22"/>
  <c r="F272" i="22"/>
  <c r="F304" i="22"/>
  <c r="AQ304" i="22"/>
  <c r="F178" i="22"/>
  <c r="F249" i="22"/>
  <c r="F208" i="22"/>
  <c r="F96" i="22"/>
  <c r="AQ96" i="22"/>
  <c r="F289" i="22"/>
  <c r="F103" i="22"/>
  <c r="F47" i="22"/>
  <c r="F152" i="22"/>
  <c r="F92" i="22"/>
  <c r="F197" i="22"/>
  <c r="D316" i="22"/>
  <c r="F307" i="22"/>
  <c r="G355" i="22"/>
  <c r="F142" i="22"/>
  <c r="D160" i="22"/>
  <c r="F151" i="22"/>
  <c r="F45" i="22"/>
  <c r="F245" i="22"/>
  <c r="F176" i="22"/>
  <c r="J19" i="22"/>
  <c r="AQ173" i="22"/>
  <c r="F173" i="22"/>
  <c r="F274" i="22"/>
  <c r="F219" i="22"/>
  <c r="F309" i="22"/>
  <c r="F28" i="22"/>
  <c r="D366" i="22"/>
  <c r="F41" i="22"/>
  <c r="F19" i="22"/>
  <c r="D357" i="22"/>
  <c r="F269" i="22"/>
  <c r="F124" i="22"/>
  <c r="F34" i="22"/>
  <c r="J26" i="22"/>
  <c r="I364" i="22"/>
  <c r="F229" i="22"/>
  <c r="D238" i="22"/>
  <c r="F140" i="22"/>
  <c r="F9" i="22"/>
  <c r="F165" i="22"/>
  <c r="F261" i="22"/>
  <c r="F246" i="22"/>
  <c r="E186" i="22"/>
  <c r="F115" i="22"/>
  <c r="I359" i="22"/>
  <c r="J21" i="22"/>
  <c r="F287" i="22"/>
  <c r="G362" i="22"/>
  <c r="AQ123" i="22"/>
  <c r="F123" i="22"/>
  <c r="H360" i="22"/>
  <c r="AQ43" i="22"/>
  <c r="F43" i="22"/>
  <c r="AQ226" i="22"/>
  <c r="F226" i="22"/>
  <c r="E349" i="22"/>
  <c r="F302" i="22"/>
  <c r="F147" i="22"/>
  <c r="AQ147" i="22"/>
  <c r="F73" i="22"/>
  <c r="D82" i="22"/>
  <c r="F286" i="22"/>
  <c r="F22" i="22"/>
  <c r="F146" i="22"/>
  <c r="F313" i="22"/>
  <c r="F77" i="22"/>
  <c r="H353" i="22"/>
  <c r="F49" i="22"/>
  <c r="E365" i="22"/>
  <c r="F237" i="22"/>
  <c r="E356" i="22"/>
  <c r="E238" i="22"/>
  <c r="F13" i="22"/>
  <c r="D351" i="22"/>
  <c r="F256" i="22"/>
  <c r="J13" i="22"/>
  <c r="I351" i="22"/>
  <c r="F285" i="22"/>
  <c r="E355" i="22"/>
  <c r="F204" i="22"/>
  <c r="I363" i="22"/>
  <c r="F172" i="22"/>
  <c r="G354" i="22"/>
  <c r="F192" i="22"/>
  <c r="F259" i="22"/>
  <c r="F315" i="22"/>
  <c r="J11" i="22"/>
  <c r="I349" i="22"/>
  <c r="I316" i="22"/>
  <c r="G351" i="22"/>
  <c r="F224" i="22"/>
  <c r="F102" i="22"/>
  <c r="F63" i="22"/>
  <c r="F263" i="22"/>
  <c r="F145" i="22"/>
  <c r="F166" i="22"/>
  <c r="I361" i="22"/>
  <c r="F230" i="22"/>
  <c r="F167" i="22"/>
  <c r="AQ200" i="22"/>
  <c r="F200" i="22"/>
  <c r="F255" i="22"/>
  <c r="G359" i="22"/>
  <c r="AQ16" i="22"/>
  <c r="F16" i="22"/>
  <c r="D354" i="22"/>
  <c r="F235" i="22"/>
  <c r="F181" i="22"/>
  <c r="F8" i="22"/>
  <c r="H356" i="22"/>
  <c r="F80" i="22"/>
  <c r="I264" i="22"/>
  <c r="H366" i="22"/>
  <c r="F139" i="22"/>
  <c r="I238" i="22"/>
  <c r="F116" i="22"/>
  <c r="F248" i="22"/>
  <c r="F254" i="22"/>
  <c r="H355" i="22"/>
  <c r="F12" i="22"/>
  <c r="F128" i="22"/>
  <c r="F153" i="22"/>
  <c r="F154" i="22"/>
  <c r="F94" i="22"/>
  <c r="F149" i="22"/>
  <c r="AQ149" i="22"/>
  <c r="F234" i="22"/>
  <c r="F60" i="22"/>
  <c r="H29" i="22"/>
  <c r="H358" i="22"/>
  <c r="F308" i="22"/>
  <c r="F101" i="22"/>
  <c r="J299" i="22"/>
  <c r="E348" i="22"/>
  <c r="F231" i="22"/>
  <c r="J24" i="22"/>
  <c r="I362" i="22"/>
  <c r="F23" i="22"/>
  <c r="D361" i="22"/>
  <c r="H349" i="22"/>
  <c r="J12" i="22"/>
  <c r="F182" i="22"/>
  <c r="J18" i="22"/>
  <c r="I356" i="22"/>
  <c r="J16" i="22"/>
  <c r="I354" i="22"/>
  <c r="F193" i="22"/>
  <c r="F210" i="22"/>
  <c r="F46" i="22"/>
  <c r="F180" i="22"/>
  <c r="F76" i="22"/>
  <c r="J10" i="22"/>
  <c r="F233" i="22"/>
  <c r="G363" i="22"/>
  <c r="I134" i="22"/>
  <c r="F62" i="22"/>
  <c r="F61" i="22"/>
  <c r="F157" i="22"/>
  <c r="F88" i="22"/>
  <c r="F202" i="22"/>
  <c r="F132" i="22"/>
  <c r="I82" i="22"/>
  <c r="F79" i="22"/>
  <c r="F314" i="22"/>
  <c r="E361" i="22"/>
  <c r="F288" i="22"/>
  <c r="F11" i="22"/>
  <c r="D349" i="22"/>
  <c r="F44" i="22"/>
  <c r="AQ44" i="22"/>
  <c r="F14" i="22"/>
  <c r="D352" i="22"/>
  <c r="G365" i="22"/>
  <c r="F100" i="22"/>
  <c r="F68" i="22"/>
  <c r="F297" i="22"/>
  <c r="D363" i="22"/>
  <c r="F119" i="22"/>
  <c r="E363" i="22"/>
  <c r="F72" i="22"/>
  <c r="F105" i="22"/>
  <c r="D360" i="22"/>
  <c r="I357" i="22"/>
  <c r="D358" i="22"/>
  <c r="I29" i="22"/>
  <c r="F305" i="22"/>
  <c r="AQ305" i="22"/>
  <c r="J117" i="22"/>
  <c r="F271" i="22"/>
  <c r="J14" i="22"/>
  <c r="I352" i="22"/>
  <c r="F127" i="22" l="1"/>
  <c r="J23" i="22"/>
  <c r="F270" i="22"/>
  <c r="A39" i="1"/>
  <c r="F264" i="22"/>
  <c r="F355" i="22"/>
  <c r="F363" i="22"/>
  <c r="AQ354" i="22"/>
  <c r="F359" i="22"/>
  <c r="F349" i="22"/>
  <c r="F55" i="22"/>
  <c r="H367" i="22"/>
  <c r="F354" i="22"/>
  <c r="F360" i="22"/>
  <c r="AQ355" i="22"/>
  <c r="F186" i="22"/>
  <c r="I367" i="22"/>
  <c r="J29" i="22"/>
  <c r="F361" i="22"/>
  <c r="F347" i="22"/>
  <c r="F316" i="22"/>
  <c r="F290" i="22"/>
  <c r="F353" i="22"/>
  <c r="F212" i="22"/>
  <c r="F351" i="22"/>
  <c r="F364" i="22"/>
  <c r="F356" i="22"/>
  <c r="F352" i="22"/>
  <c r="F82" i="22"/>
  <c r="F238" i="22"/>
  <c r="F357" i="22"/>
  <c r="F366" i="22"/>
  <c r="F160" i="22"/>
  <c r="F134" i="22"/>
  <c r="F348" i="22"/>
  <c r="G367" i="22"/>
  <c r="D367" i="22"/>
  <c r="F29" i="22"/>
  <c r="F358" i="22"/>
  <c r="F108" i="22"/>
  <c r="F365" i="22"/>
  <c r="AQ356" i="22"/>
  <c r="E367" i="22"/>
  <c r="F362" i="22"/>
  <c r="A40" i="1" l="1"/>
  <c r="F367" i="22"/>
  <c r="A41" i="1" l="1"/>
  <c r="A42" i="1" l="1"/>
  <c r="A43" i="1" l="1"/>
  <c r="A44" i="1" l="1"/>
  <c r="A45" i="1" l="1"/>
  <c r="A46" i="1" l="1"/>
  <c r="A47" i="1" l="1"/>
  <c r="A48" i="1" l="1"/>
  <c r="A49" i="1" l="1"/>
  <c r="A50" i="1" l="1"/>
  <c r="A51" i="1" l="1"/>
  <c r="A52" i="1" l="1"/>
  <c r="A53" i="1" l="1"/>
  <c r="A54" i="1" l="1"/>
  <c r="A55" i="1" l="1"/>
  <c r="A56" i="1" l="1"/>
  <c r="A57" i="1" l="1"/>
  <c r="A58" i="1" l="1"/>
  <c r="A59" i="1" l="1"/>
  <c r="A60" i="1" l="1"/>
  <c r="A61" i="1" l="1"/>
  <c r="A62" i="1" l="1"/>
  <c r="A63" i="1" l="1"/>
  <c r="A64" i="1" l="1"/>
  <c r="A65" i="1" l="1"/>
  <c r="A66" i="1" l="1"/>
  <c r="A67" i="1" l="1"/>
  <c r="A68" i="1" l="1"/>
  <c r="A69" i="1" l="1"/>
  <c r="A70" i="1" l="1"/>
  <c r="A71" i="1" l="1"/>
  <c r="A72" i="1" l="1"/>
  <c r="A73" i="1" l="1"/>
  <c r="A74" i="1" l="1"/>
  <c r="A75" i="1" l="1"/>
  <c r="A76" i="1" l="1"/>
  <c r="A77" i="1" l="1"/>
  <c r="A78" i="1" l="1"/>
  <c r="A79" i="1" l="1"/>
  <c r="A80" i="1" l="1"/>
  <c r="A81" i="1" l="1"/>
  <c r="A82" i="1" l="1"/>
  <c r="A83" i="1" l="1"/>
  <c r="A84" i="1" l="1"/>
  <c r="A85" i="1" l="1"/>
  <c r="A86" i="1" l="1"/>
  <c r="A87" i="1" l="1"/>
  <c r="A88" i="1" l="1"/>
  <c r="A89" i="1" l="1"/>
  <c r="A90" i="1" l="1"/>
  <c r="A91" i="1" l="1"/>
  <c r="A92" i="1" l="1"/>
  <c r="A93" i="1" l="1"/>
  <c r="A94" i="1" l="1"/>
  <c r="A95" i="1" l="1"/>
  <c r="A96" i="1" l="1"/>
  <c r="A97" i="1" l="1"/>
  <c r="A98" i="1" l="1"/>
  <c r="A99" i="1" l="1"/>
  <c r="A100" i="1" l="1"/>
  <c r="A101" i="1" l="1"/>
  <c r="A102" i="1" l="1"/>
  <c r="A103" i="1" l="1"/>
  <c r="L13" i="12" s="1"/>
  <c r="F120" i="12" l="1"/>
  <c r="L23" i="12"/>
  <c r="A104" i="1"/>
  <c r="L164" i="12" l="1"/>
  <c r="L165" i="12" s="1"/>
  <c r="M194" i="12" s="1"/>
  <c r="F130" i="12"/>
  <c r="E193" i="12" s="1"/>
  <c r="E194" i="12" s="1"/>
  <c r="A105" i="1"/>
  <c r="A106" i="1" l="1"/>
  <c r="A107" i="1" l="1"/>
  <c r="A108" i="1" l="1"/>
  <c r="A109" i="1" l="1"/>
  <c r="A110" i="1" l="1"/>
  <c r="A111" i="1" l="1"/>
  <c r="A112" i="1" l="1"/>
  <c r="A113" i="1" l="1"/>
  <c r="A114" i="1" l="1"/>
  <c r="A115" i="1" l="1"/>
  <c r="A116" i="1" l="1"/>
  <c r="A117" i="1" l="1"/>
  <c r="A118" i="1" l="1"/>
  <c r="A119" i="1" l="1"/>
  <c r="A120" i="1" l="1"/>
  <c r="A121" i="1" l="1"/>
  <c r="A122" i="1" l="1"/>
  <c r="A123" i="1" l="1"/>
  <c r="A124" i="1" l="1"/>
  <c r="A125" i="1" l="1"/>
  <c r="A126" i="1" l="1"/>
  <c r="A127" i="1" l="1"/>
  <c r="A128" i="1" l="1"/>
  <c r="A129" i="1" l="1"/>
  <c r="A130" i="1" l="1"/>
  <c r="A131" i="1" l="1"/>
  <c r="A132" i="1" l="1"/>
  <c r="A133" i="1" l="1"/>
  <c r="A134" i="1" l="1"/>
  <c r="A135" i="1" l="1"/>
  <c r="A136" i="1" l="1"/>
  <c r="A137" i="1" l="1"/>
  <c r="A138" i="1" l="1"/>
  <c r="A139" i="1" l="1"/>
  <c r="A140" i="1" l="1"/>
  <c r="A141" i="1" l="1"/>
  <c r="A142" i="1" l="1"/>
  <c r="A143" i="1" l="1"/>
  <c r="A144" i="1" l="1"/>
  <c r="A145" i="1" l="1"/>
  <c r="A146" i="1" l="1"/>
  <c r="A147" i="1" l="1"/>
  <c r="A148" i="1" l="1"/>
  <c r="A149" i="1" l="1"/>
  <c r="A150" i="1" l="1"/>
  <c r="A151" i="1" l="1"/>
  <c r="A152" i="1" l="1"/>
  <c r="A153" i="1" l="1"/>
  <c r="A154" i="1" l="1"/>
  <c r="A155" i="1" l="1"/>
  <c r="A156" i="1" l="1"/>
  <c r="A157" i="1" l="1"/>
  <c r="A158" i="1" l="1"/>
  <c r="A159" i="1" l="1"/>
  <c r="A160" i="1" l="1"/>
  <c r="A161" i="1" l="1"/>
  <c r="A162" i="1" l="1"/>
  <c r="A163" i="1" l="1"/>
  <c r="A164" i="1" l="1"/>
  <c r="A165" i="1" l="1"/>
  <c r="A166" i="1" l="1"/>
  <c r="A167" i="1" l="1"/>
  <c r="A168" i="1" l="1"/>
  <c r="A169" i="1" l="1"/>
  <c r="A170" i="1" l="1"/>
  <c r="A171" i="1" l="1"/>
  <c r="A172" i="1" l="1"/>
  <c r="A173" i="1" l="1"/>
  <c r="A174" i="1" l="1"/>
  <c r="A175" i="1" l="1"/>
  <c r="A176" i="1" s="1"/>
  <c r="A177" i="1" l="1"/>
  <c r="A178" i="1" l="1"/>
  <c r="A179" i="1" l="1"/>
  <c r="A180" i="1" l="1"/>
  <c r="A181" i="1" l="1"/>
  <c r="A182" i="1" l="1"/>
  <c r="A183" i="1" l="1"/>
  <c r="A184" i="1" l="1"/>
  <c r="A185" i="1" l="1"/>
  <c r="A186" i="1" l="1"/>
  <c r="A187" i="1" l="1"/>
  <c r="A188" i="1" l="1"/>
  <c r="A189" i="1" l="1"/>
  <c r="A190" i="1" l="1"/>
  <c r="A191" i="1" l="1"/>
  <c r="A192" i="1" l="1"/>
  <c r="A193" i="1" l="1"/>
  <c r="A194" i="1" l="1"/>
  <c r="A195" i="1" l="1"/>
  <c r="A196" i="1" l="1"/>
  <c r="A197" i="1" l="1"/>
  <c r="A198" i="1" l="1"/>
  <c r="A199" i="1" l="1"/>
  <c r="A200" i="1" l="1"/>
  <c r="A201" i="1" l="1"/>
  <c r="A202" i="1" l="1"/>
  <c r="A203" i="1" l="1"/>
  <c r="A204" i="1" l="1"/>
  <c r="A205" i="1" l="1"/>
  <c r="A206" i="1" l="1"/>
  <c r="A207" i="1" l="1"/>
  <c r="A208" i="1" l="1"/>
  <c r="A209" i="1" l="1"/>
  <c r="A210" i="1" l="1"/>
  <c r="A211" i="1" l="1"/>
  <c r="A212" i="1" l="1"/>
  <c r="A213" i="1" l="1"/>
  <c r="A214" i="1" l="1"/>
  <c r="A215" i="1" l="1"/>
  <c r="A216" i="1" l="1"/>
  <c r="A217" i="1" l="1"/>
  <c r="A218" i="1" l="1"/>
  <c r="A219" i="1" l="1"/>
  <c r="A220" i="1" l="1"/>
  <c r="A221" i="1" l="1"/>
  <c r="A222" i="1" l="1"/>
  <c r="A223" i="1" l="1"/>
  <c r="A224" i="1" l="1"/>
  <c r="A225" i="1" l="1"/>
  <c r="A226" i="1" l="1"/>
  <c r="A227" i="1" l="1"/>
  <c r="A228" i="1" l="1"/>
  <c r="A229" i="1" l="1"/>
  <c r="A230" i="1" l="1"/>
  <c r="A231" i="1" l="1"/>
  <c r="A232" i="1" l="1"/>
  <c r="A233" i="1" l="1"/>
  <c r="A234" i="1" l="1"/>
  <c r="A235" i="1" l="1"/>
  <c r="A236" i="1" l="1"/>
  <c r="A237" i="1" l="1"/>
  <c r="A238" i="1" l="1"/>
  <c r="A239" i="1" l="1"/>
  <c r="A240" i="1" l="1"/>
  <c r="A241" i="1" l="1"/>
  <c r="A242" i="1" l="1"/>
  <c r="A243" i="1" l="1"/>
  <c r="A244" i="1" l="1"/>
  <c r="A245" i="1" l="1"/>
  <c r="A246" i="1" l="1"/>
  <c r="A247" i="1" l="1"/>
  <c r="A248" i="1" l="1"/>
  <c r="A249" i="1" l="1"/>
  <c r="A250" i="1" l="1"/>
  <c r="A251" i="1" l="1"/>
  <c r="A252" i="1" l="1"/>
  <c r="A253" i="1" l="1"/>
  <c r="A254" i="1" l="1"/>
  <c r="A255" i="1" l="1"/>
  <c r="A256" i="1" l="1"/>
  <c r="A257" i="1" l="1"/>
  <c r="A258" i="1" l="1"/>
  <c r="A259" i="1" l="1"/>
  <c r="A260" i="1" l="1"/>
  <c r="A261" i="1" l="1"/>
  <c r="A262" i="1" l="1"/>
  <c r="A263" i="1" l="1"/>
  <c r="A264" i="1" l="1"/>
  <c r="A265" i="1" l="1"/>
  <c r="A266" i="1" l="1"/>
  <c r="A267" i="1" l="1"/>
  <c r="A268" i="1" l="1"/>
  <c r="A269" i="1" l="1"/>
  <c r="A270" i="1" l="1"/>
  <c r="A271" i="1" l="1"/>
  <c r="A272" i="1" l="1"/>
  <c r="A273" i="1" l="1"/>
  <c r="A274" i="1" l="1"/>
  <c r="A275" i="1" l="1"/>
  <c r="A276" i="1" l="1"/>
  <c r="A277" i="1" l="1"/>
  <c r="A278" i="1" l="1"/>
  <c r="A279" i="1" l="1"/>
  <c r="A280" i="1" l="1"/>
  <c r="A281" i="1" l="1"/>
  <c r="A282" i="1" l="1"/>
  <c r="A283" i="1" l="1"/>
  <c r="A284" i="1" l="1"/>
  <c r="A285" i="1" l="1"/>
  <c r="A286" i="1" l="1"/>
  <c r="A287" i="1" l="1"/>
  <c r="A288" i="1" l="1"/>
  <c r="A289" i="1" l="1"/>
  <c r="A290" i="1" l="1"/>
  <c r="A291" i="1" l="1"/>
  <c r="A292" i="1" l="1"/>
  <c r="A293" i="1" l="1"/>
  <c r="A294" i="1" l="1"/>
  <c r="A295" i="1" l="1"/>
  <c r="A296" i="1" l="1"/>
  <c r="A297" i="1" l="1"/>
  <c r="A298" i="1" l="1"/>
  <c r="A299" i="1" l="1"/>
  <c r="A300" i="1" l="1"/>
  <c r="A301" i="1" l="1"/>
  <c r="A302" i="1" l="1"/>
  <c r="A303" i="1" l="1"/>
  <c r="A304" i="1" l="1"/>
  <c r="A305" i="1" l="1"/>
  <c r="A306" i="1" l="1"/>
  <c r="A307" i="1" l="1"/>
  <c r="A308" i="1" l="1"/>
  <c r="A309" i="1" l="1"/>
  <c r="A310" i="1" l="1"/>
  <c r="A311" i="1" l="1"/>
  <c r="A312" i="1" l="1"/>
  <c r="A313" i="1" l="1"/>
  <c r="A314" i="1" l="1"/>
  <c r="A315" i="1" l="1"/>
  <c r="A316" i="1" l="1"/>
  <c r="A317" i="1" l="1"/>
  <c r="A318" i="1" l="1"/>
  <c r="A319" i="1" l="1"/>
  <c r="A320" i="1" l="1"/>
  <c r="A321" i="1" l="1"/>
  <c r="A322" i="1" l="1"/>
  <c r="A323" i="1" l="1"/>
  <c r="A324" i="1" l="1"/>
  <c r="A325" i="1" l="1"/>
  <c r="A326" i="1" l="1"/>
  <c r="A327" i="1" l="1"/>
  <c r="A328" i="1" l="1"/>
  <c r="A329" i="1" l="1"/>
  <c r="A330" i="1" l="1"/>
  <c r="A331" i="1" l="1"/>
  <c r="A332" i="1" l="1"/>
  <c r="A333" i="1" l="1"/>
  <c r="A334" i="1" l="1"/>
  <c r="A335" i="1" l="1"/>
  <c r="A336" i="1" l="1"/>
  <c r="A337" i="1" l="1"/>
  <c r="A338" i="1" l="1"/>
  <c r="A339" i="1" l="1"/>
  <c r="A340" i="1" l="1"/>
  <c r="A341" i="1" l="1"/>
  <c r="A342" i="1" l="1"/>
  <c r="A343" i="1" l="1"/>
  <c r="A344" i="1" l="1"/>
  <c r="A345" i="1" l="1"/>
  <c r="A346" i="1" l="1"/>
  <c r="A347" i="1" l="1"/>
  <c r="A348" i="1" l="1"/>
  <c r="A349" i="1" l="1"/>
  <c r="A350" i="1" l="1"/>
  <c r="A351" i="1" l="1"/>
  <c r="A352" i="1" l="1"/>
  <c r="A353" i="1" l="1"/>
  <c r="A354" i="1" l="1"/>
  <c r="A355" i="1" l="1"/>
  <c r="A356" i="1" l="1"/>
  <c r="A357" i="1" l="1"/>
  <c r="A358" i="1" l="1"/>
  <c r="A359" i="1" l="1"/>
  <c r="A360" i="1" l="1"/>
  <c r="A361" i="1" l="1"/>
  <c r="A362" i="1" l="1"/>
  <c r="A363" i="1" l="1"/>
  <c r="A364" i="1" l="1"/>
  <c r="A365" i="1" l="1"/>
  <c r="A366" i="1" l="1"/>
  <c r="A367" i="1" l="1"/>
  <c r="A368" i="1" l="1"/>
  <c r="A369" i="1" l="1"/>
  <c r="A370" i="1" l="1"/>
  <c r="A371" i="1" l="1"/>
  <c r="A372" i="1" l="1"/>
  <c r="A373" i="1" l="1"/>
  <c r="A374" i="1" l="1"/>
  <c r="A375" i="1" l="1"/>
  <c r="A376" i="1" l="1"/>
  <c r="A377" i="1" l="1"/>
  <c r="A378" i="1" l="1"/>
  <c r="AF188" i="22"/>
  <c r="AB248" i="22" a="1"/>
  <c r="AB248" i="22" s="1"/>
  <c r="AJ217" i="22"/>
  <c r="AD248" i="22"/>
  <c r="AB39" i="22" a="1"/>
  <c r="AB39" i="22" s="1"/>
  <c r="AC60" i="22" a="1"/>
  <c r="AC60" i="22" s="1"/>
  <c r="Y271" i="22"/>
  <c r="AF89" i="22"/>
  <c r="AI85" i="22" a="1"/>
  <c r="AI85" i="22" s="1"/>
  <c r="AF346" i="22"/>
  <c r="AH124" i="22" a="1"/>
  <c r="AH124" i="22" s="1"/>
  <c r="AF87" i="22"/>
  <c r="AC193" i="22" a="1"/>
  <c r="AC193" i="22" s="1"/>
  <c r="AI45" i="22" a="1"/>
  <c r="AI45" i="22" s="1"/>
  <c r="AI241" i="22" a="1"/>
  <c r="AI241" i="22" s="1"/>
  <c r="AH92" i="22" a="1"/>
  <c r="AH92" i="22" s="1"/>
  <c r="AI93" i="22" a="1"/>
  <c r="AI93" i="22" s="1"/>
  <c r="AJ146" i="22"/>
  <c r="AF254" i="22"/>
  <c r="AF57" i="22"/>
  <c r="AH239" i="22" a="1"/>
  <c r="AH239" i="22" s="1"/>
  <c r="X141" i="22"/>
  <c r="X196" i="22"/>
  <c r="AI62" i="22" a="1"/>
  <c r="AI62" i="22" s="1"/>
  <c r="AE139" i="22"/>
  <c r="X39" i="22"/>
  <c r="Y10" i="22"/>
  <c r="AH196" i="22" a="1"/>
  <c r="AH196" i="22" s="1"/>
  <c r="AI219" i="22" a="1"/>
  <c r="AI219" i="22" s="1"/>
  <c r="AE217" i="22"/>
  <c r="AF196" i="22"/>
  <c r="AE271" i="22"/>
  <c r="X10" i="22"/>
  <c r="AF93" i="22"/>
  <c r="X115" i="22"/>
  <c r="AI213" i="22" a="1"/>
  <c r="AI213" i="22" s="1"/>
  <c r="X245" i="22"/>
  <c r="AF248" i="22"/>
  <c r="AI306" i="22" a="1"/>
  <c r="AI306" i="22" s="1"/>
  <c r="AE224" i="22"/>
  <c r="AI41" i="22" a="1"/>
  <c r="AI41" i="22" s="1"/>
  <c r="AE60" i="22"/>
  <c r="AI84" i="22" a="1"/>
  <c r="AI84" i="22" s="1"/>
  <c r="AI15" i="22" a="1"/>
  <c r="AI15" i="22" s="1"/>
  <c r="AI248" i="22" a="1"/>
  <c r="AI248" i="22" s="1"/>
  <c r="AJ302" i="22"/>
  <c r="AI58" i="22" a="1"/>
  <c r="AI58" i="22" s="1"/>
  <c r="AI167" i="22" a="1"/>
  <c r="AI167" i="22" s="1"/>
  <c r="AI188" i="22" a="1"/>
  <c r="AI188" i="22" s="1"/>
  <c r="AJ189" i="22"/>
  <c r="AF295" i="22"/>
  <c r="AJ162" i="22"/>
  <c r="AF249" i="22"/>
  <c r="AI245" i="22" a="1"/>
  <c r="AI245" i="22" s="1"/>
  <c r="AB193" i="22" a="1"/>
  <c r="AB193" i="22" s="1"/>
  <c r="AE15" i="22"/>
  <c r="AE167" i="22"/>
  <c r="AH241" i="22" a="1"/>
  <c r="AH241" i="22" s="1"/>
  <c r="AE248" i="22"/>
  <c r="AF40" i="22"/>
  <c r="AE40" i="22"/>
  <c r="AJ121" i="22"/>
  <c r="AI31" i="22" a="1"/>
  <c r="AI31" i="22" s="1"/>
  <c r="AI162" i="22" a="1"/>
  <c r="AI162" i="22" s="1"/>
  <c r="AI301" i="22" a="1"/>
  <c r="AI301" i="22" s="1"/>
  <c r="AI250" i="22" a="1"/>
  <c r="AI250" i="22" s="1"/>
  <c r="AE30" i="22"/>
  <c r="AE119" i="22"/>
  <c r="X113" i="22"/>
  <c r="AD243" i="22"/>
  <c r="AJ243" i="22"/>
  <c r="AF301" i="22"/>
  <c r="AH93" i="22" a="1"/>
  <c r="AH93" i="22" s="1"/>
  <c r="AH301" i="22" a="1"/>
  <c r="AH301" i="22" s="1"/>
  <c r="AB92" i="22" a="1"/>
  <c r="AB92" i="22" s="1"/>
  <c r="AE301" i="22"/>
  <c r="AJ251" i="22"/>
  <c r="AC346" i="22" a="1"/>
  <c r="AC346" i="22" s="1"/>
  <c r="AE249" i="22"/>
  <c r="AF124" i="22"/>
  <c r="Y60" i="22"/>
  <c r="AJ36" i="22"/>
  <c r="AF228" i="22"/>
  <c r="AE110" i="22"/>
  <c r="AH250" i="22" a="1"/>
  <c r="AH250" i="22" s="1"/>
  <c r="AE254" i="22"/>
  <c r="AI223" i="22" a="1"/>
  <c r="AI223" i="22" s="1"/>
  <c r="AJ250" i="22"/>
  <c r="AE202" i="22"/>
  <c r="AJ317" i="22"/>
  <c r="AH291" i="22" a="1"/>
  <c r="AH291" i="22" s="1"/>
  <c r="AB222" i="22" a="1"/>
  <c r="AB222" i="22" s="1"/>
  <c r="AJ42" i="22"/>
  <c r="AI249" i="22" a="1"/>
  <c r="AI249" i="22" s="1"/>
  <c r="X243" i="22"/>
  <c r="AJ68" i="22"/>
  <c r="AD196" i="22"/>
  <c r="AH15" i="22" a="1"/>
  <c r="AH15" i="22" s="1"/>
  <c r="AE223" i="22"/>
  <c r="AC248" i="22" a="1"/>
  <c r="AC248" i="22" s="1"/>
  <c r="AI222" i="22" a="1"/>
  <c r="AI222" i="22" s="1"/>
  <c r="AH137" i="22" a="1"/>
  <c r="AH137" i="22" s="1"/>
  <c r="AH171" i="22" a="1"/>
  <c r="AH171" i="22" s="1"/>
  <c r="AI32" i="22" a="1"/>
  <c r="AI32" i="22" s="1"/>
  <c r="AD191" i="22"/>
  <c r="AJ276" i="22"/>
  <c r="AE219" i="22"/>
  <c r="AF146" i="22"/>
  <c r="AD346" i="22"/>
  <c r="AI274" i="22" a="1"/>
  <c r="AI274" i="22" s="1"/>
  <c r="AI196" i="22" a="1"/>
  <c r="AI196" i="22" s="1"/>
  <c r="AI193" i="22" a="1"/>
  <c r="AI193" i="22" s="1"/>
  <c r="AH223" i="22" a="1"/>
  <c r="AH223" i="22" s="1"/>
  <c r="AI189" i="22" a="1"/>
  <c r="AI189" i="22" s="1"/>
  <c r="AE198" i="22"/>
  <c r="AC115" i="22" a="1"/>
  <c r="AC115" i="22" s="1"/>
  <c r="AF109" i="22"/>
  <c r="AI139" i="22" a="1"/>
  <c r="AI139" i="22" s="1"/>
  <c r="AD34" i="22"/>
  <c r="AD118" i="22"/>
  <c r="AD13" i="22"/>
  <c r="AI36" i="22" a="1"/>
  <c r="AI36" i="22" s="1"/>
  <c r="AE41" i="22"/>
  <c r="AD167" i="22"/>
  <c r="Y274" i="22"/>
  <c r="AJ249" i="22"/>
  <c r="AF250" i="22"/>
  <c r="AJ69" i="22"/>
  <c r="AI317" i="22" a="1"/>
  <c r="AI317" i="22" s="1"/>
  <c r="AC13" i="22" a="1"/>
  <c r="AC13" i="22" s="1"/>
  <c r="AI198" i="22" a="1"/>
  <c r="AI198" i="22" s="1"/>
  <c r="AH141" i="22" a="1"/>
  <c r="AH141" i="22" s="1"/>
  <c r="AH240" i="22" a="1"/>
  <c r="AH240" i="22" s="1"/>
  <c r="AC10" i="22" a="1"/>
  <c r="AC10" i="22" s="1"/>
  <c r="AB245" i="22" a="1"/>
  <c r="AB245" i="22" s="1"/>
  <c r="AE171" i="22"/>
  <c r="X8" i="22"/>
  <c r="AE306" i="22"/>
  <c r="AJ113" i="22"/>
  <c r="AJ191" i="22"/>
  <c r="AF145" i="22"/>
  <c r="AF223" i="22"/>
  <c r="AH136" i="22" a="1"/>
  <c r="AH136" i="22" s="1"/>
  <c r="AC217" i="22" a="1"/>
  <c r="AC217" i="22" s="1"/>
  <c r="AI215" i="22" a="1"/>
  <c r="AI215" i="22" s="1"/>
  <c r="AJ40" i="22"/>
  <c r="X139" i="22"/>
  <c r="AH36" i="22" a="1"/>
  <c r="AH36" i="22" s="1"/>
  <c r="AF318" i="22"/>
  <c r="AI68" i="22" a="1"/>
  <c r="AI68" i="22" s="1"/>
  <c r="AJ253" i="22"/>
  <c r="AG248" i="22" l="1"/>
  <c r="A379" i="1"/>
  <c r="S284" i="22" s="1"/>
  <c r="V165" i="22" a="1"/>
  <c r="V165" i="22" s="1"/>
  <c r="R76" i="22"/>
  <c r="W137" i="22"/>
  <c r="Q312" i="22"/>
  <c r="V205" i="22" a="1"/>
  <c r="V205" i="22" s="1"/>
  <c r="W47" i="22"/>
  <c r="V248" i="22" a="1"/>
  <c r="V248" i="22" s="1"/>
  <c r="V132" i="22" a="1"/>
  <c r="V132" i="22" s="1"/>
  <c r="S215" i="22"/>
  <c r="R111" i="22"/>
  <c r="S222" i="22"/>
  <c r="U39" i="22" a="1"/>
  <c r="U39" i="22" s="1"/>
  <c r="P248" i="22" a="1"/>
  <c r="P248" i="22" s="1"/>
  <c r="S101" i="22"/>
  <c r="M101" i="22"/>
  <c r="U101" i="22" a="1"/>
  <c r="U101" i="22" s="1"/>
  <c r="L302" i="22"/>
  <c r="O10" i="22" a="1"/>
  <c r="O10" i="22" s="1"/>
  <c r="S275" i="22"/>
  <c r="P180" i="22" a="1"/>
  <c r="P180" i="22" s="1"/>
  <c r="M288" i="22"/>
  <c r="V319" i="22" a="1"/>
  <c r="V319" i="22" s="1"/>
  <c r="W120" i="22"/>
  <c r="Q104" i="22"/>
  <c r="M22" i="22"/>
  <c r="V152" i="22" a="1"/>
  <c r="V152" i="22" s="1"/>
  <c r="U34" i="22" a="1"/>
  <c r="U34" i="22" s="1"/>
  <c r="M295" i="22"/>
  <c r="P20" i="22" a="1"/>
  <c r="P20" i="22" s="1"/>
  <c r="S13" i="22"/>
  <c r="P34" i="22" a="1"/>
  <c r="P34" i="22" s="1"/>
  <c r="M151" i="22"/>
  <c r="S206" i="22"/>
  <c r="U135" i="22" a="1"/>
  <c r="U135" i="22" s="1"/>
  <c r="M206" i="22"/>
  <c r="O296" i="22" a="1"/>
  <c r="O296" i="22" s="1"/>
  <c r="R170" i="22"/>
  <c r="V56" i="22" a="1"/>
  <c r="V56" i="22" s="1"/>
  <c r="L300" i="22"/>
  <c r="S94" i="22"/>
  <c r="O194" i="22" a="1"/>
  <c r="O194" i="22" s="1"/>
  <c r="S260" i="22"/>
  <c r="O256" i="22" a="1"/>
  <c r="O256" i="22" s="1"/>
  <c r="Q286" i="22"/>
  <c r="W346" i="22"/>
  <c r="O56" i="22" a="1"/>
  <c r="O56" i="22" s="1"/>
  <c r="M209" i="22"/>
  <c r="L139" i="22"/>
  <c r="S21" i="22"/>
  <c r="P115" i="22" a="1"/>
  <c r="P115" i="22" s="1"/>
  <c r="M35" i="22"/>
  <c r="V115" i="22" a="1"/>
  <c r="V115" i="22" s="1"/>
  <c r="W245" i="22"/>
  <c r="O220" i="22" a="1"/>
  <c r="O220" i="22" s="1"/>
  <c r="V182" i="22" a="1"/>
  <c r="V182" i="22" s="1"/>
  <c r="R120" i="22"/>
  <c r="O24" i="22" a="1"/>
  <c r="O24" i="22" s="1"/>
  <c r="S236" i="22"/>
  <c r="R153" i="22"/>
  <c r="M51" i="22"/>
  <c r="L191" i="22"/>
  <c r="M99" i="22"/>
  <c r="U308" i="22" a="1"/>
  <c r="U308" i="22" s="1"/>
  <c r="P317" i="22" a="1"/>
  <c r="P317" i="22" s="1"/>
  <c r="Q130" i="22"/>
  <c r="S159" i="22"/>
  <c r="U89" i="22" a="1"/>
  <c r="U89" i="22" s="1"/>
  <c r="P47" i="22" a="1"/>
  <c r="P47" i="22" s="1"/>
  <c r="L74" i="22"/>
  <c r="O14" i="22" a="1"/>
  <c r="O14" i="22" s="1"/>
  <c r="Q105" i="22"/>
  <c r="M192" i="22"/>
  <c r="L205" i="22"/>
  <c r="S8" i="22"/>
  <c r="Q165" i="22"/>
  <c r="P194" i="22" a="1"/>
  <c r="P194" i="22" s="1"/>
  <c r="P140" i="22" a="1"/>
  <c r="P140" i="22" s="1"/>
  <c r="L181" i="22"/>
  <c r="O197" i="22" a="1"/>
  <c r="O197" i="22" s="1"/>
  <c r="P135" i="22" a="1"/>
  <c r="P135" i="22" s="1"/>
  <c r="W165" i="22"/>
  <c r="L276" i="22"/>
  <c r="Q156" i="22"/>
  <c r="R171" i="22"/>
  <c r="P166" i="22" a="1"/>
  <c r="P166" i="22" s="1"/>
  <c r="R166" i="22"/>
  <c r="U234" i="22" a="1"/>
  <c r="U234" i="22" s="1"/>
  <c r="O145" i="22" a="1"/>
  <c r="O145" i="22" s="1"/>
  <c r="U245" i="22" a="1"/>
  <c r="U245" i="22" s="1"/>
  <c r="P155" i="22" a="1"/>
  <c r="P155" i="22" s="1"/>
  <c r="P141" i="22" a="1"/>
  <c r="P141" i="22" s="1"/>
  <c r="R300" i="22"/>
  <c r="M47" i="22"/>
  <c r="V39" i="22" a="1"/>
  <c r="V39" i="22" s="1"/>
  <c r="W271" i="22"/>
  <c r="O15" i="22" a="1"/>
  <c r="O15" i="22" s="1"/>
  <c r="V113" i="22" a="1"/>
  <c r="V113" i="22" s="1"/>
  <c r="M285" i="22"/>
  <c r="R185" i="22"/>
  <c r="P61" i="22" a="1"/>
  <c r="P61" i="22" s="1"/>
  <c r="O287" i="22" a="1"/>
  <c r="O287" i="22" s="1"/>
  <c r="S282" i="22"/>
  <c r="W146" i="22"/>
  <c r="O297" i="22" a="1"/>
  <c r="O297" i="22" s="1"/>
  <c r="U282" i="22" a="1"/>
  <c r="U282" i="22" s="1"/>
  <c r="Q308" i="22"/>
  <c r="O243" i="22" a="1"/>
  <c r="O243" i="22" s="1"/>
  <c r="V14" i="22" a="1"/>
  <c r="V14" i="22" s="1"/>
  <c r="L66" i="22"/>
  <c r="Q15" i="22"/>
  <c r="V308" i="22" a="1"/>
  <c r="V308" i="22" s="1"/>
  <c r="Q178" i="22"/>
  <c r="W284" i="22"/>
  <c r="S267" i="22"/>
  <c r="V211" i="22" a="1"/>
  <c r="V211" i="22" s="1"/>
  <c r="R269" i="22"/>
  <c r="U184" i="22" a="1"/>
  <c r="U184" i="22" s="1"/>
  <c r="W21" i="22"/>
  <c r="L170" i="22"/>
  <c r="Q172" i="22"/>
  <c r="M177" i="22"/>
  <c r="P116" i="22" a="1"/>
  <c r="P116" i="22" s="1"/>
  <c r="V295" i="22" a="1"/>
  <c r="V295" i="22" s="1"/>
  <c r="L63" i="22"/>
  <c r="M154" i="22"/>
  <c r="O152" i="22" a="1"/>
  <c r="O152" i="22" s="1"/>
  <c r="R232" i="22"/>
  <c r="U146" i="22" a="1"/>
  <c r="U146" i="22" s="1"/>
  <c r="W28" i="22"/>
  <c r="V83" i="22" a="1"/>
  <c r="V83" i="22" s="1"/>
  <c r="Q118" i="22"/>
  <c r="O88" i="22" a="1"/>
  <c r="O88" i="22" s="1"/>
  <c r="Q132" i="22"/>
  <c r="O172" i="22" a="1"/>
  <c r="O172" i="22" s="1"/>
  <c r="P284" i="22" a="1"/>
  <c r="P284" i="22" s="1"/>
  <c r="M230" i="22"/>
  <c r="P60" i="22" a="1"/>
  <c r="P60" i="22" s="1"/>
  <c r="L53" i="22"/>
  <c r="V20" i="22" a="1"/>
  <c r="V20" i="22" s="1"/>
  <c r="O180" i="22" a="1"/>
  <c r="O180" i="22" s="1"/>
  <c r="L274" i="22"/>
  <c r="U81" i="22" a="1"/>
  <c r="U81" i="22" s="1"/>
  <c r="M298" i="22"/>
  <c r="O104" i="22" a="1"/>
  <c r="O104" i="22" s="1"/>
  <c r="S49" i="22"/>
  <c r="L151" i="22"/>
  <c r="L182" i="22"/>
  <c r="O87" i="22" a="1"/>
  <c r="O87" i="22" s="1"/>
  <c r="Q260" i="22"/>
  <c r="L172" i="22"/>
  <c r="L104" i="22"/>
  <c r="Q210" i="22"/>
  <c r="S179" i="22"/>
  <c r="R10" i="22"/>
  <c r="L8" i="22"/>
  <c r="S56" i="22"/>
  <c r="M250" i="22"/>
  <c r="V287" i="22" a="1"/>
  <c r="V287" i="22" s="1"/>
  <c r="Q246" i="22"/>
  <c r="P209" i="22" a="1"/>
  <c r="P209" i="22" s="1"/>
  <c r="O157" i="22" a="1"/>
  <c r="O157" i="22" s="1"/>
  <c r="U20" i="22" a="1"/>
  <c r="U20" i="22" s="1"/>
  <c r="R291" i="22"/>
  <c r="W110" i="22"/>
  <c r="V23" i="22" a="1"/>
  <c r="V23" i="22" s="1"/>
  <c r="O193" i="22" a="1"/>
  <c r="O193" i="22" s="1"/>
  <c r="P113" i="22" a="1"/>
  <c r="P113" i="22" s="1"/>
  <c r="L20" i="22"/>
  <c r="R187" i="22"/>
  <c r="R319" i="22"/>
  <c r="L310" i="22"/>
  <c r="M155" i="22"/>
  <c r="O198" i="22" a="1"/>
  <c r="O198" i="22" s="1"/>
  <c r="V93" i="22" a="1"/>
  <c r="V93" i="22" s="1"/>
  <c r="Q194" i="22"/>
  <c r="M80" i="22"/>
  <c r="L244" i="22"/>
  <c r="V161" i="22" a="1"/>
  <c r="V161" i="22" s="1"/>
  <c r="P157" i="22" a="1"/>
  <c r="P157" i="22" s="1"/>
  <c r="S239" i="22"/>
  <c r="L270" i="22"/>
  <c r="M275" i="22"/>
  <c r="S35" i="22"/>
  <c r="S88" i="22"/>
  <c r="U15" i="22" a="1"/>
  <c r="U15" i="22" s="1"/>
  <c r="L180" i="22"/>
  <c r="M153" i="22"/>
  <c r="P281" i="22" a="1"/>
  <c r="P281" i="22" s="1"/>
  <c r="O181" i="22" a="1"/>
  <c r="O181" i="22" s="1"/>
  <c r="R222" i="22"/>
  <c r="T222" i="22" s="1"/>
  <c r="V296" i="22" a="1"/>
  <c r="V296" i="22" s="1"/>
  <c r="O118" i="22" a="1"/>
  <c r="O118" i="22" s="1"/>
  <c r="U99" i="22" a="1"/>
  <c r="U99" i="22" s="1"/>
  <c r="M24" i="22"/>
  <c r="M283" i="22"/>
  <c r="W283" i="22"/>
  <c r="R346" i="22"/>
  <c r="T346" i="22" s="1"/>
  <c r="U239" i="22" a="1"/>
  <c r="U239" i="22" s="1"/>
  <c r="W184" i="22"/>
  <c r="P130" i="22" a="1"/>
  <c r="P130" i="22" s="1"/>
  <c r="P288" i="22" a="1"/>
  <c r="P288" i="22" s="1"/>
  <c r="V285" i="22" a="1"/>
  <c r="V285" i="22" s="1"/>
  <c r="V288" i="22" a="1"/>
  <c r="V288" i="22" s="1"/>
  <c r="S107" i="22"/>
  <c r="R92" i="22"/>
  <c r="P270" i="22" a="1"/>
  <c r="P270" i="22" s="1"/>
  <c r="V158" i="22" a="1"/>
  <c r="V158" i="22" s="1"/>
  <c r="R317" i="22"/>
  <c r="S297" i="22"/>
  <c r="R234" i="22"/>
  <c r="R66" i="22"/>
  <c r="L297" i="22"/>
  <c r="V130" i="22" a="1"/>
  <c r="V130" i="22" s="1"/>
  <c r="V275" i="22" a="1"/>
  <c r="V275" i="22" s="1"/>
  <c r="V154" i="22" a="1"/>
  <c r="V154" i="22" s="1"/>
  <c r="P236" i="22" a="1"/>
  <c r="P236" i="22" s="1"/>
  <c r="W101" i="22"/>
  <c r="V269" i="22" a="1"/>
  <c r="V269" i="22" s="1"/>
  <c r="Q207" i="22"/>
  <c r="Q83" i="22"/>
  <c r="M102" i="22"/>
  <c r="R100" i="22"/>
  <c r="Q310" i="22"/>
  <c r="U111" i="22" a="1"/>
  <c r="U111" i="22" s="1"/>
  <c r="W262" i="22"/>
  <c r="Q270" i="22"/>
  <c r="M152" i="22"/>
  <c r="V256" i="22" a="1"/>
  <c r="V256" i="22" s="1"/>
  <c r="O103" i="22" a="1"/>
  <c r="O103" i="22" s="1"/>
  <c r="U185" i="22" a="1"/>
  <c r="U185" i="22" s="1"/>
  <c r="W20" i="22"/>
  <c r="P191" i="22" a="1"/>
  <c r="P191" i="22" s="1"/>
  <c r="U110" i="22" a="1"/>
  <c r="U110" i="22" s="1"/>
  <c r="R13" i="22"/>
  <c r="Q109" i="22"/>
  <c r="R56" i="22"/>
  <c r="T56" i="22" s="1"/>
  <c r="W14" i="22"/>
  <c r="L159" i="22"/>
  <c r="P13" i="22" a="1"/>
  <c r="P13" i="22" s="1"/>
  <c r="V265" i="22" a="1"/>
  <c r="V265" i="22" s="1"/>
  <c r="Q23" i="22"/>
  <c r="Q61" i="22"/>
  <c r="S66" i="22"/>
  <c r="V346" i="22" a="1"/>
  <c r="V346" i="22" s="1"/>
  <c r="S85" i="22"/>
  <c r="O140" i="22" a="1"/>
  <c r="O140" i="22" s="1"/>
  <c r="V189" i="22" a="1"/>
  <c r="V189" i="22" s="1"/>
  <c r="L204" i="22"/>
  <c r="M49" i="22"/>
  <c r="L248" i="22"/>
  <c r="O20" i="22" a="1"/>
  <c r="O20" i="22" s="1"/>
  <c r="P37" i="22" a="1"/>
  <c r="P37" i="22" s="1"/>
  <c r="W293" i="22"/>
  <c r="L245" i="22"/>
  <c r="O275" i="22" a="1"/>
  <c r="O275" i="22" s="1"/>
  <c r="R256" i="22"/>
  <c r="T256" i="22" s="1"/>
  <c r="L207" i="22"/>
  <c r="P154" i="22" a="1"/>
  <c r="P154" i="22" s="1"/>
  <c r="W193" i="22"/>
  <c r="Q187" i="22"/>
  <c r="O312" i="22" a="1"/>
  <c r="O312" i="22" s="1"/>
  <c r="U276" i="22" a="1"/>
  <c r="U276" i="22" s="1"/>
  <c r="R270" i="22"/>
  <c r="Q113" i="22"/>
  <c r="P63" i="22" a="1"/>
  <c r="P63" i="22" s="1"/>
  <c r="S34" i="22"/>
  <c r="Q28" i="22"/>
  <c r="L171" i="22"/>
  <c r="U269" i="22" a="1"/>
  <c r="U269" i="22" s="1"/>
  <c r="M139" i="22"/>
  <c r="O115" i="22" a="1"/>
  <c r="O115" i="22" s="1"/>
  <c r="M185" i="22"/>
  <c r="V156" i="22" a="1"/>
  <c r="V156" i="22" s="1"/>
  <c r="S177" i="22"/>
  <c r="P217" i="22" a="1"/>
  <c r="P217" i="22" s="1"/>
  <c r="P282" i="22" a="1"/>
  <c r="P282" i="22" s="1"/>
  <c r="V162" i="22" a="1"/>
  <c r="V162" i="22" s="1"/>
  <c r="R236" i="22"/>
  <c r="T236" i="22" s="1"/>
  <c r="Q211" i="22"/>
  <c r="Q184" i="22"/>
  <c r="U78" i="22" a="1"/>
  <c r="U78" i="22" s="1"/>
  <c r="U260" i="22" a="1"/>
  <c r="U260" i="22" s="1"/>
  <c r="V196" i="22" a="1"/>
  <c r="V196" i="22" s="1"/>
  <c r="W115" i="22"/>
  <c r="W132" i="22"/>
  <c r="U293" i="22" a="1"/>
  <c r="U293" i="22" s="1"/>
  <c r="L87" i="22"/>
  <c r="S250" i="22"/>
  <c r="M314" i="22"/>
  <c r="U170" i="22" a="1"/>
  <c r="U170" i="22" s="1"/>
  <c r="O248" i="22" a="1"/>
  <c r="O248" i="22" s="1"/>
  <c r="L51" i="22"/>
  <c r="V88" i="22" a="1"/>
  <c r="V88" i="22" s="1"/>
  <c r="U41" i="22" a="1"/>
  <c r="U41" i="22" s="1"/>
  <c r="M168" i="22"/>
  <c r="R93" i="22"/>
  <c r="P206" i="22" a="1"/>
  <c r="P206" i="22" s="1"/>
  <c r="S219" i="22"/>
  <c r="U296" i="22" a="1"/>
  <c r="U296" i="22" s="1"/>
  <c r="M248" i="22"/>
  <c r="P14" i="22" a="1"/>
  <c r="P14" i="22" s="1"/>
  <c r="V210" i="22" a="1"/>
  <c r="V210" i="22" s="1"/>
  <c r="O281" i="22" a="1"/>
  <c r="O281" i="22" s="1"/>
  <c r="L128" i="22"/>
  <c r="S146" i="22"/>
  <c r="Q101" i="22"/>
  <c r="R308" i="22"/>
  <c r="T308" i="22" s="1"/>
  <c r="V100" i="22" a="1"/>
  <c r="V100" i="22" s="1"/>
  <c r="V274" i="22" a="1"/>
  <c r="V274" i="22" s="1"/>
  <c r="P197" i="22" a="1"/>
  <c r="P197" i="22" s="1"/>
  <c r="L41" i="22"/>
  <c r="V204" i="22" a="1"/>
  <c r="V204" i="22" s="1"/>
  <c r="U139" i="22" a="1"/>
  <c r="U139" i="22" s="1"/>
  <c r="S293" i="22"/>
  <c r="U60" i="22" a="1"/>
  <c r="U60" i="22" s="1"/>
  <c r="L275" i="22"/>
  <c r="N275" i="22" s="1"/>
  <c r="P178" i="22" a="1"/>
  <c r="P178" i="22" s="1"/>
  <c r="Q87" i="22"/>
  <c r="S126" i="22"/>
  <c r="R213" i="22"/>
  <c r="O154" i="22" a="1"/>
  <c r="O154" i="22" s="1"/>
  <c r="S234" i="22"/>
  <c r="S130" i="22"/>
  <c r="Q258" i="22"/>
  <c r="R207" i="22"/>
  <c r="V283" i="22" a="1"/>
  <c r="V283" i="22" s="1"/>
  <c r="R211" i="22"/>
  <c r="S162" i="22"/>
  <c r="O168" i="22" a="1"/>
  <c r="O168" i="22" s="1"/>
  <c r="S265" i="22"/>
  <c r="Q141" i="22"/>
  <c r="S245" i="22"/>
  <c r="Q282" i="22"/>
  <c r="M60" i="22"/>
  <c r="V140" i="22" a="1"/>
  <c r="V140" i="22" s="1"/>
  <c r="S137" i="22"/>
  <c r="P109" i="22" a="1"/>
  <c r="P109" i="22" s="1"/>
  <c r="Q239" i="22"/>
  <c r="M246" i="22"/>
  <c r="L314" i="22"/>
  <c r="R218" i="22"/>
  <c r="R89" i="22"/>
  <c r="P192" i="22" a="1"/>
  <c r="P192" i="22" s="1"/>
  <c r="W187" i="22"/>
  <c r="Q298" i="22"/>
  <c r="M260" i="22"/>
  <c r="M312" i="22"/>
  <c r="R80" i="22"/>
  <c r="P10" i="22" a="1"/>
  <c r="P10" i="22" s="1"/>
  <c r="L107" i="22"/>
  <c r="Q244" i="22"/>
  <c r="P310" i="22" a="1"/>
  <c r="P310" i="22" s="1"/>
  <c r="S87" i="22"/>
  <c r="U35" i="22" a="1"/>
  <c r="U35" i="22" s="1"/>
  <c r="Q158" i="22"/>
  <c r="P219" i="22" a="1"/>
  <c r="P219" i="22" s="1"/>
  <c r="W102" i="22"/>
  <c r="P100" i="22" a="1"/>
  <c r="P100" i="22" s="1"/>
  <c r="Q291" i="22"/>
  <c r="V170" i="22" a="1"/>
  <c r="V170" i="22" s="1"/>
  <c r="Q314" i="22"/>
  <c r="S141" i="22"/>
  <c r="M207" i="22"/>
  <c r="M233" i="22"/>
  <c r="Q37" i="22"/>
  <c r="U107" i="22" a="1"/>
  <c r="U107" i="22" s="1"/>
  <c r="P230" i="22" a="1"/>
  <c r="P230" i="22" s="1"/>
  <c r="S39" i="22"/>
  <c r="P120" i="22" a="1"/>
  <c r="P120" i="22" s="1"/>
  <c r="S26" i="22"/>
  <c r="P198" i="22" a="1"/>
  <c r="P198" i="22" s="1"/>
  <c r="L155" i="22"/>
  <c r="W105" i="22"/>
  <c r="P53" i="22" a="1"/>
  <c r="P53" i="22" s="1"/>
  <c r="R215" i="22"/>
  <c r="Q80" i="22"/>
  <c r="M120" i="22"/>
  <c r="Q208" i="22"/>
  <c r="U87" i="22" a="1"/>
  <c r="U87" i="22" s="1"/>
  <c r="O63" i="22" a="1"/>
  <c r="O63" i="22" s="1"/>
  <c r="O41" i="22" a="1"/>
  <c r="O41" i="22" s="1"/>
  <c r="V224" i="22" a="1"/>
  <c r="V224" i="22" s="1"/>
  <c r="S20" i="22"/>
  <c r="O245" i="22" a="1"/>
  <c r="O245" i="22" s="1"/>
  <c r="M23" i="22"/>
  <c r="V10" i="22" a="1"/>
  <c r="V10" i="22" s="1"/>
  <c r="V139" i="22" a="1"/>
  <c r="V139" i="22" s="1"/>
  <c r="U319" i="22" a="1"/>
  <c r="U319" i="22" s="1"/>
  <c r="U243" i="22" a="1"/>
  <c r="U243" i="22" s="1"/>
  <c r="P8" i="22" a="1"/>
  <c r="P8" i="22" s="1"/>
  <c r="V297" i="22" a="1"/>
  <c r="V297" i="22" s="1"/>
  <c r="O80" i="22" a="1"/>
  <c r="O80" i="22" s="1"/>
  <c r="P153" i="22" a="1"/>
  <c r="P153" i="22" s="1"/>
  <c r="P300" i="22" a="1"/>
  <c r="P300" i="22" s="1"/>
  <c r="R105" i="22"/>
  <c r="P168" i="22" a="1"/>
  <c r="P168" i="22" s="1"/>
  <c r="M126" i="22"/>
  <c r="U155" i="22" a="1"/>
  <c r="U155" i="22" s="1"/>
  <c r="O209" i="22" a="1"/>
  <c r="O209" i="22" s="1"/>
  <c r="P28" i="22" a="1"/>
  <c r="P28" i="22" s="1"/>
  <c r="M281" i="22"/>
  <c r="P66" i="22" a="1"/>
  <c r="P66" i="22" s="1"/>
  <c r="Q283" i="22"/>
  <c r="O35" i="22" a="1"/>
  <c r="O35" i="22" s="1"/>
  <c r="V28" i="22" a="1"/>
  <c r="V28" i="22" s="1"/>
  <c r="M310" i="22"/>
  <c r="U262" i="22" a="1"/>
  <c r="U262" i="22" s="1"/>
  <c r="Q51" i="22"/>
  <c r="M258" i="22"/>
  <c r="P51" i="22" a="1"/>
  <c r="P51" i="22" s="1"/>
  <c r="W182" i="22"/>
  <c r="O158" i="22" a="1"/>
  <c r="O158" i="22" s="1"/>
  <c r="L60" i="22"/>
  <c r="Q24" i="22"/>
  <c r="U9" i="22" a="1"/>
  <c r="U9" i="22" s="1"/>
  <c r="Q232" i="22"/>
  <c r="L183" i="22"/>
  <c r="U109" i="22" a="1"/>
  <c r="U109" i="22" s="1"/>
  <c r="O106" i="22" a="1"/>
  <c r="O106" i="22" s="1"/>
  <c r="Q41" i="22"/>
  <c r="Q287" i="22"/>
  <c r="W250" i="22"/>
  <c r="U102" i="22" a="1"/>
  <c r="U102" i="22" s="1"/>
  <c r="R135" i="22"/>
  <c r="M128" i="22"/>
  <c r="Q262" i="22"/>
  <c r="W114" i="22"/>
  <c r="Q250" i="22"/>
  <c r="U193" i="22" a="1"/>
  <c r="U193" i="22" s="1"/>
  <c r="U222" i="22" a="1"/>
  <c r="U222" i="22" s="1"/>
  <c r="R289" i="22"/>
  <c r="P104" i="22" a="1"/>
  <c r="P104" i="22" s="1"/>
  <c r="L47" i="22"/>
  <c r="L99" i="22"/>
  <c r="S197" i="22"/>
  <c r="M11" i="22"/>
  <c r="V102" i="22" a="1"/>
  <c r="V102" i="22" s="1"/>
  <c r="W39" i="22"/>
  <c r="W180" i="22"/>
  <c r="L35" i="22"/>
  <c r="U104" i="22" a="1"/>
  <c r="U104" i="22" s="1"/>
  <c r="M234" i="22"/>
  <c r="W239" i="22"/>
  <c r="S232" i="22"/>
  <c r="M282" i="22"/>
  <c r="O93" i="22" a="1"/>
  <c r="O93" i="22" s="1"/>
  <c r="P346" i="22" a="1"/>
  <c r="P346" i="22" s="1"/>
  <c r="S185" i="22"/>
  <c r="W206" i="22"/>
  <c r="V236" i="22" a="1"/>
  <c r="V236" i="22" s="1"/>
  <c r="S207" i="22"/>
  <c r="U151" i="22" a="1"/>
  <c r="U151" i="22" s="1"/>
  <c r="L34" i="22"/>
  <c r="S172" i="22"/>
  <c r="V126" i="22" a="1"/>
  <c r="V126" i="22" s="1"/>
  <c r="O317" i="22" a="1"/>
  <c r="O317" i="22" s="1"/>
  <c r="R178" i="22"/>
  <c r="O89" i="22" a="1"/>
  <c r="O89" i="22" s="1"/>
  <c r="P179" i="22" a="1"/>
  <c r="P179" i="22" s="1"/>
  <c r="V317" i="22" a="1"/>
  <c r="V317" i="22" s="1"/>
  <c r="V243" i="22" a="1"/>
  <c r="V243" i="22" s="1"/>
  <c r="Q142" i="22"/>
  <c r="Q285" i="22"/>
  <c r="O101" i="22" a="1"/>
  <c r="O101" i="22" s="1"/>
  <c r="S61" i="22"/>
  <c r="M220" i="22"/>
  <c r="V101" i="22" a="1"/>
  <c r="V101" i="22" s="1"/>
  <c r="Q284" i="22"/>
  <c r="P80" i="22" a="1"/>
  <c r="P80" i="22" s="1"/>
  <c r="M103" i="22"/>
  <c r="Q317" i="22"/>
  <c r="S181" i="22"/>
  <c r="V250" i="22" a="1"/>
  <c r="V250" i="22" s="1"/>
  <c r="L211" i="22"/>
  <c r="U53" i="22" a="1"/>
  <c r="U53" i="22" s="1"/>
  <c r="P314" i="22" a="1"/>
  <c r="P314" i="22" s="1"/>
  <c r="O222" i="22" a="1"/>
  <c r="O222" i="22" s="1"/>
  <c r="O142" i="22" a="1"/>
  <c r="O142" i="22" s="1"/>
  <c r="O126" i="22" a="1"/>
  <c r="O126" i="22" s="1"/>
  <c r="Q126" i="22"/>
  <c r="R210" i="22"/>
  <c r="M36" i="22"/>
  <c r="P36" i="22" a="1"/>
  <c r="P36" i="22" s="1"/>
  <c r="O185" i="22" a="1"/>
  <c r="O185" i="22" s="1"/>
  <c r="P218" i="22" a="1"/>
  <c r="P218" i="22" s="1"/>
  <c r="S314" i="22"/>
  <c r="R99" i="22"/>
  <c r="R243" i="22"/>
  <c r="S156" i="22"/>
  <c r="U24" i="22" a="1"/>
  <c r="U24" i="22" s="1"/>
  <c r="Q20" i="22"/>
  <c r="U197" i="22" a="1"/>
  <c r="U197" i="22" s="1"/>
  <c r="Q196" i="22"/>
  <c r="R192" i="22"/>
  <c r="U236" i="22" a="1"/>
  <c r="U236" i="22" s="1"/>
  <c r="P260" i="22" a="1"/>
  <c r="P260" i="22" s="1"/>
  <c r="U182" i="22" a="1"/>
  <c r="U182" i="22" s="1"/>
  <c r="P105" i="22" a="1"/>
  <c r="P105" i="22" s="1"/>
  <c r="W232" i="22"/>
  <c r="W282" i="22"/>
  <c r="M269" i="22"/>
  <c r="M104" i="22"/>
  <c r="S74" i="22"/>
  <c r="O11" i="22" a="1"/>
  <c r="O11" i="22" s="1"/>
  <c r="L120" i="22"/>
  <c r="N120" i="22" s="1"/>
  <c r="O211" i="22" a="1"/>
  <c r="O211" i="22" s="1"/>
  <c r="P22" i="22" a="1"/>
  <c r="P22" i="22" s="1"/>
  <c r="U302" i="22" a="1"/>
  <c r="U302" i="22" s="1"/>
  <c r="O90" i="22" a="1"/>
  <c r="O90" i="22" s="1"/>
  <c r="M107" i="22"/>
  <c r="V103" i="22" a="1"/>
  <c r="V103" i="22" s="1"/>
  <c r="P272" i="22" a="1"/>
  <c r="P272" i="22" s="1"/>
  <c r="M297" i="22"/>
  <c r="V21" i="22" a="1"/>
  <c r="V21" i="22" s="1"/>
  <c r="S105" i="22"/>
  <c r="P41" i="22" a="1"/>
  <c r="P41" i="22" s="1"/>
  <c r="W24" i="22"/>
  <c r="W274" i="22"/>
  <c r="Q8" i="22"/>
  <c r="W281" i="22"/>
  <c r="W130" i="22"/>
  <c r="P114" i="22" a="1"/>
  <c r="P114" i="22" s="1"/>
  <c r="L142" i="22"/>
  <c r="O271" i="22" a="1"/>
  <c r="O271" i="22" s="1"/>
  <c r="R245" i="22"/>
  <c r="R74" i="22"/>
  <c r="Q99" i="22"/>
  <c r="P269" i="22" a="1"/>
  <c r="P269" i="22" s="1"/>
  <c r="S9" i="22"/>
  <c r="L126" i="22"/>
  <c r="W302" i="22"/>
  <c r="M113" i="22"/>
  <c r="O224" i="22" a="1"/>
  <c r="O224" i="22" s="1"/>
  <c r="L76" i="22"/>
  <c r="L308" i="22"/>
  <c r="M172" i="22"/>
  <c r="S166" i="22"/>
  <c r="V187" i="22" a="1"/>
  <c r="V187" i="22" s="1"/>
  <c r="W276" i="22"/>
  <c r="V49" i="22" a="1"/>
  <c r="V49" i="22" s="1"/>
  <c r="R151" i="22"/>
  <c r="L285" i="22"/>
  <c r="V232" i="22" a="1"/>
  <c r="V232" i="22" s="1"/>
  <c r="O217" i="22" a="1"/>
  <c r="O217" i="22" s="1"/>
  <c r="U317" i="22" a="1"/>
  <c r="U317" i="22" s="1"/>
  <c r="O116" i="22" a="1"/>
  <c r="O116" i="22" s="1"/>
  <c r="P89" i="22" a="1"/>
  <c r="P89" i="22" s="1"/>
  <c r="U217" i="22" a="1"/>
  <c r="U217" i="22" s="1"/>
  <c r="V78" i="22" a="1"/>
  <c r="V78" i="22" s="1"/>
  <c r="S291" i="22"/>
  <c r="P286" i="22" a="1"/>
  <c r="P286" i="22" s="1"/>
  <c r="P128" i="22" a="1"/>
  <c r="P128" i="22" s="1"/>
  <c r="O109" i="22" a="1"/>
  <c r="O109" i="22" s="1"/>
  <c r="S269" i="22"/>
  <c r="L14" i="22"/>
  <c r="V191" i="22" a="1"/>
  <c r="V191" i="22" s="1"/>
  <c r="S165" i="22"/>
  <c r="S192" i="22"/>
  <c r="L15" i="22"/>
  <c r="O219" i="22" a="1"/>
  <c r="O219" i="22" s="1"/>
  <c r="P296" i="22" a="1"/>
  <c r="P296" i="22" s="1"/>
  <c r="S196" i="22"/>
  <c r="U250" i="22" a="1"/>
  <c r="U250" i="22" s="1"/>
  <c r="O265" i="22" a="1"/>
  <c r="O265" i="22" s="1"/>
  <c r="M129" i="22"/>
  <c r="S188" i="22"/>
  <c r="V245" i="22" a="1"/>
  <c r="V245" i="22" s="1"/>
  <c r="R14" i="22"/>
  <c r="M140" i="22"/>
  <c r="S296" i="22"/>
  <c r="V214" i="22" a="1"/>
  <c r="V214" i="22" s="1"/>
  <c r="V155" i="22" a="1"/>
  <c r="V155" i="22" s="1"/>
  <c r="W152" i="22"/>
  <c r="W269" i="22"/>
  <c r="P265" i="22" a="1"/>
  <c r="P265" i="22" s="1"/>
  <c r="O23" i="22" a="1"/>
  <c r="O23" i="22" s="1"/>
  <c r="O272" i="22" a="1"/>
  <c r="O272" i="22" s="1"/>
  <c r="R271" i="22"/>
  <c r="R26" i="22"/>
  <c r="P285" i="22" a="1"/>
  <c r="P285" i="22" s="1"/>
  <c r="L193" i="22"/>
  <c r="L296" i="22"/>
  <c r="L61" i="22"/>
  <c r="M184" i="22"/>
  <c r="O302" i="22" a="1"/>
  <c r="O302" i="22" s="1"/>
  <c r="R102" i="22"/>
  <c r="O179" i="22" a="1"/>
  <c r="O179" i="22" s="1"/>
  <c r="W145" i="22"/>
  <c r="V31" i="22" a="1"/>
  <c r="V31" i="22" s="1"/>
  <c r="O178" i="22" a="1"/>
  <c r="O178" i="22" s="1"/>
  <c r="O34" i="22" a="1"/>
  <c r="O34" i="22" s="1"/>
  <c r="V267" i="22" a="1"/>
  <c r="V267" i="22" s="1"/>
  <c r="M141" i="22"/>
  <c r="L106" i="22"/>
  <c r="M14" i="22"/>
  <c r="W215" i="22"/>
  <c r="Q49" i="22"/>
  <c r="Q275" i="22"/>
  <c r="Q182" i="22"/>
  <c r="U180" i="22" a="1"/>
  <c r="U180" i="22" s="1"/>
  <c r="M66" i="22"/>
  <c r="W196" i="22"/>
  <c r="V146" i="22" a="1"/>
  <c r="V146" i="22" s="1"/>
  <c r="M224" i="22"/>
  <c r="O206" i="22" a="1"/>
  <c r="O206" i="22" s="1"/>
  <c r="W310" i="22"/>
  <c r="W296" i="22"/>
  <c r="U271" i="22" a="1"/>
  <c r="U271" i="22" s="1"/>
  <c r="R137" i="22"/>
  <c r="O132" i="22" a="1"/>
  <c r="O132" i="22" s="1"/>
  <c r="V284" i="22" a="1"/>
  <c r="V284" i="22" s="1"/>
  <c r="L286" i="22"/>
  <c r="P302" i="22" a="1"/>
  <c r="P302" i="22" s="1"/>
  <c r="O92" i="22" a="1"/>
  <c r="O92" i="22" s="1"/>
  <c r="R140" i="22"/>
  <c r="W219" i="22"/>
  <c r="M9" i="22"/>
  <c r="O144" i="22" a="1"/>
  <c r="O144" i="22" s="1"/>
  <c r="R157" i="22"/>
  <c r="L230" i="22"/>
  <c r="S163" i="22"/>
  <c r="Q60" i="22"/>
  <c r="W156" i="22"/>
  <c r="U233" i="22" a="1"/>
  <c r="U233" i="22" s="1"/>
  <c r="O155" i="22" a="1"/>
  <c r="O155" i="22" s="1"/>
  <c r="L243" i="22"/>
  <c r="O60" i="22" a="1"/>
  <c r="O60" i="22" s="1"/>
  <c r="S51" i="22"/>
  <c r="R106" i="22"/>
  <c r="R115" i="22"/>
  <c r="S248" i="22"/>
  <c r="R41" i="22"/>
  <c r="W258" i="22"/>
  <c r="Q269" i="22"/>
  <c r="S10" i="22"/>
  <c r="U297" i="22" a="1"/>
  <c r="U297" i="22" s="1"/>
  <c r="L179" i="22"/>
  <c r="W10" i="22"/>
  <c r="R302" i="22"/>
  <c r="L224" i="22"/>
  <c r="N224" i="22" s="1"/>
  <c r="O83" i="22" a="1"/>
  <c r="O83" i="22" s="1"/>
  <c r="W157" i="22"/>
  <c r="R314" i="22"/>
  <c r="T314" i="22" s="1"/>
  <c r="R163" i="22"/>
  <c r="W66" i="22"/>
  <c r="O51" i="22" a="1"/>
  <c r="O51" i="22" s="1"/>
  <c r="Q100" i="22"/>
  <c r="L114" i="22"/>
  <c r="P24" i="22" a="1"/>
  <c r="P24" i="22" s="1"/>
  <c r="O218" i="22" a="1"/>
  <c r="O218" i="22" s="1"/>
  <c r="U157" i="22" a="1"/>
  <c r="U157" i="22" s="1"/>
  <c r="R167" i="22"/>
  <c r="V92" i="22" a="1"/>
  <c r="V92" i="22" s="1"/>
  <c r="Q146" i="22"/>
  <c r="O250" i="22" a="1"/>
  <c r="O250" i="22" s="1"/>
  <c r="Q76" i="22"/>
  <c r="Q197" i="22"/>
  <c r="M100" i="22"/>
  <c r="M13" i="22"/>
  <c r="M210" i="22"/>
  <c r="R260" i="22"/>
  <c r="V66" i="22" a="1"/>
  <c r="V66" i="22" s="1"/>
  <c r="L287" i="22"/>
  <c r="Q204" i="22"/>
  <c r="V145" i="22" a="1"/>
  <c r="V145" i="22" s="1"/>
  <c r="P220" i="22" a="1"/>
  <c r="P220" i="22" s="1"/>
  <c r="O120" i="22" a="1"/>
  <c r="O120" i="22" s="1"/>
  <c r="M118" i="22"/>
  <c r="V239" i="22" a="1"/>
  <c r="V239" i="22" s="1"/>
  <c r="O310" i="22" a="1"/>
  <c r="O310" i="22" s="1"/>
  <c r="P90" i="22" a="1"/>
  <c r="P90" i="22" s="1"/>
  <c r="W36" i="22"/>
  <c r="W8" i="22"/>
  <c r="Q220" i="22"/>
  <c r="R20" i="22"/>
  <c r="R239" i="22"/>
  <c r="T239" i="22" s="1"/>
  <c r="V270" i="22" a="1"/>
  <c r="V270" i="22" s="1"/>
  <c r="O288" i="22" a="1"/>
  <c r="O288" i="22" s="1"/>
  <c r="W234" i="22"/>
  <c r="S198" i="22"/>
  <c r="M346" i="22"/>
  <c r="L9" i="22"/>
  <c r="R101" i="22"/>
  <c r="T101" i="22" s="1"/>
  <c r="V61" i="22" a="1"/>
  <c r="V61" i="22" s="1"/>
  <c r="O151" i="22" a="1"/>
  <c r="O151" i="22" s="1"/>
  <c r="R258" i="22"/>
  <c r="V80" i="22" a="1"/>
  <c r="V80" i="22" s="1"/>
  <c r="S118" i="22"/>
  <c r="S157" i="22"/>
  <c r="Q236" i="22"/>
  <c r="O183" i="22" a="1"/>
  <c r="O183" i="22" s="1"/>
  <c r="W211" i="22"/>
  <c r="O165" i="22" a="1"/>
  <c r="O165" i="22" s="1"/>
  <c r="P94" i="22" a="1"/>
  <c r="P94" i="22" s="1"/>
  <c r="M158" i="22"/>
  <c r="V219" i="22" a="1"/>
  <c r="V219" i="22" s="1"/>
  <c r="O25" i="22" a="1"/>
  <c r="O25" i="22" s="1"/>
  <c r="R161" i="22"/>
  <c r="U66" i="22" a="1"/>
  <c r="U66" i="22" s="1"/>
  <c r="O236" i="22" a="1"/>
  <c r="O236" i="22" s="1"/>
  <c r="U145" i="22" a="1"/>
  <c r="U145" i="22" s="1"/>
  <c r="M197" i="22"/>
  <c r="O161" i="22" a="1"/>
  <c r="O161" i="22" s="1"/>
  <c r="S312" i="22"/>
  <c r="W89" i="22"/>
  <c r="S241" i="22"/>
  <c r="M21" i="22"/>
  <c r="V208" i="22" a="1"/>
  <c r="V208" i="22" s="1"/>
  <c r="R87" i="22"/>
  <c r="T87" i="22" s="1"/>
  <c r="L203" i="22"/>
  <c r="Q161" i="22"/>
  <c r="Q14" i="22"/>
  <c r="R162" i="22"/>
  <c r="W109" i="22"/>
  <c r="S210" i="22"/>
  <c r="V53" i="22" a="1"/>
  <c r="V53" i="22" s="1"/>
  <c r="Q89" i="22"/>
  <c r="L146" i="22"/>
  <c r="S47" i="22"/>
  <c r="O167" i="22" a="1"/>
  <c r="O167" i="22" s="1"/>
  <c r="W107" i="22"/>
  <c r="V51" i="22" a="1"/>
  <c r="V51" i="22" s="1"/>
  <c r="L101" i="22"/>
  <c r="M171" i="22"/>
  <c r="Q36" i="22"/>
  <c r="U61" i="22" a="1"/>
  <c r="U61" i="22" s="1"/>
  <c r="P184" i="22" a="1"/>
  <c r="P184" i="22" s="1"/>
  <c r="O94" i="22" a="1"/>
  <c r="O94" i="22" s="1"/>
  <c r="R241" i="22"/>
  <c r="S83" i="22"/>
  <c r="U205" i="22" a="1"/>
  <c r="U205" i="22" s="1"/>
  <c r="S144" i="22"/>
  <c r="L130" i="22"/>
  <c r="L218" i="22"/>
  <c r="S180" i="22"/>
  <c r="Q179" i="22"/>
  <c r="U171" i="22" a="1"/>
  <c r="U171" i="22" s="1"/>
  <c r="U10" i="22" a="1"/>
  <c r="U10" i="22" s="1"/>
  <c r="V217" i="22" a="1"/>
  <c r="V217" i="22" s="1"/>
  <c r="L21" i="22"/>
  <c r="M88" i="22"/>
  <c r="O270" i="22" a="1"/>
  <c r="O270" i="22" s="1"/>
  <c r="U106" i="22" a="1"/>
  <c r="U106" i="22" s="1"/>
  <c r="M78" i="22"/>
  <c r="W285" i="22"/>
  <c r="S140" i="22"/>
  <c r="U141" i="22" a="1"/>
  <c r="U141" i="22" s="1"/>
  <c r="V109" i="22" a="1"/>
  <c r="V109" i="22" s="1"/>
  <c r="O26" i="22" a="1"/>
  <c r="O26" i="22" s="1"/>
  <c r="R49" i="22"/>
  <c r="R191" i="22"/>
  <c r="W15" i="22"/>
  <c r="R154" i="22"/>
  <c r="V310" i="22" a="1"/>
  <c r="V310" i="22" s="1"/>
  <c r="Q295" i="22"/>
  <c r="R265" i="22"/>
  <c r="T265" i="22" s="1"/>
  <c r="V107" i="22" a="1"/>
  <c r="V107" i="22" s="1"/>
  <c r="V193" i="22" a="1"/>
  <c r="V193" i="22" s="1"/>
  <c r="L185" i="22"/>
  <c r="M142" i="22"/>
  <c r="S243" i="22"/>
  <c r="V244" i="22" a="1"/>
  <c r="V244" i="22" s="1"/>
  <c r="U181" i="22" a="1"/>
  <c r="U181" i="22" s="1"/>
  <c r="U244" i="22" a="1"/>
  <c r="U244" i="22" s="1"/>
  <c r="R78" i="22"/>
  <c r="S259" i="22"/>
  <c r="Q114" i="22"/>
  <c r="W94" i="22"/>
  <c r="S218" i="22"/>
  <c r="U204" i="22" a="1"/>
  <c r="U204" i="22" s="1"/>
  <c r="L177" i="22"/>
  <c r="O284" i="22" a="1"/>
  <c r="O284" i="22" s="1"/>
  <c r="Q297" i="22"/>
  <c r="W74" i="22"/>
  <c r="Q185" i="22"/>
  <c r="M90" i="22"/>
  <c r="P205" i="22" a="1"/>
  <c r="P205" i="22" s="1"/>
  <c r="V222" i="22" a="1"/>
  <c r="V222" i="22" s="1"/>
  <c r="O102" i="22" a="1"/>
  <c r="O102" i="22" s="1"/>
  <c r="R47" i="22"/>
  <c r="R94" i="22"/>
  <c r="U258" i="22" a="1"/>
  <c r="U258" i="22" s="1"/>
  <c r="O146" i="22" a="1"/>
  <c r="O146" i="22" s="1"/>
  <c r="L94" i="22"/>
  <c r="V41" i="22" a="1"/>
  <c r="V41" i="22" s="1"/>
  <c r="P26" i="22" a="1"/>
  <c r="P26" i="22" s="1"/>
  <c r="S60" i="22"/>
  <c r="Q157" i="22"/>
  <c r="Q272" i="22"/>
  <c r="U94" i="22" a="1"/>
  <c r="U94" i="22" s="1"/>
  <c r="U56" i="22" a="1"/>
  <c r="U56" i="22" s="1"/>
  <c r="O300" i="22" a="1"/>
  <c r="O300" i="22" s="1"/>
  <c r="W162" i="22"/>
  <c r="Q56" i="22"/>
  <c r="W41" i="22"/>
  <c r="Q115" i="22"/>
  <c r="Q296" i="22"/>
  <c r="W181" i="22"/>
  <c r="L168" i="22"/>
  <c r="L197" i="22"/>
  <c r="N197" i="22" s="1"/>
  <c r="V271" i="22" a="1"/>
  <c r="V271" i="22" s="1"/>
  <c r="W248" i="22"/>
  <c r="V22" i="22" a="1"/>
  <c r="V22" i="22" s="1"/>
  <c r="P103" i="22" a="1"/>
  <c r="P103" i="22" s="1"/>
  <c r="W297" i="22"/>
  <c r="P275" i="22" a="1"/>
  <c r="P275" i="22" s="1"/>
  <c r="L192" i="22"/>
  <c r="L24" i="22"/>
  <c r="W61" i="22"/>
  <c r="M63" i="22"/>
  <c r="L196" i="22"/>
  <c r="R145" i="22"/>
  <c r="Q170" i="22"/>
  <c r="U284" i="22" a="1"/>
  <c r="U284" i="22" s="1"/>
  <c r="U179" i="22" a="1"/>
  <c r="U179" i="22" s="1"/>
  <c r="V26" i="22" a="1"/>
  <c r="V26" i="22" s="1"/>
  <c r="Q145" i="22"/>
  <c r="M256" i="22"/>
  <c r="U267" i="22" a="1"/>
  <c r="U267" i="22" s="1"/>
  <c r="S274" i="22"/>
  <c r="S189" i="22"/>
  <c r="U207" i="22" a="1"/>
  <c r="U207" i="22" s="1"/>
  <c r="P83" i="22" a="1"/>
  <c r="P83" i="22" s="1"/>
  <c r="U13" i="22" a="1"/>
  <c r="U13" i="22" s="1"/>
  <c r="R83" i="22"/>
  <c r="W185" i="22"/>
  <c r="O232" i="22" a="1"/>
  <c r="O232" i="22" s="1"/>
  <c r="R203" i="22"/>
  <c r="R262" i="22"/>
  <c r="S224" i="22"/>
  <c r="W87" i="22"/>
  <c r="U211" i="22" a="1"/>
  <c r="U211" i="22" s="1"/>
  <c r="V128" i="22" a="1"/>
  <c r="V128" i="22" s="1"/>
  <c r="U163" i="22" a="1"/>
  <c r="U163" i="22" s="1"/>
  <c r="P246" i="22" a="1"/>
  <c r="P246" i="22" s="1"/>
  <c r="R295" i="22"/>
  <c r="L105" i="22"/>
  <c r="O8" i="22" a="1"/>
  <c r="O8" i="22" s="1"/>
  <c r="U274" i="22" a="1"/>
  <c r="U274" i="22" s="1"/>
  <c r="W209" i="22"/>
  <c r="M222" i="22"/>
  <c r="U291" i="22" a="1"/>
  <c r="U291" i="22" s="1"/>
  <c r="S104" i="22"/>
  <c r="W191" i="22"/>
  <c r="P88" i="22" a="1"/>
  <c r="P88" i="22" s="1"/>
  <c r="R197" i="22"/>
  <c r="S178" i="22"/>
  <c r="W140" i="22"/>
  <c r="O283" i="22" a="1"/>
  <c r="O283" i="22" s="1"/>
  <c r="Q153" i="22"/>
  <c r="S300" i="22"/>
  <c r="Q213" i="22"/>
  <c r="O258" i="22" a="1"/>
  <c r="O258" i="22" s="1"/>
  <c r="P118" i="22" a="1"/>
  <c r="P118" i="22" s="1"/>
  <c r="S295" i="22"/>
  <c r="S41" i="22"/>
  <c r="V260" i="22" a="1"/>
  <c r="V260" i="22" s="1"/>
  <c r="L222" i="22"/>
  <c r="S139" i="22"/>
  <c r="V105" i="22" a="1"/>
  <c r="V105" i="22" s="1"/>
  <c r="O203" i="22" a="1"/>
  <c r="O203" i="22" s="1"/>
  <c r="R189" i="22"/>
  <c r="L145" i="22"/>
  <c r="P159" i="22" a="1"/>
  <c r="P159" i="22" s="1"/>
  <c r="Q167" i="22"/>
  <c r="W260" i="22"/>
  <c r="Q256" i="22"/>
  <c r="V241" i="22" a="1"/>
  <c r="V241" i="22" s="1"/>
  <c r="M8" i="22"/>
  <c r="W113" i="22"/>
  <c r="W78" i="22"/>
  <c r="R61" i="22"/>
  <c r="R181" i="22"/>
  <c r="P49" i="22" a="1"/>
  <c r="P49" i="22" s="1"/>
  <c r="V206" i="22" a="1"/>
  <c r="V206" i="22" s="1"/>
  <c r="S209" i="22"/>
  <c r="W103" i="22"/>
  <c r="P156" i="22" a="1"/>
  <c r="P156" i="22" s="1"/>
  <c r="U154" i="22" a="1"/>
  <c r="U154" i="22" s="1"/>
  <c r="L281" i="22"/>
  <c r="R104" i="22"/>
  <c r="V76" i="22" a="1"/>
  <c r="V76" i="22" s="1"/>
  <c r="Q302" i="22"/>
  <c r="R188" i="22"/>
  <c r="T188" i="22" s="1"/>
  <c r="U22" i="22" a="1"/>
  <c r="U22" i="22" s="1"/>
  <c r="V188" i="22" a="1"/>
  <c r="V188" i="22" s="1"/>
  <c r="R267" i="22"/>
  <c r="U132" i="22" a="1"/>
  <c r="U132" i="22" s="1"/>
  <c r="U286" i="22" a="1"/>
  <c r="U286" i="22" s="1"/>
  <c r="L289" i="22"/>
  <c r="S161" i="22"/>
  <c r="P308" i="22" a="1"/>
  <c r="P308" i="22" s="1"/>
  <c r="S151" i="22"/>
  <c r="W60" i="22"/>
  <c r="L154" i="22"/>
  <c r="U285" i="22" a="1"/>
  <c r="U285" i="22" s="1"/>
  <c r="P39" i="22" a="1"/>
  <c r="P39" i="22" s="1"/>
  <c r="S205" i="22"/>
  <c r="R73" i="22"/>
  <c r="W51" i="22"/>
  <c r="W267" i="22"/>
  <c r="W76" i="22"/>
  <c r="O308" i="22" a="1"/>
  <c r="O308" i="22" s="1"/>
  <c r="L132" i="22"/>
  <c r="U177" i="22" a="1"/>
  <c r="U177" i="22" s="1"/>
  <c r="O131" i="22" a="1"/>
  <c r="O131" i="22" s="1"/>
  <c r="S93" i="22"/>
  <c r="O346" i="22" a="1"/>
  <c r="O346" i="22" s="1"/>
  <c r="W210" i="22"/>
  <c r="U208" i="22" a="1"/>
  <c r="U208" i="22" s="1"/>
  <c r="P250" i="22" a="1"/>
  <c r="P250" i="22" s="1"/>
  <c r="V104" i="22" a="1"/>
  <c r="V104" i="22" s="1"/>
  <c r="S211" i="22"/>
  <c r="M146" i="22"/>
  <c r="O139" i="22" a="1"/>
  <c r="O139" i="22" s="1"/>
  <c r="V120" i="22" a="1"/>
  <c r="V120" i="22" s="1"/>
  <c r="W314" i="22"/>
  <c r="P207" i="22" a="1"/>
  <c r="P207" i="22" s="1"/>
  <c r="R15" i="22"/>
  <c r="AQ15" i="22" s="1"/>
  <c r="R286" i="22"/>
  <c r="M178" i="22"/>
  <c r="L13" i="22"/>
  <c r="P239" i="22" a="1"/>
  <c r="P239" i="22" s="1"/>
  <c r="R165" i="22"/>
  <c r="V185" i="22" a="1"/>
  <c r="V185" i="22" s="1"/>
  <c r="M211" i="22"/>
  <c r="Q92" i="22"/>
  <c r="R204" i="22"/>
  <c r="R114" i="22"/>
  <c r="L256" i="22"/>
  <c r="O113" i="22" a="1"/>
  <c r="O113" i="22" s="1"/>
  <c r="W22" i="22"/>
  <c r="W126" i="22"/>
  <c r="M53" i="22"/>
  <c r="O53" i="22" a="1"/>
  <c r="O53" i="22" s="1"/>
  <c r="M232" i="22"/>
  <c r="U219" i="22" a="1"/>
  <c r="U219" i="22" s="1"/>
  <c r="V197" i="22" a="1"/>
  <c r="V197" i="22" s="1"/>
  <c r="O107" i="22" a="1"/>
  <c r="O107" i="22" s="1"/>
  <c r="P161" i="22" a="1"/>
  <c r="P161" i="22" s="1"/>
  <c r="W207" i="22"/>
  <c r="Q9" i="22"/>
  <c r="P291" i="22" a="1"/>
  <c r="P291" i="22" s="1"/>
  <c r="S89" i="22"/>
  <c r="T89" i="22" s="1"/>
  <c r="P21" i="22" a="1"/>
  <c r="P21" i="22" s="1"/>
  <c r="S285" i="22"/>
  <c r="W197" i="22"/>
  <c r="S170" i="22"/>
  <c r="V106" i="22" a="1"/>
  <c r="V106" i="22" s="1"/>
  <c r="U192" i="22" a="1"/>
  <c r="U192" i="22" s="1"/>
  <c r="V302" i="22" a="1"/>
  <c r="V302" i="22" s="1"/>
  <c r="Q218" i="22"/>
  <c r="W154" i="22"/>
  <c r="Q281" i="22"/>
  <c r="Q39" i="22"/>
  <c r="O262" i="22" a="1"/>
  <c r="O262" i="22" s="1"/>
  <c r="M93" i="22"/>
  <c r="W163" i="22"/>
  <c r="W312" i="22"/>
  <c r="Q22" i="22"/>
  <c r="M218" i="22"/>
  <c r="R205" i="22"/>
  <c r="T205" i="22" s="1"/>
  <c r="W241" i="22"/>
  <c r="S346" i="22"/>
  <c r="R152" i="22"/>
  <c r="R36" i="22"/>
  <c r="L220" i="22"/>
  <c r="V163" i="22" a="1"/>
  <c r="V163" i="22" s="1"/>
  <c r="AG223" i="22"/>
  <c r="AG249" i="22"/>
  <c r="AG306" i="22"/>
  <c r="AQ306" i="22"/>
  <c r="AG254" i="22"/>
  <c r="AQ254" i="22"/>
  <c r="AQ202" i="22"/>
  <c r="AG40" i="22"/>
  <c r="AA10" i="22"/>
  <c r="AQ171" i="22"/>
  <c r="AG301" i="22"/>
  <c r="AF293" i="22"/>
  <c r="AE293" i="22"/>
  <c r="AE85" i="22"/>
  <c r="AE189" i="22"/>
  <c r="AF85" i="22"/>
  <c r="AF215" i="22"/>
  <c r="AE111" i="22"/>
  <c r="AF111" i="22"/>
  <c r="AE163" i="22"/>
  <c r="AE215" i="22"/>
  <c r="AF189" i="22"/>
  <c r="AF163" i="22"/>
  <c r="AF32" i="22"/>
  <c r="AE32" i="22"/>
  <c r="AE241" i="22"/>
  <c r="AE137" i="22"/>
  <c r="AF241" i="22"/>
  <c r="AF137" i="22"/>
  <c r="AE58" i="22"/>
  <c r="AE319" i="22"/>
  <c r="AF267" i="22"/>
  <c r="AF58" i="22"/>
  <c r="AE267" i="22"/>
  <c r="AF319" i="22"/>
  <c r="AE176" i="22"/>
  <c r="AI302" i="22" a="1"/>
  <c r="AI302" i="22" s="1"/>
  <c r="AI293" i="22" a="1"/>
  <c r="AI293" i="22" s="1"/>
  <c r="AJ165" i="22"/>
  <c r="AF115" i="22"/>
  <c r="AH120" i="22" a="1"/>
  <c r="AH120" i="22" s="1"/>
  <c r="AH111" i="22" a="1"/>
  <c r="AH111" i="22" s="1"/>
  <c r="AF165" i="22"/>
  <c r="AH163" i="22" a="1"/>
  <c r="AH163" i="22" s="1"/>
  <c r="AJ241" i="22"/>
  <c r="AF94" i="22"/>
  <c r="AI66" i="22" a="1"/>
  <c r="AI66" i="22" s="1"/>
  <c r="AF292" i="22"/>
  <c r="AC141" i="22" a="1"/>
  <c r="AC141" i="22" s="1"/>
  <c r="AI60" i="22" a="1"/>
  <c r="AI60" i="22" s="1"/>
  <c r="AJ172" i="22"/>
  <c r="AJ141" i="22"/>
  <c r="AF170" i="22"/>
  <c r="AF193" i="22"/>
  <c r="AJ239" i="22"/>
  <c r="X36" i="22"/>
  <c r="AJ115" i="22"/>
  <c r="AD165" i="22"/>
  <c r="AF291" i="22"/>
  <c r="AI124" i="22" a="1"/>
  <c r="AI124" i="22" s="1"/>
  <c r="AH193" i="22" a="1"/>
  <c r="AH193" i="22" s="1"/>
  <c r="AD144" i="22"/>
  <c r="AJ193" i="22"/>
  <c r="AJ44" i="22"/>
  <c r="AH317" i="22" a="1"/>
  <c r="AH317" i="22" s="1"/>
  <c r="X271" i="22"/>
  <c r="AF45" i="22"/>
  <c r="AH65" i="22" a="1"/>
  <c r="AH65" i="22" s="1"/>
  <c r="AH302" i="22" a="1"/>
  <c r="AH302" i="22" s="1"/>
  <c r="AH39" i="22" a="1"/>
  <c r="AH39" i="22" s="1"/>
  <c r="AD65" i="22"/>
  <c r="AF297" i="22"/>
  <c r="AJ8" i="22"/>
  <c r="AC113" i="22" a="1"/>
  <c r="AC113" i="22" s="1"/>
  <c r="AE10" i="22"/>
  <c r="AF141" i="22"/>
  <c r="AH269" i="22" a="1"/>
  <c r="AH269" i="22" s="1"/>
  <c r="AI98" i="22" a="1"/>
  <c r="AI98" i="22" s="1"/>
  <c r="Y217" i="22"/>
  <c r="AD295" i="22"/>
  <c r="AI172" i="22" a="1"/>
  <c r="AI172" i="22" s="1"/>
  <c r="AJ266" i="22"/>
  <c r="AE162" i="22"/>
  <c r="AE72" i="22"/>
  <c r="AB217" i="22" a="1"/>
  <c r="AB217" i="22" s="1"/>
  <c r="AD297" i="22"/>
  <c r="AF119" i="22"/>
  <c r="AG119" i="22" s="1"/>
  <c r="AH144" i="22" a="1"/>
  <c r="AH144" i="22" s="1"/>
  <c r="AE98" i="22"/>
  <c r="AE135" i="22"/>
  <c r="Y141" i="22"/>
  <c r="AA141" i="22" s="1"/>
  <c r="AI120" i="22" a="1"/>
  <c r="AI120" i="22" s="1"/>
  <c r="AH10" i="22" a="1"/>
  <c r="AH10" i="22" s="1"/>
  <c r="AD8" i="22"/>
  <c r="AI19" i="22" a="1"/>
  <c r="AI19" i="22" s="1"/>
  <c r="AB191" i="22" a="1"/>
  <c r="AB191" i="22" s="1"/>
  <c r="AJ198" i="22"/>
  <c r="AJ18" i="22"/>
  <c r="AH162" i="22" a="1"/>
  <c r="AH162" i="22" s="1"/>
  <c r="AF36" i="22"/>
  <c r="AI176" i="22" a="1"/>
  <c r="AI176" i="22" s="1"/>
  <c r="AI265" i="22" a="1"/>
  <c r="AI265" i="22" s="1"/>
  <c r="AC222" i="22" a="1"/>
  <c r="AC222" i="22" s="1"/>
  <c r="AH115" i="22" a="1"/>
  <c r="AH115" i="22" s="1"/>
  <c r="Y13" i="22"/>
  <c r="AE68" i="22"/>
  <c r="AD274" i="22"/>
  <c r="X191" i="22"/>
  <c r="AI56" i="22" a="1"/>
  <c r="AI56" i="22" s="1"/>
  <c r="AI202" i="22" a="1"/>
  <c r="AI202" i="22" s="1"/>
  <c r="AB34" i="22" a="1"/>
  <c r="AB34" i="22" s="1"/>
  <c r="AJ318" i="22"/>
  <c r="AF30" i="22"/>
  <c r="AI217" i="22" a="1"/>
  <c r="AI217" i="22" s="1"/>
  <c r="AF92" i="22"/>
  <c r="AD10" i="22"/>
  <c r="AH165" i="22" a="1"/>
  <c r="AH165" i="22" s="1"/>
  <c r="AF317" i="22"/>
  <c r="AJ72" i="22"/>
  <c r="AH202" i="22" a="1"/>
  <c r="AH202" i="22" s="1"/>
  <c r="AJ109" i="22"/>
  <c r="AJ56" i="22"/>
  <c r="AF239" i="22"/>
  <c r="AE87" i="22"/>
  <c r="AG87" i="22" s="1"/>
  <c r="AI254" i="22" a="1"/>
  <c r="AI254" i="22" s="1"/>
  <c r="AD300" i="22"/>
  <c r="AH172" i="22" a="1"/>
  <c r="AH172" i="22" s="1"/>
  <c r="AJ145" i="22"/>
  <c r="AH319" i="22" a="1"/>
  <c r="AH319" i="22" s="1"/>
  <c r="AB165" i="22" a="1"/>
  <c r="AB165" i="22" s="1"/>
  <c r="AH58" i="22" a="1"/>
  <c r="AH58" i="22" s="1"/>
  <c r="AH243" i="22" a="1"/>
  <c r="AH243" i="22" s="1"/>
  <c r="AI276" i="22" a="1"/>
  <c r="AI276" i="22" s="1"/>
  <c r="AH13" i="22" a="1"/>
  <c r="AH13" i="22" s="1"/>
  <c r="AJ227" i="22"/>
  <c r="AI228" i="22" a="1"/>
  <c r="AI228" i="22" s="1"/>
  <c r="AB170" i="22" a="1"/>
  <c r="AB170" i="22" s="1"/>
  <c r="AJ60" i="22"/>
  <c r="AF214" i="22"/>
  <c r="AH146" i="22" a="1"/>
  <c r="AH146" i="22" s="1"/>
  <c r="AD217" i="22"/>
  <c r="AB13" i="22" a="1"/>
  <c r="AB13" i="22" s="1"/>
  <c r="AJ41" i="22"/>
  <c r="AH40" i="22" a="1"/>
  <c r="AH40" i="22" s="1"/>
  <c r="AE318" i="22"/>
  <c r="AG318" i="22" s="1"/>
  <c r="AH109" i="22" a="1"/>
  <c r="AH109" i="22" s="1"/>
  <c r="AB139" i="22" a="1"/>
  <c r="AB139" i="22" s="1"/>
  <c r="AE36" i="22"/>
  <c r="AG36" i="22" s="1"/>
  <c r="AI239" i="22" a="1"/>
  <c r="AI239" i="22" s="1"/>
  <c r="AI13" i="22" a="1"/>
  <c r="AI13" i="22" s="1"/>
  <c r="AI94" i="22" a="1"/>
  <c r="AI94" i="22" s="1"/>
  <c r="AI280" i="22" a="1"/>
  <c r="AI280" i="22" s="1"/>
  <c r="AB269" i="22" a="1"/>
  <c r="AB269" i="22" s="1"/>
  <c r="AB62" i="22" a="1"/>
  <c r="AB62" i="22" s="1"/>
  <c r="AH346" i="22" a="1"/>
  <c r="AH346" i="22" s="1"/>
  <c r="X346" i="22"/>
  <c r="AA346" i="22" s="1"/>
  <c r="Y295" i="22"/>
  <c r="AE213" i="22"/>
  <c r="X167" i="22"/>
  <c r="AI297" i="22" a="1"/>
  <c r="AI297" i="22" s="1"/>
  <c r="AJ173" i="22"/>
  <c r="AE280" i="22"/>
  <c r="AF187" i="22"/>
  <c r="AF110" i="22"/>
  <c r="AG110" i="22" s="1"/>
  <c r="AE84" i="22"/>
  <c r="AE243" i="22"/>
  <c r="AI115" i="22" a="1"/>
  <c r="AI115" i="22" s="1"/>
  <c r="X34" i="22"/>
  <c r="AE292" i="22"/>
  <c r="AH170" i="22" a="1"/>
  <c r="AH170" i="22" s="1"/>
  <c r="AJ295" i="22"/>
  <c r="Y170" i="22"/>
  <c r="AE65" i="22"/>
  <c r="AH31" i="22" a="1"/>
  <c r="AH31" i="22" s="1"/>
  <c r="AE83" i="22"/>
  <c r="Y36" i="22"/>
  <c r="X165" i="22"/>
  <c r="X118" i="22"/>
  <c r="AI267" i="22" a="1"/>
  <c r="AI267" i="22" s="1"/>
  <c r="AF8" i="22"/>
  <c r="AJ271" i="22"/>
  <c r="AJ45" i="22"/>
  <c r="AC167" i="22" a="1"/>
  <c r="AC167" i="22" s="1"/>
  <c r="AJ319" i="22"/>
  <c r="AI109" i="22" a="1"/>
  <c r="AI109" i="22" s="1"/>
  <c r="AC271" i="22" a="1"/>
  <c r="AC271" i="22" s="1"/>
  <c r="AJ163" i="22"/>
  <c r="AI34" i="22" a="1"/>
  <c r="AI34" i="22" s="1"/>
  <c r="AF265" i="22"/>
  <c r="AE265" i="22"/>
  <c r="AJ301" i="22"/>
  <c r="AH30" i="22" a="1"/>
  <c r="AH30" i="22" s="1"/>
  <c r="AE274" i="22"/>
  <c r="AI10" i="22" a="1"/>
  <c r="AI10" i="22" s="1"/>
  <c r="AH222" i="22" a="1"/>
  <c r="AH222" i="22" s="1"/>
  <c r="AB346" i="22" a="1"/>
  <c r="AB346" i="22" s="1"/>
  <c r="AH271" i="22" a="1"/>
  <c r="AH271" i="22" s="1"/>
  <c r="AJ176" i="22"/>
  <c r="AI197" i="22" a="1"/>
  <c r="AI197" i="22" s="1"/>
  <c r="AJ111" i="22"/>
  <c r="AE31" i="22"/>
  <c r="AJ202" i="22"/>
  <c r="AC87" i="22" a="1"/>
  <c r="AC87" i="22" s="1"/>
  <c r="AH189" i="22" a="1"/>
  <c r="AH189" i="22" s="1"/>
  <c r="AJ197" i="22"/>
  <c r="X300" i="22"/>
  <c r="AH84" i="22" a="1"/>
  <c r="AH84" i="22" s="1"/>
  <c r="AE113" i="22"/>
  <c r="AI269" i="22" a="1"/>
  <c r="AI269" i="22" s="1"/>
  <c r="AI65" i="22" a="1"/>
  <c r="AI65" i="22" s="1"/>
  <c r="AH34" i="22" a="1"/>
  <c r="AH34" i="22" s="1"/>
  <c r="AI92" i="22" a="1"/>
  <c r="AI92" i="22" s="1"/>
  <c r="Y300" i="22"/>
  <c r="AH19" i="22" a="1"/>
  <c r="AH19" i="22" s="1"/>
  <c r="AI240" i="22" a="1"/>
  <c r="AI240" i="22" s="1"/>
  <c r="AF176" i="22"/>
  <c r="AJ39" i="22"/>
  <c r="X219" i="22"/>
  <c r="AJ94" i="22"/>
  <c r="AF274" i="22"/>
  <c r="AH275" i="22" a="1"/>
  <c r="AH275" i="22" s="1"/>
  <c r="AB118" i="22" a="1"/>
  <c r="AB118" i="22" s="1"/>
  <c r="AF14" i="22"/>
  <c r="AI150" i="22" a="1"/>
  <c r="AI150" i="22" s="1"/>
  <c r="AF120" i="22"/>
  <c r="AH161" i="22" a="1"/>
  <c r="AH161" i="22" s="1"/>
  <c r="AE62" i="22"/>
  <c r="Y144" i="22"/>
  <c r="AJ171" i="22"/>
  <c r="AB36" i="22" a="1"/>
  <c r="AB36" i="22" s="1"/>
  <c r="AB300" i="22" a="1"/>
  <c r="AB300" i="22" s="1"/>
  <c r="AJ10" i="22"/>
  <c r="AC300" i="22" a="1"/>
  <c r="AC300" i="22" s="1"/>
  <c r="AJ224" i="22"/>
  <c r="AC243" i="22" a="1"/>
  <c r="AC243" i="22" s="1"/>
  <c r="AH57" i="22" a="1"/>
  <c r="AH57" i="22" s="1"/>
  <c r="AE275" i="22"/>
  <c r="Y118" i="22"/>
  <c r="AI346" i="22" a="1"/>
  <c r="AI346" i="22" s="1"/>
  <c r="AF136" i="22"/>
  <c r="AJ254" i="22"/>
  <c r="AH72" i="22" a="1"/>
  <c r="AH72" i="22" s="1"/>
  <c r="AH297" i="22" a="1"/>
  <c r="AH297" i="22" s="1"/>
  <c r="AJ92" i="22"/>
  <c r="AJ17" i="22"/>
  <c r="AI89" i="22" a="1"/>
  <c r="AI89" i="22" s="1"/>
  <c r="Y89" i="22"/>
  <c r="AE118" i="22"/>
  <c r="AE136" i="22"/>
  <c r="AJ89" i="22"/>
  <c r="AJ96" i="22"/>
  <c r="AH176" i="22" a="1"/>
  <c r="AH176" i="22" s="1"/>
  <c r="AJ93" i="22"/>
  <c r="AC118" i="22" a="1"/>
  <c r="AC118" i="22" s="1"/>
  <c r="AJ34" i="22"/>
  <c r="AJ87" i="22"/>
  <c r="AF162" i="22"/>
  <c r="AI171" i="22" a="1"/>
  <c r="AI171" i="22" s="1"/>
  <c r="AE196" i="22"/>
  <c r="AG196" i="22" s="1"/>
  <c r="AH87" i="22" a="1"/>
  <c r="AH87" i="22" s="1"/>
  <c r="AC295" i="22" a="1"/>
  <c r="AC295" i="22" s="1"/>
  <c r="AI83" i="22" a="1"/>
  <c r="AI83" i="22" s="1"/>
  <c r="AD141" i="22"/>
  <c r="AH150" i="22" a="1"/>
  <c r="AH150" i="22" s="1"/>
  <c r="AE150" i="22"/>
  <c r="AJ119" i="22"/>
  <c r="AE250" i="22"/>
  <c r="AJ213" i="22"/>
  <c r="AF31" i="22"/>
  <c r="AJ58" i="22"/>
  <c r="AD222" i="22"/>
  <c r="AF10" i="22"/>
  <c r="AJ214" i="22"/>
  <c r="AI118" i="22" a="1"/>
  <c r="AI118" i="22" s="1"/>
  <c r="AJ144" i="22"/>
  <c r="AJ161" i="22"/>
  <c r="AI111" i="22" a="1"/>
  <c r="AI111" i="22" s="1"/>
  <c r="AH32" i="22" a="1"/>
  <c r="AH32" i="22" s="1"/>
  <c r="X297" i="22"/>
  <c r="AC62" i="22" a="1"/>
  <c r="AC62" i="22" s="1"/>
  <c r="AJ123" i="22"/>
  <c r="AE276" i="22"/>
  <c r="AE57" i="22"/>
  <c r="AG57" i="22" s="1"/>
  <c r="AE19" i="22"/>
  <c r="AD36" i="22"/>
  <c r="AH249" i="22" a="1"/>
  <c r="AH249" i="22" s="1"/>
  <c r="AI145" i="22" a="1"/>
  <c r="AI145" i="22" s="1"/>
  <c r="AB196" i="22" a="1"/>
  <c r="AB196" i="22" s="1"/>
  <c r="AB297" i="22" a="1"/>
  <c r="AB297" i="22" s="1"/>
  <c r="AD60" i="22"/>
  <c r="AF113" i="22"/>
  <c r="AH306" i="22" a="1"/>
  <c r="AH306" i="22" s="1"/>
  <c r="AH191" i="22" a="1"/>
  <c r="AH191" i="22" s="1"/>
  <c r="AB274" i="22" a="1"/>
  <c r="AB274" i="22" s="1"/>
  <c r="AC39" i="22" a="1"/>
  <c r="AC39" i="22" s="1"/>
  <c r="AB87" i="22" a="1"/>
  <c r="AB87" i="22" s="1"/>
  <c r="AE222" i="22"/>
  <c r="AE56" i="22"/>
  <c r="AI165" i="22" a="1"/>
  <c r="AI165" i="22" s="1"/>
  <c r="Y219" i="22"/>
  <c r="AD271" i="22"/>
  <c r="AF197" i="22"/>
  <c r="AB60" i="22" a="1"/>
  <c r="AB60" i="22" s="1"/>
  <c r="AI57" i="22" a="1"/>
  <c r="AI57" i="22" s="1"/>
  <c r="AI136" i="22" a="1"/>
  <c r="AI136" i="22" s="1"/>
  <c r="AJ118" i="22"/>
  <c r="AF15" i="22"/>
  <c r="AI191" i="22" a="1"/>
  <c r="AI191" i="22" s="1"/>
  <c r="Y193" i="22"/>
  <c r="AJ122" i="22"/>
  <c r="AH187" i="22" a="1"/>
  <c r="AH187" i="22" s="1"/>
  <c r="AE94" i="22"/>
  <c r="AH56" i="22" a="1"/>
  <c r="AH56" i="22" s="1"/>
  <c r="AJ174" i="22"/>
  <c r="AI318" i="22" a="1"/>
  <c r="AI318" i="22" s="1"/>
  <c r="AF302" i="22"/>
  <c r="AB219" i="22" a="1"/>
  <c r="AB219" i="22" s="1"/>
  <c r="AH266" i="22" a="1"/>
  <c r="AH266" i="22" s="1"/>
  <c r="AF266" i="22"/>
  <c r="AH89" i="22" a="1"/>
  <c r="AH89" i="22" s="1"/>
  <c r="AI295" i="22" a="1"/>
  <c r="AI295" i="22" s="1"/>
  <c r="AJ135" i="22"/>
  <c r="AJ170" i="22"/>
  <c r="AC245" i="22" a="1"/>
  <c r="AC245" i="22" s="1"/>
  <c r="AF191" i="22"/>
  <c r="AC144" i="22" a="1"/>
  <c r="AC144" i="22" s="1"/>
  <c r="AF144" i="22"/>
  <c r="AH14" i="22" a="1"/>
  <c r="AH14" i="22" s="1"/>
  <c r="AJ196" i="22"/>
  <c r="AD39" i="22"/>
  <c r="AJ346" i="22"/>
  <c r="AE346" i="22"/>
  <c r="AJ31" i="22"/>
  <c r="AF98" i="22"/>
  <c r="AJ226" i="22"/>
  <c r="AC297" i="22" a="1"/>
  <c r="AC297" i="22" s="1"/>
  <c r="AJ304" i="22"/>
  <c r="Y92" i="22"/>
  <c r="AE193" i="22"/>
  <c r="AC92" i="22" a="1"/>
  <c r="AC92" i="22" s="1"/>
  <c r="AJ297" i="22"/>
  <c r="AE300" i="22"/>
  <c r="AH98" i="22" a="1"/>
  <c r="AH98" i="22" s="1"/>
  <c r="AH197" i="22" a="1"/>
  <c r="AH197" i="22" s="1"/>
  <c r="AE239" i="22"/>
  <c r="AG239" i="22" s="1"/>
  <c r="AJ136" i="22"/>
  <c r="AE245" i="22"/>
  <c r="AJ120" i="22"/>
  <c r="X248" i="22"/>
  <c r="AC269" i="22" a="1"/>
  <c r="AC269" i="22" s="1"/>
  <c r="AE93" i="22"/>
  <c r="AH254" i="22" a="1"/>
  <c r="AH254" i="22" s="1"/>
  <c r="X274" i="22"/>
  <c r="AF161" i="22"/>
  <c r="AF213" i="22"/>
  <c r="AJ265" i="22"/>
  <c r="AH83" i="22" a="1"/>
  <c r="AH83" i="22" s="1"/>
  <c r="AF135" i="22"/>
  <c r="AJ280" i="22"/>
  <c r="AJ303" i="22"/>
  <c r="AD219" i="22"/>
  <c r="AJ137" i="22"/>
  <c r="AJ278" i="22"/>
  <c r="AE109" i="22"/>
  <c r="AG109" i="22" s="1"/>
  <c r="AI161" i="22" a="1"/>
  <c r="AI161" i="22" s="1"/>
  <c r="Y113" i="22"/>
  <c r="AA113" i="22" s="1"/>
  <c r="AJ66" i="22"/>
  <c r="Y8" i="22"/>
  <c r="AA8" i="22" s="1"/>
  <c r="AJ19" i="22"/>
  <c r="AH248" i="22" a="1"/>
  <c r="AH248" i="22" s="1"/>
  <c r="AI275" i="22" a="1"/>
  <c r="AI275" i="22" s="1"/>
  <c r="AJ275" i="22"/>
  <c r="AJ269" i="22"/>
  <c r="Y269" i="22"/>
  <c r="Y297" i="22"/>
  <c r="AC274" i="22" a="1"/>
  <c r="AC274" i="22" s="1"/>
  <c r="Y346" i="22"/>
  <c r="AJ215" i="22"/>
  <c r="AJ228" i="22"/>
  <c r="AJ225" i="22"/>
  <c r="AF66" i="22"/>
  <c r="AH274" i="22" a="1"/>
  <c r="AH274" i="22" s="1"/>
  <c r="AJ110" i="22"/>
  <c r="AF19" i="22"/>
  <c r="AD193" i="22"/>
  <c r="AI39" i="22" a="1"/>
  <c r="AI39" i="22" s="1"/>
  <c r="AJ71" i="22"/>
  <c r="AJ13" i="22"/>
  <c r="AE161" i="22"/>
  <c r="AB8" i="22" a="1"/>
  <c r="AB8" i="22" s="1"/>
  <c r="AI141" i="22" a="1"/>
  <c r="AI141" i="22" s="1"/>
  <c r="AH62" i="22" a="1"/>
  <c r="AH62" i="22" s="1"/>
  <c r="Y39" i="22"/>
  <c r="AA39" i="22" s="1"/>
  <c r="AI113" i="22" a="1"/>
  <c r="AI113" i="22" s="1"/>
  <c r="AI291" i="22" a="1"/>
  <c r="AI291" i="22" s="1"/>
  <c r="AH217" i="22" a="1"/>
  <c r="AH217" i="22" s="1"/>
  <c r="AJ267" i="22"/>
  <c r="AB243" i="22" a="1"/>
  <c r="AB243" i="22" s="1"/>
  <c r="AB65" i="22" a="1"/>
  <c r="AB65" i="22" s="1"/>
  <c r="AE92" i="22"/>
  <c r="AF39" i="22"/>
  <c r="AJ43" i="22"/>
  <c r="AC170" i="22" a="1"/>
  <c r="AC170" i="22" s="1"/>
  <c r="AE317" i="22"/>
  <c r="AG317" i="22" s="1"/>
  <c r="AJ85" i="22"/>
  <c r="AJ167" i="22"/>
  <c r="X269" i="22"/>
  <c r="AJ248" i="22"/>
  <c r="X60" i="22"/>
  <c r="AF62" i="22"/>
  <c r="AD170" i="22"/>
  <c r="AF167" i="22"/>
  <c r="AG167" i="22" s="1"/>
  <c r="AE45" i="22"/>
  <c r="AH245" i="22" a="1"/>
  <c r="AH245" i="22" s="1"/>
  <c r="AE115" i="22"/>
  <c r="AJ305" i="22"/>
  <c r="X92" i="22"/>
  <c r="AC196" i="22" a="1"/>
  <c r="AC196" i="22" s="1"/>
  <c r="AI72" i="22" a="1"/>
  <c r="AI72" i="22" s="1"/>
  <c r="AI214" i="22" a="1"/>
  <c r="AI214" i="22" s="1"/>
  <c r="AF198" i="22"/>
  <c r="AG198" i="22" s="1"/>
  <c r="AJ97" i="22"/>
  <c r="AD92" i="22"/>
  <c r="AC139" i="22" a="1"/>
  <c r="AC139" i="22" s="1"/>
  <c r="AF243" i="22"/>
  <c r="AF275" i="22"/>
  <c r="AH214" i="22" a="1"/>
  <c r="AH214" i="22" s="1"/>
  <c r="AE269" i="22"/>
  <c r="AJ148" i="22"/>
  <c r="AE170" i="22"/>
  <c r="AJ84" i="22"/>
  <c r="AJ252" i="22"/>
  <c r="AF139" i="22"/>
  <c r="AG139" i="22" s="1"/>
  <c r="AJ70" i="22"/>
  <c r="AC191" i="22" a="1"/>
  <c r="AC191" i="22" s="1"/>
  <c r="AH292" i="22" a="1"/>
  <c r="AH292" i="22" s="1"/>
  <c r="AI146" i="22" a="1"/>
  <c r="AI146" i="22" s="1"/>
  <c r="AH45" i="22" a="1"/>
  <c r="AH45" i="22" s="1"/>
  <c r="AC165" i="22" a="1"/>
  <c r="AC165" i="22" s="1"/>
  <c r="AB271" i="22" a="1"/>
  <c r="AB271" i="22" s="1"/>
  <c r="AH94" i="22" a="1"/>
  <c r="AH94" i="22" s="1"/>
  <c r="Y191" i="22"/>
  <c r="AF171" i="22"/>
  <c r="AG171" i="22" s="1"/>
  <c r="AE120" i="22"/>
  <c r="AJ291" i="22"/>
  <c r="AH8" i="22" a="1"/>
  <c r="AH8" i="22" s="1"/>
  <c r="AI319" i="22" a="1"/>
  <c r="AI319" i="22" s="1"/>
  <c r="AJ219" i="22"/>
  <c r="Y167" i="22"/>
  <c r="AJ292" i="22"/>
  <c r="AF13" i="22"/>
  <c r="AJ124" i="22"/>
  <c r="AI8" i="22" a="1"/>
  <c r="AI8" i="22" s="1"/>
  <c r="AD113" i="22"/>
  <c r="AJ245" i="22"/>
  <c r="AF240" i="22"/>
  <c r="AE187" i="22"/>
  <c r="AG187" i="22" s="1"/>
  <c r="AF118" i="22"/>
  <c r="Y248" i="22"/>
  <c r="AI119" i="22" a="1"/>
  <c r="AI119" i="22" s="1"/>
  <c r="AC36" i="22" a="1"/>
  <c r="AC36" i="22" s="1"/>
  <c r="AF84" i="22"/>
  <c r="AB113" i="22" a="1"/>
  <c r="AB113" i="22" s="1"/>
  <c r="X193" i="22"/>
  <c r="AB167" i="22" a="1"/>
  <c r="AB167" i="22" s="1"/>
  <c r="Y245" i="22"/>
  <c r="AA245" i="22" s="1"/>
  <c r="AJ32" i="22"/>
  <c r="AJ62" i="22"/>
  <c r="AE266" i="22"/>
  <c r="AG266" i="22" s="1"/>
  <c r="AI163" i="22" a="1"/>
  <c r="AI163" i="22" s="1"/>
  <c r="AE165" i="22"/>
  <c r="AG165" i="22" s="1"/>
  <c r="AJ223" i="22"/>
  <c r="AD87" i="22"/>
  <c r="AH167" i="22" a="1"/>
  <c r="AH167" i="22" s="1"/>
  <c r="AI292" i="22" a="1"/>
  <c r="AI292" i="22" s="1"/>
  <c r="AJ293" i="22"/>
  <c r="AH224" i="22" a="1"/>
  <c r="AH224" i="22" s="1"/>
  <c r="X89" i="22"/>
  <c r="AH276" i="22" a="1"/>
  <c r="AH276" i="22" s="1"/>
  <c r="AC89" i="22" a="1"/>
  <c r="AC89" i="22" s="1"/>
  <c r="AJ274" i="22"/>
  <c r="Y165" i="22"/>
  <c r="AJ149" i="22"/>
  <c r="AE144" i="22"/>
  <c r="AJ16" i="22"/>
  <c r="AJ30" i="22"/>
  <c r="AH85" i="22" a="1"/>
  <c r="AH85" i="22" s="1"/>
  <c r="AF34" i="22"/>
  <c r="AE297" i="22"/>
  <c r="AH66" i="22" a="1"/>
  <c r="AH66" i="22" s="1"/>
  <c r="AC219" i="22" a="1"/>
  <c r="AC219" i="22" s="1"/>
  <c r="AE302" i="22"/>
  <c r="AF245" i="22"/>
  <c r="AI144" i="22" a="1"/>
  <c r="AI144" i="22" s="1"/>
  <c r="AE8" i="22"/>
  <c r="AE188" i="22"/>
  <c r="AG188" i="22" s="1"/>
  <c r="AE66" i="22"/>
  <c r="Y243" i="22"/>
  <c r="AA243" i="22" s="1"/>
  <c r="AF72" i="22"/>
  <c r="AB141" i="22" a="1"/>
  <c r="AB141" i="22" s="1"/>
  <c r="AB295" i="22" a="1"/>
  <c r="AB295" i="22" s="1"/>
  <c r="AF219" i="22"/>
  <c r="AG219" i="22" s="1"/>
  <c r="AE145" i="22"/>
  <c r="AJ240" i="22"/>
  <c r="AH110" i="22" a="1"/>
  <c r="AH110" i="22" s="1"/>
  <c r="AH318" i="22" a="1"/>
  <c r="AH318" i="22" s="1"/>
  <c r="AE291" i="22"/>
  <c r="AG291" i="22" s="1"/>
  <c r="AF41" i="22"/>
  <c r="AG41" i="22" s="1"/>
  <c r="AI40" i="22" a="1"/>
  <c r="AI40" i="22" s="1"/>
  <c r="AJ65" i="22"/>
  <c r="Y139" i="22"/>
  <c r="AA139" i="22" s="1"/>
  <c r="AF222" i="22"/>
  <c r="AC8" i="22" a="1"/>
  <c r="AC8" i="22" s="1"/>
  <c r="AE141" i="22"/>
  <c r="AG141" i="22" s="1"/>
  <c r="AE146" i="22"/>
  <c r="AE13" i="22"/>
  <c r="AH41" i="22" a="1"/>
  <c r="AH41" i="22" s="1"/>
  <c r="AJ14" i="22"/>
  <c r="AE197" i="22"/>
  <c r="AE191" i="22"/>
  <c r="X222" i="22"/>
  <c r="AH135" i="22" a="1"/>
  <c r="AH135" i="22" s="1"/>
  <c r="AE295" i="22"/>
  <c r="AG295" i="22" s="1"/>
  <c r="AF276" i="22"/>
  <c r="AJ139" i="22"/>
  <c r="AI170" i="22" a="1"/>
  <c r="AI170" i="22" s="1"/>
  <c r="AJ95" i="22"/>
  <c r="AE214" i="22"/>
  <c r="AI14" i="22" a="1"/>
  <c r="AI14" i="22" s="1"/>
  <c r="X217" i="22"/>
  <c r="AJ279" i="22"/>
  <c r="AH139" i="22" a="1"/>
  <c r="AH139" i="22" s="1"/>
  <c r="Y87" i="22"/>
  <c r="AF172" i="22"/>
  <c r="AF65" i="22"/>
  <c r="AB10" i="22" a="1"/>
  <c r="AB10" i="22" s="1"/>
  <c r="AH219" i="22" a="1"/>
  <c r="AH219" i="22" s="1"/>
  <c r="AC65" i="22" a="1"/>
  <c r="AC65" i="22" s="1"/>
  <c r="AJ222" i="22"/>
  <c r="AJ83" i="22"/>
  <c r="AI266" i="22" a="1"/>
  <c r="AI266" i="22" s="1"/>
  <c r="AE124" i="22"/>
  <c r="AH280" i="22" a="1"/>
  <c r="AH280" i="22" s="1"/>
  <c r="AB89" i="22" a="1"/>
  <c r="AB89" i="22" s="1"/>
  <c r="AI30" i="22" a="1"/>
  <c r="AI30" i="22" s="1"/>
  <c r="AH68" i="22" a="1"/>
  <c r="AH68" i="22" s="1"/>
  <c r="AF217" i="22"/>
  <c r="AG217" i="22" s="1"/>
  <c r="AH198" i="22" a="1"/>
  <c r="AH198" i="22" s="1"/>
  <c r="AD245" i="22"/>
  <c r="Y115" i="22"/>
  <c r="AA115" i="22" s="1"/>
  <c r="AF300" i="22"/>
  <c r="AE228" i="22"/>
  <c r="AH293" i="22" a="1"/>
  <c r="AH293" i="22" s="1"/>
  <c r="Y222" i="22"/>
  <c r="AE240" i="22"/>
  <c r="AH118" i="22" a="1"/>
  <c r="AH118" i="22" s="1"/>
  <c r="AH228" i="22" a="1"/>
  <c r="AH228" i="22" s="1"/>
  <c r="AH60" i="22" a="1"/>
  <c r="AH60" i="22" s="1"/>
  <c r="X65" i="22"/>
  <c r="X62" i="22"/>
  <c r="Y65" i="22"/>
  <c r="AE39" i="22"/>
  <c r="AJ187" i="22"/>
  <c r="AF280" i="22"/>
  <c r="AE14" i="22"/>
  <c r="X295" i="22"/>
  <c r="AH119" i="22" a="1"/>
  <c r="AH119" i="22" s="1"/>
  <c r="AI137" i="22" a="1"/>
  <c r="AI137" i="22" s="1"/>
  <c r="AB115" i="22" a="1"/>
  <c r="AB115" i="22" s="1"/>
  <c r="AJ150" i="22"/>
  <c r="AD89" i="22"/>
  <c r="Y34" i="22"/>
  <c r="AI187" i="22" a="1"/>
  <c r="AI187" i="22" s="1"/>
  <c r="AH300" i="22" a="1"/>
  <c r="AH300" i="22" s="1"/>
  <c r="AE172" i="22"/>
  <c r="AI300" i="22" a="1"/>
  <c r="AI300" i="22" s="1"/>
  <c r="AJ15" i="22"/>
  <c r="Y62" i="22"/>
  <c r="AH113" i="22" a="1"/>
  <c r="AH113" i="22" s="1"/>
  <c r="AJ57" i="22"/>
  <c r="AF60" i="22"/>
  <c r="AG60" i="22" s="1"/>
  <c r="AF150" i="22"/>
  <c r="AJ147" i="22"/>
  <c r="AF224" i="22"/>
  <c r="AG224" i="22" s="1"/>
  <c r="X170" i="22"/>
  <c r="AF306" i="22"/>
  <c r="AF56" i="22"/>
  <c r="AJ200" i="22"/>
  <c r="AI87" i="22" a="1"/>
  <c r="AI87" i="22" s="1"/>
  <c r="AJ277" i="22"/>
  <c r="AF83" i="22"/>
  <c r="AJ98" i="22"/>
  <c r="AJ300" i="22"/>
  <c r="AD115" i="22"/>
  <c r="AJ201" i="22"/>
  <c r="AD139" i="22"/>
  <c r="AI271" i="22" a="1"/>
  <c r="AI271" i="22" s="1"/>
  <c r="AD62" i="22"/>
  <c r="AH267" i="22" a="1"/>
  <c r="AH267" i="22" s="1"/>
  <c r="AH265" i="22" a="1"/>
  <c r="AH265" i="22" s="1"/>
  <c r="AE34" i="22"/>
  <c r="AJ175" i="22"/>
  <c r="AE89" i="22"/>
  <c r="AG89" i="22" s="1"/>
  <c r="AF269" i="22"/>
  <c r="AI135" i="22" a="1"/>
  <c r="AI135" i="22" s="1"/>
  <c r="AF202" i="22"/>
  <c r="AG202" i="22" s="1"/>
  <c r="AH188" i="22" a="1"/>
  <c r="AH188" i="22" s="1"/>
  <c r="AI110" i="22" a="1"/>
  <c r="AI110" i="22" s="1"/>
  <c r="Y196" i="22"/>
  <c r="AA196" i="22" s="1"/>
  <c r="AJ188" i="22"/>
  <c r="AC34" i="22" a="1"/>
  <c r="AC34" i="22" s="1"/>
  <c r="X144" i="22"/>
  <c r="AI224" i="22" a="1"/>
  <c r="AI224" i="22" s="1"/>
  <c r="AH213" i="22" a="1"/>
  <c r="AH213" i="22" s="1"/>
  <c r="AF68" i="22"/>
  <c r="AI243" i="22" a="1"/>
  <c r="AI243" i="22" s="1"/>
  <c r="AH295" i="22" a="1"/>
  <c r="AH295" i="22" s="1"/>
  <c r="X13" i="22"/>
  <c r="AJ199" i="22"/>
  <c r="AD269" i="22"/>
  <c r="X87" i="22"/>
  <c r="AF271" i="22"/>
  <c r="AG271" i="22" s="1"/>
  <c r="AB144" i="22" a="1"/>
  <c r="AB144" i="22" s="1"/>
  <c r="AJ306" i="22"/>
  <c r="AH215" i="22" a="1"/>
  <c r="AH215" i="22" s="1"/>
  <c r="AH145" i="22" a="1"/>
  <c r="AH145" i="22" s="1"/>
  <c r="M76" i="22" l="1"/>
  <c r="Q265" i="22"/>
  <c r="V24" i="22" a="1"/>
  <c r="V24" i="22" s="1"/>
  <c r="W295" i="22"/>
  <c r="R85" i="22"/>
  <c r="W80" i="22"/>
  <c r="P35" i="22" a="1"/>
  <c r="P35" i="22" s="1"/>
  <c r="V281" i="22" a="1"/>
  <c r="V281" i="22" s="1"/>
  <c r="U113" i="22" a="1"/>
  <c r="U113" i="22" s="1"/>
  <c r="M105" i="22"/>
  <c r="N105" i="22" s="1"/>
  <c r="V198" i="22" a="1"/>
  <c r="V198" i="22" s="1"/>
  <c r="R107" i="22"/>
  <c r="AQ107" i="22" s="1"/>
  <c r="R230" i="22"/>
  <c r="AQ230" i="22" s="1"/>
  <c r="S78" i="22"/>
  <c r="T78" i="22" s="1"/>
  <c r="AG215" i="22"/>
  <c r="T94" i="22"/>
  <c r="T260" i="22"/>
  <c r="T267" i="22"/>
  <c r="AG297" i="22"/>
  <c r="AG300" i="22"/>
  <c r="T295" i="22"/>
  <c r="T300" i="22"/>
  <c r="N297" i="22"/>
  <c r="T49" i="22"/>
  <c r="AG292" i="22"/>
  <c r="AG269" i="22"/>
  <c r="AG274" i="22"/>
  <c r="T291" i="22"/>
  <c r="T269" i="22"/>
  <c r="T245" i="22"/>
  <c r="AG265" i="22"/>
  <c r="AG243" i="22"/>
  <c r="AG245" i="22"/>
  <c r="N248" i="22"/>
  <c r="T234" i="22"/>
  <c r="T232" i="22"/>
  <c r="T243" i="22"/>
  <c r="T215" i="22"/>
  <c r="T211" i="22"/>
  <c r="T210" i="22"/>
  <c r="T207" i="22"/>
  <c r="AG240" i="22"/>
  <c r="AG222" i="22"/>
  <c r="N222" i="22"/>
  <c r="T241" i="22"/>
  <c r="T218" i="22"/>
  <c r="T197" i="22"/>
  <c r="AG214" i="22"/>
  <c r="T165" i="22"/>
  <c r="AG193" i="22"/>
  <c r="AG213" i="22"/>
  <c r="AG191" i="22"/>
  <c r="T192" i="22"/>
  <c r="T181" i="22"/>
  <c r="T178" i="22"/>
  <c r="T185" i="22"/>
  <c r="N172" i="22"/>
  <c r="N146" i="22"/>
  <c r="T170" i="22"/>
  <c r="T166" i="22"/>
  <c r="T189" i="22"/>
  <c r="N171" i="22"/>
  <c r="AG170" i="22"/>
  <c r="T104" i="22"/>
  <c r="AQ41" i="22"/>
  <c r="T157" i="22"/>
  <c r="AG161" i="22"/>
  <c r="AG162" i="22"/>
  <c r="T61" i="22"/>
  <c r="T162" i="22"/>
  <c r="T137" i="22"/>
  <c r="T47" i="22"/>
  <c r="AG144" i="22"/>
  <c r="T163" i="22"/>
  <c r="T74" i="22"/>
  <c r="AG115" i="22"/>
  <c r="T161" i="22"/>
  <c r="N256" i="22"/>
  <c r="AQ256" i="22"/>
  <c r="N13" i="22"/>
  <c r="AQ289" i="22"/>
  <c r="N281" i="22"/>
  <c r="N24" i="22"/>
  <c r="N21" i="22"/>
  <c r="N218" i="22"/>
  <c r="AQ218" i="22"/>
  <c r="AQ203" i="22"/>
  <c r="N9" i="22"/>
  <c r="AQ114" i="22"/>
  <c r="T41" i="22"/>
  <c r="N230" i="22"/>
  <c r="AQ286" i="22"/>
  <c r="AQ106" i="22"/>
  <c r="N285" i="22"/>
  <c r="AQ76" i="22"/>
  <c r="N76" i="22"/>
  <c r="N126" i="22"/>
  <c r="N211" i="22"/>
  <c r="AQ211" i="22"/>
  <c r="N35" i="22"/>
  <c r="N99" i="22"/>
  <c r="AQ99" i="22"/>
  <c r="N155" i="22"/>
  <c r="N107" i="22"/>
  <c r="AQ314" i="22"/>
  <c r="N314" i="22"/>
  <c r="N60" i="22"/>
  <c r="N128" i="22"/>
  <c r="T93" i="22"/>
  <c r="N51" i="22"/>
  <c r="AQ204" i="22"/>
  <c r="T13" i="22"/>
  <c r="AQ20" i="22"/>
  <c r="T10" i="22"/>
  <c r="AQ151" i="22"/>
  <c r="N151" i="22"/>
  <c r="N53" i="22"/>
  <c r="N63" i="22"/>
  <c r="AQ63" i="22"/>
  <c r="AQ181" i="22"/>
  <c r="N139" i="22"/>
  <c r="AQ220" i="22"/>
  <c r="N220" i="22"/>
  <c r="AQ154" i="22"/>
  <c r="N154" i="22"/>
  <c r="AQ105" i="22"/>
  <c r="T83" i="22"/>
  <c r="AQ192" i="22"/>
  <c r="N192" i="22"/>
  <c r="N168" i="22"/>
  <c r="AQ168" i="22"/>
  <c r="N177" i="22"/>
  <c r="N185" i="22"/>
  <c r="AQ185" i="22"/>
  <c r="N101" i="22"/>
  <c r="AQ101" i="22"/>
  <c r="T20" i="22"/>
  <c r="T140" i="22"/>
  <c r="AQ61" i="22"/>
  <c r="T26" i="22"/>
  <c r="N14" i="22"/>
  <c r="T151" i="22"/>
  <c r="AQ308" i="22"/>
  <c r="N308" i="22"/>
  <c r="N142" i="22"/>
  <c r="AQ142" i="22"/>
  <c r="AQ47" i="22"/>
  <c r="N47" i="22"/>
  <c r="T105" i="22"/>
  <c r="AQ207" i="22"/>
  <c r="N207" i="22"/>
  <c r="T66" i="22"/>
  <c r="AQ270" i="22"/>
  <c r="N310" i="22"/>
  <c r="N8" i="22"/>
  <c r="AQ104" i="22"/>
  <c r="N104" i="22"/>
  <c r="N66" i="22"/>
  <c r="AQ205" i="22"/>
  <c r="AQ74" i="22"/>
  <c r="T85" i="22"/>
  <c r="L56" i="22"/>
  <c r="M317" i="22"/>
  <c r="L83" i="22"/>
  <c r="L135" i="22"/>
  <c r="M291" i="22"/>
  <c r="L317" i="22"/>
  <c r="N317" i="22" s="1"/>
  <c r="M265" i="22"/>
  <c r="M213" i="22"/>
  <c r="M187" i="22"/>
  <c r="L239" i="22"/>
  <c r="M56" i="22"/>
  <c r="L291" i="22"/>
  <c r="M30" i="22"/>
  <c r="M161" i="22"/>
  <c r="M109" i="22"/>
  <c r="L161" i="22"/>
  <c r="L213" i="22"/>
  <c r="M239" i="22"/>
  <c r="L30" i="22"/>
  <c r="L187" i="22"/>
  <c r="M83" i="22"/>
  <c r="M135" i="22"/>
  <c r="L265" i="22"/>
  <c r="N265" i="22" s="1"/>
  <c r="L109" i="22"/>
  <c r="W139" i="22"/>
  <c r="P233" i="22" a="1"/>
  <c r="P233" i="22" s="1"/>
  <c r="O128" i="22" a="1"/>
  <c r="O128" i="22" s="1"/>
  <c r="U75" i="22" a="1"/>
  <c r="U75" i="22" s="1"/>
  <c r="V240" i="22" a="1"/>
  <c r="V240" i="22" s="1"/>
  <c r="O130" i="22" a="1"/>
  <c r="O130" i="22" s="1"/>
  <c r="M115" i="22"/>
  <c r="P52" i="22" a="1"/>
  <c r="P52" i="22" s="1"/>
  <c r="O295" i="22" a="1"/>
  <c r="O295" i="22" s="1"/>
  <c r="Q231" i="22"/>
  <c r="O233" i="22" a="1"/>
  <c r="O233" i="22" s="1"/>
  <c r="R84" i="22"/>
  <c r="Q90" i="22"/>
  <c r="P315" i="22" a="1"/>
  <c r="P315" i="22" s="1"/>
  <c r="L236" i="22"/>
  <c r="S187" i="22"/>
  <c r="T187" i="22" s="1"/>
  <c r="W192" i="22"/>
  <c r="S136" i="22"/>
  <c r="M125" i="22"/>
  <c r="U191" i="22" a="1"/>
  <c r="U191" i="22" s="1"/>
  <c r="S152" i="22"/>
  <c r="T152" i="22" s="1"/>
  <c r="R88" i="22"/>
  <c r="T88" i="22" s="1"/>
  <c r="V77" i="22" a="1"/>
  <c r="V77" i="22" s="1"/>
  <c r="Q300" i="22"/>
  <c r="P224" i="22" a="1"/>
  <c r="P224" i="22" s="1"/>
  <c r="W189" i="22"/>
  <c r="Q48" i="22"/>
  <c r="O114" i="22" a="1"/>
  <c r="O114" i="22" s="1"/>
  <c r="W223" i="22"/>
  <c r="L100" i="22"/>
  <c r="R240" i="22"/>
  <c r="M261" i="22"/>
  <c r="W99" i="22"/>
  <c r="Q35" i="22"/>
  <c r="W27" i="22"/>
  <c r="W133" i="22"/>
  <c r="L271" i="22"/>
  <c r="M181" i="22"/>
  <c r="N181" i="22" s="1"/>
  <c r="W81" i="22"/>
  <c r="S62" i="22"/>
  <c r="U40" i="22" a="1"/>
  <c r="U40" i="22" s="1"/>
  <c r="W92" i="22"/>
  <c r="U265" i="22" a="1"/>
  <c r="U265" i="22" s="1"/>
  <c r="L26" i="22"/>
  <c r="L259" i="22"/>
  <c r="R285" i="22"/>
  <c r="T285" i="22" s="1"/>
  <c r="R261" i="22"/>
  <c r="P245" i="22" a="1"/>
  <c r="P245" i="22" s="1"/>
  <c r="P258" i="22" a="1"/>
  <c r="P258" i="22" s="1"/>
  <c r="R301" i="22"/>
  <c r="Q245" i="22"/>
  <c r="R231" i="22"/>
  <c r="L93" i="22"/>
  <c r="N93" i="22" s="1"/>
  <c r="L23" i="22"/>
  <c r="Q315" i="22"/>
  <c r="Q206" i="22"/>
  <c r="R276" i="22"/>
  <c r="AQ276" i="22" s="1"/>
  <c r="O133" i="22" a="1"/>
  <c r="O133" i="22" s="1"/>
  <c r="O184" i="22" a="1"/>
  <c r="O184" i="22" s="1"/>
  <c r="P119" i="22" a="1"/>
  <c r="P119" i="22" s="1"/>
  <c r="U80" i="22" a="1"/>
  <c r="U80" i="22" s="1"/>
  <c r="Q155" i="22"/>
  <c r="U229" i="22" a="1"/>
  <c r="U229" i="22" s="1"/>
  <c r="O37" i="22" a="1"/>
  <c r="O37" i="22" s="1"/>
  <c r="U77" i="22" a="1"/>
  <c r="U77" i="22" s="1"/>
  <c r="M262" i="22"/>
  <c r="S308" i="22"/>
  <c r="W68" i="22"/>
  <c r="L28" i="22"/>
  <c r="W158" i="22"/>
  <c r="P50" i="22" a="1"/>
  <c r="P50" i="22" s="1"/>
  <c r="Q248" i="22"/>
  <c r="L261" i="22"/>
  <c r="S50" i="22"/>
  <c r="Q78" i="22"/>
  <c r="Q237" i="22"/>
  <c r="P145" i="22" a="1"/>
  <c r="P145" i="22" s="1"/>
  <c r="Q243" i="22"/>
  <c r="U224" i="22" a="1"/>
  <c r="U224" i="22" s="1"/>
  <c r="L73" i="22"/>
  <c r="Q10" i="22"/>
  <c r="O204" i="22" a="1"/>
  <c r="O204" i="22" s="1"/>
  <c r="U183" i="22" a="1"/>
  <c r="U183" i="22" s="1"/>
  <c r="L118" i="22"/>
  <c r="N118" i="22" s="1"/>
  <c r="S289" i="22"/>
  <c r="T289" i="22" s="1"/>
  <c r="O153" i="22" a="1"/>
  <c r="O153" i="22" s="1"/>
  <c r="R52" i="22"/>
  <c r="M48" i="22"/>
  <c r="R58" i="22"/>
  <c r="R156" i="22"/>
  <c r="T156" i="22" s="1"/>
  <c r="M77" i="22"/>
  <c r="R25" i="22"/>
  <c r="R34" i="22"/>
  <c r="T34" i="22" s="1"/>
  <c r="Q94" i="22"/>
  <c r="V263" i="22" a="1"/>
  <c r="V263" i="22" s="1"/>
  <c r="P46" i="22" a="1"/>
  <c r="P46" i="22" s="1"/>
  <c r="V114" i="22" a="1"/>
  <c r="V114" i="22" s="1"/>
  <c r="M106" i="22"/>
  <c r="N106" i="22" s="1"/>
  <c r="P185" i="22" a="1"/>
  <c r="P185" i="22" s="1"/>
  <c r="U74" i="22" a="1"/>
  <c r="U74" i="22" s="1"/>
  <c r="P211" i="22" a="1"/>
  <c r="P211" i="22" s="1"/>
  <c r="M116" i="22"/>
  <c r="S217" i="22"/>
  <c r="Q183" i="22"/>
  <c r="W159" i="22"/>
  <c r="W171" i="22"/>
  <c r="S270" i="22"/>
  <c r="T270" i="22" s="1"/>
  <c r="P243" i="22" a="1"/>
  <c r="P243" i="22" s="1"/>
  <c r="W23" i="22"/>
  <c r="W291" i="22"/>
  <c r="U133" i="22" a="1"/>
  <c r="U133" i="22" s="1"/>
  <c r="V35" i="22" a="1"/>
  <c r="V35" i="22" s="1"/>
  <c r="W62" i="22"/>
  <c r="L158" i="22"/>
  <c r="M237" i="22"/>
  <c r="P203" i="22" a="1"/>
  <c r="P203" i="22" s="1"/>
  <c r="R24" i="22"/>
  <c r="AQ24" i="22" s="1"/>
  <c r="V157" i="22" a="1"/>
  <c r="V157" i="22" s="1"/>
  <c r="L36" i="22"/>
  <c r="N36" i="22" s="1"/>
  <c r="V223" i="22" a="1"/>
  <c r="V223" i="22" s="1"/>
  <c r="L194" i="22"/>
  <c r="L288" i="22"/>
  <c r="R282" i="22"/>
  <c r="T282" i="22" s="1"/>
  <c r="M167" i="22"/>
  <c r="O187" i="22" a="1"/>
  <c r="O187" i="22" s="1"/>
  <c r="U313" i="22" a="1"/>
  <c r="U313" i="22" s="1"/>
  <c r="W135" i="22"/>
  <c r="S68" i="22"/>
  <c r="L346" i="22"/>
  <c r="N346" i="22" s="1"/>
  <c r="R259" i="22"/>
  <c r="T259" i="22" s="1"/>
  <c r="M27" i="22"/>
  <c r="O79" i="22" a="1"/>
  <c r="O79" i="22" s="1"/>
  <c r="Q217" i="22"/>
  <c r="S318" i="22"/>
  <c r="U26" i="22" a="1"/>
  <c r="U26" i="22" s="1"/>
  <c r="Q224" i="22"/>
  <c r="Q222" i="22"/>
  <c r="M50" i="22"/>
  <c r="V127" i="22" a="1"/>
  <c r="V127" i="22" s="1"/>
  <c r="S75" i="22"/>
  <c r="U209" i="22" a="1"/>
  <c r="U209" i="22" s="1"/>
  <c r="R144" i="22"/>
  <c r="T144" i="22" s="1"/>
  <c r="P74" i="22" a="1"/>
  <c r="P74" i="22" s="1"/>
  <c r="Q177" i="22"/>
  <c r="U266" i="22" a="1"/>
  <c r="U266" i="22" s="1"/>
  <c r="P231" i="22" a="1"/>
  <c r="P231" i="22" s="1"/>
  <c r="P129" i="22" a="1"/>
  <c r="P129" i="22" s="1"/>
  <c r="Q288" i="22"/>
  <c r="W286" i="22"/>
  <c r="W287" i="22"/>
  <c r="W318" i="22"/>
  <c r="R27" i="22"/>
  <c r="S73" i="22"/>
  <c r="T73" i="22" s="1"/>
  <c r="R249" i="22"/>
  <c r="U65" i="22" a="1"/>
  <c r="U65" i="22" s="1"/>
  <c r="M166" i="22"/>
  <c r="W131" i="22"/>
  <c r="W32" i="22"/>
  <c r="V181" i="22" a="1"/>
  <c r="V181" i="22" s="1"/>
  <c r="P257" i="22" a="1"/>
  <c r="P257" i="22" s="1"/>
  <c r="Q271" i="22"/>
  <c r="U46" i="22" a="1"/>
  <c r="U46" i="22" s="1"/>
  <c r="P99" i="22" a="1"/>
  <c r="P99" i="22" s="1"/>
  <c r="M179" i="22"/>
  <c r="N179" i="22" s="1"/>
  <c r="O210" i="22" a="1"/>
  <c r="O210" i="22" s="1"/>
  <c r="O286" i="22" a="1"/>
  <c r="O286" i="22" s="1"/>
  <c r="M309" i="22"/>
  <c r="L22" i="22"/>
  <c r="V75" i="22" a="1"/>
  <c r="V75" i="22" s="1"/>
  <c r="M156" i="22"/>
  <c r="W311" i="22"/>
  <c r="W263" i="22"/>
  <c r="U153" i="22" a="1"/>
  <c r="U153" i="22" s="1"/>
  <c r="L129" i="22"/>
  <c r="U100" i="22" a="1"/>
  <c r="U100" i="22" s="1"/>
  <c r="R51" i="22"/>
  <c r="T51" i="22" s="1"/>
  <c r="Q131" i="22"/>
  <c r="R172" i="22"/>
  <c r="T172" i="22" s="1"/>
  <c r="V110" i="22" a="1"/>
  <c r="V110" i="22" s="1"/>
  <c r="R32" i="22"/>
  <c r="S154" i="22"/>
  <c r="T154" i="22" s="1"/>
  <c r="W58" i="22"/>
  <c r="O234" i="22" a="1"/>
  <c r="O234" i="22" s="1"/>
  <c r="V234" i="22" a="1"/>
  <c r="V234" i="22" s="1"/>
  <c r="V249" i="22" a="1"/>
  <c r="V249" i="22" s="1"/>
  <c r="O311" i="22" a="1"/>
  <c r="O311" i="22" s="1"/>
  <c r="O289" i="22" a="1"/>
  <c r="O289" i="22" s="1"/>
  <c r="U281" i="22" a="1"/>
  <c r="U281" i="22" s="1"/>
  <c r="V84" i="22" a="1"/>
  <c r="V84" i="22" s="1"/>
  <c r="W230" i="22"/>
  <c r="V215" i="22" a="1"/>
  <c r="V215" i="22" s="1"/>
  <c r="L88" i="22"/>
  <c r="W224" i="22"/>
  <c r="U88" i="22" a="1"/>
  <c r="U88" i="22" s="1"/>
  <c r="W75" i="22"/>
  <c r="U311" i="22" a="1"/>
  <c r="U311" i="22" s="1"/>
  <c r="P133" i="22" a="1"/>
  <c r="P133" i="22" s="1"/>
  <c r="O229" i="22" a="1"/>
  <c r="O229" i="22" s="1"/>
  <c r="V30" i="22" a="1"/>
  <c r="V30" i="22" s="1"/>
  <c r="M196" i="22"/>
  <c r="N196" i="22" s="1"/>
  <c r="O99" i="22" a="1"/>
  <c r="O99" i="22" s="1"/>
  <c r="Q63" i="22"/>
  <c r="P146" i="22" a="1"/>
  <c r="P146" i="22" s="1"/>
  <c r="P204" i="22" a="1"/>
  <c r="P204" i="22" s="1"/>
  <c r="Q54" i="22"/>
  <c r="U295" i="22" a="1"/>
  <c r="U295" i="22" s="1"/>
  <c r="S145" i="22"/>
  <c r="T145" i="22" s="1"/>
  <c r="P107" i="22" a="1"/>
  <c r="P107" i="22" s="1"/>
  <c r="R60" i="22"/>
  <c r="T60" i="22" s="1"/>
  <c r="R318" i="22"/>
  <c r="T318" i="22" s="1"/>
  <c r="Q159" i="22"/>
  <c r="Q34" i="22"/>
  <c r="M287" i="22"/>
  <c r="N287" i="22" s="1"/>
  <c r="M145" i="22"/>
  <c r="N145" i="22" s="1"/>
  <c r="V136" i="22" a="1"/>
  <c r="V136" i="22" s="1"/>
  <c r="M259" i="22"/>
  <c r="L89" i="22"/>
  <c r="AQ89" i="22" s="1"/>
  <c r="V135" i="22" a="1"/>
  <c r="V135" i="22" s="1"/>
  <c r="O276" i="22" a="1"/>
  <c r="O276" i="22" s="1"/>
  <c r="U137" i="22" a="1"/>
  <c r="U137" i="22" s="1"/>
  <c r="V178" i="22" a="1"/>
  <c r="V178" i="22" s="1"/>
  <c r="O119" i="22" a="1"/>
  <c r="O119" i="22" s="1"/>
  <c r="U263" i="22" a="1"/>
  <c r="U263" i="22" s="1"/>
  <c r="W34" i="22"/>
  <c r="P287" i="22" a="1"/>
  <c r="P287" i="22" s="1"/>
  <c r="M10" i="22"/>
  <c r="M301" i="22"/>
  <c r="R283" i="22"/>
  <c r="Q106" i="22"/>
  <c r="S307" i="22"/>
  <c r="U210" i="22" a="1"/>
  <c r="U210" i="22" s="1"/>
  <c r="W203" i="22"/>
  <c r="L157" i="22"/>
  <c r="M311" i="22"/>
  <c r="P312" i="22" a="1"/>
  <c r="P312" i="22" s="1"/>
  <c r="W309" i="22"/>
  <c r="V89" i="22" a="1"/>
  <c r="V89" i="22" s="1"/>
  <c r="L79" i="22"/>
  <c r="O62" i="22" a="1"/>
  <c r="O62" i="22" s="1"/>
  <c r="M68" i="22"/>
  <c r="M231" i="22"/>
  <c r="U152" i="22" a="1"/>
  <c r="U152" i="22" s="1"/>
  <c r="Q168" i="22"/>
  <c r="L131" i="22"/>
  <c r="L10" i="22"/>
  <c r="AQ10" i="22" s="1"/>
  <c r="R315" i="22"/>
  <c r="T315" i="22" s="1"/>
  <c r="S203" i="22"/>
  <c r="T203" i="22" s="1"/>
  <c r="U309" i="22" a="1"/>
  <c r="U309" i="22" s="1"/>
  <c r="S231" i="22"/>
  <c r="L257" i="22"/>
  <c r="U31" i="22" a="1"/>
  <c r="U31" i="22" s="1"/>
  <c r="R110" i="22"/>
  <c r="P234" i="22" a="1"/>
  <c r="P234" i="22" s="1"/>
  <c r="W231" i="22"/>
  <c r="Q13" i="22"/>
  <c r="S48" i="22"/>
  <c r="S81" i="22"/>
  <c r="Q205" i="22"/>
  <c r="O274" i="22" a="1"/>
  <c r="O274" i="22" s="1"/>
  <c r="U218" i="22" a="1"/>
  <c r="U218" i="22" s="1"/>
  <c r="P232" i="22" a="1"/>
  <c r="P232" i="22" s="1"/>
  <c r="U8" i="22" a="1"/>
  <c r="U8" i="22" s="1"/>
  <c r="O282" i="22" a="1"/>
  <c r="O282" i="22" s="1"/>
  <c r="L223" i="22"/>
  <c r="P106" i="22" a="1"/>
  <c r="P106" i="22" s="1"/>
  <c r="L127" i="22"/>
  <c r="R53" i="22"/>
  <c r="AQ53" i="22" s="1"/>
  <c r="M284" i="22"/>
  <c r="R237" i="22"/>
  <c r="W127" i="22"/>
  <c r="V289" i="22" a="1"/>
  <c r="V289" i="22" s="1"/>
  <c r="U172" i="22" a="1"/>
  <c r="U172" i="22" s="1"/>
  <c r="L37" i="22"/>
  <c r="O75" i="22" a="1"/>
  <c r="O75" i="22" s="1"/>
  <c r="W153" i="22"/>
  <c r="Q73" i="22"/>
  <c r="W319" i="22"/>
  <c r="L141" i="22"/>
  <c r="N141" i="22" s="1"/>
  <c r="M217" i="22"/>
  <c r="V46" i="22" a="1"/>
  <c r="V46" i="22" s="1"/>
  <c r="Q133" i="22"/>
  <c r="R182" i="22"/>
  <c r="L232" i="22"/>
  <c r="L140" i="22"/>
  <c r="P144" i="22" a="1"/>
  <c r="P144" i="22" s="1"/>
  <c r="P311" i="22" a="1"/>
  <c r="P311" i="22" s="1"/>
  <c r="U125" i="22" a="1"/>
  <c r="U125" i="22" s="1"/>
  <c r="U307" i="22" a="1"/>
  <c r="U307" i="22" s="1"/>
  <c r="V255" i="22" a="1"/>
  <c r="V255" i="22" s="1"/>
  <c r="L46" i="22"/>
  <c r="W261" i="22"/>
  <c r="O246" i="22" a="1"/>
  <c r="O246" i="22" s="1"/>
  <c r="O235" i="22" a="1"/>
  <c r="O235" i="22" s="1"/>
  <c r="L50" i="22"/>
  <c r="S255" i="22"/>
  <c r="W100" i="22"/>
  <c r="R274" i="22"/>
  <c r="T274" i="22" s="1"/>
  <c r="R81" i="22"/>
  <c r="O223" i="22" a="1"/>
  <c r="O223" i="22" s="1"/>
  <c r="P65" i="22" a="1"/>
  <c r="P65" i="22" s="1"/>
  <c r="M61" i="22"/>
  <c r="N61" i="22" s="1"/>
  <c r="L102" i="22"/>
  <c r="S281" i="22"/>
  <c r="R103" i="22"/>
  <c r="Q229" i="22"/>
  <c r="R209" i="22"/>
  <c r="T209" i="22" s="1"/>
  <c r="U114" i="22" a="1"/>
  <c r="U114" i="22" s="1"/>
  <c r="U255" i="22" a="1"/>
  <c r="U255" i="22" s="1"/>
  <c r="M114" i="22"/>
  <c r="N114" i="22" s="1"/>
  <c r="W57" i="22"/>
  <c r="P183" i="22" a="1"/>
  <c r="P183" i="22" s="1"/>
  <c r="R275" i="22"/>
  <c r="T275" i="22" s="1"/>
  <c r="M315" i="22"/>
  <c r="L116" i="22"/>
  <c r="W170" i="22"/>
  <c r="M272" i="22"/>
  <c r="U256" i="22" a="1"/>
  <c r="U256" i="22" s="1"/>
  <c r="R129" i="22"/>
  <c r="V257" i="22" a="1"/>
  <c r="V257" i="22" s="1"/>
  <c r="V111" i="22" a="1"/>
  <c r="V111" i="22" s="1"/>
  <c r="P210" i="22" a="1"/>
  <c r="P210" i="22" s="1"/>
  <c r="P40" i="22" a="1"/>
  <c r="P40" i="22" s="1"/>
  <c r="L249" i="22"/>
  <c r="M270" i="22"/>
  <c r="N270" i="22" s="1"/>
  <c r="V57" i="22" a="1"/>
  <c r="V57" i="22" s="1"/>
  <c r="S31" i="22"/>
  <c r="U130" i="22" a="1"/>
  <c r="U130" i="22" s="1"/>
  <c r="W236" i="22"/>
  <c r="W84" i="22"/>
  <c r="O191" i="22" a="1"/>
  <c r="O191" i="22" s="1"/>
  <c r="V15" i="22" a="1"/>
  <c r="V15" i="22" s="1"/>
  <c r="V209" i="22" a="1"/>
  <c r="V209" i="22" s="1"/>
  <c r="V184" i="22" a="1"/>
  <c r="V184" i="22" s="1"/>
  <c r="W85" i="22"/>
  <c r="L103" i="22"/>
  <c r="Q209" i="22"/>
  <c r="U206" i="22" a="1"/>
  <c r="U206" i="22" s="1"/>
  <c r="W237" i="22"/>
  <c r="U83" i="22" a="1"/>
  <c r="U83" i="22" s="1"/>
  <c r="U79" i="22" a="1"/>
  <c r="U79" i="22" s="1"/>
  <c r="S135" i="22"/>
  <c r="T135" i="22" s="1"/>
  <c r="M271" i="22"/>
  <c r="U287" i="22" a="1"/>
  <c r="U287" i="22" s="1"/>
  <c r="S213" i="22"/>
  <c r="T213" i="22" s="1"/>
  <c r="O313" i="22" a="1"/>
  <c r="O313" i="22" s="1"/>
  <c r="U118" i="22" a="1"/>
  <c r="U118" i="22" s="1"/>
  <c r="U144" i="22" a="1"/>
  <c r="U144" i="22" s="1"/>
  <c r="S271" i="22"/>
  <c r="T271" i="22" s="1"/>
  <c r="R126" i="22"/>
  <c r="T126" i="22" s="1"/>
  <c r="S128" i="22"/>
  <c r="U161" i="22" a="1"/>
  <c r="U161" i="22" s="1"/>
  <c r="O65" i="22" a="1"/>
  <c r="O65" i="22" s="1"/>
  <c r="V79" i="22" a="1"/>
  <c r="V79" i="22" s="1"/>
  <c r="S317" i="22"/>
  <c r="T317" i="22" s="1"/>
  <c r="P261" i="22" a="1"/>
  <c r="P261" i="22" s="1"/>
  <c r="R125" i="22"/>
  <c r="Q40" i="22"/>
  <c r="M15" i="22"/>
  <c r="Q261" i="22"/>
  <c r="L301" i="22"/>
  <c r="V133" i="22" a="1"/>
  <c r="V133" i="22" s="1"/>
  <c r="U54" i="22" a="1"/>
  <c r="U54" i="22" s="1"/>
  <c r="U283" i="22" a="1"/>
  <c r="U283" i="22" s="1"/>
  <c r="O261" i="22" a="1"/>
  <c r="O261" i="22" s="1"/>
  <c r="P256" i="22" a="1"/>
  <c r="P256" i="22" s="1"/>
  <c r="P81" i="22" a="1"/>
  <c r="P81" i="22" s="1"/>
  <c r="O314" i="22" a="1"/>
  <c r="O314" i="22" s="1"/>
  <c r="M25" i="22"/>
  <c r="V153" i="22" a="1"/>
  <c r="V153" i="22" s="1"/>
  <c r="R224" i="22"/>
  <c r="P30" i="22" a="1"/>
  <c r="P30" i="22" s="1"/>
  <c r="S266" i="22"/>
  <c r="U257" i="22" a="1"/>
  <c r="U257" i="22" s="1"/>
  <c r="S237" i="22"/>
  <c r="R48" i="22"/>
  <c r="O260" i="22" a="1"/>
  <c r="O260" i="22" s="1"/>
  <c r="S193" i="22"/>
  <c r="R23" i="22"/>
  <c r="W31" i="22"/>
  <c r="L313" i="22"/>
  <c r="Q120" i="22"/>
  <c r="M133" i="22"/>
  <c r="P255" i="22" a="1"/>
  <c r="P255" i="22" s="1"/>
  <c r="V119" i="22" a="1"/>
  <c r="V119" i="22" s="1"/>
  <c r="P271" i="22" a="1"/>
  <c r="P271" i="22" s="1"/>
  <c r="W111" i="22"/>
  <c r="M276" i="22"/>
  <c r="N276" i="22" s="1"/>
  <c r="P297" i="22" a="1"/>
  <c r="P297" i="22" s="1"/>
  <c r="R177" i="22"/>
  <c r="L156" i="22"/>
  <c r="Q181" i="22"/>
  <c r="W166" i="22"/>
  <c r="P171" i="22" a="1"/>
  <c r="P171" i="22" s="1"/>
  <c r="S14" i="22"/>
  <c r="T14" i="22" s="1"/>
  <c r="O39" i="22" a="1"/>
  <c r="O39" i="22" s="1"/>
  <c r="O61" i="22" a="1"/>
  <c r="O61" i="22" s="1"/>
  <c r="M73" i="22"/>
  <c r="W77" i="22"/>
  <c r="U76" i="22" a="1"/>
  <c r="U76" i="22" s="1"/>
  <c r="U105" i="22" a="1"/>
  <c r="U105" i="22" s="1"/>
  <c r="L153" i="22"/>
  <c r="P68" i="22" a="1"/>
  <c r="P68" i="22" s="1"/>
  <c r="Q74" i="22"/>
  <c r="R62" i="22"/>
  <c r="T62" i="22" s="1"/>
  <c r="R133" i="22"/>
  <c r="M119" i="22"/>
  <c r="S240" i="22"/>
  <c r="W83" i="22"/>
  <c r="V293" i="22" a="1"/>
  <c r="V293" i="22" s="1"/>
  <c r="U73" i="22" a="1"/>
  <c r="U73" i="22" s="1"/>
  <c r="U58" i="22" a="1"/>
  <c r="U58" i="22" s="1"/>
  <c r="P187" i="22" a="1"/>
  <c r="P187" i="22" s="1"/>
  <c r="S258" i="22"/>
  <c r="T258" i="22" s="1"/>
  <c r="M236" i="22"/>
  <c r="M65" i="22"/>
  <c r="Q255" i="22"/>
  <c r="W270" i="22"/>
  <c r="U51" i="22" a="1"/>
  <c r="U51" i="22" s="1"/>
  <c r="O50" i="22" a="1"/>
  <c r="O50" i="22" s="1"/>
  <c r="M307" i="22"/>
  <c r="R235" i="22"/>
  <c r="L167" i="22"/>
  <c r="AQ167" i="22" s="1"/>
  <c r="Q128" i="22"/>
  <c r="P276" i="22" a="1"/>
  <c r="P276" i="22" s="1"/>
  <c r="O213" i="22" a="1"/>
  <c r="O213" i="22" s="1"/>
  <c r="R31" i="22"/>
  <c r="Q259" i="22"/>
  <c r="R155" i="22"/>
  <c r="M165" i="22"/>
  <c r="U223" i="22" a="1"/>
  <c r="U223" i="22" s="1"/>
  <c r="U275" i="22" a="1"/>
  <c r="U275" i="22" s="1"/>
  <c r="L115" i="22"/>
  <c r="AQ115" i="22" s="1"/>
  <c r="M183" i="22"/>
  <c r="N183" i="22" s="1"/>
  <c r="O77" i="22" a="1"/>
  <c r="O77" i="22" s="1"/>
  <c r="U36" i="22" a="1"/>
  <c r="U36" i="22" s="1"/>
  <c r="L92" i="22"/>
  <c r="S262" i="22"/>
  <c r="T262" i="22" s="1"/>
  <c r="R127" i="22"/>
  <c r="R248" i="22"/>
  <c r="T248" i="22" s="1"/>
  <c r="W56" i="22"/>
  <c r="U300" i="22" a="1"/>
  <c r="U300" i="22" s="1"/>
  <c r="S132" i="22"/>
  <c r="Q249" i="22"/>
  <c r="S28" i="22"/>
  <c r="M257" i="22"/>
  <c r="O30" i="22" a="1"/>
  <c r="O30" i="22" s="1"/>
  <c r="R284" i="22"/>
  <c r="T284" i="22" s="1"/>
  <c r="L235" i="22"/>
  <c r="O231" i="22" a="1"/>
  <c r="O231" i="22" s="1"/>
  <c r="U30" i="22" a="1"/>
  <c r="U30" i="22" s="1"/>
  <c r="O49" i="22" a="1"/>
  <c r="O49" i="22" s="1"/>
  <c r="L25" i="22"/>
  <c r="R180" i="22"/>
  <c r="T180" i="22" s="1"/>
  <c r="M79" i="22"/>
  <c r="P262" i="22" a="1"/>
  <c r="P262" i="22" s="1"/>
  <c r="W93" i="22"/>
  <c r="W289" i="22"/>
  <c r="M244" i="22"/>
  <c r="N244" i="22" s="1"/>
  <c r="U261" i="22" a="1"/>
  <c r="U261" i="22" s="1"/>
  <c r="S310" i="22"/>
  <c r="M74" i="22"/>
  <c r="N74" i="22" s="1"/>
  <c r="M75" i="22"/>
  <c r="R9" i="22"/>
  <c r="O48" i="22" a="1"/>
  <c r="O48" i="22" s="1"/>
  <c r="U301" i="22" a="1"/>
  <c r="U301" i="22" s="1"/>
  <c r="U314" i="22" a="1"/>
  <c r="U314" i="22" s="1"/>
  <c r="U248" i="22" a="1"/>
  <c r="U248" i="22" s="1"/>
  <c r="R113" i="22"/>
  <c r="R119" i="22"/>
  <c r="S315" i="22"/>
  <c r="S131" i="22"/>
  <c r="O257" i="22" a="1"/>
  <c r="O257" i="22" s="1"/>
  <c r="O81" i="22" a="1"/>
  <c r="O81" i="22" s="1"/>
  <c r="R255" i="22"/>
  <c r="O309" i="22" a="1"/>
  <c r="O309" i="22" s="1"/>
  <c r="P27" i="22" a="1"/>
  <c r="P27" i="22" s="1"/>
  <c r="P167" i="22" a="1"/>
  <c r="P167" i="22" s="1"/>
  <c r="P152" i="22" a="1"/>
  <c r="P152" i="22" s="1"/>
  <c r="U52" i="22" a="1"/>
  <c r="U52" i="22" s="1"/>
  <c r="R57" i="22"/>
  <c r="V207" i="22" a="1"/>
  <c r="V207" i="22" s="1"/>
  <c r="V312" i="22" a="1"/>
  <c r="V312" i="22" s="1"/>
  <c r="U84" i="22" a="1"/>
  <c r="U84" i="22" s="1"/>
  <c r="R35" i="22"/>
  <c r="T35" i="22" s="1"/>
  <c r="M39" i="22"/>
  <c r="R146" i="22"/>
  <c r="T146" i="22" s="1"/>
  <c r="U288" i="22" a="1"/>
  <c r="U288" i="22" s="1"/>
  <c r="V180" i="22" a="1"/>
  <c r="V180" i="22" s="1"/>
  <c r="W167" i="22"/>
  <c r="W49" i="22"/>
  <c r="W218" i="22"/>
  <c r="R28" i="22"/>
  <c r="S102" i="22"/>
  <c r="T102" i="22" s="1"/>
  <c r="O192" i="22" a="1"/>
  <c r="O192" i="22" s="1"/>
  <c r="L217" i="22"/>
  <c r="N217" i="22" s="1"/>
  <c r="R131" i="22"/>
  <c r="L229" i="22"/>
  <c r="S233" i="22"/>
  <c r="U215" i="22" a="1"/>
  <c r="U215" i="22" s="1"/>
  <c r="S311" i="22"/>
  <c r="W217" i="22"/>
  <c r="V73" i="22" a="1"/>
  <c r="V73" i="22" s="1"/>
  <c r="U158" i="22" a="1"/>
  <c r="U158" i="22" s="1"/>
  <c r="Q346" i="22"/>
  <c r="W178" i="22"/>
  <c r="V9" i="22" a="1"/>
  <c r="V9" i="22" s="1"/>
  <c r="U127" i="22" a="1"/>
  <c r="U127" i="22" s="1"/>
  <c r="S80" i="22"/>
  <c r="T80" i="22" s="1"/>
  <c r="V68" i="22" a="1"/>
  <c r="V68" i="22" s="1"/>
  <c r="O205" i="22" a="1"/>
  <c r="O205" i="22" s="1"/>
  <c r="L298" i="22"/>
  <c r="R141" i="22"/>
  <c r="T141" i="22" s="1"/>
  <c r="L233" i="22"/>
  <c r="O47" i="22" a="1"/>
  <c r="O47" i="22" s="1"/>
  <c r="O177" i="22" a="1"/>
  <c r="O177" i="22" s="1"/>
  <c r="S214" i="22"/>
  <c r="Q79" i="22"/>
  <c r="S153" i="22"/>
  <c r="T153" i="22" s="1"/>
  <c r="R50" i="22"/>
  <c r="T50" i="22" s="1"/>
  <c r="R193" i="22"/>
  <c r="O301" i="22" a="1"/>
  <c r="O301" i="22" s="1"/>
  <c r="R198" i="22"/>
  <c r="T198" i="22" s="1"/>
  <c r="S256" i="22"/>
  <c r="W9" i="22"/>
  <c r="M131" i="22"/>
  <c r="U178" i="22" a="1"/>
  <c r="U178" i="22" s="1"/>
  <c r="O125" i="22" a="1"/>
  <c r="O125" i="22" s="1"/>
  <c r="R46" i="22"/>
  <c r="Q263" i="22"/>
  <c r="P79" i="22" a="1"/>
  <c r="P79" i="22" s="1"/>
  <c r="U203" i="22" a="1"/>
  <c r="U203" i="22" s="1"/>
  <c r="O36" i="22" a="1"/>
  <c r="O36" i="22" s="1"/>
  <c r="R118" i="22"/>
  <c r="T118" i="22" s="1"/>
  <c r="O9" i="22" a="1"/>
  <c r="O9" i="22" s="1"/>
  <c r="W141" i="22"/>
  <c r="L165" i="22"/>
  <c r="AQ165" i="22" s="1"/>
  <c r="R139" i="22"/>
  <c r="L152" i="22"/>
  <c r="V8" i="22" a="1"/>
  <c r="V8" i="22" s="1"/>
  <c r="U128" i="22" a="1"/>
  <c r="U128" i="22" s="1"/>
  <c r="W172" i="22"/>
  <c r="P237" i="22" a="1"/>
  <c r="P237" i="22" s="1"/>
  <c r="M20" i="22"/>
  <c r="P48" i="22" a="1"/>
  <c r="P48" i="22" s="1"/>
  <c r="U23" i="22" a="1"/>
  <c r="U23" i="22" s="1"/>
  <c r="M313" i="22"/>
  <c r="V167" i="22" a="1"/>
  <c r="V167" i="22" s="1"/>
  <c r="U14" i="22" a="1"/>
  <c r="U14" i="22" s="1"/>
  <c r="U92" i="22" a="1"/>
  <c r="U92" i="22" s="1"/>
  <c r="W288" i="22"/>
  <c r="S120" i="22"/>
  <c r="T120" i="22" s="1"/>
  <c r="Q81" i="22"/>
  <c r="W161" i="22"/>
  <c r="V203" i="22" a="1"/>
  <c r="V203" i="22" s="1"/>
  <c r="W243" i="22"/>
  <c r="U68" i="22" a="1"/>
  <c r="U68" i="22" s="1"/>
  <c r="P307" i="22" a="1"/>
  <c r="P307" i="22" s="1"/>
  <c r="U50" i="22" a="1"/>
  <c r="U50" i="22" s="1"/>
  <c r="V141" i="22" a="1"/>
  <c r="V141" i="22" s="1"/>
  <c r="U85" i="22" a="1"/>
  <c r="U85" i="22" s="1"/>
  <c r="W205" i="22"/>
  <c r="U241" i="22" a="1"/>
  <c r="U241" i="22" s="1"/>
  <c r="O237" i="22" a="1"/>
  <c r="O237" i="22" s="1"/>
  <c r="L283" i="22"/>
  <c r="R223" i="22"/>
  <c r="P222" i="22" a="1"/>
  <c r="P222" i="22" s="1"/>
  <c r="L263" i="22"/>
  <c r="U21" i="22" a="1"/>
  <c r="U21" i="22" s="1"/>
  <c r="M87" i="22"/>
  <c r="N87" i="22" s="1"/>
  <c r="V229" i="22" a="1"/>
  <c r="V229" i="22" s="1"/>
  <c r="L209" i="22"/>
  <c r="S244" i="22"/>
  <c r="Q62" i="22"/>
  <c r="S92" i="22"/>
  <c r="T92" i="22" s="1"/>
  <c r="W259" i="22"/>
  <c r="Q274" i="22"/>
  <c r="P77" i="22" a="1"/>
  <c r="P77" i="22" s="1"/>
  <c r="Q53" i="22"/>
  <c r="P127" i="22" a="1"/>
  <c r="P127" i="22" s="1"/>
  <c r="P295" i="22" a="1"/>
  <c r="P295" i="22" s="1"/>
  <c r="W249" i="22"/>
  <c r="R313" i="22"/>
  <c r="T313" i="22" s="1"/>
  <c r="P301" i="22" a="1"/>
  <c r="P301" i="22" s="1"/>
  <c r="O166" i="22" a="1"/>
  <c r="O166" i="22" s="1"/>
  <c r="P125" i="22" a="1"/>
  <c r="P125" i="22" s="1"/>
  <c r="W35" i="22"/>
  <c r="V177" i="22" a="1"/>
  <c r="V177" i="22" s="1"/>
  <c r="Q25" i="22"/>
  <c r="P151" i="22" a="1"/>
  <c r="P151" i="22" s="1"/>
  <c r="M223" i="22"/>
  <c r="O208" i="22" a="1"/>
  <c r="O208" i="22" s="1"/>
  <c r="O156" i="22" a="1"/>
  <c r="O156" i="22" s="1"/>
  <c r="Q77" i="22"/>
  <c r="W240" i="22"/>
  <c r="Q65" i="22"/>
  <c r="W79" i="22"/>
  <c r="M302" i="22"/>
  <c r="N302" i="22" s="1"/>
  <c r="L250" i="22"/>
  <c r="N250" i="22" s="1"/>
  <c r="V292" i="22" a="1"/>
  <c r="V292" i="22" s="1"/>
  <c r="V307" i="22" a="1"/>
  <c r="V307" i="22" s="1"/>
  <c r="W128" i="22"/>
  <c r="P263" i="22" a="1"/>
  <c r="P263" i="22" s="1"/>
  <c r="V81" i="22" a="1"/>
  <c r="V81" i="22" s="1"/>
  <c r="U129" i="22" a="1"/>
  <c r="U129" i="22" s="1"/>
  <c r="O78" i="22" a="1"/>
  <c r="O78" i="22" s="1"/>
  <c r="R263" i="22"/>
  <c r="P274" i="22" a="1"/>
  <c r="P274" i="22" s="1"/>
  <c r="P132" i="22" a="1"/>
  <c r="P132" i="22" s="1"/>
  <c r="L125" i="22"/>
  <c r="M41" i="22"/>
  <c r="N41" i="22" s="1"/>
  <c r="O285" i="22" a="1"/>
  <c r="O285" i="22" s="1"/>
  <c r="L11" i="22"/>
  <c r="L219" i="22"/>
  <c r="R75" i="22"/>
  <c r="R296" i="22"/>
  <c r="T296" i="22" s="1"/>
  <c r="U119" i="22" a="1"/>
  <c r="U119" i="22" s="1"/>
  <c r="P76" i="22" a="1"/>
  <c r="P76" i="22" s="1"/>
  <c r="V171" i="22" a="1"/>
  <c r="V171" i="22" s="1"/>
  <c r="R250" i="22"/>
  <c r="T250" i="22" s="1"/>
  <c r="O100" i="22" a="1"/>
  <c r="O100" i="22" s="1"/>
  <c r="W188" i="22"/>
  <c r="U27" i="22" a="1"/>
  <c r="U27" i="22" s="1"/>
  <c r="L284" i="22"/>
  <c r="W235" i="22"/>
  <c r="W292" i="22"/>
  <c r="Q129" i="22"/>
  <c r="W244" i="22"/>
  <c r="M127" i="22"/>
  <c r="V129" i="22" a="1"/>
  <c r="V129" i="22" s="1"/>
  <c r="W25" i="22"/>
  <c r="M308" i="22"/>
  <c r="U165" i="22" a="1"/>
  <c r="U165" i="22" s="1"/>
  <c r="W52" i="22"/>
  <c r="V62" i="22" a="1"/>
  <c r="V62" i="22" s="1"/>
  <c r="Q11" i="22"/>
  <c r="R8" i="22"/>
  <c r="T8" i="22" s="1"/>
  <c r="P73" i="22" a="1"/>
  <c r="P73" i="22" s="1"/>
  <c r="R307" i="22"/>
  <c r="W151" i="22"/>
  <c r="L237" i="22"/>
  <c r="L40" i="22"/>
  <c r="Q180" i="22"/>
  <c r="V87" i="22" a="1"/>
  <c r="V87" i="22" s="1"/>
  <c r="V36" i="22" a="1"/>
  <c r="V36" i="22" s="1"/>
  <c r="P158" i="22" a="1"/>
  <c r="P158" i="22" s="1"/>
  <c r="S109" i="22"/>
  <c r="Q193" i="22"/>
  <c r="Q93" i="22"/>
  <c r="R179" i="22"/>
  <c r="T179" i="22" s="1"/>
  <c r="S77" i="22"/>
  <c r="M255" i="22"/>
  <c r="O244" i="22" a="1"/>
  <c r="O244" i="22" s="1"/>
  <c r="S133" i="22"/>
  <c r="O28" i="22" a="1"/>
  <c r="O28" i="22" s="1"/>
  <c r="S184" i="22"/>
  <c r="Q171" i="22"/>
  <c r="Q257" i="22"/>
  <c r="V47" i="22" a="1"/>
  <c r="V47" i="22" s="1"/>
  <c r="W222" i="22"/>
  <c r="M203" i="22"/>
  <c r="N203" i="22" s="1"/>
  <c r="O207" i="22" a="1"/>
  <c r="O207" i="22" s="1"/>
  <c r="R311" i="22"/>
  <c r="T311" i="22" s="1"/>
  <c r="Q125" i="22"/>
  <c r="V233" i="22" a="1"/>
  <c r="V233" i="22" s="1"/>
  <c r="S113" i="22"/>
  <c r="R183" i="22"/>
  <c r="Q307" i="22"/>
  <c r="U57" i="22" a="1"/>
  <c r="U57" i="22" s="1"/>
  <c r="P126" i="22" a="1"/>
  <c r="P126" i="22" s="1"/>
  <c r="U126" i="22" a="1"/>
  <c r="U126" i="22" s="1"/>
  <c r="U162" i="22" a="1"/>
  <c r="U162" i="22" s="1"/>
  <c r="P139" i="22" a="1"/>
  <c r="P139" i="22" s="1"/>
  <c r="Q235" i="22"/>
  <c r="M300" i="22"/>
  <c r="N300" i="22" s="1"/>
  <c r="U315" i="22" a="1"/>
  <c r="U315" i="22" s="1"/>
  <c r="V286" i="22" a="1"/>
  <c r="V286" i="22" s="1"/>
  <c r="P208" i="22" a="1"/>
  <c r="P208" i="22" s="1"/>
  <c r="L48" i="22"/>
  <c r="V261" i="22" a="1"/>
  <c r="V261" i="22" s="1"/>
  <c r="O307" i="22" a="1"/>
  <c r="O307" i="22" s="1"/>
  <c r="S36" i="22"/>
  <c r="T36" i="22" s="1"/>
  <c r="R158" i="22"/>
  <c r="U270" i="22" a="1"/>
  <c r="U270" i="22" s="1"/>
  <c r="U346" i="22" a="1"/>
  <c r="U346" i="22" s="1"/>
  <c r="S106" i="22"/>
  <c r="T106" i="22" s="1"/>
  <c r="S79" i="22"/>
  <c r="L113" i="22"/>
  <c r="N113" i="22" s="1"/>
  <c r="W46" i="22"/>
  <c r="V32" i="22" a="1"/>
  <c r="V32" i="22" s="1"/>
  <c r="S292" i="22"/>
  <c r="Q230" i="22"/>
  <c r="S84" i="22"/>
  <c r="L272" i="22"/>
  <c r="U289" i="22" a="1"/>
  <c r="U289" i="22" s="1"/>
  <c r="U131" i="22" a="1"/>
  <c r="U131" i="22" s="1"/>
  <c r="P213" i="22" a="1"/>
  <c r="P213" i="22" s="1"/>
  <c r="L144" i="22"/>
  <c r="O13" i="22" a="1"/>
  <c r="O13" i="22" s="1"/>
  <c r="Q139" i="22"/>
  <c r="S53" i="22"/>
  <c r="P131" i="22" a="1"/>
  <c r="P131" i="22" s="1"/>
  <c r="V27" i="22" a="1"/>
  <c r="V27" i="22" s="1"/>
  <c r="S65" i="22"/>
  <c r="O135" i="22" a="1"/>
  <c r="O135" i="22" s="1"/>
  <c r="U28" i="22" a="1"/>
  <c r="U28" i="22" s="1"/>
  <c r="V282" i="22" a="1"/>
  <c r="V282" i="22" s="1"/>
  <c r="W307" i="22"/>
  <c r="M46" i="22"/>
  <c r="M205" i="22"/>
  <c r="N205" i="22" s="1"/>
  <c r="V301" i="22" a="1"/>
  <c r="V301" i="22" s="1"/>
  <c r="M132" i="22"/>
  <c r="N132" i="22" s="1"/>
  <c r="R287" i="22"/>
  <c r="U187" i="22" a="1"/>
  <c r="U187" i="22" s="1"/>
  <c r="W214" i="22"/>
  <c r="S249" i="22"/>
  <c r="W257" i="22"/>
  <c r="S223" i="22"/>
  <c r="R206" i="22"/>
  <c r="T206" i="22" s="1"/>
  <c r="U49" i="22" a="1"/>
  <c r="U49" i="22" s="1"/>
  <c r="S46" i="22"/>
  <c r="W155" i="22"/>
  <c r="R292" i="22"/>
  <c r="T292" i="22" s="1"/>
  <c r="L307" i="22"/>
  <c r="Q52" i="22"/>
  <c r="W136" i="22"/>
  <c r="L178" i="22"/>
  <c r="L166" i="22"/>
  <c r="M289" i="22"/>
  <c r="N289" i="22" s="1"/>
  <c r="V159" i="22" a="1"/>
  <c r="V159" i="22" s="1"/>
  <c r="Q234" i="22"/>
  <c r="Q203" i="22"/>
  <c r="L65" i="22"/>
  <c r="Q27" i="22"/>
  <c r="Q192" i="22"/>
  <c r="O255" i="22" a="1"/>
  <c r="O255" i="22" s="1"/>
  <c r="S263" i="22"/>
  <c r="M263" i="22"/>
  <c r="P223" i="22" a="1"/>
  <c r="P223" i="22" s="1"/>
  <c r="O249" i="22" a="1"/>
  <c r="O249" i="22" s="1"/>
  <c r="L255" i="22"/>
  <c r="R293" i="22"/>
  <c r="T293" i="22" s="1"/>
  <c r="P92" i="22" a="1"/>
  <c r="P92" i="22" s="1"/>
  <c r="S25" i="22"/>
  <c r="P62" i="22" a="1"/>
  <c r="P62" i="22" s="1"/>
  <c r="U198" i="22" a="1"/>
  <c r="U198" i="22" s="1"/>
  <c r="U25" i="22" a="1"/>
  <c r="U25" i="22" s="1"/>
  <c r="P172" i="22" a="1"/>
  <c r="P172" i="22" s="1"/>
  <c r="R132" i="22"/>
  <c r="P15" i="22" a="1"/>
  <c r="P15" i="22" s="1"/>
  <c r="R184" i="22"/>
  <c r="S30" i="22"/>
  <c r="W119" i="22"/>
  <c r="S40" i="22"/>
  <c r="V311" i="22" a="1"/>
  <c r="V311" i="22" s="1"/>
  <c r="W26" i="22"/>
  <c r="O40" i="22" a="1"/>
  <c r="O40" i="22" s="1"/>
  <c r="M249" i="22"/>
  <c r="V40" i="22" a="1"/>
  <c r="V40" i="22" s="1"/>
  <c r="M54" i="22"/>
  <c r="U213" i="22" a="1"/>
  <c r="U213" i="22" s="1"/>
  <c r="V231" i="22" a="1"/>
  <c r="V231" i="22" s="1"/>
  <c r="O259" i="22" a="1"/>
  <c r="O259" i="22" s="1"/>
  <c r="P101" i="22" a="1"/>
  <c r="P101" i="22" s="1"/>
  <c r="U214" i="22" a="1"/>
  <c r="U214" i="22" s="1"/>
  <c r="V266" i="22" a="1"/>
  <c r="V266" i="22" s="1"/>
  <c r="W208" i="22"/>
  <c r="L262" i="22"/>
  <c r="R310" i="22"/>
  <c r="T310" i="22" s="1"/>
  <c r="U231" i="22" a="1"/>
  <c r="U231" i="22" s="1"/>
  <c r="V151" i="22" a="1"/>
  <c r="V151" i="22" s="1"/>
  <c r="M157" i="22"/>
  <c r="P93" i="22" a="1"/>
  <c r="P93" i="22" s="1"/>
  <c r="V13" i="22" a="1"/>
  <c r="V13" i="22" s="1"/>
  <c r="W265" i="22"/>
  <c r="P177" i="22" a="1"/>
  <c r="P177" i="22" s="1"/>
  <c r="V50" i="22" a="1"/>
  <c r="V50" i="22" s="1"/>
  <c r="W301" i="22"/>
  <c r="R229" i="22"/>
  <c r="L198" i="22"/>
  <c r="O298" i="22" a="1"/>
  <c r="O298" i="22" s="1"/>
  <c r="M208" i="22"/>
  <c r="O76" i="22" a="1"/>
  <c r="O76" i="22" s="1"/>
  <c r="L78" i="22"/>
  <c r="L81" i="22"/>
  <c r="Q26" i="22"/>
  <c r="P249" i="22" a="1"/>
  <c r="P249" i="22" s="1"/>
  <c r="S230" i="22"/>
  <c r="T230" i="22" s="1"/>
  <c r="L27" i="22"/>
  <c r="L208" i="22"/>
  <c r="L260" i="22"/>
  <c r="R312" i="22"/>
  <c r="T312" i="22" s="1"/>
  <c r="M219" i="22"/>
  <c r="P289" i="22" a="1"/>
  <c r="P289" i="22" s="1"/>
  <c r="V262" i="22" a="1"/>
  <c r="V262" i="22" s="1"/>
  <c r="Q66" i="22"/>
  <c r="S27" i="22"/>
  <c r="M245" i="22"/>
  <c r="N245" i="22" s="1"/>
  <c r="M204" i="22"/>
  <c r="N204" i="22" s="1"/>
  <c r="L269" i="22"/>
  <c r="N269" i="22" s="1"/>
  <c r="V213" i="22" a="1"/>
  <c r="V213" i="22" s="1"/>
  <c r="L210" i="22"/>
  <c r="L258" i="22"/>
  <c r="V259" i="22" a="1"/>
  <c r="V259" i="22" s="1"/>
  <c r="L311" i="22"/>
  <c r="P283" i="22" a="1"/>
  <c r="P283" i="22" s="1"/>
  <c r="Q154" i="22"/>
  <c r="M180" i="22"/>
  <c r="N180" i="22" s="1"/>
  <c r="P196" i="22" a="1"/>
  <c r="P196" i="22" s="1"/>
  <c r="S129" i="22"/>
  <c r="S103" i="22"/>
  <c r="U310" i="22" a="1"/>
  <c r="U310" i="22" s="1"/>
  <c r="U230" i="22" a="1"/>
  <c r="U230" i="22" s="1"/>
  <c r="S114" i="22"/>
  <c r="T114" i="22" s="1"/>
  <c r="S287" i="22"/>
  <c r="O52" i="22" a="1"/>
  <c r="O52" i="22" s="1"/>
  <c r="R21" i="22"/>
  <c r="L206" i="22"/>
  <c r="P78" i="22" a="1"/>
  <c r="P78" i="22" s="1"/>
  <c r="O159" i="22" a="1"/>
  <c r="O159" i="22" s="1"/>
  <c r="S127" i="22"/>
  <c r="P244" i="22" a="1"/>
  <c r="P244" i="22" s="1"/>
  <c r="V60" i="22" a="1"/>
  <c r="V60" i="22" s="1"/>
  <c r="L49" i="22"/>
  <c r="M26" i="22"/>
  <c r="S286" i="22"/>
  <c r="T286" i="22" s="1"/>
  <c r="U188" i="22" a="1"/>
  <c r="U188" i="22" s="1"/>
  <c r="W88" i="22"/>
  <c r="V166" i="22" a="1"/>
  <c r="V166" i="22" s="1"/>
  <c r="O66" i="22" a="1"/>
  <c r="O66" i="22" s="1"/>
  <c r="W179" i="22"/>
  <c r="V65" i="22" a="1"/>
  <c r="V65" i="22" s="1"/>
  <c r="U48" i="22" a="1"/>
  <c r="U48" i="22" s="1"/>
  <c r="V313" i="22" a="1"/>
  <c r="V313" i="22" s="1"/>
  <c r="P23" i="22" a="1"/>
  <c r="P23" i="22" s="1"/>
  <c r="V52" i="22" a="1"/>
  <c r="V52" i="22" s="1"/>
  <c r="V276" i="22" a="1"/>
  <c r="V276" i="22" s="1"/>
  <c r="S167" i="22"/>
  <c r="T167" i="22" s="1"/>
  <c r="Q102" i="22"/>
  <c r="V48" i="22" a="1"/>
  <c r="V48" i="22" s="1"/>
  <c r="R257" i="22"/>
  <c r="Q198" i="22"/>
  <c r="Q309" i="22"/>
  <c r="Q135" i="22"/>
  <c r="V125" i="22" a="1"/>
  <c r="V125" i="22" s="1"/>
  <c r="S99" i="22"/>
  <c r="Q311" i="22"/>
  <c r="U47" i="22" a="1"/>
  <c r="U47" i="22" s="1"/>
  <c r="U312" i="22" a="1"/>
  <c r="U312" i="22" s="1"/>
  <c r="S52" i="22"/>
  <c r="L77" i="22"/>
  <c r="W308" i="22"/>
  <c r="P313" i="22" a="1"/>
  <c r="P313" i="22" s="1"/>
  <c r="U235" i="22" a="1"/>
  <c r="U235" i="22" s="1"/>
  <c r="P11" i="22" a="1"/>
  <c r="P11" i="22" s="1"/>
  <c r="V318" i="22" a="1"/>
  <c r="V318" i="22" s="1"/>
  <c r="O171" i="22" a="1"/>
  <c r="O171" i="22" s="1"/>
  <c r="Q68" i="22"/>
  <c r="S24" i="22"/>
  <c r="Q233" i="22"/>
  <c r="S100" i="22"/>
  <c r="T100" i="22" s="1"/>
  <c r="R214" i="22"/>
  <c r="S283" i="22"/>
  <c r="V192" i="22" a="1"/>
  <c r="V192" i="22" s="1"/>
  <c r="P170" i="22" a="1"/>
  <c r="P170" i="22" s="1"/>
  <c r="U103" i="22" a="1"/>
  <c r="U103" i="22" s="1"/>
  <c r="L133" i="22"/>
  <c r="R266" i="22"/>
  <c r="V58" i="22" a="1"/>
  <c r="V58" i="22" s="1"/>
  <c r="W125" i="22"/>
  <c r="W198" i="22"/>
  <c r="M159" i="22"/>
  <c r="N159" i="22" s="1"/>
  <c r="W256" i="22"/>
  <c r="M81" i="22"/>
  <c r="S204" i="22"/>
  <c r="T204" i="22" s="1"/>
  <c r="W54" i="22"/>
  <c r="R54" i="22"/>
  <c r="L184" i="22"/>
  <c r="Q30" i="22"/>
  <c r="M229" i="22"/>
  <c r="M40" i="22"/>
  <c r="M182" i="22"/>
  <c r="N182" i="22" s="1"/>
  <c r="V118" i="22" a="1"/>
  <c r="V118" i="22" s="1"/>
  <c r="R244" i="22"/>
  <c r="P309" i="22" a="1"/>
  <c r="P309" i="22" s="1"/>
  <c r="O230" i="22" a="1"/>
  <c r="O230" i="22" s="1"/>
  <c r="S319" i="22"/>
  <c r="T319" i="22" s="1"/>
  <c r="P181" i="22" a="1"/>
  <c r="P181" i="22" s="1"/>
  <c r="U318" i="22" a="1"/>
  <c r="U318" i="22" s="1"/>
  <c r="P229" i="22" a="1"/>
  <c r="P229" i="22" s="1"/>
  <c r="M92" i="22"/>
  <c r="O263" i="22" a="1"/>
  <c r="O263" i="22" s="1"/>
  <c r="V291" i="22" a="1"/>
  <c r="V291" i="22" s="1"/>
  <c r="U140" i="22" a="1"/>
  <c r="U140" i="22" s="1"/>
  <c r="S208" i="22"/>
  <c r="U136" i="22" a="1"/>
  <c r="U136" i="22" s="1"/>
  <c r="O196" i="22" a="1"/>
  <c r="O196" i="22" s="1"/>
  <c r="Q47" i="22"/>
  <c r="W50" i="22"/>
  <c r="W313" i="22"/>
  <c r="M130" i="22"/>
  <c r="N130" i="22" s="1"/>
  <c r="R309" i="22"/>
  <c r="V94" i="22" a="1"/>
  <c r="V94" i="22" s="1"/>
  <c r="M243" i="22"/>
  <c r="N243" i="22" s="1"/>
  <c r="R219" i="22"/>
  <c r="T219" i="22" s="1"/>
  <c r="O127" i="22" a="1"/>
  <c r="O127" i="22" s="1"/>
  <c r="S22" i="22"/>
  <c r="R130" i="22"/>
  <c r="T130" i="22" s="1"/>
  <c r="M274" i="22"/>
  <c r="N274" i="22" s="1"/>
  <c r="S158" i="22"/>
  <c r="S57" i="22"/>
  <c r="W266" i="22"/>
  <c r="P142" i="22" a="1"/>
  <c r="P142" i="22" s="1"/>
  <c r="P9" i="22" a="1"/>
  <c r="P9" i="22" s="1"/>
  <c r="P347" i="22" s="1"/>
  <c r="O105" i="22" a="1"/>
  <c r="O105" i="22" s="1"/>
  <c r="M191" i="22"/>
  <c r="N191" i="22" s="1"/>
  <c r="W144" i="22"/>
  <c r="P259" i="22" a="1"/>
  <c r="P259" i="22" s="1"/>
  <c r="S288" i="22"/>
  <c r="Q140" i="22"/>
  <c r="P235" i="22" a="1"/>
  <c r="P235" i="22" s="1"/>
  <c r="Q75" i="22"/>
  <c r="S119" i="22"/>
  <c r="U120" i="22" a="1"/>
  <c r="U120" i="22" s="1"/>
  <c r="Q151" i="22"/>
  <c r="M193" i="22"/>
  <c r="N193" i="22" s="1"/>
  <c r="S171" i="22"/>
  <c r="T171" i="22" s="1"/>
  <c r="W275" i="22"/>
  <c r="L68" i="22"/>
  <c r="O74" i="22" a="1"/>
  <c r="O74" i="22" s="1"/>
  <c r="U237" i="22" a="1"/>
  <c r="U237" i="22" s="1"/>
  <c r="R30" i="22"/>
  <c r="O21" i="22" a="1"/>
  <c r="O21" i="22" s="1"/>
  <c r="R77" i="22"/>
  <c r="L80" i="22"/>
  <c r="V172" i="22" a="1"/>
  <c r="V172" i="22" s="1"/>
  <c r="Q219" i="22"/>
  <c r="S276" i="22"/>
  <c r="R233" i="22"/>
  <c r="T233" i="22" s="1"/>
  <c r="S15" i="22"/>
  <c r="T15" i="22" s="1"/>
  <c r="M62" i="22"/>
  <c r="W30" i="22"/>
  <c r="W53" i="22"/>
  <c r="W204" i="22"/>
  <c r="O239" i="22" a="1"/>
  <c r="O239" i="22" s="1"/>
  <c r="V315" i="22" a="1"/>
  <c r="V315" i="22" s="1"/>
  <c r="L231" i="22"/>
  <c r="R159" i="22"/>
  <c r="T159" i="22" s="1"/>
  <c r="V99" i="22" a="1"/>
  <c r="V99" i="22" s="1"/>
  <c r="V108" i="22" s="1"/>
  <c r="Q191" i="22"/>
  <c r="O68" i="22" a="1"/>
  <c r="O68" i="22" s="1"/>
  <c r="P298" i="22" a="1"/>
  <c r="P298" i="22" s="1"/>
  <c r="L234" i="22"/>
  <c r="V300" i="22" a="1"/>
  <c r="V300" i="22" s="1"/>
  <c r="Q116" i="22"/>
  <c r="P25" i="22" a="1"/>
  <c r="P25" i="22" s="1"/>
  <c r="W255" i="22"/>
  <c r="R65" i="22"/>
  <c r="R39" i="22"/>
  <c r="T39" i="22" s="1"/>
  <c r="V34" i="22" a="1"/>
  <c r="V34" i="22" s="1"/>
  <c r="R297" i="22"/>
  <c r="T297" i="22" s="1"/>
  <c r="W177" i="22"/>
  <c r="Q88" i="22"/>
  <c r="V218" i="22" a="1"/>
  <c r="V218" i="22" s="1"/>
  <c r="O170" i="22" a="1"/>
  <c r="O170" i="22" s="1"/>
  <c r="V85" i="22" a="1"/>
  <c r="V85" i="22" s="1"/>
  <c r="O46" i="22" a="1"/>
  <c r="O46" i="22" s="1"/>
  <c r="M286" i="22"/>
  <c r="N286" i="22" s="1"/>
  <c r="L295" i="22"/>
  <c r="N295" i="22" s="1"/>
  <c r="M198" i="22"/>
  <c r="Q166" i="22"/>
  <c r="S32" i="22"/>
  <c r="L62" i="22"/>
  <c r="O129" i="22" a="1"/>
  <c r="O129" i="22" s="1"/>
  <c r="R22" i="22"/>
  <c r="M94" i="22"/>
  <c r="N94" i="22" s="1"/>
  <c r="V230" i="22" a="1"/>
  <c r="V230" i="22" s="1"/>
  <c r="V74" i="22" a="1"/>
  <c r="V74" i="22" s="1"/>
  <c r="L315" i="22"/>
  <c r="V137" i="22" a="1"/>
  <c r="V137" i="22" s="1"/>
  <c r="S115" i="22"/>
  <c r="T115" i="22" s="1"/>
  <c r="R128" i="22"/>
  <c r="V235" i="22" a="1"/>
  <c r="V235" i="22" s="1"/>
  <c r="W183" i="22"/>
  <c r="U196" i="22" a="1"/>
  <c r="U196" i="22" s="1"/>
  <c r="S183" i="22"/>
  <c r="S125" i="22"/>
  <c r="S301" i="22"/>
  <c r="Q119" i="22"/>
  <c r="Q313" i="22"/>
  <c r="S302" i="22"/>
  <c r="T302" i="22" s="1"/>
  <c r="V237" i="22" a="1"/>
  <c r="V237" i="22" s="1"/>
  <c r="R281" i="22"/>
  <c r="O54" i="22" a="1"/>
  <c r="O54" i="22" s="1"/>
  <c r="S111" i="22"/>
  <c r="T111" i="22" s="1"/>
  <c r="M144" i="22"/>
  <c r="Q21" i="22"/>
  <c r="W300" i="22"/>
  <c r="P87" i="22" a="1"/>
  <c r="P87" i="22" s="1"/>
  <c r="R196" i="22"/>
  <c r="T196" i="22" s="1"/>
  <c r="O73" i="22" a="1"/>
  <c r="O73" i="22" s="1"/>
  <c r="L90" i="22"/>
  <c r="R136" i="22"/>
  <c r="T136" i="22" s="1"/>
  <c r="M194" i="22"/>
  <c r="S229" i="22"/>
  <c r="L119" i="22"/>
  <c r="V25" i="22" a="1"/>
  <c r="V25" i="22" s="1"/>
  <c r="Q289" i="22"/>
  <c r="M235" i="22"/>
  <c r="Q301" i="22"/>
  <c r="Q223" i="22"/>
  <c r="S257" i="22"/>
  <c r="W118" i="22"/>
  <c r="U292" i="22" a="1"/>
  <c r="U292" i="22" s="1"/>
  <c r="M170" i="22"/>
  <c r="N170" i="22" s="1"/>
  <c r="L54" i="22"/>
  <c r="S54" i="22"/>
  <c r="S313" i="22"/>
  <c r="S155" i="22"/>
  <c r="S309" i="22"/>
  <c r="L52" i="22"/>
  <c r="O269" i="22" a="1"/>
  <c r="O269" i="22" s="1"/>
  <c r="R40" i="22"/>
  <c r="L282" i="22"/>
  <c r="W73" i="22"/>
  <c r="U32" i="22" a="1"/>
  <c r="U32" i="22" s="1"/>
  <c r="W106" i="22"/>
  <c r="U259" i="22" a="1"/>
  <c r="U259" i="22" s="1"/>
  <c r="Q46" i="22"/>
  <c r="V183" i="22" a="1"/>
  <c r="V183" i="22" s="1"/>
  <c r="U115" i="22" a="1"/>
  <c r="U115" i="22" s="1"/>
  <c r="M34" i="22"/>
  <c r="N34" i="22" s="1"/>
  <c r="P182" i="22" a="1"/>
  <c r="P182" i="22" s="1"/>
  <c r="V309" i="22" a="1"/>
  <c r="V309" i="22" s="1"/>
  <c r="O315" i="22" a="1"/>
  <c r="O315" i="22" s="1"/>
  <c r="M296" i="22"/>
  <c r="N296" i="22" s="1"/>
  <c r="L312" i="22"/>
  <c r="S110" i="22"/>
  <c r="P193" i="22" a="1"/>
  <c r="P193" i="22" s="1"/>
  <c r="U240" i="22" a="1"/>
  <c r="U240" i="22" s="1"/>
  <c r="Q276" i="22"/>
  <c r="W129" i="22"/>
  <c r="U93" i="22" a="1"/>
  <c r="U93" i="22" s="1"/>
  <c r="S261" i="22"/>
  <c r="Q152" i="22"/>
  <c r="W40" i="22"/>
  <c r="V144" i="22" a="1"/>
  <c r="V144" i="22" s="1"/>
  <c r="S182" i="22"/>
  <c r="M37" i="22"/>
  <c r="U232" i="22" a="1"/>
  <c r="U232" i="22" s="1"/>
  <c r="O182" i="22" a="1"/>
  <c r="O182" i="22" s="1"/>
  <c r="P54" i="22" a="1"/>
  <c r="P54" i="22" s="1"/>
  <c r="W229" i="22"/>
  <c r="L75" i="22"/>
  <c r="R68" i="22"/>
  <c r="V314" i="22" a="1"/>
  <c r="V314" i="22" s="1"/>
  <c r="U166" i="22" a="1"/>
  <c r="U166" i="22" s="1"/>
  <c r="W213" i="22"/>
  <c r="W48" i="22"/>
  <c r="S235" i="22"/>
  <c r="P165" i="22" a="1"/>
  <c r="P165" i="22" s="1"/>
  <c r="R288" i="22"/>
  <c r="W104" i="22"/>
  <c r="R79" i="22"/>
  <c r="Q107" i="22"/>
  <c r="S191" i="22"/>
  <c r="T191" i="22" s="1"/>
  <c r="U167" i="22" a="1"/>
  <c r="U167" i="22" s="1"/>
  <c r="L39" i="22"/>
  <c r="O141" i="22" a="1"/>
  <c r="O141" i="22" s="1"/>
  <c r="Q144" i="22"/>
  <c r="V131" i="22" a="1"/>
  <c r="V131" i="22" s="1"/>
  <c r="P75" i="22" a="1"/>
  <c r="P75" i="22" s="1"/>
  <c r="U156" i="22" a="1"/>
  <c r="U156" i="22" s="1"/>
  <c r="L309" i="22"/>
  <c r="S23" i="22"/>
  <c r="O291" i="22" a="1"/>
  <c r="O291" i="22" s="1"/>
  <c r="L246" i="22"/>
  <c r="W233" i="22"/>
  <c r="R109" i="22"/>
  <c r="T109" i="22" s="1"/>
  <c r="Q50" i="22"/>
  <c r="Q103" i="22"/>
  <c r="R217" i="22"/>
  <c r="T217" i="22" s="1"/>
  <c r="W65" i="22"/>
  <c r="M89" i="22"/>
  <c r="U159" i="22" a="1"/>
  <c r="U159" i="22" s="1"/>
  <c r="O27" i="22" a="1"/>
  <c r="O27" i="22" s="1"/>
  <c r="O365" i="22" s="1"/>
  <c r="W13" i="22"/>
  <c r="W317" i="22"/>
  <c r="W315" i="22"/>
  <c r="U189" i="22" a="1"/>
  <c r="U189" i="22" s="1"/>
  <c r="P56" i="22" a="1"/>
  <c r="P56" i="22" s="1"/>
  <c r="Q127" i="22"/>
  <c r="R208" i="22"/>
  <c r="T208" i="22" s="1"/>
  <c r="O22" i="22" a="1"/>
  <c r="O22" i="22" s="1"/>
  <c r="M52" i="22"/>
  <c r="V179" i="22" a="1"/>
  <c r="V179" i="22" s="1"/>
  <c r="U249" i="22" a="1"/>
  <c r="U249" i="22" s="1"/>
  <c r="M28" i="22"/>
  <c r="U62" i="22" a="1"/>
  <c r="U62" i="22" s="1"/>
  <c r="V258" i="22" a="1"/>
  <c r="V258" i="22" s="1"/>
  <c r="S76" i="22"/>
  <c r="T76" i="22" s="1"/>
  <c r="V54" i="22" a="1"/>
  <c r="V54" i="22" s="1"/>
  <c r="S58" i="22"/>
  <c r="P102" i="22" a="1"/>
  <c r="P102" i="22" s="1"/>
  <c r="AG136" i="22"/>
  <c r="AG113" i="22"/>
  <c r="AG135" i="22"/>
  <c r="AG118" i="22"/>
  <c r="AG83" i="22"/>
  <c r="AG84" i="22"/>
  <c r="AG92" i="22"/>
  <c r="AG62" i="22"/>
  <c r="AG65" i="22"/>
  <c r="AG111" i="22"/>
  <c r="AJ353" i="22"/>
  <c r="AG34" i="22"/>
  <c r="AI352" i="22"/>
  <c r="AG39" i="22"/>
  <c r="AG293" i="22"/>
  <c r="AG267" i="22"/>
  <c r="AJ352" i="22"/>
  <c r="AD351" i="22"/>
  <c r="AH353" i="22"/>
  <c r="AC348" i="22"/>
  <c r="AI370" i="22"/>
  <c r="AI369" i="22"/>
  <c r="Y348" i="22"/>
  <c r="X348" i="22"/>
  <c r="AC351" i="22"/>
  <c r="AI353" i="22"/>
  <c r="AA87" i="22"/>
  <c r="AQ87" i="22"/>
  <c r="AA170" i="22"/>
  <c r="AQ170" i="22"/>
  <c r="AG14" i="22"/>
  <c r="AE352" i="22"/>
  <c r="AQ14" i="22"/>
  <c r="AI368" i="22"/>
  <c r="AA222" i="22"/>
  <c r="AQ222" i="22"/>
  <c r="AG66" i="22"/>
  <c r="AQ66" i="22"/>
  <c r="AJ354" i="22"/>
  <c r="AA92" i="22"/>
  <c r="AQ92" i="22"/>
  <c r="AG45" i="22"/>
  <c r="AQ45" i="22"/>
  <c r="AA60" i="22"/>
  <c r="AJ357" i="22"/>
  <c r="AA274" i="22"/>
  <c r="AA248" i="22"/>
  <c r="AQ248" i="22"/>
  <c r="AJ369" i="22"/>
  <c r="AF369" i="22"/>
  <c r="AG150" i="22"/>
  <c r="AQ150" i="22"/>
  <c r="AJ355" i="22"/>
  <c r="AG275" i="22"/>
  <c r="AE369" i="22"/>
  <c r="AG31" i="22"/>
  <c r="AA165" i="22"/>
  <c r="AF368" i="22"/>
  <c r="Y351" i="22"/>
  <c r="AH348" i="22"/>
  <c r="AG98" i="22"/>
  <c r="AQ98" i="22"/>
  <c r="AG32" i="22"/>
  <c r="AE370" i="22"/>
  <c r="AA144" i="22"/>
  <c r="AQ144" i="22"/>
  <c r="AA62" i="22"/>
  <c r="AG228" i="22"/>
  <c r="AQ228" i="22"/>
  <c r="AB348" i="22"/>
  <c r="AG13" i="22"/>
  <c r="AE351" i="22"/>
  <c r="AG302" i="22"/>
  <c r="AQ302" i="22"/>
  <c r="AA193" i="22"/>
  <c r="AG120" i="22"/>
  <c r="AQ120" i="22"/>
  <c r="AJ351" i="22"/>
  <c r="AF357" i="22"/>
  <c r="AH352" i="22"/>
  <c r="AG94" i="22"/>
  <c r="AQ94" i="22"/>
  <c r="AG19" i="22"/>
  <c r="AE357" i="22"/>
  <c r="AQ19" i="22"/>
  <c r="AF348" i="22"/>
  <c r="AJ348" i="22"/>
  <c r="AH368" i="22"/>
  <c r="AA34" i="22"/>
  <c r="AQ34" i="22"/>
  <c r="AD348" i="22"/>
  <c r="AA191" i="22"/>
  <c r="AQ191" i="22"/>
  <c r="AG72" i="22"/>
  <c r="AQ72" i="22"/>
  <c r="AA36" i="22"/>
  <c r="AG176" i="22"/>
  <c r="AQ176" i="22"/>
  <c r="AF370" i="22"/>
  <c r="AG163" i="22"/>
  <c r="AG172" i="22"/>
  <c r="AQ172" i="22"/>
  <c r="AA65" i="22"/>
  <c r="AG197" i="22"/>
  <c r="AQ197" i="22"/>
  <c r="AG146" i="22"/>
  <c r="AG145" i="22"/>
  <c r="AQ145" i="22"/>
  <c r="AJ370" i="22"/>
  <c r="AF351" i="22"/>
  <c r="AA269" i="22"/>
  <c r="AG93" i="22"/>
  <c r="AF353" i="22"/>
  <c r="AA297" i="22"/>
  <c r="AG250" i="22"/>
  <c r="AF352" i="22"/>
  <c r="AA167" i="22"/>
  <c r="AI357" i="22"/>
  <c r="AG10" i="22"/>
  <c r="AE348" i="22"/>
  <c r="AG319" i="22"/>
  <c r="AG137" i="22"/>
  <c r="AG189" i="22"/>
  <c r="AG15" i="22"/>
  <c r="AQ245" i="22"/>
  <c r="AG30" i="22"/>
  <c r="AQ243" i="22"/>
  <c r="AA13" i="22"/>
  <c r="X351" i="22"/>
  <c r="AQ13" i="22"/>
  <c r="AA295" i="22"/>
  <c r="AG124" i="22"/>
  <c r="AQ124" i="22"/>
  <c r="AA217" i="22"/>
  <c r="AJ368" i="22"/>
  <c r="AA89" i="22"/>
  <c r="AG56" i="22"/>
  <c r="AG276" i="22"/>
  <c r="AH370" i="22"/>
  <c r="AA219" i="22"/>
  <c r="AH357" i="22"/>
  <c r="AA300" i="22"/>
  <c r="AQ300" i="22"/>
  <c r="AI348" i="22"/>
  <c r="AA118" i="22"/>
  <c r="AH369" i="22"/>
  <c r="AG280" i="22"/>
  <c r="AQ280" i="22"/>
  <c r="AI351" i="22"/>
  <c r="AB351" i="22"/>
  <c r="AH351" i="22"/>
  <c r="AG68" i="22"/>
  <c r="AJ356" i="22"/>
  <c r="AA271" i="22"/>
  <c r="AQ271" i="22"/>
  <c r="AG58" i="22"/>
  <c r="AG241" i="22"/>
  <c r="AG85" i="22"/>
  <c r="AE353" i="22"/>
  <c r="AE368" i="22"/>
  <c r="T107" i="22" l="1"/>
  <c r="AQ93" i="22"/>
  <c r="T309" i="22"/>
  <c r="T128" i="22"/>
  <c r="T266" i="22"/>
  <c r="AQ36" i="22"/>
  <c r="O353" i="22"/>
  <c r="U186" i="22"/>
  <c r="T301" i="22"/>
  <c r="T287" i="22"/>
  <c r="T288" i="22"/>
  <c r="T276" i="22"/>
  <c r="T283" i="22"/>
  <c r="T261" i="22"/>
  <c r="T263" i="22"/>
  <c r="N271" i="22"/>
  <c r="T244" i="22"/>
  <c r="T257" i="22"/>
  <c r="T249" i="22"/>
  <c r="T235" i="22"/>
  <c r="T237" i="22"/>
  <c r="T214" i="22"/>
  <c r="T231" i="22"/>
  <c r="T223" i="22"/>
  <c r="T240" i="22"/>
  <c r="N219" i="22"/>
  <c r="T193" i="22"/>
  <c r="T348" i="22" s="1"/>
  <c r="T184" i="22"/>
  <c r="T183" i="22"/>
  <c r="T182" i="22"/>
  <c r="N62" i="22"/>
  <c r="AQ275" i="22"/>
  <c r="AQ274" i="22"/>
  <c r="N39" i="22"/>
  <c r="AQ60" i="22"/>
  <c r="N167" i="22"/>
  <c r="U212" i="22"/>
  <c r="N165" i="22"/>
  <c r="AQ118" i="22"/>
  <c r="AQ269" i="22"/>
  <c r="N65" i="22"/>
  <c r="T132" i="22"/>
  <c r="AQ193" i="22"/>
  <c r="S186" i="22"/>
  <c r="AQ141" i="22"/>
  <c r="T68" i="22"/>
  <c r="O316" i="22"/>
  <c r="V363" i="22"/>
  <c r="N92" i="22"/>
  <c r="V352" i="22"/>
  <c r="T75" i="22"/>
  <c r="W360" i="22"/>
  <c r="AQ250" i="22"/>
  <c r="AQ146" i="22"/>
  <c r="O360" i="22"/>
  <c r="AQ75" i="22"/>
  <c r="M82" i="22"/>
  <c r="T79" i="22"/>
  <c r="P366" i="22"/>
  <c r="Q212" i="22"/>
  <c r="N161" i="22"/>
  <c r="AQ113" i="22"/>
  <c r="M366" i="22"/>
  <c r="T65" i="22"/>
  <c r="V290" i="22"/>
  <c r="M264" i="22"/>
  <c r="V366" i="22"/>
  <c r="T155" i="22"/>
  <c r="T158" i="22"/>
  <c r="AQ217" i="22"/>
  <c r="W352" i="22"/>
  <c r="N187" i="22"/>
  <c r="N109" i="22"/>
  <c r="N291" i="22"/>
  <c r="U348" i="22"/>
  <c r="T48" i="22"/>
  <c r="S29" i="22"/>
  <c r="T40" i="22"/>
  <c r="L353" i="22"/>
  <c r="T129" i="22"/>
  <c r="T133" i="22"/>
  <c r="W316" i="22"/>
  <c r="U365" i="22"/>
  <c r="T131" i="22"/>
  <c r="AQ39" i="22"/>
  <c r="AQ295" i="22"/>
  <c r="AQ62" i="22"/>
  <c r="Q362" i="22"/>
  <c r="O364" i="22"/>
  <c r="N213" i="22"/>
  <c r="R82" i="22"/>
  <c r="W366" i="22"/>
  <c r="S364" i="22"/>
  <c r="V360" i="22"/>
  <c r="V364" i="22"/>
  <c r="O363" i="22"/>
  <c r="O361" i="22"/>
  <c r="O362" i="22"/>
  <c r="V369" i="22"/>
  <c r="O290" i="22"/>
  <c r="P290" i="22"/>
  <c r="Q366" i="22"/>
  <c r="U108" i="22"/>
  <c r="W290" i="22"/>
  <c r="P359" i="22"/>
  <c r="W348" i="22"/>
  <c r="W29" i="22"/>
  <c r="P362" i="22"/>
  <c r="Q360" i="22"/>
  <c r="S160" i="22"/>
  <c r="AQ65" i="22"/>
  <c r="AQ196" i="22"/>
  <c r="M349" i="22"/>
  <c r="Q55" i="22"/>
  <c r="O55" i="22"/>
  <c r="T351" i="22"/>
  <c r="O359" i="22"/>
  <c r="U238" i="22"/>
  <c r="S360" i="22"/>
  <c r="W362" i="22"/>
  <c r="M352" i="22"/>
  <c r="Q368" i="22"/>
  <c r="P349" i="22"/>
  <c r="Q108" i="22"/>
  <c r="U360" i="22"/>
  <c r="V362" i="22"/>
  <c r="V160" i="22"/>
  <c r="P348" i="22"/>
  <c r="V359" i="22"/>
  <c r="O160" i="22"/>
  <c r="U362" i="22"/>
  <c r="V212" i="22"/>
  <c r="Q82" i="22"/>
  <c r="U352" i="22"/>
  <c r="P360" i="22"/>
  <c r="O348" i="22"/>
  <c r="V361" i="22"/>
  <c r="U82" i="22"/>
  <c r="P352" i="22"/>
  <c r="T81" i="22"/>
  <c r="W359" i="22"/>
  <c r="M290" i="22"/>
  <c r="U160" i="22"/>
  <c r="U347" i="22"/>
  <c r="M160" i="22"/>
  <c r="Q290" i="22"/>
  <c r="M362" i="22"/>
  <c r="M360" i="22"/>
  <c r="O212" i="22"/>
  <c r="O349" i="22"/>
  <c r="Q347" i="22"/>
  <c r="P364" i="22"/>
  <c r="AQ246" i="22"/>
  <c r="N246" i="22"/>
  <c r="AQ312" i="22"/>
  <c r="N312" i="22"/>
  <c r="N52" i="22"/>
  <c r="AQ52" i="22"/>
  <c r="Q359" i="22"/>
  <c r="R290" i="22"/>
  <c r="T281" i="22"/>
  <c r="N315" i="22"/>
  <c r="AQ315" i="22"/>
  <c r="R360" i="22"/>
  <c r="T22" i="22"/>
  <c r="Q160" i="22"/>
  <c r="S362" i="22"/>
  <c r="N77" i="22"/>
  <c r="AQ77" i="22"/>
  <c r="P361" i="22"/>
  <c r="M364" i="22"/>
  <c r="R359" i="22"/>
  <c r="T21" i="22"/>
  <c r="T359" i="22" s="1"/>
  <c r="N311" i="22"/>
  <c r="AQ311" i="22"/>
  <c r="N258" i="22"/>
  <c r="AQ258" i="22"/>
  <c r="S365" i="22"/>
  <c r="AQ260" i="22"/>
  <c r="N260" i="22"/>
  <c r="L365" i="22"/>
  <c r="AQ27" i="22"/>
  <c r="N27" i="22"/>
  <c r="N81" i="22"/>
  <c r="AQ81" i="22"/>
  <c r="R238" i="22"/>
  <c r="T229" i="22"/>
  <c r="U363" i="22"/>
  <c r="AQ255" i="22"/>
  <c r="L264" i="22"/>
  <c r="N255" i="22"/>
  <c r="S264" i="22"/>
  <c r="AQ178" i="22"/>
  <c r="N178" i="22"/>
  <c r="S55" i="22"/>
  <c r="M55" i="22"/>
  <c r="V365" i="22"/>
  <c r="W55" i="22"/>
  <c r="AQ48" i="22"/>
  <c r="N48" i="22"/>
  <c r="M212" i="22"/>
  <c r="O366" i="22"/>
  <c r="T77" i="22"/>
  <c r="N237" i="22"/>
  <c r="AQ237" i="22"/>
  <c r="T307" i="22"/>
  <c r="T316" i="22" s="1"/>
  <c r="R316" i="22"/>
  <c r="V348" i="22"/>
  <c r="W363" i="22"/>
  <c r="AQ11" i="22"/>
  <c r="L349" i="22"/>
  <c r="N11" i="22"/>
  <c r="P264" i="22"/>
  <c r="Q363" i="22"/>
  <c r="U359" i="22"/>
  <c r="N283" i="22"/>
  <c r="AQ283" i="22"/>
  <c r="U353" i="22"/>
  <c r="P238" i="22"/>
  <c r="AQ152" i="22"/>
  <c r="N152" i="22"/>
  <c r="O347" i="22"/>
  <c r="T46" i="22"/>
  <c r="R55" i="22"/>
  <c r="W347" i="22"/>
  <c r="V347" i="22"/>
  <c r="T28" i="22"/>
  <c r="R366" i="22"/>
  <c r="T57" i="22"/>
  <c r="P365" i="22"/>
  <c r="T255" i="22"/>
  <c r="R264" i="22"/>
  <c r="S316" i="22"/>
  <c r="T113" i="22"/>
  <c r="N75" i="22"/>
  <c r="N25" i="22"/>
  <c r="AQ25" i="22"/>
  <c r="L363" i="22"/>
  <c r="U368" i="22"/>
  <c r="N235" i="22"/>
  <c r="AQ235" i="22"/>
  <c r="O368" i="22"/>
  <c r="S366" i="22"/>
  <c r="T127" i="22"/>
  <c r="T31" i="22"/>
  <c r="R369" i="22"/>
  <c r="P353" i="22"/>
  <c r="AQ156" i="22"/>
  <c r="N156" i="22"/>
  <c r="M134" i="22"/>
  <c r="N313" i="22"/>
  <c r="AQ313" i="22"/>
  <c r="R361" i="22"/>
  <c r="T23" i="22"/>
  <c r="T361" i="22" s="1"/>
  <c r="S238" i="22"/>
  <c r="T224" i="22"/>
  <c r="AQ224" i="22"/>
  <c r="M363" i="22"/>
  <c r="P82" i="22"/>
  <c r="N301" i="22"/>
  <c r="AQ301" i="22"/>
  <c r="M353" i="22"/>
  <c r="R134" i="22"/>
  <c r="T125" i="22"/>
  <c r="O351" i="22"/>
  <c r="W238" i="22"/>
  <c r="S369" i="22"/>
  <c r="N116" i="22"/>
  <c r="AQ116" i="22"/>
  <c r="T103" i="22"/>
  <c r="N102" i="22"/>
  <c r="AQ102" i="22"/>
  <c r="P351" i="22"/>
  <c r="N50" i="22"/>
  <c r="AQ50" i="22"/>
  <c r="N46" i="22"/>
  <c r="AQ46" i="22"/>
  <c r="L55" i="22"/>
  <c r="AQ140" i="22"/>
  <c r="N140" i="22"/>
  <c r="V55" i="22"/>
  <c r="AQ127" i="22"/>
  <c r="N127" i="22"/>
  <c r="N223" i="22"/>
  <c r="AQ223" i="22"/>
  <c r="T110" i="22"/>
  <c r="AQ257" i="22"/>
  <c r="N257" i="22"/>
  <c r="N131" i="22"/>
  <c r="AQ131" i="22"/>
  <c r="N68" i="22"/>
  <c r="AQ79" i="22"/>
  <c r="N79" i="22"/>
  <c r="W212" i="22"/>
  <c r="M348" i="22"/>
  <c r="Q349" i="22"/>
  <c r="AQ88" i="22"/>
  <c r="N88" i="22"/>
  <c r="U290" i="22"/>
  <c r="R370" i="22"/>
  <c r="T32" i="22"/>
  <c r="AQ129" i="22"/>
  <c r="N129" i="22"/>
  <c r="W264" i="22"/>
  <c r="N22" i="22"/>
  <c r="AQ22" i="22"/>
  <c r="L360" i="22"/>
  <c r="U55" i="22"/>
  <c r="W370" i="22"/>
  <c r="T27" i="22"/>
  <c r="R365" i="22"/>
  <c r="Q186" i="22"/>
  <c r="S353" i="22"/>
  <c r="AQ288" i="22"/>
  <c r="N288" i="22"/>
  <c r="P212" i="22"/>
  <c r="N158" i="22"/>
  <c r="AQ158" i="22"/>
  <c r="P55" i="22"/>
  <c r="R363" i="22"/>
  <c r="T25" i="22"/>
  <c r="N73" i="22"/>
  <c r="AQ73" i="22"/>
  <c r="L82" i="22"/>
  <c r="Q238" i="22"/>
  <c r="W353" i="22"/>
  <c r="O134" i="22"/>
  <c r="N23" i="22"/>
  <c r="L361" i="22"/>
  <c r="AQ23" i="22"/>
  <c r="AQ26" i="22"/>
  <c r="N26" i="22"/>
  <c r="L364" i="22"/>
  <c r="S348" i="22"/>
  <c r="W134" i="22"/>
  <c r="N100" i="22"/>
  <c r="AQ100" i="22"/>
  <c r="P316" i="22"/>
  <c r="T84" i="22"/>
  <c r="N239" i="22"/>
  <c r="N135" i="22"/>
  <c r="P358" i="22"/>
  <c r="V358" i="22"/>
  <c r="AQ182" i="22"/>
  <c r="AQ310" i="22"/>
  <c r="AQ244" i="22"/>
  <c r="S352" i="22"/>
  <c r="O358" i="22"/>
  <c r="R108" i="22"/>
  <c r="Q358" i="22"/>
  <c r="S347" i="22"/>
  <c r="R160" i="22"/>
  <c r="M347" i="22"/>
  <c r="AQ179" i="22"/>
  <c r="AQ287" i="22"/>
  <c r="R29" i="22"/>
  <c r="M359" i="22"/>
  <c r="AQ130" i="22"/>
  <c r="L186" i="22"/>
  <c r="M108" i="22"/>
  <c r="L160" i="22"/>
  <c r="R348" i="22"/>
  <c r="U358" i="22"/>
  <c r="L358" i="22"/>
  <c r="AQ180" i="22"/>
  <c r="AQ35" i="22"/>
  <c r="AQ126" i="22"/>
  <c r="AQ285" i="22"/>
  <c r="AQ296" i="22"/>
  <c r="L347" i="22"/>
  <c r="AQ21" i="22"/>
  <c r="R212" i="22"/>
  <c r="AQ281" i="22"/>
  <c r="AQ132" i="22"/>
  <c r="W351" i="22"/>
  <c r="S361" i="22"/>
  <c r="N234" i="22"/>
  <c r="AQ234" i="22"/>
  <c r="AQ231" i="22"/>
  <c r="N231" i="22"/>
  <c r="N80" i="22"/>
  <c r="AQ80" i="22"/>
  <c r="T54" i="22"/>
  <c r="N133" i="22"/>
  <c r="AQ133" i="22"/>
  <c r="AQ68" i="22"/>
  <c r="AQ219" i="22"/>
  <c r="AQ297" i="22"/>
  <c r="N309" i="22"/>
  <c r="AQ309" i="22"/>
  <c r="U370" i="22"/>
  <c r="AQ282" i="22"/>
  <c r="N282" i="22"/>
  <c r="N54" i="22"/>
  <c r="AQ54" i="22"/>
  <c r="N119" i="22"/>
  <c r="AQ119" i="22"/>
  <c r="N90" i="22"/>
  <c r="AQ90" i="22"/>
  <c r="V238" i="22"/>
  <c r="S370" i="22"/>
  <c r="W186" i="22"/>
  <c r="P363" i="22"/>
  <c r="V316" i="22"/>
  <c r="W368" i="22"/>
  <c r="R368" i="22"/>
  <c r="T30" i="22"/>
  <c r="T368" i="22" s="1"/>
  <c r="O264" i="22"/>
  <c r="AQ184" i="22"/>
  <c r="N184" i="22"/>
  <c r="Q353" i="22"/>
  <c r="S108" i="22"/>
  <c r="V351" i="22"/>
  <c r="O352" i="22"/>
  <c r="AQ49" i="22"/>
  <c r="N49" i="22"/>
  <c r="AQ206" i="22"/>
  <c r="N206" i="22"/>
  <c r="M186" i="22"/>
  <c r="N210" i="22"/>
  <c r="AQ210" i="22"/>
  <c r="Q352" i="22"/>
  <c r="N208" i="22"/>
  <c r="AQ208" i="22"/>
  <c r="Q364" i="22"/>
  <c r="AQ78" i="22"/>
  <c r="N78" i="22"/>
  <c r="N198" i="22"/>
  <c r="AQ198" i="22"/>
  <c r="P186" i="22"/>
  <c r="N262" i="22"/>
  <c r="AQ262" i="22"/>
  <c r="W364" i="22"/>
  <c r="S368" i="22"/>
  <c r="S363" i="22"/>
  <c r="Q365" i="22"/>
  <c r="AQ166" i="22"/>
  <c r="N166" i="22"/>
  <c r="AQ307" i="22"/>
  <c r="L316" i="22"/>
  <c r="N307" i="22"/>
  <c r="U366" i="22"/>
  <c r="S351" i="22"/>
  <c r="N144" i="22"/>
  <c r="N272" i="22"/>
  <c r="AQ272" i="22"/>
  <c r="V370" i="22"/>
  <c r="U316" i="22"/>
  <c r="S134" i="22"/>
  <c r="N40" i="22"/>
  <c r="AQ40" i="22"/>
  <c r="W160" i="22"/>
  <c r="AQ284" i="22"/>
  <c r="N284" i="22"/>
  <c r="AQ125" i="22"/>
  <c r="L134" i="22"/>
  <c r="N125" i="22"/>
  <c r="V82" i="22"/>
  <c r="Q351" i="22"/>
  <c r="P160" i="22"/>
  <c r="V186" i="22"/>
  <c r="N209" i="22"/>
  <c r="AQ209" i="22"/>
  <c r="AQ263" i="22"/>
  <c r="N263" i="22"/>
  <c r="O238" i="22"/>
  <c r="U361" i="22"/>
  <c r="M29" i="22"/>
  <c r="M358" i="22"/>
  <c r="T139" i="22"/>
  <c r="AQ139" i="22"/>
  <c r="Q264" i="22"/>
  <c r="O186" i="22"/>
  <c r="AQ233" i="22"/>
  <c r="N233" i="22"/>
  <c r="AQ298" i="22"/>
  <c r="N298" i="22"/>
  <c r="V353" i="22"/>
  <c r="N229" i="22"/>
  <c r="AQ229" i="22"/>
  <c r="L238" i="22"/>
  <c r="O82" i="22"/>
  <c r="T119" i="22"/>
  <c r="R347" i="22"/>
  <c r="T9" i="22"/>
  <c r="T347" i="22" s="1"/>
  <c r="M351" i="22"/>
  <c r="N153" i="22"/>
  <c r="AQ153" i="22"/>
  <c r="T177" i="22"/>
  <c r="R186" i="22"/>
  <c r="W369" i="22"/>
  <c r="P368" i="22"/>
  <c r="V134" i="22"/>
  <c r="N103" i="22"/>
  <c r="AQ103" i="22"/>
  <c r="N249" i="22"/>
  <c r="AQ249" i="22"/>
  <c r="M316" i="22"/>
  <c r="S290" i="22"/>
  <c r="AQ232" i="22"/>
  <c r="N232" i="22"/>
  <c r="Q134" i="22"/>
  <c r="AQ37" i="22"/>
  <c r="N37" i="22"/>
  <c r="T53" i="22"/>
  <c r="S82" i="22"/>
  <c r="U369" i="22"/>
  <c r="S212" i="22"/>
  <c r="N10" i="22"/>
  <c r="L348" i="22"/>
  <c r="N157" i="22"/>
  <c r="AQ157" i="22"/>
  <c r="U264" i="22"/>
  <c r="N89" i="22"/>
  <c r="O108" i="22"/>
  <c r="V368" i="22"/>
  <c r="P134" i="22"/>
  <c r="P108" i="22"/>
  <c r="U351" i="22"/>
  <c r="U364" i="22"/>
  <c r="M365" i="22"/>
  <c r="N194" i="22"/>
  <c r="AQ194" i="22"/>
  <c r="T24" i="22"/>
  <c r="R362" i="22"/>
  <c r="M238" i="22"/>
  <c r="U134" i="22"/>
  <c r="W361" i="22"/>
  <c r="V264" i="22"/>
  <c r="T58" i="22"/>
  <c r="T52" i="22"/>
  <c r="Q348" i="22"/>
  <c r="AQ261" i="22"/>
  <c r="N261" i="22"/>
  <c r="N28" i="22"/>
  <c r="L366" i="22"/>
  <c r="AQ28" i="22"/>
  <c r="Q316" i="22"/>
  <c r="N259" i="22"/>
  <c r="AQ259" i="22"/>
  <c r="W82" i="22"/>
  <c r="W365" i="22"/>
  <c r="W108" i="22"/>
  <c r="AQ236" i="22"/>
  <c r="N236" i="22"/>
  <c r="N115" i="22"/>
  <c r="L368" i="22"/>
  <c r="N30" i="22"/>
  <c r="M368" i="22"/>
  <c r="N83" i="22"/>
  <c r="N56" i="22"/>
  <c r="P29" i="22"/>
  <c r="S359" i="22"/>
  <c r="V29" i="22"/>
  <c r="W358" i="22"/>
  <c r="Q361" i="22"/>
  <c r="O29" i="22"/>
  <c r="S358" i="22"/>
  <c r="M361" i="22"/>
  <c r="AQ183" i="22"/>
  <c r="T99" i="22"/>
  <c r="Q29" i="22"/>
  <c r="L352" i="22"/>
  <c r="N15" i="22"/>
  <c r="R364" i="22"/>
  <c r="R358" i="22"/>
  <c r="AQ177" i="22"/>
  <c r="R353" i="22"/>
  <c r="AQ8" i="22"/>
  <c r="U29" i="22"/>
  <c r="N20" i="22"/>
  <c r="L29" i="22"/>
  <c r="R351" i="22"/>
  <c r="AQ159" i="22"/>
  <c r="AQ51" i="22"/>
  <c r="AQ128" i="22"/>
  <c r="AQ155" i="22"/>
  <c r="L108" i="22"/>
  <c r="R352" i="22"/>
  <c r="AQ9" i="22"/>
  <c r="L212" i="22"/>
  <c r="L359" i="22"/>
  <c r="L362" i="22"/>
  <c r="T212" i="22"/>
  <c r="L290" i="22"/>
  <c r="L351" i="22"/>
  <c r="AG369" i="22"/>
  <c r="AG348" i="22"/>
  <c r="AG351" i="22"/>
  <c r="AA348" i="22"/>
  <c r="AG368" i="22"/>
  <c r="AQ357" i="22"/>
  <c r="AA351" i="22"/>
  <c r="AG370" i="22"/>
  <c r="AG352" i="22"/>
  <c r="AG353" i="22"/>
  <c r="AG357" i="22"/>
  <c r="T290" i="22" l="1"/>
  <c r="T264" i="22"/>
  <c r="T238" i="22"/>
  <c r="T186" i="22"/>
  <c r="T363" i="22"/>
  <c r="N351" i="22"/>
  <c r="T353" i="22"/>
  <c r="T364" i="22"/>
  <c r="AQ55" i="22"/>
  <c r="T352" i="22"/>
  <c r="T160" i="22"/>
  <c r="AQ348" i="22"/>
  <c r="T108" i="22"/>
  <c r="N366" i="22"/>
  <c r="T365" i="22"/>
  <c r="AQ134" i="22"/>
  <c r="AQ316" i="22"/>
  <c r="T134" i="22"/>
  <c r="AQ290" i="22"/>
  <c r="AQ212" i="22"/>
  <c r="N108" i="22"/>
  <c r="N186" i="22"/>
  <c r="AQ160" i="22"/>
  <c r="AQ353" i="22"/>
  <c r="N365" i="22"/>
  <c r="AQ347" i="22"/>
  <c r="N353" i="22"/>
  <c r="Q367" i="22"/>
  <c r="AQ238" i="22"/>
  <c r="AQ82" i="22"/>
  <c r="T82" i="22"/>
  <c r="AQ351" i="22"/>
  <c r="AQ352" i="22"/>
  <c r="N160" i="22"/>
  <c r="T360" i="22"/>
  <c r="AQ346" i="22"/>
  <c r="N352" i="22"/>
  <c r="N347" i="22"/>
  <c r="AQ108" i="22"/>
  <c r="O367" i="22"/>
  <c r="T362" i="22"/>
  <c r="N348" i="22"/>
  <c r="N349" i="22"/>
  <c r="AQ358" i="22"/>
  <c r="N290" i="22"/>
  <c r="AQ362" i="22"/>
  <c r="AQ29" i="22"/>
  <c r="L367" i="22"/>
  <c r="N368" i="22"/>
  <c r="N212" i="22"/>
  <c r="N134" i="22"/>
  <c r="AQ359" i="22"/>
  <c r="T29" i="22"/>
  <c r="N359" i="22"/>
  <c r="N364" i="22"/>
  <c r="AQ361" i="22"/>
  <c r="N361" i="22"/>
  <c r="U367" i="22"/>
  <c r="AQ360" i="22"/>
  <c r="V367" i="22"/>
  <c r="N363" i="22"/>
  <c r="S367" i="22"/>
  <c r="AQ264" i="22"/>
  <c r="N82" i="22"/>
  <c r="AQ365" i="22"/>
  <c r="N358" i="22"/>
  <c r="N29" i="22"/>
  <c r="AQ366" i="22"/>
  <c r="N264" i="22"/>
  <c r="AQ186" i="22"/>
  <c r="R367" i="22"/>
  <c r="T358" i="22"/>
  <c r="AQ364" i="22"/>
  <c r="P367" i="22"/>
  <c r="T370" i="22"/>
  <c r="N55" i="22"/>
  <c r="N362" i="22"/>
  <c r="T369" i="22"/>
  <c r="AQ363" i="22"/>
  <c r="T366" i="22"/>
  <c r="T55" i="22"/>
  <c r="AQ349" i="22"/>
  <c r="N238" i="22"/>
  <c r="N360" i="22"/>
  <c r="W367" i="22"/>
  <c r="M367" i="22"/>
  <c r="N316" i="22"/>
  <c r="T367" i="22" l="1"/>
  <c r="N367" i="22"/>
  <c r="AQ367" i="22"/>
</calcChain>
</file>

<file path=xl/comments1.xml><?xml version="1.0" encoding="utf-8"?>
<comments xmlns="http://schemas.openxmlformats.org/spreadsheetml/2006/main">
  <authors>
    <author>GREGOIRE Julie</author>
  </authors>
  <commentList>
    <comment ref="E4" authorId="0">
      <text>
        <r>
          <rPr>
            <b/>
            <sz val="9"/>
            <color indexed="81"/>
            <rFont val="Tahoma"/>
            <family val="2"/>
          </rPr>
          <t xml:space="preserve">1er seuil*2
</t>
        </r>
        <r>
          <rPr>
            <sz val="9"/>
            <color indexed="81"/>
            <rFont val="Tahoma"/>
            <family val="2"/>
          </rPr>
          <t xml:space="preserve">
</t>
        </r>
      </text>
    </comment>
    <comment ref="E5" authorId="0">
      <text>
        <r>
          <rPr>
            <b/>
            <sz val="9"/>
            <color indexed="81"/>
            <rFont val="Tahoma"/>
            <family val="2"/>
          </rPr>
          <t xml:space="preserve">pas de *2
</t>
        </r>
      </text>
    </comment>
    <comment ref="J5" authorId="0">
      <text>
        <r>
          <rPr>
            <b/>
            <sz val="9"/>
            <color indexed="81"/>
            <rFont val="Tahoma"/>
            <family val="2"/>
          </rPr>
          <t>GREGOIRE Julie:</t>
        </r>
        <r>
          <rPr>
            <sz val="9"/>
            <color indexed="81"/>
            <rFont val="Tahoma"/>
            <family val="2"/>
          </rPr>
          <t xml:space="preserve">
Pas de seuil
Valeur mise en vue d'une évolution</t>
        </r>
      </text>
    </comment>
    <comment ref="N5" authorId="0">
      <text>
        <r>
          <rPr>
            <b/>
            <sz val="9"/>
            <color indexed="81"/>
            <rFont val="Tahoma"/>
            <family val="2"/>
          </rPr>
          <t>GREGOIRE Julie:</t>
        </r>
        <r>
          <rPr>
            <sz val="9"/>
            <color indexed="81"/>
            <rFont val="Tahoma"/>
            <family val="2"/>
          </rPr>
          <t xml:space="preserve">
Pas de seuil
Valeur mise en vue d'une évolution</t>
        </r>
      </text>
    </comment>
    <comment ref="O5" authorId="0">
      <text>
        <r>
          <rPr>
            <b/>
            <sz val="9"/>
            <color indexed="81"/>
            <rFont val="Tahoma"/>
            <family val="2"/>
          </rPr>
          <t>GREGOIRE Julie:</t>
        </r>
        <r>
          <rPr>
            <sz val="9"/>
            <color indexed="81"/>
            <rFont val="Tahoma"/>
            <family val="2"/>
          </rPr>
          <t xml:space="preserve">
Pas de seuil
Valeur mise en vue d'une évolution</t>
        </r>
      </text>
    </comment>
    <comment ref="S5" authorId="0">
      <text>
        <r>
          <rPr>
            <b/>
            <sz val="9"/>
            <color indexed="81"/>
            <rFont val="Tahoma"/>
            <family val="2"/>
          </rPr>
          <t>GREGOIRE Julie:</t>
        </r>
        <r>
          <rPr>
            <sz val="9"/>
            <color indexed="81"/>
            <rFont val="Tahoma"/>
            <family val="2"/>
          </rPr>
          <t xml:space="preserve">
Pas de seuil
Valeur mise en vue d'une évolution</t>
        </r>
      </text>
    </comment>
    <comment ref="T5" authorId="0">
      <text>
        <r>
          <rPr>
            <b/>
            <sz val="9"/>
            <color indexed="81"/>
            <rFont val="Tahoma"/>
            <family val="2"/>
          </rPr>
          <t>GREGOIRE Julie:</t>
        </r>
        <r>
          <rPr>
            <sz val="9"/>
            <color indexed="81"/>
            <rFont val="Tahoma"/>
            <family val="2"/>
          </rPr>
          <t xml:space="preserve">
Pas de seuil
Valeur mise en vue d'une évolution</t>
        </r>
      </text>
    </comment>
    <comment ref="U5" authorId="0">
      <text>
        <r>
          <rPr>
            <b/>
            <sz val="9"/>
            <color indexed="81"/>
            <rFont val="Tahoma"/>
            <family val="2"/>
          </rPr>
          <t>GREGOIRE Julie:</t>
        </r>
        <r>
          <rPr>
            <sz val="9"/>
            <color indexed="81"/>
            <rFont val="Tahoma"/>
            <family val="2"/>
          </rPr>
          <t xml:space="preserve">
Pas de seuil
Valeur mise en vue d'une évolution</t>
        </r>
      </text>
    </comment>
    <comment ref="X5" authorId="0">
      <text>
        <r>
          <rPr>
            <b/>
            <sz val="9"/>
            <color indexed="81"/>
            <rFont val="Tahoma"/>
            <family val="2"/>
          </rPr>
          <t>GREGOIRE Julie:</t>
        </r>
        <r>
          <rPr>
            <sz val="9"/>
            <color indexed="81"/>
            <rFont val="Tahoma"/>
            <family val="2"/>
          </rPr>
          <t xml:space="preserve">
Pas de seuil
Valeur mise en vue d'une évolution</t>
        </r>
      </text>
    </comment>
    <comment ref="Y5" authorId="0">
      <text>
        <r>
          <rPr>
            <b/>
            <sz val="9"/>
            <color indexed="81"/>
            <rFont val="Tahoma"/>
            <family val="2"/>
          </rPr>
          <t>GREGOIRE Julie:</t>
        </r>
        <r>
          <rPr>
            <sz val="9"/>
            <color indexed="81"/>
            <rFont val="Tahoma"/>
            <family val="2"/>
          </rPr>
          <t xml:space="preserve">
Pas de seuil
Valeur mise en vue d'une évolution</t>
        </r>
      </text>
    </comment>
    <comment ref="AC5" authorId="0">
      <text>
        <r>
          <rPr>
            <b/>
            <sz val="9"/>
            <color indexed="81"/>
            <rFont val="Tahoma"/>
            <family val="2"/>
          </rPr>
          <t>GREGOIRE Julie:</t>
        </r>
        <r>
          <rPr>
            <sz val="9"/>
            <color indexed="81"/>
            <rFont val="Tahoma"/>
            <family val="2"/>
          </rPr>
          <t xml:space="preserve">
GREGOIRE Julie:
Pas de seuil
Valeur mise en vue d'une évolution
</t>
        </r>
      </text>
    </comment>
    <comment ref="AD5" authorId="0">
      <text>
        <r>
          <rPr>
            <b/>
            <sz val="9"/>
            <color indexed="81"/>
            <rFont val="Tahoma"/>
            <family val="2"/>
          </rPr>
          <t>GREGOIRE Julie:</t>
        </r>
        <r>
          <rPr>
            <sz val="9"/>
            <color indexed="81"/>
            <rFont val="Tahoma"/>
            <family val="2"/>
          </rPr>
          <t xml:space="preserve">
GREGOIRE Julie:
Pas de seuil
Valeur mise en vue d'une évolution</t>
        </r>
      </text>
    </comment>
    <comment ref="E6" authorId="0">
      <text>
        <r>
          <rPr>
            <b/>
            <sz val="9"/>
            <color indexed="81"/>
            <rFont val="Tahoma"/>
            <family val="2"/>
          </rPr>
          <t>GREGOIRE Julie:</t>
        </r>
        <r>
          <rPr>
            <sz val="9"/>
            <color indexed="81"/>
            <rFont val="Tahoma"/>
            <family val="2"/>
          </rPr>
          <t xml:space="preserve">
GREGOIRE Julie:
Pas de seuil
Valeur mise en vue d'une évolution
</t>
        </r>
      </text>
    </comment>
    <comment ref="I6" authorId="0">
      <text>
        <r>
          <rPr>
            <b/>
            <sz val="9"/>
            <color indexed="81"/>
            <rFont val="Tahoma"/>
            <family val="2"/>
          </rPr>
          <t>GREGOIRE Julie:</t>
        </r>
        <r>
          <rPr>
            <sz val="9"/>
            <color indexed="81"/>
            <rFont val="Tahoma"/>
            <family val="2"/>
          </rPr>
          <t xml:space="preserve">
Pas de seuil
Valeur mise en vue d'une évolution</t>
        </r>
      </text>
    </comment>
    <comment ref="J6" authorId="0">
      <text>
        <r>
          <rPr>
            <b/>
            <sz val="9"/>
            <color indexed="81"/>
            <rFont val="Tahoma"/>
            <family val="2"/>
          </rPr>
          <t>GREGOIRE Julie:</t>
        </r>
        <r>
          <rPr>
            <sz val="9"/>
            <color indexed="81"/>
            <rFont val="Tahoma"/>
            <family val="2"/>
          </rPr>
          <t xml:space="preserve">
Pas de seuil
Valeur mise en vue d'une évolution</t>
        </r>
      </text>
    </comment>
    <comment ref="N6" authorId="0">
      <text>
        <r>
          <rPr>
            <b/>
            <sz val="9"/>
            <color indexed="81"/>
            <rFont val="Tahoma"/>
            <family val="2"/>
          </rPr>
          <t>GREGOIRE Julie:</t>
        </r>
        <r>
          <rPr>
            <sz val="9"/>
            <color indexed="81"/>
            <rFont val="Tahoma"/>
            <family val="2"/>
          </rPr>
          <t xml:space="preserve">
Pas de seuil
Valeur mise en vue d'une évolution</t>
        </r>
      </text>
    </comment>
    <comment ref="O6" authorId="0">
      <text>
        <r>
          <rPr>
            <b/>
            <sz val="9"/>
            <color indexed="81"/>
            <rFont val="Tahoma"/>
            <family val="2"/>
          </rPr>
          <t>GREGOIRE Julie:</t>
        </r>
        <r>
          <rPr>
            <sz val="9"/>
            <color indexed="81"/>
            <rFont val="Tahoma"/>
            <family val="2"/>
          </rPr>
          <t xml:space="preserve">
Pas de seuil
Valeur mise en vue d'une évolution</t>
        </r>
      </text>
    </comment>
    <comment ref="S6" authorId="0">
      <text>
        <r>
          <rPr>
            <b/>
            <sz val="9"/>
            <color indexed="81"/>
            <rFont val="Tahoma"/>
            <family val="2"/>
          </rPr>
          <t>GREGOIRE Julie:</t>
        </r>
        <r>
          <rPr>
            <sz val="9"/>
            <color indexed="81"/>
            <rFont val="Tahoma"/>
            <family val="2"/>
          </rPr>
          <t xml:space="preserve">
Pas de seuil
Valeur mise en vue d'une évolution</t>
        </r>
      </text>
    </comment>
    <comment ref="T6" authorId="0">
      <text>
        <r>
          <rPr>
            <b/>
            <sz val="9"/>
            <color indexed="81"/>
            <rFont val="Tahoma"/>
            <family val="2"/>
          </rPr>
          <t>GREGOIRE Julie:</t>
        </r>
        <r>
          <rPr>
            <sz val="9"/>
            <color indexed="81"/>
            <rFont val="Tahoma"/>
            <family val="2"/>
          </rPr>
          <t xml:space="preserve">
Pas de seuil
Valeur mise en vue d'une évolution</t>
        </r>
      </text>
    </comment>
    <comment ref="U6" authorId="0">
      <text>
        <r>
          <rPr>
            <b/>
            <sz val="9"/>
            <color indexed="81"/>
            <rFont val="Tahoma"/>
            <family val="2"/>
          </rPr>
          <t>GREGOIRE Julie:</t>
        </r>
        <r>
          <rPr>
            <sz val="9"/>
            <color indexed="81"/>
            <rFont val="Tahoma"/>
            <family val="2"/>
          </rPr>
          <t xml:space="preserve">
Pas de seuil
Valeur mise en vue d'une évolution</t>
        </r>
      </text>
    </comment>
    <comment ref="X6" authorId="0">
      <text>
        <r>
          <rPr>
            <b/>
            <sz val="9"/>
            <color indexed="81"/>
            <rFont val="Tahoma"/>
            <family val="2"/>
          </rPr>
          <t>GREGOIRE Julie:</t>
        </r>
        <r>
          <rPr>
            <sz val="9"/>
            <color indexed="81"/>
            <rFont val="Tahoma"/>
            <family val="2"/>
          </rPr>
          <t xml:space="preserve">
Pas de seuil
Valeur mise en vue d'une évolution</t>
        </r>
      </text>
    </comment>
    <comment ref="Y6" authorId="0">
      <text>
        <r>
          <rPr>
            <b/>
            <sz val="9"/>
            <color indexed="81"/>
            <rFont val="Tahoma"/>
            <family val="2"/>
          </rPr>
          <t>GREGOIRE Julie:</t>
        </r>
        <r>
          <rPr>
            <sz val="9"/>
            <color indexed="81"/>
            <rFont val="Tahoma"/>
            <family val="2"/>
          </rPr>
          <t xml:space="preserve">
Pas de seuil
Valeur mise en vue d'une évolution</t>
        </r>
      </text>
    </comment>
    <comment ref="AC6" authorId="0">
      <text>
        <r>
          <rPr>
            <b/>
            <sz val="9"/>
            <color indexed="81"/>
            <rFont val="Tahoma"/>
            <family val="2"/>
          </rPr>
          <t>GREGOIRE Julie:</t>
        </r>
        <r>
          <rPr>
            <sz val="9"/>
            <color indexed="81"/>
            <rFont val="Tahoma"/>
            <family val="2"/>
          </rPr>
          <t xml:space="preserve">
Pas de seuil
Valeur mise en vue d'une évolution</t>
        </r>
      </text>
    </comment>
    <comment ref="AD6" authorId="0">
      <text>
        <r>
          <rPr>
            <b/>
            <sz val="9"/>
            <color indexed="81"/>
            <rFont val="Tahoma"/>
            <family val="2"/>
          </rPr>
          <t>GREGOIRE Julie:</t>
        </r>
        <r>
          <rPr>
            <sz val="9"/>
            <color indexed="81"/>
            <rFont val="Tahoma"/>
            <family val="2"/>
          </rPr>
          <t xml:space="preserve">
Pas de seuil
Valeur mise en vue d'une évolution</t>
        </r>
      </text>
    </comment>
    <comment ref="J7" authorId="0">
      <text>
        <r>
          <rPr>
            <b/>
            <sz val="9"/>
            <color indexed="81"/>
            <rFont val="Tahoma"/>
            <family val="2"/>
          </rPr>
          <t>GREGOIRE Julie:</t>
        </r>
        <r>
          <rPr>
            <sz val="9"/>
            <color indexed="81"/>
            <rFont val="Tahoma"/>
            <family val="2"/>
          </rPr>
          <t xml:space="preserve">
Pas de seuil
Valeur mise en vue d'une évolution</t>
        </r>
      </text>
    </comment>
    <comment ref="S7" authorId="0">
      <text>
        <r>
          <rPr>
            <b/>
            <sz val="9"/>
            <color indexed="81"/>
            <rFont val="Tahoma"/>
            <family val="2"/>
          </rPr>
          <t>GREGOIRE Julie:</t>
        </r>
        <r>
          <rPr>
            <sz val="9"/>
            <color indexed="81"/>
            <rFont val="Tahoma"/>
            <family val="2"/>
          </rPr>
          <t xml:space="preserve">
Pas de seuil
Valeur mise en vue d'une évolution</t>
        </r>
      </text>
    </comment>
    <comment ref="T7" authorId="0">
      <text>
        <r>
          <rPr>
            <b/>
            <sz val="9"/>
            <color indexed="81"/>
            <rFont val="Tahoma"/>
            <family val="2"/>
          </rPr>
          <t>GREGOIRE Julie:</t>
        </r>
        <r>
          <rPr>
            <sz val="9"/>
            <color indexed="81"/>
            <rFont val="Tahoma"/>
            <family val="2"/>
          </rPr>
          <t xml:space="preserve">
Pas de seuil
Valeur mise en vue d'une évolution</t>
        </r>
      </text>
    </comment>
    <comment ref="U7" authorId="0">
      <text>
        <r>
          <rPr>
            <b/>
            <sz val="9"/>
            <color indexed="81"/>
            <rFont val="Tahoma"/>
            <family val="2"/>
          </rPr>
          <t>GREGOIRE Julie:</t>
        </r>
        <r>
          <rPr>
            <sz val="9"/>
            <color indexed="81"/>
            <rFont val="Tahoma"/>
            <family val="2"/>
          </rPr>
          <t xml:space="preserve">
Pas de seuil
Valeur mise en vue d'une évolution</t>
        </r>
      </text>
    </comment>
    <comment ref="X7" authorId="0">
      <text>
        <r>
          <rPr>
            <b/>
            <sz val="9"/>
            <color indexed="81"/>
            <rFont val="Tahoma"/>
            <family val="2"/>
          </rPr>
          <t>GREGOIRE Julie:</t>
        </r>
        <r>
          <rPr>
            <sz val="9"/>
            <color indexed="81"/>
            <rFont val="Tahoma"/>
            <family val="2"/>
          </rPr>
          <t xml:space="preserve">
Pas de seuil
Valeur mise en vue d'une évolution</t>
        </r>
      </text>
    </comment>
    <comment ref="Y7" authorId="0">
      <text>
        <r>
          <rPr>
            <b/>
            <sz val="9"/>
            <color indexed="81"/>
            <rFont val="Tahoma"/>
            <family val="2"/>
          </rPr>
          <t>GREGOIRE Julie:</t>
        </r>
        <r>
          <rPr>
            <sz val="9"/>
            <color indexed="81"/>
            <rFont val="Tahoma"/>
            <family val="2"/>
          </rPr>
          <t xml:space="preserve">
Pas de seuil
Valeur mise en vue d'une évolution</t>
        </r>
      </text>
    </comment>
    <comment ref="D8" authorId="0">
      <text>
        <r>
          <rPr>
            <b/>
            <sz val="9"/>
            <color indexed="81"/>
            <rFont val="Tahoma"/>
            <family val="2"/>
          </rPr>
          <t>GREGOIRE Julie:
Pas de seuil
Valeur mise en vue d'une évolution</t>
        </r>
      </text>
    </comment>
    <comment ref="E8" authorId="0">
      <text>
        <r>
          <rPr>
            <b/>
            <sz val="9"/>
            <color indexed="81"/>
            <rFont val="Tahoma"/>
            <family val="2"/>
          </rPr>
          <t>GREGOIRE Julie:</t>
        </r>
        <r>
          <rPr>
            <sz val="9"/>
            <color indexed="81"/>
            <rFont val="Tahoma"/>
            <family val="2"/>
          </rPr>
          <t xml:space="preserve">
Pas de seuil
Valeur mise en vue d'une évolution</t>
        </r>
      </text>
    </comment>
    <comment ref="I8" authorId="0">
      <text>
        <r>
          <rPr>
            <b/>
            <sz val="9"/>
            <color indexed="81"/>
            <rFont val="Tahoma"/>
            <family val="2"/>
          </rPr>
          <t>GREGOIRE Julie:</t>
        </r>
        <r>
          <rPr>
            <sz val="9"/>
            <color indexed="81"/>
            <rFont val="Tahoma"/>
            <family val="2"/>
          </rPr>
          <t xml:space="preserve">
Pas de seuil
Valeur mise en vue d'une évolution</t>
        </r>
      </text>
    </comment>
    <comment ref="J8" authorId="0">
      <text>
        <r>
          <rPr>
            <b/>
            <sz val="9"/>
            <color indexed="81"/>
            <rFont val="Tahoma"/>
            <family val="2"/>
          </rPr>
          <t>GREGOIRE Julie:</t>
        </r>
        <r>
          <rPr>
            <sz val="9"/>
            <color indexed="81"/>
            <rFont val="Tahoma"/>
            <family val="2"/>
          </rPr>
          <t xml:space="preserve">
Pas de seuil
Valeur mise en vue d'une évolution</t>
        </r>
      </text>
    </comment>
    <comment ref="M8" authorId="0">
      <text>
        <r>
          <rPr>
            <b/>
            <sz val="9"/>
            <color indexed="81"/>
            <rFont val="Tahoma"/>
            <family val="2"/>
          </rPr>
          <t>GREGOIRE Julie:</t>
        </r>
        <r>
          <rPr>
            <sz val="9"/>
            <color indexed="81"/>
            <rFont val="Tahoma"/>
            <family val="2"/>
          </rPr>
          <t xml:space="preserve">
Pas de seuil
Valeur mise en vue d'une évolution</t>
        </r>
      </text>
    </comment>
    <comment ref="N8" authorId="0">
      <text>
        <r>
          <rPr>
            <b/>
            <sz val="9"/>
            <color indexed="81"/>
            <rFont val="Tahoma"/>
            <family val="2"/>
          </rPr>
          <t>GREGOIRE Julie:</t>
        </r>
        <r>
          <rPr>
            <sz val="9"/>
            <color indexed="81"/>
            <rFont val="Tahoma"/>
            <family val="2"/>
          </rPr>
          <t xml:space="preserve">
Pas de seuil
Valeur mise en vue d'une évolution</t>
        </r>
      </text>
    </comment>
    <comment ref="O8" authorId="0">
      <text>
        <r>
          <rPr>
            <b/>
            <sz val="9"/>
            <color indexed="81"/>
            <rFont val="Tahoma"/>
            <family val="2"/>
          </rPr>
          <t>GREGOIRE Julie:</t>
        </r>
        <r>
          <rPr>
            <sz val="9"/>
            <color indexed="81"/>
            <rFont val="Tahoma"/>
            <family val="2"/>
          </rPr>
          <t xml:space="preserve">
Pas de seuil
Valeur mise en vue d'une évolution</t>
        </r>
      </text>
    </comment>
    <comment ref="S8" authorId="0">
      <text>
        <r>
          <rPr>
            <b/>
            <sz val="9"/>
            <color indexed="81"/>
            <rFont val="Tahoma"/>
            <family val="2"/>
          </rPr>
          <t>GREGOIRE Julie:</t>
        </r>
        <r>
          <rPr>
            <sz val="9"/>
            <color indexed="81"/>
            <rFont val="Tahoma"/>
            <family val="2"/>
          </rPr>
          <t xml:space="preserve">
Pas de seuil
Valeur mise en vue d'une évolution</t>
        </r>
      </text>
    </comment>
    <comment ref="T8" authorId="0">
      <text>
        <r>
          <rPr>
            <b/>
            <sz val="9"/>
            <color indexed="81"/>
            <rFont val="Tahoma"/>
            <family val="2"/>
          </rPr>
          <t>GREGOIRE Julie:</t>
        </r>
        <r>
          <rPr>
            <sz val="9"/>
            <color indexed="81"/>
            <rFont val="Tahoma"/>
            <family val="2"/>
          </rPr>
          <t xml:space="preserve">
Pas de seuil
Valeur mise en vue d'une évolution</t>
        </r>
      </text>
    </comment>
    <comment ref="U8" authorId="0">
      <text>
        <r>
          <rPr>
            <b/>
            <sz val="9"/>
            <color indexed="81"/>
            <rFont val="Tahoma"/>
            <family val="2"/>
          </rPr>
          <t>GREGOIRE Julie:</t>
        </r>
        <r>
          <rPr>
            <sz val="9"/>
            <color indexed="81"/>
            <rFont val="Tahoma"/>
            <family val="2"/>
          </rPr>
          <t xml:space="preserve">
Pas de seuil
Valeur mise en vue d'une évolution</t>
        </r>
      </text>
    </comment>
    <comment ref="X8" authorId="0">
      <text>
        <r>
          <rPr>
            <b/>
            <sz val="9"/>
            <color indexed="81"/>
            <rFont val="Tahoma"/>
            <family val="2"/>
          </rPr>
          <t>GREGOIRE Julie:</t>
        </r>
        <r>
          <rPr>
            <sz val="9"/>
            <color indexed="81"/>
            <rFont val="Tahoma"/>
            <family val="2"/>
          </rPr>
          <t xml:space="preserve">
Pas de seuil
Valeur mise en vue d'une évolution</t>
        </r>
      </text>
    </comment>
    <comment ref="Y8" authorId="0">
      <text>
        <r>
          <rPr>
            <b/>
            <sz val="9"/>
            <color indexed="81"/>
            <rFont val="Tahoma"/>
            <family val="2"/>
          </rPr>
          <t>GREGOIRE Julie:</t>
        </r>
        <r>
          <rPr>
            <sz val="9"/>
            <color indexed="81"/>
            <rFont val="Tahoma"/>
            <family val="2"/>
          </rPr>
          <t xml:space="preserve">
Pas de seuil
Valeur mise en vue d'une évolution</t>
        </r>
      </text>
    </comment>
    <comment ref="AC8" authorId="0">
      <text>
        <r>
          <rPr>
            <b/>
            <sz val="9"/>
            <color indexed="81"/>
            <rFont val="Tahoma"/>
            <family val="2"/>
          </rPr>
          <t>GREGOIRE Julie:</t>
        </r>
        <r>
          <rPr>
            <sz val="9"/>
            <color indexed="81"/>
            <rFont val="Tahoma"/>
            <family val="2"/>
          </rPr>
          <t xml:space="preserve">
Pas de seuil
Valeur mise en vue d'une évolution</t>
        </r>
      </text>
    </comment>
    <comment ref="AD8" authorId="0">
      <text>
        <r>
          <rPr>
            <b/>
            <sz val="9"/>
            <color indexed="81"/>
            <rFont val="Tahoma"/>
            <family val="2"/>
          </rPr>
          <t>GREGOIRE Julie:</t>
        </r>
        <r>
          <rPr>
            <sz val="9"/>
            <color indexed="81"/>
            <rFont val="Tahoma"/>
            <family val="2"/>
          </rPr>
          <t xml:space="preserve">
Pas de seuil
Valeur mise en vue d'une évolution</t>
        </r>
      </text>
    </comment>
    <comment ref="J9" authorId="0">
      <text>
        <r>
          <rPr>
            <b/>
            <sz val="9"/>
            <color indexed="81"/>
            <rFont val="Tahoma"/>
            <family val="2"/>
          </rPr>
          <t>GREGOIRE Julie:</t>
        </r>
        <r>
          <rPr>
            <sz val="9"/>
            <color indexed="81"/>
            <rFont val="Tahoma"/>
            <family val="2"/>
          </rPr>
          <t xml:space="preserve">
Pas de seuil
Valeur mise en vue d'une évolution</t>
        </r>
      </text>
    </comment>
    <comment ref="S9" authorId="0">
      <text>
        <r>
          <rPr>
            <b/>
            <sz val="9"/>
            <color indexed="81"/>
            <rFont val="Tahoma"/>
            <family val="2"/>
          </rPr>
          <t>GREGOIRE Julie:</t>
        </r>
        <r>
          <rPr>
            <sz val="9"/>
            <color indexed="81"/>
            <rFont val="Tahoma"/>
            <family val="2"/>
          </rPr>
          <t xml:space="preserve">
Pas de seuil
Valeur mise en vue d'une évolution</t>
        </r>
      </text>
    </comment>
    <comment ref="T9" authorId="0">
      <text>
        <r>
          <rPr>
            <b/>
            <sz val="9"/>
            <color indexed="81"/>
            <rFont val="Tahoma"/>
            <family val="2"/>
          </rPr>
          <t>GREGOIRE Julie:</t>
        </r>
        <r>
          <rPr>
            <sz val="9"/>
            <color indexed="81"/>
            <rFont val="Tahoma"/>
            <family val="2"/>
          </rPr>
          <t xml:space="preserve">
Pas de seuil
Valeur mise en vue d'une évolution</t>
        </r>
      </text>
    </comment>
    <comment ref="U9" authorId="0">
      <text>
        <r>
          <rPr>
            <b/>
            <sz val="9"/>
            <color indexed="81"/>
            <rFont val="Tahoma"/>
            <family val="2"/>
          </rPr>
          <t>GREGOIRE Julie:</t>
        </r>
        <r>
          <rPr>
            <sz val="9"/>
            <color indexed="81"/>
            <rFont val="Tahoma"/>
            <family val="2"/>
          </rPr>
          <t xml:space="preserve">
Pas de seuil
Valeur mise en vue d'une évolution</t>
        </r>
      </text>
    </comment>
    <comment ref="X9" authorId="0">
      <text>
        <r>
          <rPr>
            <b/>
            <sz val="9"/>
            <color indexed="81"/>
            <rFont val="Tahoma"/>
            <family val="2"/>
          </rPr>
          <t>GREGOIRE Julie:</t>
        </r>
        <r>
          <rPr>
            <sz val="9"/>
            <color indexed="81"/>
            <rFont val="Tahoma"/>
            <family val="2"/>
          </rPr>
          <t xml:space="preserve">
Pas de seuil
Valeur mise en vue d'une évolution</t>
        </r>
      </text>
    </comment>
    <comment ref="Y9" authorId="0">
      <text>
        <r>
          <rPr>
            <b/>
            <sz val="9"/>
            <color indexed="81"/>
            <rFont val="Tahoma"/>
            <family val="2"/>
          </rPr>
          <t>GREGOIRE Julie:</t>
        </r>
        <r>
          <rPr>
            <sz val="9"/>
            <color indexed="81"/>
            <rFont val="Tahoma"/>
            <family val="2"/>
          </rPr>
          <t xml:space="preserve">
Pas de seuil
Valeur mise en vue d'une évolution</t>
        </r>
      </text>
    </comment>
    <comment ref="J11" authorId="0">
      <text>
        <r>
          <rPr>
            <b/>
            <sz val="9"/>
            <color indexed="81"/>
            <rFont val="Tahoma"/>
            <family val="2"/>
          </rPr>
          <t>GREGOIRE Julie:</t>
        </r>
        <r>
          <rPr>
            <sz val="9"/>
            <color indexed="81"/>
            <rFont val="Tahoma"/>
            <family val="2"/>
          </rPr>
          <t xml:space="preserve">
Pas de seuil
Valeur mise en vue d'une évolution</t>
        </r>
      </text>
    </comment>
    <comment ref="S11" authorId="0">
      <text>
        <r>
          <rPr>
            <b/>
            <sz val="9"/>
            <color indexed="81"/>
            <rFont val="Tahoma"/>
            <family val="2"/>
          </rPr>
          <t>GREGOIRE Julie:</t>
        </r>
        <r>
          <rPr>
            <sz val="9"/>
            <color indexed="81"/>
            <rFont val="Tahoma"/>
            <family val="2"/>
          </rPr>
          <t xml:space="preserve">
Pas de seuil
Valeur mise en vue d'une évolution</t>
        </r>
      </text>
    </comment>
    <comment ref="T11" authorId="0">
      <text>
        <r>
          <rPr>
            <b/>
            <sz val="9"/>
            <color indexed="81"/>
            <rFont val="Tahoma"/>
            <family val="2"/>
          </rPr>
          <t>GREGOIRE Julie:</t>
        </r>
        <r>
          <rPr>
            <sz val="9"/>
            <color indexed="81"/>
            <rFont val="Tahoma"/>
            <family val="2"/>
          </rPr>
          <t xml:space="preserve">
Pas de seuil
Valeur mise en vue d'une évolution</t>
        </r>
      </text>
    </comment>
    <comment ref="U11" authorId="0">
      <text>
        <r>
          <rPr>
            <b/>
            <sz val="9"/>
            <color indexed="81"/>
            <rFont val="Tahoma"/>
            <family val="2"/>
          </rPr>
          <t>GREGOIRE Julie:</t>
        </r>
        <r>
          <rPr>
            <sz val="9"/>
            <color indexed="81"/>
            <rFont val="Tahoma"/>
            <family val="2"/>
          </rPr>
          <t xml:space="preserve">
Pas de seuil
Valeur mise en vue d'une évolution</t>
        </r>
      </text>
    </comment>
    <comment ref="X11" authorId="0">
      <text>
        <r>
          <rPr>
            <b/>
            <sz val="9"/>
            <color indexed="81"/>
            <rFont val="Tahoma"/>
            <family val="2"/>
          </rPr>
          <t>GREGOIRE Julie:</t>
        </r>
        <r>
          <rPr>
            <sz val="9"/>
            <color indexed="81"/>
            <rFont val="Tahoma"/>
            <family val="2"/>
          </rPr>
          <t xml:space="preserve">
Pas de seuil
Valeur mise en vue d'une évolution</t>
        </r>
      </text>
    </comment>
    <comment ref="Y11" authorId="0">
      <text>
        <r>
          <rPr>
            <b/>
            <sz val="9"/>
            <color indexed="81"/>
            <rFont val="Tahoma"/>
            <family val="2"/>
          </rPr>
          <t>GREGOIRE Julie:</t>
        </r>
        <r>
          <rPr>
            <sz val="9"/>
            <color indexed="81"/>
            <rFont val="Tahoma"/>
            <family val="2"/>
          </rPr>
          <t xml:space="preserve">
Pas de seuil
Valeur mise en vue d'une évolution</t>
        </r>
      </text>
    </comment>
    <comment ref="AC11" authorId="0">
      <text>
        <r>
          <rPr>
            <b/>
            <sz val="9"/>
            <color indexed="81"/>
            <rFont val="Tahoma"/>
            <family val="2"/>
          </rPr>
          <t>GREGOIRE Julie:</t>
        </r>
        <r>
          <rPr>
            <sz val="9"/>
            <color indexed="81"/>
            <rFont val="Tahoma"/>
            <family val="2"/>
          </rPr>
          <t xml:space="preserve">
Pas de seuil
Valeur mise en vue d'une évolution</t>
        </r>
      </text>
    </comment>
    <comment ref="AD11" authorId="0">
      <text>
        <r>
          <rPr>
            <b/>
            <sz val="9"/>
            <color indexed="81"/>
            <rFont val="Tahoma"/>
            <family val="2"/>
          </rPr>
          <t>GREGOIRE Julie:</t>
        </r>
        <r>
          <rPr>
            <sz val="9"/>
            <color indexed="81"/>
            <rFont val="Tahoma"/>
            <family val="2"/>
          </rPr>
          <t xml:space="preserve">
Pas de seuil
Valeur mise en vue d'une évolution</t>
        </r>
      </text>
    </comment>
    <comment ref="D12" authorId="0">
      <text>
        <r>
          <rPr>
            <b/>
            <sz val="9"/>
            <color indexed="81"/>
            <rFont val="Tahoma"/>
            <family val="2"/>
          </rPr>
          <t>GREGOIRE Julie:</t>
        </r>
        <r>
          <rPr>
            <sz val="9"/>
            <color indexed="81"/>
            <rFont val="Tahoma"/>
            <family val="2"/>
          </rPr>
          <t xml:space="preserve">
Pas de seuil
Valeur mise en vue d'une évolution</t>
        </r>
      </text>
    </comment>
    <comment ref="E12" authorId="0">
      <text>
        <r>
          <rPr>
            <b/>
            <sz val="9"/>
            <color indexed="81"/>
            <rFont val="Tahoma"/>
            <family val="2"/>
          </rPr>
          <t>GREGOIRE Julie:</t>
        </r>
        <r>
          <rPr>
            <sz val="9"/>
            <color indexed="81"/>
            <rFont val="Tahoma"/>
            <family val="2"/>
          </rPr>
          <t xml:space="preserve">
Pas de seuil
Valeur mise en vue d'une évolution</t>
        </r>
      </text>
    </comment>
    <comment ref="I12" authorId="0">
      <text>
        <r>
          <rPr>
            <b/>
            <sz val="9"/>
            <color indexed="81"/>
            <rFont val="Tahoma"/>
            <family val="2"/>
          </rPr>
          <t>GREGOIRE Julie:</t>
        </r>
        <r>
          <rPr>
            <sz val="9"/>
            <color indexed="81"/>
            <rFont val="Tahoma"/>
            <family val="2"/>
          </rPr>
          <t xml:space="preserve">
Pas de seuil
Valeur mise en vue d'une évolution</t>
        </r>
      </text>
    </comment>
    <comment ref="J12" authorId="0">
      <text>
        <r>
          <rPr>
            <b/>
            <sz val="9"/>
            <color indexed="81"/>
            <rFont val="Tahoma"/>
            <family val="2"/>
          </rPr>
          <t>GREGOIRE Julie:</t>
        </r>
        <r>
          <rPr>
            <sz val="9"/>
            <color indexed="81"/>
            <rFont val="Tahoma"/>
            <family val="2"/>
          </rPr>
          <t xml:space="preserve">
Pas de seuil
Valeur mise en vue d'une évolution</t>
        </r>
      </text>
    </comment>
    <comment ref="N12" authorId="0">
      <text>
        <r>
          <rPr>
            <b/>
            <sz val="9"/>
            <color indexed="81"/>
            <rFont val="Tahoma"/>
            <family val="2"/>
          </rPr>
          <t>GREGOIRE Julie:</t>
        </r>
        <r>
          <rPr>
            <sz val="9"/>
            <color indexed="81"/>
            <rFont val="Tahoma"/>
            <family val="2"/>
          </rPr>
          <t xml:space="preserve">
Pas de seuil
Valeur mise en vue d'une évolution</t>
        </r>
      </text>
    </comment>
    <comment ref="O12" authorId="0">
      <text>
        <r>
          <rPr>
            <b/>
            <sz val="9"/>
            <color indexed="81"/>
            <rFont val="Tahoma"/>
            <family val="2"/>
          </rPr>
          <t>GREGOIRE Julie:</t>
        </r>
        <r>
          <rPr>
            <sz val="9"/>
            <color indexed="81"/>
            <rFont val="Tahoma"/>
            <family val="2"/>
          </rPr>
          <t xml:space="preserve">
Pas de seuil
Valeur mise en vue d'une évolution</t>
        </r>
      </text>
    </comment>
    <comment ref="S12" authorId="0">
      <text>
        <r>
          <rPr>
            <b/>
            <sz val="9"/>
            <color indexed="81"/>
            <rFont val="Tahoma"/>
            <family val="2"/>
          </rPr>
          <t>GREGOIRE Julie:</t>
        </r>
        <r>
          <rPr>
            <sz val="9"/>
            <color indexed="81"/>
            <rFont val="Tahoma"/>
            <family val="2"/>
          </rPr>
          <t xml:space="preserve">
Pas de seuil
Valeur mise en vue d'une évolution</t>
        </r>
      </text>
    </comment>
    <comment ref="T12" authorId="0">
      <text>
        <r>
          <rPr>
            <b/>
            <sz val="9"/>
            <color indexed="81"/>
            <rFont val="Tahoma"/>
            <family val="2"/>
          </rPr>
          <t>GREGOIRE Julie:</t>
        </r>
        <r>
          <rPr>
            <sz val="9"/>
            <color indexed="81"/>
            <rFont val="Tahoma"/>
            <family val="2"/>
          </rPr>
          <t xml:space="preserve">
Pas de seuil
Valeur mise en vue d'une évolution</t>
        </r>
      </text>
    </comment>
    <comment ref="U12" authorId="0">
      <text>
        <r>
          <rPr>
            <b/>
            <sz val="9"/>
            <color indexed="81"/>
            <rFont val="Tahoma"/>
            <family val="2"/>
          </rPr>
          <t>GREGOIRE Julie:</t>
        </r>
        <r>
          <rPr>
            <sz val="9"/>
            <color indexed="81"/>
            <rFont val="Tahoma"/>
            <family val="2"/>
          </rPr>
          <t xml:space="preserve">
Pas de seuil
Valeur mise en vue d'une évolution</t>
        </r>
      </text>
    </comment>
    <comment ref="X12" authorId="0">
      <text>
        <r>
          <rPr>
            <b/>
            <sz val="9"/>
            <color indexed="81"/>
            <rFont val="Tahoma"/>
            <family val="2"/>
          </rPr>
          <t>GREGOIRE Julie:</t>
        </r>
        <r>
          <rPr>
            <sz val="9"/>
            <color indexed="81"/>
            <rFont val="Tahoma"/>
            <family val="2"/>
          </rPr>
          <t xml:space="preserve">
Pas de seuil
Valeur mise en vue d'une évolution</t>
        </r>
      </text>
    </comment>
    <comment ref="Y12" authorId="0">
      <text>
        <r>
          <rPr>
            <b/>
            <sz val="9"/>
            <color indexed="81"/>
            <rFont val="Tahoma"/>
            <family val="2"/>
          </rPr>
          <t>GREGOIRE Julie:</t>
        </r>
        <r>
          <rPr>
            <sz val="9"/>
            <color indexed="81"/>
            <rFont val="Tahoma"/>
            <family val="2"/>
          </rPr>
          <t xml:space="preserve">
Pas de seuil
Valeur mise en vue d'une évolution</t>
        </r>
      </text>
    </comment>
    <comment ref="AC12" authorId="0">
      <text>
        <r>
          <rPr>
            <b/>
            <sz val="9"/>
            <color indexed="81"/>
            <rFont val="Tahoma"/>
            <family val="2"/>
          </rPr>
          <t>GREGOIRE Julie:</t>
        </r>
        <r>
          <rPr>
            <sz val="9"/>
            <color indexed="81"/>
            <rFont val="Tahoma"/>
            <family val="2"/>
          </rPr>
          <t xml:space="preserve">
Pas de seuil
Valeur mise en vue d'une évolution</t>
        </r>
      </text>
    </comment>
    <comment ref="AD12" authorId="0">
      <text>
        <r>
          <rPr>
            <b/>
            <sz val="9"/>
            <color indexed="81"/>
            <rFont val="Tahoma"/>
            <family val="2"/>
          </rPr>
          <t>GREGOIRE Julie:</t>
        </r>
        <r>
          <rPr>
            <sz val="9"/>
            <color indexed="81"/>
            <rFont val="Tahoma"/>
            <family val="2"/>
          </rPr>
          <t xml:space="preserve">
Pas de seuil
Valeur mise en vue d'une évolution</t>
        </r>
      </text>
    </comment>
    <comment ref="D13" authorId="0">
      <text>
        <r>
          <rPr>
            <b/>
            <sz val="9"/>
            <color indexed="81"/>
            <rFont val="Tahoma"/>
            <family val="2"/>
          </rPr>
          <t>GREGOIRE Julie:</t>
        </r>
        <r>
          <rPr>
            <sz val="9"/>
            <color indexed="81"/>
            <rFont val="Tahoma"/>
            <family val="2"/>
          </rPr>
          <t xml:space="preserve">
Pas de seuil
Valeur mise en vue d'une évolution</t>
        </r>
      </text>
    </comment>
    <comment ref="E13" authorId="0">
      <text>
        <r>
          <rPr>
            <b/>
            <sz val="9"/>
            <color indexed="81"/>
            <rFont val="Tahoma"/>
            <family val="2"/>
          </rPr>
          <t>GREGOIRE Julie:</t>
        </r>
        <r>
          <rPr>
            <sz val="9"/>
            <color indexed="81"/>
            <rFont val="Tahoma"/>
            <family val="2"/>
          </rPr>
          <t xml:space="preserve">
Pas de seuil
Valeur mise en vue d'une évolution</t>
        </r>
      </text>
    </comment>
    <comment ref="H13" authorId="0">
      <text>
        <r>
          <rPr>
            <b/>
            <sz val="9"/>
            <color indexed="81"/>
            <rFont val="Tahoma"/>
            <family val="2"/>
          </rPr>
          <t>GREGOIRE Julie:</t>
        </r>
        <r>
          <rPr>
            <sz val="9"/>
            <color indexed="81"/>
            <rFont val="Tahoma"/>
            <family val="2"/>
          </rPr>
          <t xml:space="preserve">
Pas de seuil
Valeur mise en vue d'une évolution</t>
        </r>
      </text>
    </comment>
    <comment ref="I13" authorId="0">
      <text>
        <r>
          <rPr>
            <b/>
            <sz val="9"/>
            <color indexed="81"/>
            <rFont val="Tahoma"/>
            <family val="2"/>
          </rPr>
          <t>GREGOIRE Julie:</t>
        </r>
        <r>
          <rPr>
            <sz val="9"/>
            <color indexed="81"/>
            <rFont val="Tahoma"/>
            <family val="2"/>
          </rPr>
          <t xml:space="preserve">
Pas de seuil
Valeur mise en vue d'une évolution</t>
        </r>
      </text>
    </comment>
    <comment ref="J13" authorId="0">
      <text>
        <r>
          <rPr>
            <b/>
            <sz val="9"/>
            <color indexed="81"/>
            <rFont val="Tahoma"/>
            <family val="2"/>
          </rPr>
          <t>GREGOIRE Julie:</t>
        </r>
        <r>
          <rPr>
            <sz val="9"/>
            <color indexed="81"/>
            <rFont val="Tahoma"/>
            <family val="2"/>
          </rPr>
          <t xml:space="preserve">
Pas de seuil
Valeur mise en vue d'une évolution</t>
        </r>
      </text>
    </comment>
    <comment ref="M13" authorId="0">
      <text>
        <r>
          <rPr>
            <b/>
            <sz val="9"/>
            <color indexed="81"/>
            <rFont val="Tahoma"/>
            <family val="2"/>
          </rPr>
          <t>GREGOIRE Julie:</t>
        </r>
        <r>
          <rPr>
            <sz val="9"/>
            <color indexed="81"/>
            <rFont val="Tahoma"/>
            <family val="2"/>
          </rPr>
          <t xml:space="preserve">
Pas de seuil
Valeur mise en vue d'une évolution</t>
        </r>
      </text>
    </comment>
    <comment ref="N13" authorId="0">
      <text>
        <r>
          <rPr>
            <b/>
            <sz val="9"/>
            <color indexed="81"/>
            <rFont val="Tahoma"/>
            <family val="2"/>
          </rPr>
          <t>GREGOIRE Julie:</t>
        </r>
        <r>
          <rPr>
            <sz val="9"/>
            <color indexed="81"/>
            <rFont val="Tahoma"/>
            <family val="2"/>
          </rPr>
          <t xml:space="preserve">
Pas de seuil
Valeur mise en vue d'une évolution</t>
        </r>
      </text>
    </comment>
    <comment ref="O13" authorId="0">
      <text>
        <r>
          <rPr>
            <b/>
            <sz val="9"/>
            <color indexed="81"/>
            <rFont val="Tahoma"/>
            <family val="2"/>
          </rPr>
          <t>GREGOIRE Julie:</t>
        </r>
        <r>
          <rPr>
            <sz val="9"/>
            <color indexed="81"/>
            <rFont val="Tahoma"/>
            <family val="2"/>
          </rPr>
          <t xml:space="preserve">
Pas de seuil
Valeur mise en vue d'une évolution</t>
        </r>
      </text>
    </comment>
    <comment ref="S13" authorId="0">
      <text>
        <r>
          <rPr>
            <b/>
            <sz val="9"/>
            <color indexed="81"/>
            <rFont val="Tahoma"/>
            <family val="2"/>
          </rPr>
          <t>GREGOIRE Julie:</t>
        </r>
        <r>
          <rPr>
            <sz val="9"/>
            <color indexed="81"/>
            <rFont val="Tahoma"/>
            <family val="2"/>
          </rPr>
          <t xml:space="preserve">
Pas de seuil
Valeur mise en vue d'une évolution</t>
        </r>
      </text>
    </comment>
    <comment ref="T13" authorId="0">
      <text>
        <r>
          <rPr>
            <b/>
            <sz val="9"/>
            <color indexed="81"/>
            <rFont val="Tahoma"/>
            <family val="2"/>
          </rPr>
          <t>GREGOIRE Julie:</t>
        </r>
        <r>
          <rPr>
            <sz val="9"/>
            <color indexed="81"/>
            <rFont val="Tahoma"/>
            <family val="2"/>
          </rPr>
          <t xml:space="preserve">
Pas de seuil
Valeur mise en vue d'une évolution</t>
        </r>
      </text>
    </comment>
    <comment ref="U13" authorId="0">
      <text>
        <r>
          <rPr>
            <b/>
            <sz val="9"/>
            <color indexed="81"/>
            <rFont val="Tahoma"/>
            <family val="2"/>
          </rPr>
          <t>GREGOIRE Julie:</t>
        </r>
        <r>
          <rPr>
            <sz val="9"/>
            <color indexed="81"/>
            <rFont val="Tahoma"/>
            <family val="2"/>
          </rPr>
          <t xml:space="preserve">
Pas de seuil
Valeur mise en vue d'une évolution</t>
        </r>
      </text>
    </comment>
    <comment ref="X13" authorId="0">
      <text>
        <r>
          <rPr>
            <b/>
            <sz val="9"/>
            <color indexed="81"/>
            <rFont val="Tahoma"/>
            <family val="2"/>
          </rPr>
          <t>GREGOIRE Julie:</t>
        </r>
        <r>
          <rPr>
            <sz val="9"/>
            <color indexed="81"/>
            <rFont val="Tahoma"/>
            <family val="2"/>
          </rPr>
          <t xml:space="preserve">
Pas de seuil
Valeur mise en vue d'une évolution</t>
        </r>
      </text>
    </comment>
    <comment ref="Y13" authorId="0">
      <text>
        <r>
          <rPr>
            <b/>
            <sz val="9"/>
            <color indexed="81"/>
            <rFont val="Tahoma"/>
            <family val="2"/>
          </rPr>
          <t>GREGOIRE Julie:</t>
        </r>
        <r>
          <rPr>
            <sz val="9"/>
            <color indexed="81"/>
            <rFont val="Tahoma"/>
            <family val="2"/>
          </rPr>
          <t xml:space="preserve">
Pas de seuil
Valeur mise en vue d'une évolution</t>
        </r>
      </text>
    </comment>
    <comment ref="AC13" authorId="0">
      <text>
        <r>
          <rPr>
            <b/>
            <sz val="9"/>
            <color indexed="81"/>
            <rFont val="Tahoma"/>
            <family val="2"/>
          </rPr>
          <t>GREGOIRE Julie:</t>
        </r>
        <r>
          <rPr>
            <sz val="9"/>
            <color indexed="81"/>
            <rFont val="Tahoma"/>
            <family val="2"/>
          </rPr>
          <t xml:space="preserve">
Pas de seuil
Valeur mise en vue d'une évolution</t>
        </r>
      </text>
    </comment>
    <comment ref="AD13" authorId="0">
      <text>
        <r>
          <rPr>
            <b/>
            <sz val="9"/>
            <color indexed="81"/>
            <rFont val="Tahoma"/>
            <family val="2"/>
          </rPr>
          <t>GREGOIRE Julie:</t>
        </r>
        <r>
          <rPr>
            <sz val="9"/>
            <color indexed="81"/>
            <rFont val="Tahoma"/>
            <family val="2"/>
          </rPr>
          <t xml:space="preserve">
Pas de seuil
Valeur mise en vue d'une évolution</t>
        </r>
      </text>
    </comment>
    <comment ref="D14" authorId="0">
      <text>
        <r>
          <rPr>
            <b/>
            <sz val="9"/>
            <color indexed="81"/>
            <rFont val="Tahoma"/>
            <family val="2"/>
          </rPr>
          <t>GREGOIRE Julie:</t>
        </r>
        <r>
          <rPr>
            <sz val="9"/>
            <color indexed="81"/>
            <rFont val="Tahoma"/>
            <family val="2"/>
          </rPr>
          <t xml:space="preserve">
Pas de seuil
Valeur mise en vue d'une évolution</t>
        </r>
      </text>
    </comment>
    <comment ref="E14" authorId="0">
      <text>
        <r>
          <rPr>
            <b/>
            <sz val="9"/>
            <color indexed="81"/>
            <rFont val="Tahoma"/>
            <family val="2"/>
          </rPr>
          <t>GREGOIRE Julie:</t>
        </r>
        <r>
          <rPr>
            <sz val="9"/>
            <color indexed="81"/>
            <rFont val="Tahoma"/>
            <family val="2"/>
          </rPr>
          <t xml:space="preserve">
Pas de seuil
Valeur mise en vue d'une évolution</t>
        </r>
      </text>
    </comment>
    <comment ref="H14" authorId="0">
      <text>
        <r>
          <rPr>
            <b/>
            <sz val="9"/>
            <color indexed="81"/>
            <rFont val="Tahoma"/>
            <family val="2"/>
          </rPr>
          <t>GREGOIRE Julie:</t>
        </r>
        <r>
          <rPr>
            <sz val="9"/>
            <color indexed="81"/>
            <rFont val="Tahoma"/>
            <family val="2"/>
          </rPr>
          <t xml:space="preserve">
Pas de seuil
Valeur mise en vue d'une évolution</t>
        </r>
      </text>
    </comment>
    <comment ref="I14" authorId="0">
      <text>
        <r>
          <rPr>
            <b/>
            <sz val="9"/>
            <color indexed="81"/>
            <rFont val="Tahoma"/>
            <family val="2"/>
          </rPr>
          <t>GREGOIRE Julie:</t>
        </r>
        <r>
          <rPr>
            <sz val="9"/>
            <color indexed="81"/>
            <rFont val="Tahoma"/>
            <family val="2"/>
          </rPr>
          <t xml:space="preserve">
Pas de seuil
Valeur mise en vue d'une évolution</t>
        </r>
      </text>
    </comment>
    <comment ref="J14" authorId="0">
      <text>
        <r>
          <rPr>
            <b/>
            <sz val="9"/>
            <color indexed="81"/>
            <rFont val="Tahoma"/>
            <family val="2"/>
          </rPr>
          <t>GREGOIRE Julie:</t>
        </r>
        <r>
          <rPr>
            <sz val="9"/>
            <color indexed="81"/>
            <rFont val="Tahoma"/>
            <family val="2"/>
          </rPr>
          <t xml:space="preserve">
Pas de seuil
Valeur mise en vue d'une évolution</t>
        </r>
      </text>
    </comment>
    <comment ref="M14" authorId="0">
      <text>
        <r>
          <rPr>
            <b/>
            <sz val="9"/>
            <color indexed="81"/>
            <rFont val="Tahoma"/>
            <family val="2"/>
          </rPr>
          <t>GREGOIRE Julie:</t>
        </r>
        <r>
          <rPr>
            <sz val="9"/>
            <color indexed="81"/>
            <rFont val="Tahoma"/>
            <family val="2"/>
          </rPr>
          <t xml:space="preserve">
Pas de seuil
Valeur mise en vue d'une évolution</t>
        </r>
      </text>
    </comment>
    <comment ref="N14" authorId="0">
      <text>
        <r>
          <rPr>
            <b/>
            <sz val="9"/>
            <color indexed="81"/>
            <rFont val="Tahoma"/>
            <family val="2"/>
          </rPr>
          <t>GREGOIRE Julie:</t>
        </r>
        <r>
          <rPr>
            <sz val="9"/>
            <color indexed="81"/>
            <rFont val="Tahoma"/>
            <family val="2"/>
          </rPr>
          <t xml:space="preserve">
Pas de seuil
Valeur mise en vue d'une évolution</t>
        </r>
      </text>
    </comment>
    <comment ref="O14" authorId="0">
      <text>
        <r>
          <rPr>
            <b/>
            <sz val="9"/>
            <color indexed="81"/>
            <rFont val="Tahoma"/>
            <family val="2"/>
          </rPr>
          <t>GREGOIRE Julie:</t>
        </r>
        <r>
          <rPr>
            <sz val="9"/>
            <color indexed="81"/>
            <rFont val="Tahoma"/>
            <family val="2"/>
          </rPr>
          <t xml:space="preserve">
Pas de seuil
Valeur mise en vue d'une évolution</t>
        </r>
      </text>
    </comment>
    <comment ref="S14" authorId="0">
      <text>
        <r>
          <rPr>
            <b/>
            <sz val="9"/>
            <color indexed="81"/>
            <rFont val="Tahoma"/>
            <family val="2"/>
          </rPr>
          <t>GREGOIRE Julie:</t>
        </r>
        <r>
          <rPr>
            <sz val="9"/>
            <color indexed="81"/>
            <rFont val="Tahoma"/>
            <family val="2"/>
          </rPr>
          <t xml:space="preserve">
Pas de seuil
Valeur mise en vue d'une évolution</t>
        </r>
      </text>
    </comment>
    <comment ref="T14" authorId="0">
      <text>
        <r>
          <rPr>
            <b/>
            <sz val="9"/>
            <color indexed="81"/>
            <rFont val="Tahoma"/>
            <family val="2"/>
          </rPr>
          <t>GREGOIRE Julie:</t>
        </r>
        <r>
          <rPr>
            <sz val="9"/>
            <color indexed="81"/>
            <rFont val="Tahoma"/>
            <family val="2"/>
          </rPr>
          <t xml:space="preserve">
Pas de seuil
Valeur mise en vue d'une évolution</t>
        </r>
      </text>
    </comment>
    <comment ref="U14" authorId="0">
      <text>
        <r>
          <rPr>
            <b/>
            <sz val="9"/>
            <color indexed="81"/>
            <rFont val="Tahoma"/>
            <family val="2"/>
          </rPr>
          <t>GREGOIRE Julie:</t>
        </r>
        <r>
          <rPr>
            <sz val="9"/>
            <color indexed="81"/>
            <rFont val="Tahoma"/>
            <family val="2"/>
          </rPr>
          <t xml:space="preserve">
Pas de seuil
Valeur mise en vue d'une évolution</t>
        </r>
      </text>
    </comment>
    <comment ref="X14" authorId="0">
      <text>
        <r>
          <rPr>
            <b/>
            <sz val="9"/>
            <color indexed="81"/>
            <rFont val="Tahoma"/>
            <family val="2"/>
          </rPr>
          <t>GREGOIRE Julie:</t>
        </r>
        <r>
          <rPr>
            <sz val="9"/>
            <color indexed="81"/>
            <rFont val="Tahoma"/>
            <family val="2"/>
          </rPr>
          <t xml:space="preserve">
Pas de seuil
Valeur mise en vue d'une évolution</t>
        </r>
      </text>
    </comment>
    <comment ref="Y14" authorId="0">
      <text>
        <r>
          <rPr>
            <b/>
            <sz val="9"/>
            <color indexed="81"/>
            <rFont val="Tahoma"/>
            <family val="2"/>
          </rPr>
          <t>GREGOIRE Julie:</t>
        </r>
        <r>
          <rPr>
            <sz val="9"/>
            <color indexed="81"/>
            <rFont val="Tahoma"/>
            <family val="2"/>
          </rPr>
          <t xml:space="preserve">
Pas de seuil
Valeur mise en vue d'une évolution</t>
        </r>
      </text>
    </comment>
    <comment ref="AC14" authorId="0">
      <text>
        <r>
          <rPr>
            <b/>
            <sz val="9"/>
            <color indexed="81"/>
            <rFont val="Tahoma"/>
            <family val="2"/>
          </rPr>
          <t>GREGOIRE Julie:</t>
        </r>
        <r>
          <rPr>
            <sz val="9"/>
            <color indexed="81"/>
            <rFont val="Tahoma"/>
            <family val="2"/>
          </rPr>
          <t xml:space="preserve">
Pas de seuil
Valeur mise en vue d'une évolution</t>
        </r>
      </text>
    </comment>
    <comment ref="AD14" authorId="0">
      <text>
        <r>
          <rPr>
            <b/>
            <sz val="9"/>
            <color indexed="81"/>
            <rFont val="Tahoma"/>
            <family val="2"/>
          </rPr>
          <t>GREGOIRE Julie:</t>
        </r>
        <r>
          <rPr>
            <sz val="9"/>
            <color indexed="81"/>
            <rFont val="Tahoma"/>
            <family val="2"/>
          </rPr>
          <t xml:space="preserve">
Pas de seuil
Valeur mise en vue d'une évolution</t>
        </r>
      </text>
    </comment>
    <comment ref="D15" authorId="0">
      <text>
        <r>
          <rPr>
            <b/>
            <sz val="9"/>
            <color indexed="81"/>
            <rFont val="Tahoma"/>
            <family val="2"/>
          </rPr>
          <t>GREGOIRE Julie:</t>
        </r>
        <r>
          <rPr>
            <sz val="9"/>
            <color indexed="81"/>
            <rFont val="Tahoma"/>
            <family val="2"/>
          </rPr>
          <t xml:space="preserve">
Pas de seuil
Valeur mise en vue d'une évolution</t>
        </r>
      </text>
    </comment>
    <comment ref="E15" authorId="0">
      <text>
        <r>
          <rPr>
            <b/>
            <sz val="9"/>
            <color indexed="81"/>
            <rFont val="Tahoma"/>
            <family val="2"/>
          </rPr>
          <t>GREGOIRE Julie:</t>
        </r>
        <r>
          <rPr>
            <sz val="9"/>
            <color indexed="81"/>
            <rFont val="Tahoma"/>
            <family val="2"/>
          </rPr>
          <t xml:space="preserve">
Pas de seuil
Valeur mise en vue d'une évolution</t>
        </r>
      </text>
    </comment>
    <comment ref="H15" authorId="0">
      <text>
        <r>
          <rPr>
            <b/>
            <sz val="9"/>
            <color indexed="81"/>
            <rFont val="Tahoma"/>
            <family val="2"/>
          </rPr>
          <t>GREGOIRE Julie:</t>
        </r>
        <r>
          <rPr>
            <sz val="9"/>
            <color indexed="81"/>
            <rFont val="Tahoma"/>
            <family val="2"/>
          </rPr>
          <t xml:space="preserve">
Pas de seuil
Valeur mise en vue d'une évolution</t>
        </r>
      </text>
    </comment>
    <comment ref="I15" authorId="0">
      <text>
        <r>
          <rPr>
            <b/>
            <sz val="9"/>
            <color indexed="81"/>
            <rFont val="Tahoma"/>
            <family val="2"/>
          </rPr>
          <t>GREGOIRE Julie:</t>
        </r>
        <r>
          <rPr>
            <sz val="9"/>
            <color indexed="81"/>
            <rFont val="Tahoma"/>
            <family val="2"/>
          </rPr>
          <t xml:space="preserve">
Pas de seuil
Valeur mise en vue d'une évolution</t>
        </r>
      </text>
    </comment>
    <comment ref="J15" authorId="0">
      <text>
        <r>
          <rPr>
            <b/>
            <sz val="9"/>
            <color indexed="81"/>
            <rFont val="Tahoma"/>
            <family val="2"/>
          </rPr>
          <t>GREGOIRE Julie:</t>
        </r>
        <r>
          <rPr>
            <sz val="9"/>
            <color indexed="81"/>
            <rFont val="Tahoma"/>
            <family val="2"/>
          </rPr>
          <t xml:space="preserve">
Pas de seuil
Valeur mise en vue d'une évolution</t>
        </r>
      </text>
    </comment>
    <comment ref="M15" authorId="0">
      <text>
        <r>
          <rPr>
            <b/>
            <sz val="9"/>
            <color indexed="81"/>
            <rFont val="Tahoma"/>
            <family val="2"/>
          </rPr>
          <t>GREGOIRE Julie:</t>
        </r>
        <r>
          <rPr>
            <sz val="9"/>
            <color indexed="81"/>
            <rFont val="Tahoma"/>
            <family val="2"/>
          </rPr>
          <t xml:space="preserve">
Pas de seuil
Valeur mise en vue d'une évolution</t>
        </r>
      </text>
    </comment>
    <comment ref="N15" authorId="0">
      <text>
        <r>
          <rPr>
            <b/>
            <sz val="9"/>
            <color indexed="81"/>
            <rFont val="Tahoma"/>
            <family val="2"/>
          </rPr>
          <t>GREGOIRE Julie:</t>
        </r>
        <r>
          <rPr>
            <sz val="9"/>
            <color indexed="81"/>
            <rFont val="Tahoma"/>
            <family val="2"/>
          </rPr>
          <t xml:space="preserve">
Pas de seuil
Valeur mise en vue d'une évolution</t>
        </r>
      </text>
    </comment>
    <comment ref="O15" authorId="0">
      <text>
        <r>
          <rPr>
            <b/>
            <sz val="9"/>
            <color indexed="81"/>
            <rFont val="Tahoma"/>
            <family val="2"/>
          </rPr>
          <t>GREGOIRE Julie:</t>
        </r>
        <r>
          <rPr>
            <sz val="9"/>
            <color indexed="81"/>
            <rFont val="Tahoma"/>
            <family val="2"/>
          </rPr>
          <t xml:space="preserve">
Pas de seuil
Valeur mise en vue d'une évolution</t>
        </r>
      </text>
    </comment>
    <comment ref="S15" authorId="0">
      <text>
        <r>
          <rPr>
            <b/>
            <sz val="9"/>
            <color indexed="81"/>
            <rFont val="Tahoma"/>
            <family val="2"/>
          </rPr>
          <t>GREGOIRE Julie:</t>
        </r>
        <r>
          <rPr>
            <sz val="9"/>
            <color indexed="81"/>
            <rFont val="Tahoma"/>
            <family val="2"/>
          </rPr>
          <t xml:space="preserve">
Pas de seuil
Valeur mise en vue d'une évolution</t>
        </r>
      </text>
    </comment>
    <comment ref="T15" authorId="0">
      <text>
        <r>
          <rPr>
            <b/>
            <sz val="9"/>
            <color indexed="81"/>
            <rFont val="Tahoma"/>
            <family val="2"/>
          </rPr>
          <t>GREGOIRE Julie:</t>
        </r>
        <r>
          <rPr>
            <sz val="9"/>
            <color indexed="81"/>
            <rFont val="Tahoma"/>
            <family val="2"/>
          </rPr>
          <t xml:space="preserve">
Pas de seuil
Valeur mise en vue d'une évolution</t>
        </r>
      </text>
    </comment>
    <comment ref="U15" authorId="0">
      <text>
        <r>
          <rPr>
            <b/>
            <sz val="9"/>
            <color indexed="81"/>
            <rFont val="Tahoma"/>
            <family val="2"/>
          </rPr>
          <t>GREGOIRE Julie:</t>
        </r>
        <r>
          <rPr>
            <sz val="9"/>
            <color indexed="81"/>
            <rFont val="Tahoma"/>
            <family val="2"/>
          </rPr>
          <t xml:space="preserve">
Pas de seuil
Valeur mise en vue d'une évolution</t>
        </r>
      </text>
    </comment>
    <comment ref="X15" authorId="0">
      <text>
        <r>
          <rPr>
            <b/>
            <sz val="9"/>
            <color indexed="81"/>
            <rFont val="Tahoma"/>
            <family val="2"/>
          </rPr>
          <t>GREGOIRE Julie:</t>
        </r>
        <r>
          <rPr>
            <sz val="9"/>
            <color indexed="81"/>
            <rFont val="Tahoma"/>
            <family val="2"/>
          </rPr>
          <t xml:space="preserve">
Pas de seuil
Valeur mise en vue d'une évolution</t>
        </r>
      </text>
    </comment>
    <comment ref="Y15" authorId="0">
      <text>
        <r>
          <rPr>
            <b/>
            <sz val="9"/>
            <color indexed="81"/>
            <rFont val="Tahoma"/>
            <family val="2"/>
          </rPr>
          <t>GREGOIRE Julie:</t>
        </r>
        <r>
          <rPr>
            <sz val="9"/>
            <color indexed="81"/>
            <rFont val="Tahoma"/>
            <family val="2"/>
          </rPr>
          <t xml:space="preserve">
Pas de seuil
Valeur mise en vue d'une évolution</t>
        </r>
      </text>
    </comment>
    <comment ref="AC15" authorId="0">
      <text>
        <r>
          <rPr>
            <b/>
            <sz val="9"/>
            <color indexed="81"/>
            <rFont val="Tahoma"/>
            <family val="2"/>
          </rPr>
          <t>GREGOIRE Julie:</t>
        </r>
        <r>
          <rPr>
            <sz val="9"/>
            <color indexed="81"/>
            <rFont val="Tahoma"/>
            <family val="2"/>
          </rPr>
          <t xml:space="preserve">
Pas de seuil
Valeur mise en vue d'une évolution</t>
        </r>
      </text>
    </comment>
    <comment ref="AD15" authorId="0">
      <text>
        <r>
          <rPr>
            <b/>
            <sz val="9"/>
            <color indexed="81"/>
            <rFont val="Tahoma"/>
            <family val="2"/>
          </rPr>
          <t>GREGOIRE Julie:</t>
        </r>
        <r>
          <rPr>
            <sz val="9"/>
            <color indexed="81"/>
            <rFont val="Tahoma"/>
            <family val="2"/>
          </rPr>
          <t xml:space="preserve">
Pas de seuil
Valeur mise en vue d'une évolution</t>
        </r>
      </text>
    </comment>
    <comment ref="J16" authorId="0">
      <text>
        <r>
          <rPr>
            <b/>
            <sz val="9"/>
            <color indexed="81"/>
            <rFont val="Tahoma"/>
            <family val="2"/>
          </rPr>
          <t>GREGOIRE Julie:</t>
        </r>
        <r>
          <rPr>
            <sz val="9"/>
            <color indexed="81"/>
            <rFont val="Tahoma"/>
            <family val="2"/>
          </rPr>
          <t xml:space="preserve">
Pas de seuil
Valeur mise en vue d'une évolution</t>
        </r>
      </text>
    </comment>
    <comment ref="S16" authorId="0">
      <text>
        <r>
          <rPr>
            <b/>
            <sz val="9"/>
            <color indexed="81"/>
            <rFont val="Tahoma"/>
            <family val="2"/>
          </rPr>
          <t>GREGOIRE Julie:</t>
        </r>
        <r>
          <rPr>
            <sz val="9"/>
            <color indexed="81"/>
            <rFont val="Tahoma"/>
            <family val="2"/>
          </rPr>
          <t xml:space="preserve">
Pas de seuil
Valeur mise en vue d'une évolution</t>
        </r>
      </text>
    </comment>
    <comment ref="T16" authorId="0">
      <text>
        <r>
          <rPr>
            <b/>
            <sz val="9"/>
            <color indexed="81"/>
            <rFont val="Tahoma"/>
            <family val="2"/>
          </rPr>
          <t>GREGOIRE Julie:</t>
        </r>
        <r>
          <rPr>
            <sz val="9"/>
            <color indexed="81"/>
            <rFont val="Tahoma"/>
            <family val="2"/>
          </rPr>
          <t xml:space="preserve">
Pas de seuil
Valeur mise en vue d'une évolution</t>
        </r>
      </text>
    </comment>
    <comment ref="U16" authorId="0">
      <text>
        <r>
          <rPr>
            <b/>
            <sz val="9"/>
            <color indexed="81"/>
            <rFont val="Tahoma"/>
            <family val="2"/>
          </rPr>
          <t>GREGOIRE Julie:</t>
        </r>
        <r>
          <rPr>
            <sz val="9"/>
            <color indexed="81"/>
            <rFont val="Tahoma"/>
            <family val="2"/>
          </rPr>
          <t xml:space="preserve">
Pas de seuil
Valeur mise en vue d'une évolution</t>
        </r>
      </text>
    </comment>
    <comment ref="X16" authorId="0">
      <text>
        <r>
          <rPr>
            <b/>
            <sz val="9"/>
            <color indexed="81"/>
            <rFont val="Tahoma"/>
            <family val="2"/>
          </rPr>
          <t>GREGOIRE Julie:</t>
        </r>
        <r>
          <rPr>
            <sz val="9"/>
            <color indexed="81"/>
            <rFont val="Tahoma"/>
            <family val="2"/>
          </rPr>
          <t xml:space="preserve">
Pas de seuil
Valeur mise en vue d'une évolution</t>
        </r>
      </text>
    </comment>
    <comment ref="Y16" authorId="0">
      <text>
        <r>
          <rPr>
            <b/>
            <sz val="9"/>
            <color indexed="81"/>
            <rFont val="Tahoma"/>
            <family val="2"/>
          </rPr>
          <t>GREGOIRE Julie:</t>
        </r>
        <r>
          <rPr>
            <sz val="9"/>
            <color indexed="81"/>
            <rFont val="Tahoma"/>
            <family val="2"/>
          </rPr>
          <t xml:space="preserve">
Pas de seuil
Valeur mise en vue d'une évolution</t>
        </r>
      </text>
    </comment>
    <comment ref="AC16" authorId="0">
      <text>
        <r>
          <rPr>
            <b/>
            <sz val="9"/>
            <color indexed="81"/>
            <rFont val="Tahoma"/>
            <family val="2"/>
          </rPr>
          <t>GREGOIRE Julie:</t>
        </r>
        <r>
          <rPr>
            <sz val="9"/>
            <color indexed="81"/>
            <rFont val="Tahoma"/>
            <family val="2"/>
          </rPr>
          <t xml:space="preserve">
Pas de seuil
Valeur mise en vue d'une évolution</t>
        </r>
      </text>
    </comment>
    <comment ref="AD16" authorId="0">
      <text>
        <r>
          <rPr>
            <b/>
            <sz val="9"/>
            <color indexed="81"/>
            <rFont val="Tahoma"/>
            <family val="2"/>
          </rPr>
          <t>GREGOIRE Julie:</t>
        </r>
        <r>
          <rPr>
            <sz val="9"/>
            <color indexed="81"/>
            <rFont val="Tahoma"/>
            <family val="2"/>
          </rPr>
          <t xml:space="preserve">
Pas de seuil
Valeur mise en vue d'une évolution</t>
        </r>
      </text>
    </comment>
    <comment ref="J17" authorId="0">
      <text>
        <r>
          <rPr>
            <b/>
            <sz val="9"/>
            <color indexed="81"/>
            <rFont val="Tahoma"/>
            <family val="2"/>
          </rPr>
          <t>GREGOIRE Julie:</t>
        </r>
        <r>
          <rPr>
            <sz val="9"/>
            <color indexed="81"/>
            <rFont val="Tahoma"/>
            <family val="2"/>
          </rPr>
          <t xml:space="preserve">
Pas de seuil
Valeur mise en vue d'une évolution</t>
        </r>
      </text>
    </comment>
    <comment ref="S17" authorId="0">
      <text>
        <r>
          <rPr>
            <b/>
            <sz val="9"/>
            <color indexed="81"/>
            <rFont val="Tahoma"/>
            <family val="2"/>
          </rPr>
          <t>GREGOIRE Julie:</t>
        </r>
        <r>
          <rPr>
            <sz val="9"/>
            <color indexed="81"/>
            <rFont val="Tahoma"/>
            <family val="2"/>
          </rPr>
          <t xml:space="preserve">
Pas de seuil
Valeur mise en vue d'une évolution</t>
        </r>
      </text>
    </comment>
    <comment ref="T17" authorId="0">
      <text>
        <r>
          <rPr>
            <b/>
            <sz val="9"/>
            <color indexed="81"/>
            <rFont val="Tahoma"/>
            <family val="2"/>
          </rPr>
          <t>GREGOIRE Julie:</t>
        </r>
        <r>
          <rPr>
            <sz val="9"/>
            <color indexed="81"/>
            <rFont val="Tahoma"/>
            <family val="2"/>
          </rPr>
          <t xml:space="preserve">
Pas de seuil
Valeur mise en vue d'une évolution</t>
        </r>
      </text>
    </comment>
    <comment ref="U17" authorId="0">
      <text>
        <r>
          <rPr>
            <b/>
            <sz val="9"/>
            <color indexed="81"/>
            <rFont val="Tahoma"/>
            <family val="2"/>
          </rPr>
          <t>GREGOIRE Julie:</t>
        </r>
        <r>
          <rPr>
            <sz val="9"/>
            <color indexed="81"/>
            <rFont val="Tahoma"/>
            <family val="2"/>
          </rPr>
          <t xml:space="preserve">
Pas de seuil
Valeur mise en vue d'une évolution</t>
        </r>
      </text>
    </comment>
    <comment ref="X17" authorId="0">
      <text>
        <r>
          <rPr>
            <b/>
            <sz val="9"/>
            <color indexed="81"/>
            <rFont val="Tahoma"/>
            <family val="2"/>
          </rPr>
          <t>GREGOIRE Julie:</t>
        </r>
        <r>
          <rPr>
            <sz val="9"/>
            <color indexed="81"/>
            <rFont val="Tahoma"/>
            <family val="2"/>
          </rPr>
          <t xml:space="preserve">
Pas de seuil
Valeur mise en vue d'une évolution</t>
        </r>
      </text>
    </comment>
    <comment ref="Y17" authorId="0">
      <text>
        <r>
          <rPr>
            <b/>
            <sz val="9"/>
            <color indexed="81"/>
            <rFont val="Tahoma"/>
            <family val="2"/>
          </rPr>
          <t>GREGOIRE Julie:</t>
        </r>
        <r>
          <rPr>
            <sz val="9"/>
            <color indexed="81"/>
            <rFont val="Tahoma"/>
            <family val="2"/>
          </rPr>
          <t xml:space="preserve">
Pas de seuil
Valeur mise en vue d'une évolution</t>
        </r>
      </text>
    </comment>
    <comment ref="AC17" authorId="0">
      <text>
        <r>
          <rPr>
            <b/>
            <sz val="9"/>
            <color indexed="81"/>
            <rFont val="Tahoma"/>
            <family val="2"/>
          </rPr>
          <t>GREGOIRE Julie:</t>
        </r>
        <r>
          <rPr>
            <sz val="9"/>
            <color indexed="81"/>
            <rFont val="Tahoma"/>
            <family val="2"/>
          </rPr>
          <t xml:space="preserve">
Pas de seuil
Valeur mise en vue d'une évolution</t>
        </r>
      </text>
    </comment>
    <comment ref="AD17" authorId="0">
      <text>
        <r>
          <rPr>
            <b/>
            <sz val="9"/>
            <color indexed="81"/>
            <rFont val="Tahoma"/>
            <family val="2"/>
          </rPr>
          <t>GREGOIRE Julie:</t>
        </r>
        <r>
          <rPr>
            <sz val="9"/>
            <color indexed="81"/>
            <rFont val="Tahoma"/>
            <family val="2"/>
          </rPr>
          <t xml:space="preserve">
Pas de seuil
Valeur mise en vue d'une évolution</t>
        </r>
      </text>
    </comment>
    <comment ref="I18" authorId="0">
      <text>
        <r>
          <rPr>
            <b/>
            <sz val="9"/>
            <color indexed="81"/>
            <rFont val="Tahoma"/>
            <family val="2"/>
          </rPr>
          <t>GREGOIRE Julie:</t>
        </r>
        <r>
          <rPr>
            <sz val="9"/>
            <color indexed="81"/>
            <rFont val="Tahoma"/>
            <family val="2"/>
          </rPr>
          <t xml:space="preserve">
Pas de seuil
Valeur mise en vue d'une évolution</t>
        </r>
      </text>
    </comment>
    <comment ref="J18" authorId="0">
      <text>
        <r>
          <rPr>
            <b/>
            <sz val="9"/>
            <color indexed="81"/>
            <rFont val="Tahoma"/>
            <family val="2"/>
          </rPr>
          <t>GREGOIRE Julie:</t>
        </r>
        <r>
          <rPr>
            <sz val="9"/>
            <color indexed="81"/>
            <rFont val="Tahoma"/>
            <family val="2"/>
          </rPr>
          <t xml:space="preserve">
Pas de seuil
Valeur mise en vue d'une évolution</t>
        </r>
      </text>
    </comment>
    <comment ref="S18" authorId="0">
      <text>
        <r>
          <rPr>
            <b/>
            <sz val="9"/>
            <color indexed="81"/>
            <rFont val="Tahoma"/>
            <family val="2"/>
          </rPr>
          <t>GREGOIRE Julie:</t>
        </r>
        <r>
          <rPr>
            <sz val="9"/>
            <color indexed="81"/>
            <rFont val="Tahoma"/>
            <family val="2"/>
          </rPr>
          <t xml:space="preserve">
Pas de seuil
Valeur mise en vue d'une évolution</t>
        </r>
      </text>
    </comment>
    <comment ref="T18" authorId="0">
      <text>
        <r>
          <rPr>
            <b/>
            <sz val="9"/>
            <color indexed="81"/>
            <rFont val="Tahoma"/>
            <family val="2"/>
          </rPr>
          <t>GREGOIRE Julie:</t>
        </r>
        <r>
          <rPr>
            <sz val="9"/>
            <color indexed="81"/>
            <rFont val="Tahoma"/>
            <family val="2"/>
          </rPr>
          <t xml:space="preserve">
Pas de seuil
Valeur mise en vue d'une évolution</t>
        </r>
      </text>
    </comment>
    <comment ref="U18" authorId="0">
      <text>
        <r>
          <rPr>
            <b/>
            <sz val="9"/>
            <color indexed="81"/>
            <rFont val="Tahoma"/>
            <family val="2"/>
          </rPr>
          <t>GREGOIRE Julie:</t>
        </r>
        <r>
          <rPr>
            <sz val="9"/>
            <color indexed="81"/>
            <rFont val="Tahoma"/>
            <family val="2"/>
          </rPr>
          <t xml:space="preserve">
Pas de seuil
Valeur mise en vue d'une évolution</t>
        </r>
      </text>
    </comment>
    <comment ref="X18" authorId="0">
      <text>
        <r>
          <rPr>
            <b/>
            <sz val="9"/>
            <color indexed="81"/>
            <rFont val="Tahoma"/>
            <family val="2"/>
          </rPr>
          <t>GREGOIRE Julie:</t>
        </r>
        <r>
          <rPr>
            <sz val="9"/>
            <color indexed="81"/>
            <rFont val="Tahoma"/>
            <family val="2"/>
          </rPr>
          <t xml:space="preserve">
Pas de seuil
Valeur mise en vue d'une évolution</t>
        </r>
      </text>
    </comment>
    <comment ref="Y18" authorId="0">
      <text>
        <r>
          <rPr>
            <b/>
            <sz val="9"/>
            <color indexed="81"/>
            <rFont val="Tahoma"/>
            <family val="2"/>
          </rPr>
          <t>GREGOIRE Julie:</t>
        </r>
        <r>
          <rPr>
            <sz val="9"/>
            <color indexed="81"/>
            <rFont val="Tahoma"/>
            <family val="2"/>
          </rPr>
          <t xml:space="preserve">
Pas de seuil
Valeur mise en vue d'une évolution</t>
        </r>
      </text>
    </comment>
    <comment ref="AC18" authorId="0">
      <text>
        <r>
          <rPr>
            <b/>
            <sz val="9"/>
            <color indexed="81"/>
            <rFont val="Tahoma"/>
            <family val="2"/>
          </rPr>
          <t>GREGOIRE Julie:</t>
        </r>
        <r>
          <rPr>
            <sz val="9"/>
            <color indexed="81"/>
            <rFont val="Tahoma"/>
            <family val="2"/>
          </rPr>
          <t xml:space="preserve">
Pas de seuil
Valeur mise en vue d'une évolution</t>
        </r>
      </text>
    </comment>
    <comment ref="AD18" authorId="0">
      <text>
        <r>
          <rPr>
            <b/>
            <sz val="9"/>
            <color indexed="81"/>
            <rFont val="Tahoma"/>
            <family val="2"/>
          </rPr>
          <t>GREGOIRE Julie:</t>
        </r>
        <r>
          <rPr>
            <sz val="9"/>
            <color indexed="81"/>
            <rFont val="Tahoma"/>
            <family val="2"/>
          </rPr>
          <t xml:space="preserve">
Pas de seuil
Valeur mise en vue d'une évolution</t>
        </r>
      </text>
    </comment>
    <comment ref="J19" authorId="0">
      <text>
        <r>
          <rPr>
            <b/>
            <sz val="9"/>
            <color indexed="81"/>
            <rFont val="Tahoma"/>
            <family val="2"/>
          </rPr>
          <t>GREGOIRE Julie:</t>
        </r>
        <r>
          <rPr>
            <sz val="9"/>
            <color indexed="81"/>
            <rFont val="Tahoma"/>
            <family val="2"/>
          </rPr>
          <t xml:space="preserve">
Pas de seuil
Valeur mise en vue d'une évolution</t>
        </r>
      </text>
    </comment>
    <comment ref="S19" authorId="0">
      <text>
        <r>
          <rPr>
            <b/>
            <sz val="9"/>
            <color indexed="81"/>
            <rFont val="Tahoma"/>
            <family val="2"/>
          </rPr>
          <t>GREGOIRE Julie:</t>
        </r>
        <r>
          <rPr>
            <sz val="9"/>
            <color indexed="81"/>
            <rFont val="Tahoma"/>
            <family val="2"/>
          </rPr>
          <t xml:space="preserve">
Pas de seuil
Valeur mise en vue d'une évolution</t>
        </r>
      </text>
    </comment>
    <comment ref="T19" authorId="0">
      <text>
        <r>
          <rPr>
            <b/>
            <sz val="9"/>
            <color indexed="81"/>
            <rFont val="Tahoma"/>
            <family val="2"/>
          </rPr>
          <t>GREGOIRE Julie:</t>
        </r>
        <r>
          <rPr>
            <sz val="9"/>
            <color indexed="81"/>
            <rFont val="Tahoma"/>
            <family val="2"/>
          </rPr>
          <t xml:space="preserve">
Pas de seuil
Valeur mise en vue d'une évolution</t>
        </r>
      </text>
    </comment>
    <comment ref="U19" authorId="0">
      <text>
        <r>
          <rPr>
            <b/>
            <sz val="9"/>
            <color indexed="81"/>
            <rFont val="Tahoma"/>
            <family val="2"/>
          </rPr>
          <t>GREGOIRE Julie:</t>
        </r>
        <r>
          <rPr>
            <sz val="9"/>
            <color indexed="81"/>
            <rFont val="Tahoma"/>
            <family val="2"/>
          </rPr>
          <t xml:space="preserve">
Pas de seuil
Valeur mise en vue d'une évolution</t>
        </r>
      </text>
    </comment>
    <comment ref="X19" authorId="0">
      <text>
        <r>
          <rPr>
            <b/>
            <sz val="9"/>
            <color indexed="81"/>
            <rFont val="Tahoma"/>
            <family val="2"/>
          </rPr>
          <t>GREGOIRE Julie:</t>
        </r>
        <r>
          <rPr>
            <sz val="9"/>
            <color indexed="81"/>
            <rFont val="Tahoma"/>
            <family val="2"/>
          </rPr>
          <t xml:space="preserve">
Pas de seuil
Valeur mise en vue d'une évolution</t>
        </r>
      </text>
    </comment>
    <comment ref="Y19" authorId="0">
      <text>
        <r>
          <rPr>
            <b/>
            <sz val="9"/>
            <color indexed="81"/>
            <rFont val="Tahoma"/>
            <family val="2"/>
          </rPr>
          <t>GREGOIRE Julie:</t>
        </r>
        <r>
          <rPr>
            <sz val="9"/>
            <color indexed="81"/>
            <rFont val="Tahoma"/>
            <family val="2"/>
          </rPr>
          <t xml:space="preserve">
Pas de seuil
Valeur mise en vue d'une évolution</t>
        </r>
      </text>
    </comment>
    <comment ref="AC19" authorId="0">
      <text>
        <r>
          <rPr>
            <b/>
            <sz val="9"/>
            <color indexed="81"/>
            <rFont val="Tahoma"/>
            <family val="2"/>
          </rPr>
          <t>GREGOIRE Julie:</t>
        </r>
        <r>
          <rPr>
            <sz val="9"/>
            <color indexed="81"/>
            <rFont val="Tahoma"/>
            <family val="2"/>
          </rPr>
          <t xml:space="preserve">
Pas de seuil
Valeur mise en vue d'une évolution</t>
        </r>
      </text>
    </comment>
    <comment ref="AD19" authorId="0">
      <text>
        <r>
          <rPr>
            <b/>
            <sz val="9"/>
            <color indexed="81"/>
            <rFont val="Tahoma"/>
            <family val="2"/>
          </rPr>
          <t>GREGOIRE Julie:</t>
        </r>
        <r>
          <rPr>
            <sz val="9"/>
            <color indexed="81"/>
            <rFont val="Tahoma"/>
            <family val="2"/>
          </rPr>
          <t xml:space="preserve">
Pas de seuil
Valeur mise en vue d'une évolution</t>
        </r>
      </text>
    </comment>
    <comment ref="J20" authorId="0">
      <text>
        <r>
          <rPr>
            <b/>
            <sz val="9"/>
            <color indexed="81"/>
            <rFont val="Tahoma"/>
            <family val="2"/>
          </rPr>
          <t>GREGOIRE Julie:</t>
        </r>
        <r>
          <rPr>
            <sz val="9"/>
            <color indexed="81"/>
            <rFont val="Tahoma"/>
            <family val="2"/>
          </rPr>
          <t xml:space="preserve">
Pas de seuil
Valeur mise en vue d'une évolution</t>
        </r>
      </text>
    </comment>
    <comment ref="S20" authorId="0">
      <text>
        <r>
          <rPr>
            <b/>
            <sz val="9"/>
            <color indexed="81"/>
            <rFont val="Tahoma"/>
            <family val="2"/>
          </rPr>
          <t>GREGOIRE Julie:</t>
        </r>
        <r>
          <rPr>
            <sz val="9"/>
            <color indexed="81"/>
            <rFont val="Tahoma"/>
            <family val="2"/>
          </rPr>
          <t xml:space="preserve">
Pas de seuil
Valeur mise en vue d'une évolution</t>
        </r>
      </text>
    </comment>
    <comment ref="T20" authorId="0">
      <text>
        <r>
          <rPr>
            <b/>
            <sz val="9"/>
            <color indexed="81"/>
            <rFont val="Tahoma"/>
            <family val="2"/>
          </rPr>
          <t>GREGOIRE Julie:</t>
        </r>
        <r>
          <rPr>
            <sz val="9"/>
            <color indexed="81"/>
            <rFont val="Tahoma"/>
            <family val="2"/>
          </rPr>
          <t xml:space="preserve">
Pas de seuil
Valeur mise en vue d'une évolution</t>
        </r>
      </text>
    </comment>
    <comment ref="U20" authorId="0">
      <text>
        <r>
          <rPr>
            <b/>
            <sz val="9"/>
            <color indexed="81"/>
            <rFont val="Tahoma"/>
            <family val="2"/>
          </rPr>
          <t>GREGOIRE Julie:</t>
        </r>
        <r>
          <rPr>
            <sz val="9"/>
            <color indexed="81"/>
            <rFont val="Tahoma"/>
            <family val="2"/>
          </rPr>
          <t xml:space="preserve">
Pas de seuil
Valeur mise en vue d'une évolution</t>
        </r>
      </text>
    </comment>
    <comment ref="X20" authorId="0">
      <text>
        <r>
          <rPr>
            <b/>
            <sz val="9"/>
            <color indexed="81"/>
            <rFont val="Tahoma"/>
            <family val="2"/>
          </rPr>
          <t>GREGOIRE Julie:</t>
        </r>
        <r>
          <rPr>
            <sz val="9"/>
            <color indexed="81"/>
            <rFont val="Tahoma"/>
            <family val="2"/>
          </rPr>
          <t xml:space="preserve">
Pas de seuil
Valeur mise en vue d'une évolution</t>
        </r>
      </text>
    </comment>
    <comment ref="Y20" authorId="0">
      <text>
        <r>
          <rPr>
            <b/>
            <sz val="9"/>
            <color indexed="81"/>
            <rFont val="Tahoma"/>
            <family val="2"/>
          </rPr>
          <t>GREGOIRE Julie:</t>
        </r>
        <r>
          <rPr>
            <sz val="9"/>
            <color indexed="81"/>
            <rFont val="Tahoma"/>
            <family val="2"/>
          </rPr>
          <t xml:space="preserve">
Pas de seuil
Valeur mise en vue d'une évolution</t>
        </r>
      </text>
    </comment>
    <comment ref="AC20" authorId="0">
      <text>
        <r>
          <rPr>
            <b/>
            <sz val="9"/>
            <color indexed="81"/>
            <rFont val="Tahoma"/>
            <family val="2"/>
          </rPr>
          <t>GREGOIRE Julie:</t>
        </r>
        <r>
          <rPr>
            <sz val="9"/>
            <color indexed="81"/>
            <rFont val="Tahoma"/>
            <family val="2"/>
          </rPr>
          <t xml:space="preserve">
Pas de seuil
Valeur mise en vue d'une évolution</t>
        </r>
      </text>
    </comment>
    <comment ref="AD20" authorId="0">
      <text>
        <r>
          <rPr>
            <b/>
            <sz val="9"/>
            <color indexed="81"/>
            <rFont val="Tahoma"/>
            <family val="2"/>
          </rPr>
          <t>GREGOIRE Julie:</t>
        </r>
        <r>
          <rPr>
            <sz val="9"/>
            <color indexed="81"/>
            <rFont val="Tahoma"/>
            <family val="2"/>
          </rPr>
          <t xml:space="preserve">
Pas de seuil
Valeur mise en vue d'une évolution</t>
        </r>
      </text>
    </comment>
    <comment ref="J21" authorId="0">
      <text>
        <r>
          <rPr>
            <b/>
            <sz val="9"/>
            <color indexed="81"/>
            <rFont val="Tahoma"/>
            <family val="2"/>
          </rPr>
          <t>GREGOIRE Julie:</t>
        </r>
        <r>
          <rPr>
            <sz val="9"/>
            <color indexed="81"/>
            <rFont val="Tahoma"/>
            <family val="2"/>
          </rPr>
          <t xml:space="preserve">
Pas de seuil
Valeur mise en vue d'une évolution</t>
        </r>
      </text>
    </comment>
    <comment ref="N21" authorId="0">
      <text>
        <r>
          <rPr>
            <b/>
            <sz val="9"/>
            <color indexed="81"/>
            <rFont val="Tahoma"/>
            <family val="2"/>
          </rPr>
          <t xml:space="preserve">
</t>
        </r>
      </text>
    </comment>
    <comment ref="S21" authorId="0">
      <text>
        <r>
          <rPr>
            <b/>
            <sz val="9"/>
            <color indexed="81"/>
            <rFont val="Tahoma"/>
            <family val="2"/>
          </rPr>
          <t>GREGOIRE Julie:</t>
        </r>
        <r>
          <rPr>
            <sz val="9"/>
            <color indexed="81"/>
            <rFont val="Tahoma"/>
            <family val="2"/>
          </rPr>
          <t xml:space="preserve">
Pas de seuil
Valeur mise en vue d'une évolution</t>
        </r>
      </text>
    </comment>
    <comment ref="T21" authorId="0">
      <text>
        <r>
          <rPr>
            <b/>
            <sz val="9"/>
            <color indexed="81"/>
            <rFont val="Tahoma"/>
            <family val="2"/>
          </rPr>
          <t>GREGOIRE Julie:</t>
        </r>
        <r>
          <rPr>
            <sz val="9"/>
            <color indexed="81"/>
            <rFont val="Tahoma"/>
            <family val="2"/>
          </rPr>
          <t xml:space="preserve">
Pas de seuil
Valeur mise en vue d'une évolution</t>
        </r>
      </text>
    </comment>
    <comment ref="U21" authorId="0">
      <text>
        <r>
          <rPr>
            <b/>
            <sz val="9"/>
            <color indexed="81"/>
            <rFont val="Tahoma"/>
            <family val="2"/>
          </rPr>
          <t>GREGOIRE Julie:</t>
        </r>
        <r>
          <rPr>
            <sz val="9"/>
            <color indexed="81"/>
            <rFont val="Tahoma"/>
            <family val="2"/>
          </rPr>
          <t xml:space="preserve">
Pas de seuil
Valeur mise en vue d'une évolution</t>
        </r>
      </text>
    </comment>
    <comment ref="X21" authorId="0">
      <text>
        <r>
          <rPr>
            <b/>
            <sz val="9"/>
            <color indexed="81"/>
            <rFont val="Tahoma"/>
            <family val="2"/>
          </rPr>
          <t>GREGOIRE Julie:</t>
        </r>
        <r>
          <rPr>
            <sz val="9"/>
            <color indexed="81"/>
            <rFont val="Tahoma"/>
            <family val="2"/>
          </rPr>
          <t xml:space="preserve">
Pas de seuil
Valeur mise en vue d'une évolution</t>
        </r>
      </text>
    </comment>
    <comment ref="Y21" authorId="0">
      <text>
        <r>
          <rPr>
            <b/>
            <sz val="9"/>
            <color indexed="81"/>
            <rFont val="Tahoma"/>
            <family val="2"/>
          </rPr>
          <t>GREGOIRE Julie:</t>
        </r>
        <r>
          <rPr>
            <sz val="9"/>
            <color indexed="81"/>
            <rFont val="Tahoma"/>
            <family val="2"/>
          </rPr>
          <t xml:space="preserve">
Pas de seuil
Valeur mise en vue d'une évolution</t>
        </r>
      </text>
    </comment>
    <comment ref="AC21" authorId="0">
      <text>
        <r>
          <rPr>
            <b/>
            <sz val="9"/>
            <color indexed="81"/>
            <rFont val="Tahoma"/>
            <family val="2"/>
          </rPr>
          <t>GREGOIRE Julie:</t>
        </r>
        <r>
          <rPr>
            <sz val="9"/>
            <color indexed="81"/>
            <rFont val="Tahoma"/>
            <family val="2"/>
          </rPr>
          <t xml:space="preserve">
Pas de seuil
Valeur mise en vue d'une évolution</t>
        </r>
      </text>
    </comment>
    <comment ref="AD21" authorId="0">
      <text>
        <r>
          <rPr>
            <b/>
            <sz val="9"/>
            <color indexed="81"/>
            <rFont val="Tahoma"/>
            <family val="2"/>
          </rPr>
          <t>GREGOIRE Julie:</t>
        </r>
        <r>
          <rPr>
            <sz val="9"/>
            <color indexed="81"/>
            <rFont val="Tahoma"/>
            <family val="2"/>
          </rPr>
          <t xml:space="preserve">
Pas de seuil
Valeur mise en vue d'une évolution</t>
        </r>
      </text>
    </comment>
    <comment ref="J22" authorId="0">
      <text>
        <r>
          <rPr>
            <b/>
            <sz val="9"/>
            <color indexed="81"/>
            <rFont val="Tahoma"/>
            <family val="2"/>
          </rPr>
          <t>GREGOIRE Julie:</t>
        </r>
        <r>
          <rPr>
            <sz val="9"/>
            <color indexed="81"/>
            <rFont val="Tahoma"/>
            <family val="2"/>
          </rPr>
          <t xml:space="preserve">
Pas de seuil
Valeur mise en vue d'une évolution</t>
        </r>
      </text>
    </comment>
    <comment ref="S22" authorId="0">
      <text>
        <r>
          <rPr>
            <b/>
            <sz val="9"/>
            <color indexed="81"/>
            <rFont val="Tahoma"/>
            <family val="2"/>
          </rPr>
          <t>GREGOIRE Julie:</t>
        </r>
        <r>
          <rPr>
            <sz val="9"/>
            <color indexed="81"/>
            <rFont val="Tahoma"/>
            <family val="2"/>
          </rPr>
          <t xml:space="preserve">
Pas de seuil
Valeur mise en vue d'une évolution</t>
        </r>
      </text>
    </comment>
    <comment ref="T22" authorId="0">
      <text>
        <r>
          <rPr>
            <b/>
            <sz val="9"/>
            <color indexed="81"/>
            <rFont val="Tahoma"/>
            <family val="2"/>
          </rPr>
          <t>GREGOIRE Julie:</t>
        </r>
        <r>
          <rPr>
            <sz val="9"/>
            <color indexed="81"/>
            <rFont val="Tahoma"/>
            <family val="2"/>
          </rPr>
          <t xml:space="preserve">
Pas de seuil
Valeur mise en vue d'une évolution</t>
        </r>
      </text>
    </comment>
    <comment ref="U22" authorId="0">
      <text>
        <r>
          <rPr>
            <b/>
            <sz val="9"/>
            <color indexed="81"/>
            <rFont val="Tahoma"/>
            <family val="2"/>
          </rPr>
          <t>GREGOIRE Julie:</t>
        </r>
        <r>
          <rPr>
            <sz val="9"/>
            <color indexed="81"/>
            <rFont val="Tahoma"/>
            <family val="2"/>
          </rPr>
          <t xml:space="preserve">
Pas de seuil
Valeur mise en vue d'une évolution</t>
        </r>
      </text>
    </comment>
    <comment ref="X22" authorId="0">
      <text>
        <r>
          <rPr>
            <b/>
            <sz val="9"/>
            <color indexed="81"/>
            <rFont val="Tahoma"/>
            <family val="2"/>
          </rPr>
          <t>GREGOIRE Julie:</t>
        </r>
        <r>
          <rPr>
            <sz val="9"/>
            <color indexed="81"/>
            <rFont val="Tahoma"/>
            <family val="2"/>
          </rPr>
          <t xml:space="preserve">
Pas de seuil
Valeur mise en vue d'une évolution</t>
        </r>
      </text>
    </comment>
    <comment ref="Y22" authorId="0">
      <text>
        <r>
          <rPr>
            <b/>
            <sz val="9"/>
            <color indexed="81"/>
            <rFont val="Tahoma"/>
            <family val="2"/>
          </rPr>
          <t>GREGOIRE Julie:</t>
        </r>
        <r>
          <rPr>
            <sz val="9"/>
            <color indexed="81"/>
            <rFont val="Tahoma"/>
            <family val="2"/>
          </rPr>
          <t xml:space="preserve">
Pas de seuil
Valeur mise en vue d'une évolution</t>
        </r>
      </text>
    </comment>
    <comment ref="AC22" authorId="0">
      <text>
        <r>
          <rPr>
            <b/>
            <sz val="9"/>
            <color indexed="81"/>
            <rFont val="Tahoma"/>
            <family val="2"/>
          </rPr>
          <t>GREGOIRE Julie:</t>
        </r>
        <r>
          <rPr>
            <sz val="9"/>
            <color indexed="81"/>
            <rFont val="Tahoma"/>
            <family val="2"/>
          </rPr>
          <t xml:space="preserve">
Pas de seuil
Valeur mise en vue d'une évolution</t>
        </r>
      </text>
    </comment>
    <comment ref="AD22" authorId="0">
      <text>
        <r>
          <rPr>
            <b/>
            <sz val="9"/>
            <color indexed="81"/>
            <rFont val="Tahoma"/>
            <family val="2"/>
          </rPr>
          <t>GREGOIRE Julie:</t>
        </r>
        <r>
          <rPr>
            <sz val="9"/>
            <color indexed="81"/>
            <rFont val="Tahoma"/>
            <family val="2"/>
          </rPr>
          <t xml:space="preserve">
Pas de seuil
Valeur mise en vue d'une évolution</t>
        </r>
      </text>
    </comment>
    <comment ref="J23" authorId="0">
      <text>
        <r>
          <rPr>
            <b/>
            <sz val="9"/>
            <color indexed="81"/>
            <rFont val="Tahoma"/>
            <family val="2"/>
          </rPr>
          <t>GREGOIRE Julie:</t>
        </r>
        <r>
          <rPr>
            <sz val="9"/>
            <color indexed="81"/>
            <rFont val="Tahoma"/>
            <family val="2"/>
          </rPr>
          <t xml:space="preserve">
Pas de seuil
Valeur mise en vue d'une évolution</t>
        </r>
      </text>
    </comment>
    <comment ref="S23" authorId="0">
      <text>
        <r>
          <rPr>
            <b/>
            <sz val="9"/>
            <color indexed="81"/>
            <rFont val="Tahoma"/>
            <family val="2"/>
          </rPr>
          <t>GREGOIRE Julie:</t>
        </r>
        <r>
          <rPr>
            <sz val="9"/>
            <color indexed="81"/>
            <rFont val="Tahoma"/>
            <family val="2"/>
          </rPr>
          <t xml:space="preserve">
Pas de seuil
Valeur mise en vue d'une évolution</t>
        </r>
      </text>
    </comment>
    <comment ref="T23" authorId="0">
      <text>
        <r>
          <rPr>
            <b/>
            <sz val="9"/>
            <color indexed="81"/>
            <rFont val="Tahoma"/>
            <family val="2"/>
          </rPr>
          <t>GREGOIRE Julie:</t>
        </r>
        <r>
          <rPr>
            <sz val="9"/>
            <color indexed="81"/>
            <rFont val="Tahoma"/>
            <family val="2"/>
          </rPr>
          <t xml:space="preserve">
Pas de seuil
Valeur mise en vue d'une évolution</t>
        </r>
      </text>
    </comment>
    <comment ref="U23" authorId="0">
      <text>
        <r>
          <rPr>
            <b/>
            <sz val="9"/>
            <color indexed="81"/>
            <rFont val="Tahoma"/>
            <family val="2"/>
          </rPr>
          <t>GREGOIRE Julie:</t>
        </r>
        <r>
          <rPr>
            <sz val="9"/>
            <color indexed="81"/>
            <rFont val="Tahoma"/>
            <family val="2"/>
          </rPr>
          <t xml:space="preserve">
Pas de seuil
Valeur mise en vue d'une évolution</t>
        </r>
      </text>
    </comment>
    <comment ref="X23" authorId="0">
      <text>
        <r>
          <rPr>
            <b/>
            <sz val="9"/>
            <color indexed="81"/>
            <rFont val="Tahoma"/>
            <family val="2"/>
          </rPr>
          <t>GREGOIRE Julie:</t>
        </r>
        <r>
          <rPr>
            <sz val="9"/>
            <color indexed="81"/>
            <rFont val="Tahoma"/>
            <family val="2"/>
          </rPr>
          <t xml:space="preserve">
Pas de seuil
Valeur mise en vue d'une évolution</t>
        </r>
      </text>
    </comment>
    <comment ref="Y23" authorId="0">
      <text>
        <r>
          <rPr>
            <b/>
            <sz val="9"/>
            <color indexed="81"/>
            <rFont val="Tahoma"/>
            <family val="2"/>
          </rPr>
          <t>GREGOIRE Julie:</t>
        </r>
        <r>
          <rPr>
            <sz val="9"/>
            <color indexed="81"/>
            <rFont val="Tahoma"/>
            <family val="2"/>
          </rPr>
          <t xml:space="preserve">
Pas de seuil
Valeur mise en vue d'une évolution</t>
        </r>
      </text>
    </comment>
    <comment ref="AC23" authorId="0">
      <text>
        <r>
          <rPr>
            <b/>
            <sz val="9"/>
            <color indexed="81"/>
            <rFont val="Tahoma"/>
            <family val="2"/>
          </rPr>
          <t>GREGOIRE Julie:</t>
        </r>
        <r>
          <rPr>
            <sz val="9"/>
            <color indexed="81"/>
            <rFont val="Tahoma"/>
            <family val="2"/>
          </rPr>
          <t xml:space="preserve">
Pas de seuil
Valeur mise en vue d'une évolution</t>
        </r>
      </text>
    </comment>
    <comment ref="AD23" authorId="0">
      <text>
        <r>
          <rPr>
            <b/>
            <sz val="9"/>
            <color indexed="81"/>
            <rFont val="Tahoma"/>
            <family val="2"/>
          </rPr>
          <t>GREGOIRE Julie:</t>
        </r>
        <r>
          <rPr>
            <sz val="9"/>
            <color indexed="81"/>
            <rFont val="Tahoma"/>
            <family val="2"/>
          </rPr>
          <t xml:space="preserve">
Pas de seuil
Valeur mise en vue d'une évolution</t>
        </r>
      </text>
    </comment>
    <comment ref="J24" authorId="0">
      <text>
        <r>
          <rPr>
            <b/>
            <sz val="9"/>
            <color indexed="81"/>
            <rFont val="Tahoma"/>
            <family val="2"/>
          </rPr>
          <t>GREGOIRE Julie:</t>
        </r>
        <r>
          <rPr>
            <sz val="9"/>
            <color indexed="81"/>
            <rFont val="Tahoma"/>
            <family val="2"/>
          </rPr>
          <t xml:space="preserve">
Pas de seuil
Valeur mise en vue d'une évolution</t>
        </r>
      </text>
    </comment>
    <comment ref="S24" authorId="0">
      <text>
        <r>
          <rPr>
            <b/>
            <sz val="9"/>
            <color indexed="81"/>
            <rFont val="Tahoma"/>
            <family val="2"/>
          </rPr>
          <t>GREGOIRE Julie:</t>
        </r>
        <r>
          <rPr>
            <sz val="9"/>
            <color indexed="81"/>
            <rFont val="Tahoma"/>
            <family val="2"/>
          </rPr>
          <t xml:space="preserve">
Pas de seuil
Valeur mise en vue d'une évolution</t>
        </r>
      </text>
    </comment>
    <comment ref="T24" authorId="0">
      <text>
        <r>
          <rPr>
            <b/>
            <sz val="9"/>
            <color indexed="81"/>
            <rFont val="Tahoma"/>
            <family val="2"/>
          </rPr>
          <t>GREGOIRE Julie:</t>
        </r>
        <r>
          <rPr>
            <sz val="9"/>
            <color indexed="81"/>
            <rFont val="Tahoma"/>
            <family val="2"/>
          </rPr>
          <t xml:space="preserve">
Pas de seuil
Valeur mise en vue d'une évolution</t>
        </r>
      </text>
    </comment>
    <comment ref="U24" authorId="0">
      <text>
        <r>
          <rPr>
            <b/>
            <sz val="9"/>
            <color indexed="81"/>
            <rFont val="Tahoma"/>
            <family val="2"/>
          </rPr>
          <t>GREGOIRE Julie:</t>
        </r>
        <r>
          <rPr>
            <sz val="9"/>
            <color indexed="81"/>
            <rFont val="Tahoma"/>
            <family val="2"/>
          </rPr>
          <t xml:space="preserve">
Pas de seuil
Valeur mise en vue d'une évolution</t>
        </r>
      </text>
    </comment>
    <comment ref="X24" authorId="0">
      <text>
        <r>
          <rPr>
            <b/>
            <sz val="9"/>
            <color indexed="81"/>
            <rFont val="Tahoma"/>
            <family val="2"/>
          </rPr>
          <t>GREGOIRE Julie:</t>
        </r>
        <r>
          <rPr>
            <sz val="9"/>
            <color indexed="81"/>
            <rFont val="Tahoma"/>
            <family val="2"/>
          </rPr>
          <t xml:space="preserve">
Pas de seuil
Valeur mise en vue d'une évolution</t>
        </r>
      </text>
    </comment>
    <comment ref="Y24" authorId="0">
      <text>
        <r>
          <rPr>
            <b/>
            <sz val="9"/>
            <color indexed="81"/>
            <rFont val="Tahoma"/>
            <family val="2"/>
          </rPr>
          <t>GREGOIRE Julie:</t>
        </r>
        <r>
          <rPr>
            <sz val="9"/>
            <color indexed="81"/>
            <rFont val="Tahoma"/>
            <family val="2"/>
          </rPr>
          <t xml:space="preserve">
Pas de seuil
Valeur mise en vue d'une évolution</t>
        </r>
      </text>
    </comment>
    <comment ref="AC24" authorId="0">
      <text>
        <r>
          <rPr>
            <b/>
            <sz val="9"/>
            <color indexed="81"/>
            <rFont val="Tahoma"/>
            <family val="2"/>
          </rPr>
          <t>GREGOIRE Julie:</t>
        </r>
        <r>
          <rPr>
            <sz val="9"/>
            <color indexed="81"/>
            <rFont val="Tahoma"/>
            <family val="2"/>
          </rPr>
          <t xml:space="preserve">
Pas de seuil
Valeur mise en vue d'une évolution</t>
        </r>
      </text>
    </comment>
    <comment ref="AD24" authorId="0">
      <text>
        <r>
          <rPr>
            <b/>
            <sz val="9"/>
            <color indexed="81"/>
            <rFont val="Tahoma"/>
            <family val="2"/>
          </rPr>
          <t>GREGOIRE Julie:</t>
        </r>
        <r>
          <rPr>
            <sz val="9"/>
            <color indexed="81"/>
            <rFont val="Tahoma"/>
            <family val="2"/>
          </rPr>
          <t xml:space="preserve">
Pas de seuil
Valeur mise en vue d'une évolution</t>
        </r>
      </text>
    </comment>
    <comment ref="H25" authorId="0">
      <text>
        <r>
          <rPr>
            <b/>
            <sz val="9"/>
            <color indexed="81"/>
            <rFont val="Tahoma"/>
            <family val="2"/>
          </rPr>
          <t>GREGOIRE Julie:</t>
        </r>
        <r>
          <rPr>
            <sz val="9"/>
            <color indexed="81"/>
            <rFont val="Tahoma"/>
            <family val="2"/>
          </rPr>
          <t xml:space="preserve">
Pas de seuil
Valeur mise en vue d'une évolution</t>
        </r>
      </text>
    </comment>
    <comment ref="I25" authorId="0">
      <text>
        <r>
          <rPr>
            <b/>
            <sz val="9"/>
            <color indexed="81"/>
            <rFont val="Tahoma"/>
            <family val="2"/>
          </rPr>
          <t>GREGOIRE Julie:</t>
        </r>
        <r>
          <rPr>
            <sz val="9"/>
            <color indexed="81"/>
            <rFont val="Tahoma"/>
            <family val="2"/>
          </rPr>
          <t xml:space="preserve">
Pas de seuil
Valeur mise en vue d'une évolution</t>
        </r>
      </text>
    </comment>
    <comment ref="J25" authorId="0">
      <text>
        <r>
          <rPr>
            <b/>
            <sz val="9"/>
            <color indexed="81"/>
            <rFont val="Tahoma"/>
            <family val="2"/>
          </rPr>
          <t>GREGOIRE Julie:</t>
        </r>
        <r>
          <rPr>
            <sz val="9"/>
            <color indexed="81"/>
            <rFont val="Tahoma"/>
            <family val="2"/>
          </rPr>
          <t xml:space="preserve">
Pas de seuil
Valeur mise en vue d'une évolution</t>
        </r>
      </text>
    </comment>
    <comment ref="M25" authorId="0">
      <text>
        <r>
          <rPr>
            <b/>
            <sz val="9"/>
            <color indexed="81"/>
            <rFont val="Tahoma"/>
            <family val="2"/>
          </rPr>
          <t>GREGOIRE Julie:</t>
        </r>
        <r>
          <rPr>
            <sz val="9"/>
            <color indexed="81"/>
            <rFont val="Tahoma"/>
            <family val="2"/>
          </rPr>
          <t xml:space="preserve">
Pas de seuil
Valeur mise en vue d'une évolution</t>
        </r>
      </text>
    </comment>
    <comment ref="N25" authorId="0">
      <text>
        <r>
          <rPr>
            <b/>
            <sz val="9"/>
            <color indexed="81"/>
            <rFont val="Tahoma"/>
            <family val="2"/>
          </rPr>
          <t>GREGOIRE Julie:</t>
        </r>
        <r>
          <rPr>
            <sz val="9"/>
            <color indexed="81"/>
            <rFont val="Tahoma"/>
            <family val="2"/>
          </rPr>
          <t xml:space="preserve">
Pas de seuil
Valeur mise en vue d'une évolution</t>
        </r>
      </text>
    </comment>
    <comment ref="O25" authorId="0">
      <text>
        <r>
          <rPr>
            <b/>
            <sz val="9"/>
            <color indexed="81"/>
            <rFont val="Tahoma"/>
            <family val="2"/>
          </rPr>
          <t>GREGOIRE Julie:</t>
        </r>
        <r>
          <rPr>
            <sz val="9"/>
            <color indexed="81"/>
            <rFont val="Tahoma"/>
            <family val="2"/>
          </rPr>
          <t xml:space="preserve">
Pas de seuil
Valeur mise en vue d'une évolution</t>
        </r>
      </text>
    </comment>
    <comment ref="S25" authorId="0">
      <text>
        <r>
          <rPr>
            <b/>
            <sz val="9"/>
            <color indexed="81"/>
            <rFont val="Tahoma"/>
            <family val="2"/>
          </rPr>
          <t>GREGOIRE Julie:</t>
        </r>
        <r>
          <rPr>
            <sz val="9"/>
            <color indexed="81"/>
            <rFont val="Tahoma"/>
            <family val="2"/>
          </rPr>
          <t xml:space="preserve">
Pas de seuil
Valeur mise en vue d'une évolution</t>
        </r>
      </text>
    </comment>
    <comment ref="T25" authorId="0">
      <text>
        <r>
          <rPr>
            <b/>
            <sz val="9"/>
            <color indexed="81"/>
            <rFont val="Tahoma"/>
            <family val="2"/>
          </rPr>
          <t>GREGOIRE Julie:</t>
        </r>
        <r>
          <rPr>
            <sz val="9"/>
            <color indexed="81"/>
            <rFont val="Tahoma"/>
            <family val="2"/>
          </rPr>
          <t xml:space="preserve">
Pas de seuil
Valeur mise en vue d'une évolution</t>
        </r>
      </text>
    </comment>
    <comment ref="U25" authorId="0">
      <text>
        <r>
          <rPr>
            <b/>
            <sz val="9"/>
            <color indexed="81"/>
            <rFont val="Tahoma"/>
            <family val="2"/>
          </rPr>
          <t>GREGOIRE Julie:</t>
        </r>
        <r>
          <rPr>
            <sz val="9"/>
            <color indexed="81"/>
            <rFont val="Tahoma"/>
            <family val="2"/>
          </rPr>
          <t xml:space="preserve">
Pas de seuil
Valeur mise en vue d'une évolution</t>
        </r>
      </text>
    </comment>
    <comment ref="X25" authorId="0">
      <text>
        <r>
          <rPr>
            <b/>
            <sz val="9"/>
            <color indexed="81"/>
            <rFont val="Tahoma"/>
            <family val="2"/>
          </rPr>
          <t>GREGOIRE Julie:</t>
        </r>
        <r>
          <rPr>
            <sz val="9"/>
            <color indexed="81"/>
            <rFont val="Tahoma"/>
            <family val="2"/>
          </rPr>
          <t xml:space="preserve">
Pas de seuil
Valeur mise en vue d'une évolution</t>
        </r>
      </text>
    </comment>
    <comment ref="Y25" authorId="0">
      <text>
        <r>
          <rPr>
            <b/>
            <sz val="9"/>
            <color indexed="81"/>
            <rFont val="Tahoma"/>
            <family val="2"/>
          </rPr>
          <t>GREGOIRE Julie:</t>
        </r>
        <r>
          <rPr>
            <sz val="9"/>
            <color indexed="81"/>
            <rFont val="Tahoma"/>
            <family val="2"/>
          </rPr>
          <t xml:space="preserve">
Pas de seuil
Valeur mise en vue d'une évolution</t>
        </r>
      </text>
    </comment>
    <comment ref="H26" authorId="0">
      <text>
        <r>
          <rPr>
            <b/>
            <sz val="9"/>
            <color indexed="81"/>
            <rFont val="Tahoma"/>
            <family val="2"/>
          </rPr>
          <t>GREGOIRE Julie:</t>
        </r>
        <r>
          <rPr>
            <sz val="9"/>
            <color indexed="81"/>
            <rFont val="Tahoma"/>
            <family val="2"/>
          </rPr>
          <t xml:space="preserve">
Pas de seuil
Valeur mise en vue d'une évolution</t>
        </r>
      </text>
    </comment>
    <comment ref="I26" authorId="0">
      <text>
        <r>
          <rPr>
            <b/>
            <sz val="9"/>
            <color indexed="81"/>
            <rFont val="Tahoma"/>
            <family val="2"/>
          </rPr>
          <t>GREGOIRE Julie:</t>
        </r>
        <r>
          <rPr>
            <sz val="9"/>
            <color indexed="81"/>
            <rFont val="Tahoma"/>
            <family val="2"/>
          </rPr>
          <t xml:space="preserve">
Pas de seuil
Valeur mise en vue d'une évolution</t>
        </r>
      </text>
    </comment>
    <comment ref="J26" authorId="0">
      <text>
        <r>
          <rPr>
            <b/>
            <sz val="9"/>
            <color indexed="81"/>
            <rFont val="Tahoma"/>
            <family val="2"/>
          </rPr>
          <t>GREGOIRE Julie:</t>
        </r>
        <r>
          <rPr>
            <sz val="9"/>
            <color indexed="81"/>
            <rFont val="Tahoma"/>
            <family val="2"/>
          </rPr>
          <t xml:space="preserve">
Pas de seuil
Valeur mise en vue d'une évolution</t>
        </r>
      </text>
    </comment>
    <comment ref="M26" authorId="0">
      <text>
        <r>
          <rPr>
            <b/>
            <sz val="9"/>
            <color indexed="81"/>
            <rFont val="Tahoma"/>
            <family val="2"/>
          </rPr>
          <t>GREGOIRE Julie:</t>
        </r>
        <r>
          <rPr>
            <sz val="9"/>
            <color indexed="81"/>
            <rFont val="Tahoma"/>
            <family val="2"/>
          </rPr>
          <t xml:space="preserve">
Pas de seuil
Valeur mise en vue d'une évolution</t>
        </r>
      </text>
    </comment>
    <comment ref="N26" authorId="0">
      <text>
        <r>
          <rPr>
            <b/>
            <sz val="9"/>
            <color indexed="81"/>
            <rFont val="Tahoma"/>
            <family val="2"/>
          </rPr>
          <t>GREGOIRE Julie:</t>
        </r>
        <r>
          <rPr>
            <sz val="9"/>
            <color indexed="81"/>
            <rFont val="Tahoma"/>
            <family val="2"/>
          </rPr>
          <t xml:space="preserve">
Pas de seuil
Valeur mise en vue d'une évolution</t>
        </r>
      </text>
    </comment>
    <comment ref="O26" authorId="0">
      <text>
        <r>
          <rPr>
            <b/>
            <sz val="9"/>
            <color indexed="81"/>
            <rFont val="Tahoma"/>
            <family val="2"/>
          </rPr>
          <t>GREGOIRE Julie:</t>
        </r>
        <r>
          <rPr>
            <sz val="9"/>
            <color indexed="81"/>
            <rFont val="Tahoma"/>
            <family val="2"/>
          </rPr>
          <t xml:space="preserve">
Pas de seuil
Valeur mise en vue d'une évolution</t>
        </r>
      </text>
    </comment>
    <comment ref="S26" authorId="0">
      <text>
        <r>
          <rPr>
            <b/>
            <sz val="9"/>
            <color indexed="81"/>
            <rFont val="Tahoma"/>
            <family val="2"/>
          </rPr>
          <t>GREGOIRE Julie:</t>
        </r>
        <r>
          <rPr>
            <sz val="9"/>
            <color indexed="81"/>
            <rFont val="Tahoma"/>
            <family val="2"/>
          </rPr>
          <t xml:space="preserve">
Pas de seuil
Valeur mise en vue d'une évolution</t>
        </r>
      </text>
    </comment>
    <comment ref="T26" authorId="0">
      <text>
        <r>
          <rPr>
            <b/>
            <sz val="9"/>
            <color indexed="81"/>
            <rFont val="Tahoma"/>
            <family val="2"/>
          </rPr>
          <t>GREGOIRE Julie:</t>
        </r>
        <r>
          <rPr>
            <sz val="9"/>
            <color indexed="81"/>
            <rFont val="Tahoma"/>
            <family val="2"/>
          </rPr>
          <t xml:space="preserve">
Pas de seuil
Valeur mise en vue d'une évolution</t>
        </r>
      </text>
    </comment>
    <comment ref="U26" authorId="0">
      <text>
        <r>
          <rPr>
            <b/>
            <sz val="9"/>
            <color indexed="81"/>
            <rFont val="Tahoma"/>
            <family val="2"/>
          </rPr>
          <t>GREGOIRE Julie:</t>
        </r>
        <r>
          <rPr>
            <sz val="9"/>
            <color indexed="81"/>
            <rFont val="Tahoma"/>
            <family val="2"/>
          </rPr>
          <t xml:space="preserve">
Pas de seuil
Valeur mise en vue d'une évolution</t>
        </r>
      </text>
    </comment>
    <comment ref="X26" authorId="0">
      <text>
        <r>
          <rPr>
            <b/>
            <sz val="9"/>
            <color indexed="81"/>
            <rFont val="Tahoma"/>
            <family val="2"/>
          </rPr>
          <t>GREGOIRE Julie:</t>
        </r>
        <r>
          <rPr>
            <sz val="9"/>
            <color indexed="81"/>
            <rFont val="Tahoma"/>
            <family val="2"/>
          </rPr>
          <t xml:space="preserve">
Pas de seuil
Valeur mise en vue d'une évolution</t>
        </r>
      </text>
    </comment>
    <comment ref="Y26" authorId="0">
      <text>
        <r>
          <rPr>
            <b/>
            <sz val="9"/>
            <color indexed="81"/>
            <rFont val="Tahoma"/>
            <family val="2"/>
          </rPr>
          <t>GREGOIRE Julie:</t>
        </r>
        <r>
          <rPr>
            <sz val="9"/>
            <color indexed="81"/>
            <rFont val="Tahoma"/>
            <family val="2"/>
          </rPr>
          <t xml:space="preserve">
Pas de seuil
Valeur mise en vue d'une évolution</t>
        </r>
      </text>
    </comment>
    <comment ref="AC26" authorId="0">
      <text>
        <r>
          <rPr>
            <b/>
            <sz val="9"/>
            <color indexed="81"/>
            <rFont val="Tahoma"/>
            <family val="2"/>
          </rPr>
          <t>GREGOIRE Julie:</t>
        </r>
        <r>
          <rPr>
            <sz val="9"/>
            <color indexed="81"/>
            <rFont val="Tahoma"/>
            <family val="2"/>
          </rPr>
          <t xml:space="preserve">
Pas de seuil
Valeur mise en vue d'une évolution</t>
        </r>
      </text>
    </comment>
    <comment ref="AD26" authorId="0">
      <text>
        <r>
          <rPr>
            <b/>
            <sz val="9"/>
            <color indexed="81"/>
            <rFont val="Tahoma"/>
            <family val="2"/>
          </rPr>
          <t>GREGOIRE Julie:</t>
        </r>
        <r>
          <rPr>
            <sz val="9"/>
            <color indexed="81"/>
            <rFont val="Tahoma"/>
            <family val="2"/>
          </rPr>
          <t xml:space="preserve">
Pas de seuil
Valeur mise en vue d'une évolution</t>
        </r>
      </text>
    </comment>
    <comment ref="H27" authorId="0">
      <text>
        <r>
          <rPr>
            <b/>
            <sz val="9"/>
            <color indexed="81"/>
            <rFont val="Tahoma"/>
            <family val="2"/>
          </rPr>
          <t>GREGOIRE Julie:</t>
        </r>
        <r>
          <rPr>
            <sz val="9"/>
            <color indexed="81"/>
            <rFont val="Tahoma"/>
            <family val="2"/>
          </rPr>
          <t xml:space="preserve">
Pas de seuil
Valeur mise en vue d'une évolution</t>
        </r>
      </text>
    </comment>
    <comment ref="I27" authorId="0">
      <text>
        <r>
          <rPr>
            <b/>
            <sz val="9"/>
            <color indexed="81"/>
            <rFont val="Tahoma"/>
            <family val="2"/>
          </rPr>
          <t>GREGOIRE Julie:</t>
        </r>
        <r>
          <rPr>
            <sz val="9"/>
            <color indexed="81"/>
            <rFont val="Tahoma"/>
            <family val="2"/>
          </rPr>
          <t xml:space="preserve">
Pas de seuil
Valeur mise en vue d'une évolution</t>
        </r>
      </text>
    </comment>
    <comment ref="J27" authorId="0">
      <text>
        <r>
          <rPr>
            <b/>
            <sz val="9"/>
            <color indexed="81"/>
            <rFont val="Tahoma"/>
            <family val="2"/>
          </rPr>
          <t>GREGOIRE Julie:</t>
        </r>
        <r>
          <rPr>
            <sz val="9"/>
            <color indexed="81"/>
            <rFont val="Tahoma"/>
            <family val="2"/>
          </rPr>
          <t xml:space="preserve">
Pas de seuil
Valeur mise en vue d'une évolution</t>
        </r>
      </text>
    </comment>
    <comment ref="M27" authorId="0">
      <text>
        <r>
          <rPr>
            <b/>
            <sz val="9"/>
            <color indexed="81"/>
            <rFont val="Tahoma"/>
            <family val="2"/>
          </rPr>
          <t>GREGOIRE Julie:</t>
        </r>
        <r>
          <rPr>
            <sz val="9"/>
            <color indexed="81"/>
            <rFont val="Tahoma"/>
            <family val="2"/>
          </rPr>
          <t xml:space="preserve">
Pas de seuil
Valeur mise en vue d'une évolution</t>
        </r>
      </text>
    </comment>
    <comment ref="N27" authorId="0">
      <text>
        <r>
          <rPr>
            <b/>
            <sz val="9"/>
            <color indexed="81"/>
            <rFont val="Tahoma"/>
            <family val="2"/>
          </rPr>
          <t>GREGOIRE Julie:</t>
        </r>
        <r>
          <rPr>
            <sz val="9"/>
            <color indexed="81"/>
            <rFont val="Tahoma"/>
            <family val="2"/>
          </rPr>
          <t xml:space="preserve">
Pas de seuil
Valeur mise en vue d'une évolution</t>
        </r>
      </text>
    </comment>
    <comment ref="O27" authorId="0">
      <text>
        <r>
          <rPr>
            <b/>
            <sz val="9"/>
            <color indexed="81"/>
            <rFont val="Tahoma"/>
            <family val="2"/>
          </rPr>
          <t>GREGOIRE Julie:</t>
        </r>
        <r>
          <rPr>
            <sz val="9"/>
            <color indexed="81"/>
            <rFont val="Tahoma"/>
            <family val="2"/>
          </rPr>
          <t xml:space="preserve">
Pas de seuil
Valeur mise en vue d'une évolution</t>
        </r>
      </text>
    </comment>
    <comment ref="S27" authorId="0">
      <text>
        <r>
          <rPr>
            <b/>
            <sz val="9"/>
            <color indexed="81"/>
            <rFont val="Tahoma"/>
            <family val="2"/>
          </rPr>
          <t>GREGOIRE Julie:</t>
        </r>
        <r>
          <rPr>
            <sz val="9"/>
            <color indexed="81"/>
            <rFont val="Tahoma"/>
            <family val="2"/>
          </rPr>
          <t xml:space="preserve">
Pas de seuil
Valeur mise en vue d'une évolution</t>
        </r>
      </text>
    </comment>
    <comment ref="T27" authorId="0">
      <text>
        <r>
          <rPr>
            <b/>
            <sz val="9"/>
            <color indexed="81"/>
            <rFont val="Tahoma"/>
            <family val="2"/>
          </rPr>
          <t>GREGOIRE Julie:</t>
        </r>
        <r>
          <rPr>
            <sz val="9"/>
            <color indexed="81"/>
            <rFont val="Tahoma"/>
            <family val="2"/>
          </rPr>
          <t xml:space="preserve">
Pas de seuil
Valeur mise en vue d'une évolution</t>
        </r>
      </text>
    </comment>
    <comment ref="U27" authorId="0">
      <text>
        <r>
          <rPr>
            <b/>
            <sz val="9"/>
            <color indexed="81"/>
            <rFont val="Tahoma"/>
            <family val="2"/>
          </rPr>
          <t>GREGOIRE Julie:</t>
        </r>
        <r>
          <rPr>
            <sz val="9"/>
            <color indexed="81"/>
            <rFont val="Tahoma"/>
            <family val="2"/>
          </rPr>
          <t xml:space="preserve">
Pas de seuil
Valeur mise en vue d'une évolution</t>
        </r>
      </text>
    </comment>
    <comment ref="X27" authorId="0">
      <text>
        <r>
          <rPr>
            <b/>
            <sz val="9"/>
            <color indexed="81"/>
            <rFont val="Tahoma"/>
            <family val="2"/>
          </rPr>
          <t>GREGOIRE Julie:</t>
        </r>
        <r>
          <rPr>
            <sz val="9"/>
            <color indexed="81"/>
            <rFont val="Tahoma"/>
            <family val="2"/>
          </rPr>
          <t xml:space="preserve">
Pas de seuil
Valeur mise en vue d'une évolution</t>
        </r>
      </text>
    </comment>
    <comment ref="Y27" authorId="0">
      <text>
        <r>
          <rPr>
            <b/>
            <sz val="9"/>
            <color indexed="81"/>
            <rFont val="Tahoma"/>
            <family val="2"/>
          </rPr>
          <t>GREGOIRE Julie:</t>
        </r>
        <r>
          <rPr>
            <sz val="9"/>
            <color indexed="81"/>
            <rFont val="Tahoma"/>
            <family val="2"/>
          </rPr>
          <t xml:space="preserve">
Pas de seuil
Valeur mise en vue d'une évolution</t>
        </r>
      </text>
    </comment>
    <comment ref="AC27" authorId="0">
      <text>
        <r>
          <rPr>
            <b/>
            <sz val="9"/>
            <color indexed="81"/>
            <rFont val="Tahoma"/>
            <family val="2"/>
          </rPr>
          <t>GREGOIRE Julie:</t>
        </r>
        <r>
          <rPr>
            <sz val="9"/>
            <color indexed="81"/>
            <rFont val="Tahoma"/>
            <family val="2"/>
          </rPr>
          <t xml:space="preserve">
Pas de seuil
Valeur mise en vue d'une évolution</t>
        </r>
      </text>
    </comment>
    <comment ref="AD27" authorId="0">
      <text>
        <r>
          <rPr>
            <b/>
            <sz val="9"/>
            <color indexed="81"/>
            <rFont val="Tahoma"/>
            <family val="2"/>
          </rPr>
          <t>GREGOIRE Julie:</t>
        </r>
        <r>
          <rPr>
            <sz val="9"/>
            <color indexed="81"/>
            <rFont val="Tahoma"/>
            <family val="2"/>
          </rPr>
          <t xml:space="preserve">
Pas de seuil
Valeur mise en vue d'une évolution</t>
        </r>
      </text>
    </comment>
    <comment ref="H28" authorId="0">
      <text>
        <r>
          <rPr>
            <b/>
            <sz val="9"/>
            <color indexed="81"/>
            <rFont val="Tahoma"/>
            <family val="2"/>
          </rPr>
          <t>GREGOIRE Julie:</t>
        </r>
        <r>
          <rPr>
            <sz val="9"/>
            <color indexed="81"/>
            <rFont val="Tahoma"/>
            <family val="2"/>
          </rPr>
          <t xml:space="preserve">
Pas de seuil
Valeur mise en vue d'une évolution</t>
        </r>
      </text>
    </comment>
    <comment ref="I28" authorId="0">
      <text>
        <r>
          <rPr>
            <b/>
            <sz val="9"/>
            <color indexed="81"/>
            <rFont val="Tahoma"/>
            <family val="2"/>
          </rPr>
          <t>GREGOIRE Julie:</t>
        </r>
        <r>
          <rPr>
            <sz val="9"/>
            <color indexed="81"/>
            <rFont val="Tahoma"/>
            <family val="2"/>
          </rPr>
          <t xml:space="preserve">
Pas de seuil
Valeur mise en vue d'une évolution</t>
        </r>
      </text>
    </comment>
    <comment ref="J28" authorId="0">
      <text>
        <r>
          <rPr>
            <b/>
            <sz val="9"/>
            <color indexed="81"/>
            <rFont val="Tahoma"/>
            <family val="2"/>
          </rPr>
          <t>GREGOIRE Julie:</t>
        </r>
        <r>
          <rPr>
            <sz val="9"/>
            <color indexed="81"/>
            <rFont val="Tahoma"/>
            <family val="2"/>
          </rPr>
          <t xml:space="preserve">
Pas de seuil
Valeur mise en vue d'une évolution</t>
        </r>
      </text>
    </comment>
    <comment ref="M28" authorId="0">
      <text>
        <r>
          <rPr>
            <b/>
            <sz val="9"/>
            <color indexed="81"/>
            <rFont val="Tahoma"/>
            <family val="2"/>
          </rPr>
          <t>GREGOIRE Julie:</t>
        </r>
        <r>
          <rPr>
            <sz val="9"/>
            <color indexed="81"/>
            <rFont val="Tahoma"/>
            <family val="2"/>
          </rPr>
          <t xml:space="preserve">
Pas de seuil
Valeur mise en vue d'une évolution</t>
        </r>
      </text>
    </comment>
    <comment ref="N28" authorId="0">
      <text>
        <r>
          <rPr>
            <b/>
            <sz val="9"/>
            <color indexed="81"/>
            <rFont val="Tahoma"/>
            <family val="2"/>
          </rPr>
          <t>GREGOIRE Julie:</t>
        </r>
        <r>
          <rPr>
            <sz val="9"/>
            <color indexed="81"/>
            <rFont val="Tahoma"/>
            <family val="2"/>
          </rPr>
          <t xml:space="preserve">
Pas de seuil
Valeur mise en vue d'une évolution</t>
        </r>
      </text>
    </comment>
    <comment ref="O28" authorId="0">
      <text>
        <r>
          <rPr>
            <b/>
            <sz val="9"/>
            <color indexed="81"/>
            <rFont val="Tahoma"/>
            <family val="2"/>
          </rPr>
          <t>GREGOIRE Julie:</t>
        </r>
        <r>
          <rPr>
            <sz val="9"/>
            <color indexed="81"/>
            <rFont val="Tahoma"/>
            <family val="2"/>
          </rPr>
          <t xml:space="preserve">
Pas de seuil
Valeur mise en vue d'une évolution</t>
        </r>
      </text>
    </comment>
    <comment ref="S28" authorId="0">
      <text>
        <r>
          <rPr>
            <b/>
            <sz val="9"/>
            <color indexed="81"/>
            <rFont val="Tahoma"/>
            <family val="2"/>
          </rPr>
          <t>GREGOIRE Julie:</t>
        </r>
        <r>
          <rPr>
            <sz val="9"/>
            <color indexed="81"/>
            <rFont val="Tahoma"/>
            <family val="2"/>
          </rPr>
          <t xml:space="preserve">
Pas de seuil
Valeur mise en vue d'une évolution</t>
        </r>
      </text>
    </comment>
    <comment ref="T28" authorId="0">
      <text>
        <r>
          <rPr>
            <b/>
            <sz val="9"/>
            <color indexed="81"/>
            <rFont val="Tahoma"/>
            <family val="2"/>
          </rPr>
          <t>GREGOIRE Julie:</t>
        </r>
        <r>
          <rPr>
            <sz val="9"/>
            <color indexed="81"/>
            <rFont val="Tahoma"/>
            <family val="2"/>
          </rPr>
          <t xml:space="preserve">
Pas de seuil
Valeur mise en vue d'une évolution</t>
        </r>
      </text>
    </comment>
    <comment ref="U28" authorId="0">
      <text>
        <r>
          <rPr>
            <b/>
            <sz val="9"/>
            <color indexed="81"/>
            <rFont val="Tahoma"/>
            <family val="2"/>
          </rPr>
          <t>GREGOIRE Julie:</t>
        </r>
        <r>
          <rPr>
            <sz val="9"/>
            <color indexed="81"/>
            <rFont val="Tahoma"/>
            <family val="2"/>
          </rPr>
          <t xml:space="preserve">
Pas de seuil
Valeur mise en vue d'une évolution</t>
        </r>
      </text>
    </comment>
    <comment ref="X28" authorId="0">
      <text>
        <r>
          <rPr>
            <b/>
            <sz val="9"/>
            <color indexed="81"/>
            <rFont val="Tahoma"/>
            <family val="2"/>
          </rPr>
          <t>GREGOIRE Julie:</t>
        </r>
        <r>
          <rPr>
            <sz val="9"/>
            <color indexed="81"/>
            <rFont val="Tahoma"/>
            <family val="2"/>
          </rPr>
          <t xml:space="preserve">
Pas de seuil
Valeur mise en vue d'une évolution</t>
        </r>
      </text>
    </comment>
    <comment ref="Y28" authorId="0">
      <text>
        <r>
          <rPr>
            <b/>
            <sz val="9"/>
            <color indexed="81"/>
            <rFont val="Tahoma"/>
            <family val="2"/>
          </rPr>
          <t>GREGOIRE Julie:</t>
        </r>
        <r>
          <rPr>
            <sz val="9"/>
            <color indexed="81"/>
            <rFont val="Tahoma"/>
            <family val="2"/>
          </rPr>
          <t xml:space="preserve">
Pas de seuil
Valeur mise en vue d'une évolution</t>
        </r>
      </text>
    </comment>
    <comment ref="AC28" authorId="0">
      <text>
        <r>
          <rPr>
            <b/>
            <sz val="9"/>
            <color indexed="81"/>
            <rFont val="Tahoma"/>
            <family val="2"/>
          </rPr>
          <t>GREGOIRE Julie:</t>
        </r>
        <r>
          <rPr>
            <sz val="9"/>
            <color indexed="81"/>
            <rFont val="Tahoma"/>
            <family val="2"/>
          </rPr>
          <t xml:space="preserve">
Pas de seuil
Valeur mise en vue d'une évolution</t>
        </r>
      </text>
    </comment>
    <comment ref="AD28" authorId="0">
      <text>
        <r>
          <rPr>
            <b/>
            <sz val="9"/>
            <color indexed="81"/>
            <rFont val="Tahoma"/>
            <family val="2"/>
          </rPr>
          <t>GREGOIRE Julie:</t>
        </r>
        <r>
          <rPr>
            <sz val="9"/>
            <color indexed="81"/>
            <rFont val="Tahoma"/>
            <family val="2"/>
          </rPr>
          <t xml:space="preserve">
Pas de seuil
Valeur mise en vue d'une évolution</t>
        </r>
      </text>
    </comment>
    <comment ref="H29" authorId="0">
      <text>
        <r>
          <rPr>
            <b/>
            <sz val="9"/>
            <color indexed="81"/>
            <rFont val="Tahoma"/>
            <family val="2"/>
          </rPr>
          <t>GREGOIRE Julie:</t>
        </r>
        <r>
          <rPr>
            <sz val="9"/>
            <color indexed="81"/>
            <rFont val="Tahoma"/>
            <family val="2"/>
          </rPr>
          <t xml:space="preserve">
Pas de seuil
Valeur mise en vue d'une évolution</t>
        </r>
      </text>
    </comment>
    <comment ref="I29" authorId="0">
      <text>
        <r>
          <rPr>
            <b/>
            <sz val="9"/>
            <color indexed="81"/>
            <rFont val="Tahoma"/>
            <family val="2"/>
          </rPr>
          <t>GREGOIRE Julie:</t>
        </r>
        <r>
          <rPr>
            <sz val="9"/>
            <color indexed="81"/>
            <rFont val="Tahoma"/>
            <family val="2"/>
          </rPr>
          <t xml:space="preserve">
Pas de seuil
Valeur mise en vue d'une évolution</t>
        </r>
      </text>
    </comment>
    <comment ref="J29" authorId="0">
      <text>
        <r>
          <rPr>
            <b/>
            <sz val="9"/>
            <color indexed="81"/>
            <rFont val="Tahoma"/>
            <family val="2"/>
          </rPr>
          <t>GREGOIRE Julie:</t>
        </r>
        <r>
          <rPr>
            <sz val="9"/>
            <color indexed="81"/>
            <rFont val="Tahoma"/>
            <family val="2"/>
          </rPr>
          <t xml:space="preserve">
Pas de seuil
Valeur mise en vue d'une évolution</t>
        </r>
      </text>
    </comment>
    <comment ref="M29" authorId="0">
      <text>
        <r>
          <rPr>
            <b/>
            <sz val="9"/>
            <color indexed="81"/>
            <rFont val="Tahoma"/>
            <family val="2"/>
          </rPr>
          <t>GREGOIRE Julie:</t>
        </r>
        <r>
          <rPr>
            <sz val="9"/>
            <color indexed="81"/>
            <rFont val="Tahoma"/>
            <family val="2"/>
          </rPr>
          <t xml:space="preserve">
Pas de seuil
Valeur mise en vue d'une évolution</t>
        </r>
      </text>
    </comment>
    <comment ref="N29" authorId="0">
      <text>
        <r>
          <rPr>
            <b/>
            <sz val="9"/>
            <color indexed="81"/>
            <rFont val="Tahoma"/>
            <family val="2"/>
          </rPr>
          <t>GREGOIRE Julie:</t>
        </r>
        <r>
          <rPr>
            <sz val="9"/>
            <color indexed="81"/>
            <rFont val="Tahoma"/>
            <family val="2"/>
          </rPr>
          <t xml:space="preserve">
Pas de seuil
Valeur mise en vue d'une évolution</t>
        </r>
      </text>
    </comment>
    <comment ref="O29" authorId="0">
      <text>
        <r>
          <rPr>
            <b/>
            <sz val="9"/>
            <color indexed="81"/>
            <rFont val="Tahoma"/>
            <family val="2"/>
          </rPr>
          <t>GREGOIRE Julie:</t>
        </r>
        <r>
          <rPr>
            <sz val="9"/>
            <color indexed="81"/>
            <rFont val="Tahoma"/>
            <family val="2"/>
          </rPr>
          <t xml:space="preserve">
Pas de seuil
Valeur mise en vue d'une évolution</t>
        </r>
      </text>
    </comment>
    <comment ref="S29" authorId="0">
      <text>
        <r>
          <rPr>
            <b/>
            <sz val="9"/>
            <color indexed="81"/>
            <rFont val="Tahoma"/>
            <family val="2"/>
          </rPr>
          <t>GREGOIRE Julie:</t>
        </r>
        <r>
          <rPr>
            <sz val="9"/>
            <color indexed="81"/>
            <rFont val="Tahoma"/>
            <family val="2"/>
          </rPr>
          <t xml:space="preserve">
Pas de seuil
Valeur mise en vue d'une évolution</t>
        </r>
      </text>
    </comment>
    <comment ref="T29" authorId="0">
      <text>
        <r>
          <rPr>
            <b/>
            <sz val="9"/>
            <color indexed="81"/>
            <rFont val="Tahoma"/>
            <family val="2"/>
          </rPr>
          <t>GREGOIRE Julie:</t>
        </r>
        <r>
          <rPr>
            <sz val="9"/>
            <color indexed="81"/>
            <rFont val="Tahoma"/>
            <family val="2"/>
          </rPr>
          <t xml:space="preserve">
Pas de seuil
Valeur mise en vue d'une évolution</t>
        </r>
      </text>
    </comment>
    <comment ref="U29" authorId="0">
      <text>
        <r>
          <rPr>
            <b/>
            <sz val="9"/>
            <color indexed="81"/>
            <rFont val="Tahoma"/>
            <family val="2"/>
          </rPr>
          <t>GREGOIRE Julie:</t>
        </r>
        <r>
          <rPr>
            <sz val="9"/>
            <color indexed="81"/>
            <rFont val="Tahoma"/>
            <family val="2"/>
          </rPr>
          <t xml:space="preserve">
Pas de seuil
Valeur mise en vue d'une évolution</t>
        </r>
      </text>
    </comment>
    <comment ref="X29" authorId="0">
      <text>
        <r>
          <rPr>
            <b/>
            <sz val="9"/>
            <color indexed="81"/>
            <rFont val="Tahoma"/>
            <family val="2"/>
          </rPr>
          <t>GREGOIRE Julie:</t>
        </r>
        <r>
          <rPr>
            <sz val="9"/>
            <color indexed="81"/>
            <rFont val="Tahoma"/>
            <family val="2"/>
          </rPr>
          <t xml:space="preserve">
Pas de seuil
Valeur mise en vue d'une évolution</t>
        </r>
      </text>
    </comment>
    <comment ref="Y29" authorId="0">
      <text>
        <r>
          <rPr>
            <b/>
            <sz val="9"/>
            <color indexed="81"/>
            <rFont val="Tahoma"/>
            <family val="2"/>
          </rPr>
          <t>GREGOIRE Julie:</t>
        </r>
        <r>
          <rPr>
            <sz val="9"/>
            <color indexed="81"/>
            <rFont val="Tahoma"/>
            <family val="2"/>
          </rPr>
          <t xml:space="preserve">
Pas de seuil
Valeur mise en vue d'une évolution</t>
        </r>
      </text>
    </comment>
    <comment ref="AC29" authorId="0">
      <text>
        <r>
          <rPr>
            <b/>
            <sz val="9"/>
            <color indexed="81"/>
            <rFont val="Tahoma"/>
            <family val="2"/>
          </rPr>
          <t>GREGOIRE Julie:</t>
        </r>
        <r>
          <rPr>
            <sz val="9"/>
            <color indexed="81"/>
            <rFont val="Tahoma"/>
            <family val="2"/>
          </rPr>
          <t xml:space="preserve">
Pas de seuil
Valeur mise en vue d'une évolution</t>
        </r>
      </text>
    </comment>
    <comment ref="AD29" authorId="0">
      <text>
        <r>
          <rPr>
            <b/>
            <sz val="9"/>
            <color indexed="81"/>
            <rFont val="Tahoma"/>
            <family val="2"/>
          </rPr>
          <t>GREGOIRE Julie:</t>
        </r>
        <r>
          <rPr>
            <sz val="9"/>
            <color indexed="81"/>
            <rFont val="Tahoma"/>
            <family val="2"/>
          </rPr>
          <t xml:space="preserve">
Pas de seuil
Valeur mise en vue d'une évolution</t>
        </r>
      </text>
    </comment>
    <comment ref="S30" authorId="0">
      <text>
        <r>
          <rPr>
            <b/>
            <sz val="9"/>
            <color indexed="81"/>
            <rFont val="Tahoma"/>
            <family val="2"/>
          </rPr>
          <t>GREGOIRE Julie:</t>
        </r>
        <r>
          <rPr>
            <sz val="9"/>
            <color indexed="81"/>
            <rFont val="Tahoma"/>
            <family val="2"/>
          </rPr>
          <t xml:space="preserve">
Pas de seuil
Valeur mise en vue d'une évolution</t>
        </r>
      </text>
    </comment>
    <comment ref="T30" authorId="0">
      <text>
        <r>
          <rPr>
            <b/>
            <sz val="9"/>
            <color indexed="81"/>
            <rFont val="Tahoma"/>
            <family val="2"/>
          </rPr>
          <t>GREGOIRE Julie:</t>
        </r>
        <r>
          <rPr>
            <sz val="9"/>
            <color indexed="81"/>
            <rFont val="Tahoma"/>
            <family val="2"/>
          </rPr>
          <t xml:space="preserve">
Pas de seuil
Valeur mise en vue d'une évolution</t>
        </r>
      </text>
    </comment>
    <comment ref="U30" authorId="0">
      <text>
        <r>
          <rPr>
            <b/>
            <sz val="9"/>
            <color indexed="81"/>
            <rFont val="Tahoma"/>
            <family val="2"/>
          </rPr>
          <t>GREGOIRE Julie:</t>
        </r>
        <r>
          <rPr>
            <sz val="9"/>
            <color indexed="81"/>
            <rFont val="Tahoma"/>
            <family val="2"/>
          </rPr>
          <t xml:space="preserve">
Pas de seuil
Valeur mise en vue d'une évolution</t>
        </r>
      </text>
    </comment>
    <comment ref="X30" authorId="0">
      <text>
        <r>
          <rPr>
            <b/>
            <sz val="9"/>
            <color indexed="81"/>
            <rFont val="Tahoma"/>
            <family val="2"/>
          </rPr>
          <t>GREGOIRE Julie:</t>
        </r>
        <r>
          <rPr>
            <sz val="9"/>
            <color indexed="81"/>
            <rFont val="Tahoma"/>
            <family val="2"/>
          </rPr>
          <t xml:space="preserve">
Pas de seuil
Valeur mise en vue d'une évolution</t>
        </r>
      </text>
    </comment>
    <comment ref="Y30" authorId="0">
      <text>
        <r>
          <rPr>
            <b/>
            <sz val="9"/>
            <color indexed="81"/>
            <rFont val="Tahoma"/>
            <family val="2"/>
          </rPr>
          <t>GREGOIRE Julie:</t>
        </r>
        <r>
          <rPr>
            <sz val="9"/>
            <color indexed="81"/>
            <rFont val="Tahoma"/>
            <family val="2"/>
          </rPr>
          <t xml:space="preserve">
Pas de seuil
Valeur mise en vue d'une évolution</t>
        </r>
      </text>
    </comment>
    <comment ref="AC30" authorId="0">
      <text>
        <r>
          <rPr>
            <b/>
            <sz val="9"/>
            <color indexed="81"/>
            <rFont val="Tahoma"/>
            <family val="2"/>
          </rPr>
          <t>GREGOIRE Julie:</t>
        </r>
        <r>
          <rPr>
            <sz val="9"/>
            <color indexed="81"/>
            <rFont val="Tahoma"/>
            <family val="2"/>
          </rPr>
          <t xml:space="preserve">
Pas de seuil
Valeur mise en vue d'une évolution</t>
        </r>
      </text>
    </comment>
    <comment ref="AD30" authorId="0">
      <text>
        <r>
          <rPr>
            <b/>
            <sz val="9"/>
            <color indexed="81"/>
            <rFont val="Tahoma"/>
            <family val="2"/>
          </rPr>
          <t>GREGOIRE Julie:</t>
        </r>
        <r>
          <rPr>
            <sz val="9"/>
            <color indexed="81"/>
            <rFont val="Tahoma"/>
            <family val="2"/>
          </rPr>
          <t xml:space="preserve">
Pas de seuil
Valeur mise en vue d'une évolution</t>
        </r>
      </text>
    </comment>
    <comment ref="N31" authorId="0">
      <text>
        <r>
          <rPr>
            <b/>
            <sz val="9"/>
            <color indexed="81"/>
            <rFont val="Tahoma"/>
            <family val="2"/>
          </rPr>
          <t>GREGOIRE Julie:</t>
        </r>
        <r>
          <rPr>
            <sz val="9"/>
            <color indexed="81"/>
            <rFont val="Tahoma"/>
            <family val="2"/>
          </rPr>
          <t xml:space="preserve">
Pas de seuil
Valeur mise en vue d'une évolution</t>
        </r>
      </text>
    </comment>
    <comment ref="O31" authorId="0">
      <text>
        <r>
          <rPr>
            <b/>
            <sz val="9"/>
            <color indexed="81"/>
            <rFont val="Tahoma"/>
            <family val="2"/>
          </rPr>
          <t>GREGOIRE Julie:</t>
        </r>
        <r>
          <rPr>
            <sz val="9"/>
            <color indexed="81"/>
            <rFont val="Tahoma"/>
            <family val="2"/>
          </rPr>
          <t xml:space="preserve">
Pas de seuil
Valeur mise en vue d'une évolution</t>
        </r>
      </text>
    </comment>
    <comment ref="S31" authorId="0">
      <text>
        <r>
          <rPr>
            <b/>
            <sz val="9"/>
            <color indexed="81"/>
            <rFont val="Tahoma"/>
            <family val="2"/>
          </rPr>
          <t>GREGOIRE Julie:</t>
        </r>
        <r>
          <rPr>
            <sz val="9"/>
            <color indexed="81"/>
            <rFont val="Tahoma"/>
            <family val="2"/>
          </rPr>
          <t xml:space="preserve">
Pas de seuil
Valeur mise en vue d'une évolution</t>
        </r>
      </text>
    </comment>
    <comment ref="T31" authorId="0">
      <text>
        <r>
          <rPr>
            <b/>
            <sz val="9"/>
            <color indexed="81"/>
            <rFont val="Tahoma"/>
            <family val="2"/>
          </rPr>
          <t>GREGOIRE Julie:</t>
        </r>
        <r>
          <rPr>
            <sz val="9"/>
            <color indexed="81"/>
            <rFont val="Tahoma"/>
            <family val="2"/>
          </rPr>
          <t xml:space="preserve">
Pas de seuil
Valeur mise en vue d'une évolution</t>
        </r>
      </text>
    </comment>
    <comment ref="U31" authorId="0">
      <text>
        <r>
          <rPr>
            <b/>
            <sz val="9"/>
            <color indexed="81"/>
            <rFont val="Tahoma"/>
            <family val="2"/>
          </rPr>
          <t>GREGOIRE Julie:</t>
        </r>
        <r>
          <rPr>
            <sz val="9"/>
            <color indexed="81"/>
            <rFont val="Tahoma"/>
            <family val="2"/>
          </rPr>
          <t xml:space="preserve">
Pas de seuil
Valeur mise en vue d'une évolution</t>
        </r>
      </text>
    </comment>
    <comment ref="X31" authorId="0">
      <text>
        <r>
          <rPr>
            <b/>
            <sz val="9"/>
            <color indexed="81"/>
            <rFont val="Tahoma"/>
            <family val="2"/>
          </rPr>
          <t>GREGOIRE Julie:</t>
        </r>
        <r>
          <rPr>
            <sz val="9"/>
            <color indexed="81"/>
            <rFont val="Tahoma"/>
            <family val="2"/>
          </rPr>
          <t xml:space="preserve">
</t>
        </r>
      </text>
    </comment>
    <comment ref="Y31" authorId="0">
      <text>
        <r>
          <rPr>
            <b/>
            <sz val="9"/>
            <color indexed="81"/>
            <rFont val="Tahoma"/>
            <family val="2"/>
          </rPr>
          <t>GREGOIRE Julie:</t>
        </r>
        <r>
          <rPr>
            <sz val="9"/>
            <color indexed="81"/>
            <rFont val="Tahoma"/>
            <family val="2"/>
          </rPr>
          <t xml:space="preserve">
Pas de seuil
Valeur mise en vue d'une évolution</t>
        </r>
      </text>
    </comment>
    <comment ref="AC31" authorId="0">
      <text>
        <r>
          <rPr>
            <b/>
            <sz val="9"/>
            <color indexed="81"/>
            <rFont val="Tahoma"/>
            <family val="2"/>
          </rPr>
          <t>GREGOIRE Julie:</t>
        </r>
        <r>
          <rPr>
            <sz val="9"/>
            <color indexed="81"/>
            <rFont val="Tahoma"/>
            <family val="2"/>
          </rPr>
          <t xml:space="preserve">
Pas de seuil
Valeur mise en vue d'une évolution</t>
        </r>
      </text>
    </comment>
    <comment ref="AD31" authorId="0">
      <text>
        <r>
          <rPr>
            <b/>
            <sz val="9"/>
            <color indexed="81"/>
            <rFont val="Tahoma"/>
            <family val="2"/>
          </rPr>
          <t>GREGOIRE Julie:</t>
        </r>
        <r>
          <rPr>
            <sz val="9"/>
            <color indexed="81"/>
            <rFont val="Tahoma"/>
            <family val="2"/>
          </rPr>
          <t xml:space="preserve">
Pas de seuil
Valeur mise en vue d'une évolution</t>
        </r>
      </text>
    </comment>
    <comment ref="N32" authorId="0">
      <text>
        <r>
          <rPr>
            <b/>
            <sz val="9"/>
            <color indexed="81"/>
            <rFont val="Tahoma"/>
            <family val="2"/>
          </rPr>
          <t>GREGOIRE Julie:</t>
        </r>
        <r>
          <rPr>
            <sz val="9"/>
            <color indexed="81"/>
            <rFont val="Tahoma"/>
            <family val="2"/>
          </rPr>
          <t xml:space="preserve">
Pas de seuil
Valeur mise en vue d'une évolution</t>
        </r>
      </text>
    </comment>
    <comment ref="O32" authorId="0">
      <text>
        <r>
          <rPr>
            <b/>
            <sz val="9"/>
            <color indexed="81"/>
            <rFont val="Tahoma"/>
            <family val="2"/>
          </rPr>
          <t>GREGOIRE Julie:</t>
        </r>
        <r>
          <rPr>
            <sz val="9"/>
            <color indexed="81"/>
            <rFont val="Tahoma"/>
            <family val="2"/>
          </rPr>
          <t xml:space="preserve">
Pas de seuil
Valeur mise en vue d'une évolution</t>
        </r>
      </text>
    </comment>
    <comment ref="S32" authorId="0">
      <text>
        <r>
          <rPr>
            <b/>
            <sz val="9"/>
            <color indexed="81"/>
            <rFont val="Tahoma"/>
            <family val="2"/>
          </rPr>
          <t>GREGOIRE Julie:</t>
        </r>
        <r>
          <rPr>
            <sz val="9"/>
            <color indexed="81"/>
            <rFont val="Tahoma"/>
            <family val="2"/>
          </rPr>
          <t xml:space="preserve">
Pas de seuil
Valeur mise en vue d'une évolution</t>
        </r>
      </text>
    </comment>
    <comment ref="T32" authorId="0">
      <text>
        <r>
          <rPr>
            <b/>
            <sz val="9"/>
            <color indexed="81"/>
            <rFont val="Tahoma"/>
            <family val="2"/>
          </rPr>
          <t>GREGOIRE Julie:</t>
        </r>
        <r>
          <rPr>
            <sz val="9"/>
            <color indexed="81"/>
            <rFont val="Tahoma"/>
            <family val="2"/>
          </rPr>
          <t xml:space="preserve">
Pas de seuil
Valeur mise en vue d'une évolution</t>
        </r>
      </text>
    </comment>
    <comment ref="U32" authorId="0">
      <text>
        <r>
          <rPr>
            <b/>
            <sz val="9"/>
            <color indexed="81"/>
            <rFont val="Tahoma"/>
            <family val="2"/>
          </rPr>
          <t>GREGOIRE Julie:</t>
        </r>
        <r>
          <rPr>
            <sz val="9"/>
            <color indexed="81"/>
            <rFont val="Tahoma"/>
            <family val="2"/>
          </rPr>
          <t xml:space="preserve">
Pas de seuil
Valeur mise en vue d'une évolution</t>
        </r>
      </text>
    </comment>
    <comment ref="X32" authorId="0">
      <text>
        <r>
          <rPr>
            <b/>
            <sz val="9"/>
            <color indexed="81"/>
            <rFont val="Tahoma"/>
            <family val="2"/>
          </rPr>
          <t>GREGOIRE Julie:</t>
        </r>
        <r>
          <rPr>
            <sz val="9"/>
            <color indexed="81"/>
            <rFont val="Tahoma"/>
            <family val="2"/>
          </rPr>
          <t xml:space="preserve">
&gt;98</t>
        </r>
      </text>
    </comment>
    <comment ref="Y32" authorId="0">
      <text>
        <r>
          <rPr>
            <b/>
            <sz val="9"/>
            <color indexed="81"/>
            <rFont val="Tahoma"/>
            <family val="2"/>
          </rPr>
          <t>GREGOIRE Julie:</t>
        </r>
        <r>
          <rPr>
            <sz val="9"/>
            <color indexed="81"/>
            <rFont val="Tahoma"/>
            <family val="2"/>
          </rPr>
          <t xml:space="preserve">
Pas de seuil
Valeur mise en vue d'une évolution</t>
        </r>
      </text>
    </comment>
    <comment ref="AC32" authorId="0">
      <text>
        <r>
          <rPr>
            <b/>
            <sz val="9"/>
            <color indexed="81"/>
            <rFont val="Tahoma"/>
            <family val="2"/>
          </rPr>
          <t>GREGOIRE Julie:</t>
        </r>
        <r>
          <rPr>
            <sz val="9"/>
            <color indexed="81"/>
            <rFont val="Tahoma"/>
            <family val="2"/>
          </rPr>
          <t xml:space="preserve">
Pas de seuil
Valeur mise en vue d'une évolution</t>
        </r>
      </text>
    </comment>
    <comment ref="AD32" authorId="0">
      <text>
        <r>
          <rPr>
            <b/>
            <sz val="9"/>
            <color indexed="81"/>
            <rFont val="Tahoma"/>
            <family val="2"/>
          </rPr>
          <t>GREGOIRE Julie:</t>
        </r>
        <r>
          <rPr>
            <sz val="9"/>
            <color indexed="81"/>
            <rFont val="Tahoma"/>
            <family val="2"/>
          </rPr>
          <t xml:space="preserve">
Pas de seuil
Valeur mise en vue d'une évolution</t>
        </r>
      </text>
    </comment>
    <comment ref="N33" authorId="0">
      <text>
        <r>
          <rPr>
            <b/>
            <sz val="9"/>
            <color indexed="81"/>
            <rFont val="Tahoma"/>
            <family val="2"/>
          </rPr>
          <t>GREGOIRE Julie:</t>
        </r>
        <r>
          <rPr>
            <sz val="9"/>
            <color indexed="81"/>
            <rFont val="Tahoma"/>
            <family val="2"/>
          </rPr>
          <t xml:space="preserve">
Pas de seuil
Valeur mise en vue d'une évolution</t>
        </r>
      </text>
    </comment>
    <comment ref="O33" authorId="0">
      <text>
        <r>
          <rPr>
            <b/>
            <sz val="9"/>
            <color indexed="81"/>
            <rFont val="Tahoma"/>
            <family val="2"/>
          </rPr>
          <t>GREGOIRE Julie:</t>
        </r>
        <r>
          <rPr>
            <sz val="9"/>
            <color indexed="81"/>
            <rFont val="Tahoma"/>
            <family val="2"/>
          </rPr>
          <t xml:space="preserve">
Pas de seuil
Valeur mise en vue d'une évolution</t>
        </r>
      </text>
    </comment>
    <comment ref="S33" authorId="0">
      <text>
        <r>
          <rPr>
            <b/>
            <sz val="9"/>
            <color indexed="81"/>
            <rFont val="Tahoma"/>
            <family val="2"/>
          </rPr>
          <t>GREGOIRE Julie:</t>
        </r>
        <r>
          <rPr>
            <sz val="9"/>
            <color indexed="81"/>
            <rFont val="Tahoma"/>
            <family val="2"/>
          </rPr>
          <t xml:space="preserve">
Pas de seuil
Valeur mise en vue d'une évolution</t>
        </r>
      </text>
    </comment>
    <comment ref="T33" authorId="0">
      <text>
        <r>
          <rPr>
            <b/>
            <sz val="9"/>
            <color indexed="81"/>
            <rFont val="Tahoma"/>
            <family val="2"/>
          </rPr>
          <t>GREGOIRE Julie:</t>
        </r>
        <r>
          <rPr>
            <sz val="9"/>
            <color indexed="81"/>
            <rFont val="Tahoma"/>
            <family val="2"/>
          </rPr>
          <t xml:space="preserve">
Pas de seuil
Valeur mise en vue d'une évolution</t>
        </r>
      </text>
    </comment>
    <comment ref="U33" authorId="0">
      <text>
        <r>
          <rPr>
            <b/>
            <sz val="9"/>
            <color indexed="81"/>
            <rFont val="Tahoma"/>
            <family val="2"/>
          </rPr>
          <t>GREGOIRE Julie:</t>
        </r>
        <r>
          <rPr>
            <sz val="9"/>
            <color indexed="81"/>
            <rFont val="Tahoma"/>
            <family val="2"/>
          </rPr>
          <t xml:space="preserve">
Pas de seuil
Valeur mise en vue d'une évolution</t>
        </r>
      </text>
    </comment>
    <comment ref="X33" authorId="0">
      <text>
        <r>
          <rPr>
            <b/>
            <sz val="9"/>
            <color indexed="81"/>
            <rFont val="Tahoma"/>
            <family val="2"/>
          </rPr>
          <t>GREGOIRE Julie:</t>
        </r>
        <r>
          <rPr>
            <sz val="9"/>
            <color indexed="81"/>
            <rFont val="Tahoma"/>
            <family val="2"/>
          </rPr>
          <t xml:space="preserve">
&gt;99
</t>
        </r>
      </text>
    </comment>
    <comment ref="AC33" authorId="0">
      <text>
        <r>
          <rPr>
            <b/>
            <sz val="9"/>
            <color indexed="81"/>
            <rFont val="Tahoma"/>
            <family val="2"/>
          </rPr>
          <t>GREGOIRE Julie:</t>
        </r>
        <r>
          <rPr>
            <sz val="9"/>
            <color indexed="81"/>
            <rFont val="Tahoma"/>
            <family val="2"/>
          </rPr>
          <t xml:space="preserve">
Pas de seuil
Valeur mise en vue d'une évolution</t>
        </r>
      </text>
    </comment>
    <comment ref="AD33" authorId="0">
      <text>
        <r>
          <rPr>
            <b/>
            <sz val="9"/>
            <color indexed="81"/>
            <rFont val="Tahoma"/>
            <family val="2"/>
          </rPr>
          <t>GREGOIRE Julie:</t>
        </r>
        <r>
          <rPr>
            <sz val="9"/>
            <color indexed="81"/>
            <rFont val="Tahoma"/>
            <family val="2"/>
          </rPr>
          <t xml:space="preserve">
Pas de seuil
Valeur mise en vue d'une évolution</t>
        </r>
      </text>
    </comment>
  </commentList>
</comments>
</file>

<file path=xl/sharedStrings.xml><?xml version="1.0" encoding="utf-8"?>
<sst xmlns="http://schemas.openxmlformats.org/spreadsheetml/2006/main" count="2280" uniqueCount="411">
  <si>
    <t>Année:</t>
  </si>
  <si>
    <t>pH</t>
  </si>
  <si>
    <t>Débit</t>
  </si>
  <si>
    <t>MES</t>
  </si>
  <si>
    <t>Validation</t>
  </si>
  <si>
    <t>Siccité</t>
  </si>
  <si>
    <t>CHAUX</t>
  </si>
  <si>
    <t>Observations</t>
  </si>
  <si>
    <t>Canal de 
mesure
m³/j</t>
  </si>
  <si>
    <t>kg/j</t>
  </si>
  <si>
    <t>kg/s</t>
  </si>
  <si>
    <t>kg/sem</t>
  </si>
  <si>
    <t/>
  </si>
  <si>
    <t>Dilution</t>
  </si>
  <si>
    <t>Valeur lue
mg/L</t>
  </si>
  <si>
    <t>Résultat
mg/L</t>
  </si>
  <si>
    <t>Volume
 filtré
ml ou g</t>
  </si>
  <si>
    <r>
      <t>Masse capsule pleine
M</t>
    </r>
    <r>
      <rPr>
        <vertAlign val="subscript"/>
        <sz val="10"/>
        <rFont val="Calibri"/>
        <family val="2"/>
      </rPr>
      <t>1</t>
    </r>
    <r>
      <rPr>
        <sz val="10"/>
        <rFont val="Calibri"/>
        <family val="2"/>
      </rPr>
      <t xml:space="preserve"> g</t>
    </r>
  </si>
  <si>
    <r>
      <t>Masse capsule après séchage
M</t>
    </r>
    <r>
      <rPr>
        <vertAlign val="subscript"/>
        <sz val="10"/>
        <rFont val="Calibri"/>
        <family val="2"/>
      </rPr>
      <t>2</t>
    </r>
    <r>
      <rPr>
        <sz val="10"/>
        <rFont val="Calibri"/>
        <family val="2"/>
      </rPr>
      <t xml:space="preserve"> g</t>
    </r>
  </si>
  <si>
    <t>Résultat
%</t>
  </si>
  <si>
    <t>Fer</t>
  </si>
  <si>
    <t>Nickel</t>
  </si>
  <si>
    <t>Zinc</t>
  </si>
  <si>
    <t>Manganèse</t>
  </si>
  <si>
    <t>Cuivre</t>
  </si>
  <si>
    <t>Plomb</t>
  </si>
  <si>
    <t>Aluminium</t>
  </si>
  <si>
    <r>
      <t>Masse capsule
 vide
M</t>
    </r>
    <r>
      <rPr>
        <vertAlign val="subscript"/>
        <sz val="10"/>
        <rFont val="Calibri"/>
        <family val="2"/>
      </rPr>
      <t>0</t>
    </r>
    <r>
      <rPr>
        <sz val="10"/>
        <rFont val="Calibri"/>
        <family val="2"/>
      </rPr>
      <t xml:space="preserve"> g</t>
    </r>
  </si>
  <si>
    <t>Masse
 filtre
 vide
mg</t>
  </si>
  <si>
    <t>Masse 
filtre
 après séchage
mg</t>
  </si>
  <si>
    <t>Paramètre</t>
  </si>
  <si>
    <t>Date</t>
  </si>
  <si>
    <t>Analytique</t>
  </si>
  <si>
    <t>Terrain</t>
  </si>
  <si>
    <t>KPI</t>
  </si>
  <si>
    <t>DCO</t>
  </si>
  <si>
    <t>nbres de 
valeurs</t>
  </si>
  <si>
    <t>Somme 
des résultats</t>
  </si>
  <si>
    <t xml:space="preserve">Moyenne 
des résultats </t>
  </si>
  <si>
    <t>Valeur
mini</t>
  </si>
  <si>
    <t>Valeur 
maxi</t>
  </si>
  <si>
    <t>NTK</t>
  </si>
  <si>
    <t>NH4</t>
  </si>
  <si>
    <t>NO2</t>
  </si>
  <si>
    <t>NO3</t>
  </si>
  <si>
    <t>DCO à D2</t>
  </si>
  <si>
    <t>Station Degrémont Entrée</t>
  </si>
  <si>
    <t>Total Métaux</t>
  </si>
  <si>
    <t>Echantillon.</t>
  </si>
  <si>
    <t>Fréq. ana.</t>
  </si>
  <si>
    <t>24H</t>
  </si>
  <si>
    <t>J</t>
  </si>
  <si>
    <t>Hebdo VIGS</t>
  </si>
  <si>
    <t>NF T90-008</t>
  </si>
  <si>
    <t>Normes</t>
  </si>
  <si>
    <t>Microméthode</t>
  </si>
  <si>
    <t>NF EN 872</t>
  </si>
  <si>
    <t>NF EN 25663</t>
  </si>
  <si>
    <t>Hebdo Laboratoire ext</t>
  </si>
  <si>
    <t>Après une pressée</t>
  </si>
  <si>
    <t>Station Degrémont Sortie</t>
  </si>
  <si>
    <t>Journalier VIGS Mulhouse</t>
  </si>
  <si>
    <t>Journalier VIGS  Mulhouse</t>
  </si>
  <si>
    <t>Journalier 
VIGS
Mulhouse</t>
  </si>
  <si>
    <t>Chrome total</t>
  </si>
  <si>
    <t>Chrome 6+</t>
  </si>
  <si>
    <t>Intitulés</t>
  </si>
  <si>
    <t>Station UF Entrée</t>
  </si>
  <si>
    <t>Station UF Sortie</t>
  </si>
  <si>
    <t>Hydrocarbure</t>
  </si>
  <si>
    <t>DCO nd</t>
  </si>
  <si>
    <t>MEST</t>
  </si>
  <si>
    <t>Fe</t>
  </si>
  <si>
    <t>Zn</t>
  </si>
  <si>
    <t>Mn</t>
  </si>
  <si>
    <t>Ni</t>
  </si>
  <si>
    <t>Al</t>
  </si>
  <si>
    <t>Sivom</t>
  </si>
  <si>
    <t>mg/L</t>
  </si>
  <si>
    <t xml:space="preserve"> </t>
  </si>
  <si>
    <t>N global</t>
  </si>
  <si>
    <t>SIVOM</t>
  </si>
  <si>
    <t>Station Dégrémont Entrée</t>
  </si>
  <si>
    <t>Station Dégrémont Sortie</t>
  </si>
  <si>
    <t>Station des Huiles</t>
  </si>
  <si>
    <t>N° 
colonne</t>
  </si>
  <si>
    <t>MOIS</t>
  </si>
  <si>
    <t>DEBIT</t>
  </si>
  <si>
    <t>kg</t>
  </si>
  <si>
    <t>%</t>
  </si>
  <si>
    <t>Année :</t>
  </si>
  <si>
    <t>Décembre</t>
  </si>
  <si>
    <t>Station des huiles</t>
  </si>
  <si>
    <t>température</t>
  </si>
  <si>
    <t>&lt;</t>
  </si>
  <si>
    <t>Fluorure</t>
  </si>
  <si>
    <t>Station Degrémont</t>
  </si>
  <si>
    <t>Suivi des analyses de la Station Degrémont Entrée/Sortie</t>
  </si>
  <si>
    <t>Ptotal</t>
  </si>
  <si>
    <t>5,5-8,5</t>
  </si>
  <si>
    <t>Somme total métaux</t>
  </si>
  <si>
    <t>Rendement DCO</t>
  </si>
  <si>
    <t>Rendement MES</t>
  </si>
  <si>
    <t>DBO 5</t>
  </si>
  <si>
    <t>Désignation</t>
  </si>
  <si>
    <t>Tableau</t>
  </si>
  <si>
    <t>Stations</t>
  </si>
  <si>
    <t>Bilan Sivom</t>
  </si>
  <si>
    <t>Bilan Station Degrémont</t>
  </si>
  <si>
    <t>Bilan Station UF</t>
  </si>
  <si>
    <t>Station UF</t>
  </si>
  <si>
    <t>Bilan Station des Huiles</t>
  </si>
  <si>
    <t>Trim/ annuel/ RSDE</t>
  </si>
  <si>
    <t>UO's</t>
  </si>
  <si>
    <t>Perte masse MES</t>
  </si>
  <si>
    <t>Consommation produits 
Station Degrémont</t>
  </si>
  <si>
    <t>Consommation produits 
Station UF</t>
  </si>
  <si>
    <t>Témoins analytique</t>
  </si>
  <si>
    <t>SOMMAIRE CAHIER EXPLOITATION EFFLUENTS</t>
  </si>
  <si>
    <t>Total
Paramètres
sur les différentes 
stations</t>
  </si>
  <si>
    <t>XXX</t>
  </si>
  <si>
    <t>Seuil
flux 24H</t>
  </si>
  <si>
    <t>Seuil 
AP</t>
  </si>
  <si>
    <t>Seuil 
2</t>
  </si>
  <si>
    <t>Seuil
 2</t>
  </si>
  <si>
    <t>Seuil
 AP</t>
  </si>
  <si>
    <t>Paramètres et seuils</t>
  </si>
  <si>
    <t>Pb</t>
  </si>
  <si>
    <t>Cr 6+</t>
  </si>
  <si>
    <t>Rendement Ptotal</t>
  </si>
  <si>
    <t xml:space="preserve">  valeur &gt; à la convention avec PSA sur Degrémont Sortie</t>
  </si>
  <si>
    <t xml:space="preserve">  valeur donnant lieu à une pénalité sur Degrémont Sortie</t>
  </si>
  <si>
    <t xml:space="preserve"> valeur &gt; à la convention avec PSA sur Degrémont Entrée</t>
  </si>
  <si>
    <t>Total
année</t>
  </si>
  <si>
    <t>Rendement Station %</t>
  </si>
  <si>
    <t>Total année</t>
  </si>
  <si>
    <t>Moyenne</t>
  </si>
  <si>
    <t>Somme</t>
  </si>
  <si>
    <t>Nombre de mesure</t>
  </si>
  <si>
    <t>Valeur mini</t>
  </si>
  <si>
    <t>Valeur max</t>
  </si>
  <si>
    <t>Nombre dépassement 1er seuil</t>
  </si>
  <si>
    <t>Nombre dépassement 2ème seuil</t>
  </si>
  <si>
    <t>Flux</t>
  </si>
  <si>
    <t>Pôle Utilités Mulhouse</t>
  </si>
  <si>
    <t>"Cycle de l'Eau"</t>
  </si>
  <si>
    <t xml:space="preserve">  CHARGES MOYENNES MENSUELLES</t>
  </si>
  <si>
    <t>E N T R E E   S T A T I O N</t>
  </si>
  <si>
    <t>S O R T I E   S T A T I O N</t>
  </si>
  <si>
    <t>P total</t>
  </si>
  <si>
    <r>
      <t>m</t>
    </r>
    <r>
      <rPr>
        <b/>
        <vertAlign val="superscript"/>
        <sz val="9"/>
        <rFont val="Arial Narrow"/>
        <family val="2"/>
      </rPr>
      <t>3</t>
    </r>
  </si>
  <si>
    <r>
      <t>m</t>
    </r>
    <r>
      <rPr>
        <b/>
        <vertAlign val="superscript"/>
        <sz val="9"/>
        <rFont val="Arial Narrow"/>
        <family val="2"/>
      </rPr>
      <t>3</t>
    </r>
    <r>
      <rPr>
        <b/>
        <sz val="9"/>
        <rFont val="Arial Narrow"/>
        <family val="2"/>
      </rPr>
      <t xml:space="preserve"> / j</t>
    </r>
  </si>
  <si>
    <t xml:space="preserve">kg </t>
  </si>
  <si>
    <t>kg / j</t>
  </si>
  <si>
    <t>JANV.</t>
  </si>
  <si>
    <t>FEVR.</t>
  </si>
  <si>
    <t>MARS</t>
  </si>
  <si>
    <t>AVRIL</t>
  </si>
  <si>
    <t>MAI</t>
  </si>
  <si>
    <t>JUIN</t>
  </si>
  <si>
    <t>JUIL.</t>
  </si>
  <si>
    <t>AOUT</t>
  </si>
  <si>
    <t>SEPT.</t>
  </si>
  <si>
    <t>OCTO.</t>
  </si>
  <si>
    <t>NOVE.</t>
  </si>
  <si>
    <t>DECE.</t>
  </si>
  <si>
    <t>MOY./AN</t>
  </si>
  <si>
    <t>TOTAL/AN</t>
  </si>
  <si>
    <t xml:space="preserve">  CHARGE MOYENNE MENSUELLE ANALYSES, EN Kg / JOUR</t>
  </si>
  <si>
    <t>Cr</t>
  </si>
  <si>
    <t xml:space="preserve">  CHARGE TOTALE MENSUELLE ANALYSES, EN Kg / MOIS</t>
  </si>
  <si>
    <t>TOT./AN</t>
  </si>
  <si>
    <t xml:space="preserve">  MOYENNE MENSUELLE ANALYSES, en mgl / jour</t>
  </si>
  <si>
    <t xml:space="preserve"> Nombre de valeurs annuelles &gt; au seuil de détection :</t>
  </si>
  <si>
    <t xml:space="preserve"> Nombre d'analyses annuelles :</t>
  </si>
  <si>
    <t xml:space="preserve">RENDEMENT en % STATION - ENTREE SUR SORTIE </t>
  </si>
  <si>
    <r>
      <t>en m</t>
    </r>
    <r>
      <rPr>
        <b/>
        <vertAlign val="superscript"/>
        <sz val="9"/>
        <rFont val="Arial Narrow"/>
        <family val="2"/>
      </rPr>
      <t>3</t>
    </r>
  </si>
  <si>
    <t>MOYEN</t>
  </si>
  <si>
    <t>BILANS-  STATION DEGREMONT  PERIODE 1992 - 2014</t>
  </si>
  <si>
    <t xml:space="preserve">  CHARGES  MOYENNES  ANNUELLES </t>
  </si>
  <si>
    <t>ANNEE</t>
  </si>
  <si>
    <t xml:space="preserve">  CHARGE MOYENNE ANNUELLE ANALYSES, EN Kg / JOUR</t>
  </si>
  <si>
    <t xml:space="preserve">  CHARGE TOTALE ANNUELLE ANALYSES, EN Kg / AN</t>
  </si>
  <si>
    <t>Seuil Contractuel 2</t>
  </si>
  <si>
    <t xml:space="preserve">Valeur
 &gt;au seuil
</t>
  </si>
  <si>
    <t>Valeur
 &gt;au seuil
1ème seuil</t>
  </si>
  <si>
    <t>Valeur
 &gt;au seuil
2ème seuil</t>
  </si>
  <si>
    <t>Valeur
 &gt;au seuil
1er seuil</t>
  </si>
  <si>
    <t xml:space="preserve">Seuil Contractuel 1 </t>
  </si>
  <si>
    <t>Transfert B04 vers B01 pendant 1H Remise en fonction vanne fosse à boues</t>
  </si>
  <si>
    <t>CA MES : 163</t>
  </si>
  <si>
    <t>Transfert B04 vers B01 pendant 2H  Extraction boues manuelle</t>
  </si>
  <si>
    <t>Transfert B04 vers B01 pendant 1H30  Extraction boues manuelle</t>
  </si>
  <si>
    <t>Transfert B04 vers B01 pendant 30 min   Extraction boues manuelle</t>
  </si>
  <si>
    <t>Transfert B04 vers B01 pendant 48 min   Extraction boues manuelle</t>
  </si>
  <si>
    <t>Transfert B04 vers B01 pendant 1H   Extraction boues manuelle</t>
  </si>
  <si>
    <t>Transfert B04 vers B01 pendant 1H  Extraction boues manuelle</t>
  </si>
  <si>
    <t>Transfert B04 vers B01 pendant 1H  Lavage plateaux  Extraction boues manuelle</t>
  </si>
  <si>
    <t>Transfert B04 vers B01 pendant 2H30    Extraction boues manuelle</t>
  </si>
  <si>
    <t>Transfert B04 vers B01 pendant 50 min   Extraction boues manuelle</t>
  </si>
  <si>
    <t>Transfert B04 vers B01 pendant 30 min  Extraction boues manuelle</t>
  </si>
  <si>
    <t>Transfert B04 vers B01 pendant 1H  Pb sur préleveur: OK fonctionne Agitatateur M13 bruillant  Extraction boues manuelle</t>
  </si>
  <si>
    <t>Transfert B04 vers B01 pendant 1H    Extraction boues manuelle</t>
  </si>
  <si>
    <t xml:space="preserve">Transfert B04 vers B01 pendant 2H50   Extraction boues manuelle </t>
  </si>
  <si>
    <t>Transfert B04 vers B01 pendant 30 minutes  Plateau N°22 déchiré sur 20cm environ  Extraction boues manuelle</t>
  </si>
  <si>
    <t>Transfert B04 vers B01 pendant 30 minutes  Extraction boues manuelle</t>
  </si>
  <si>
    <t>Transfert B04 vers B01 pendant 1H30  Pb sonde turbidité  Extraction boues manuelle</t>
  </si>
  <si>
    <t>Lavage plateaux</t>
  </si>
  <si>
    <t>Transfert B04 vers B01 pendant  1H  Extraction boues manuelle</t>
  </si>
  <si>
    <t>CA DCO : 3802</t>
  </si>
  <si>
    <t>Transfert B04 vers B01 pendant  30 minutes  Extraction boues manuelle</t>
  </si>
  <si>
    <t>Lavage plateaux+ toiles</t>
  </si>
  <si>
    <t>Nettoyage et montage toiles</t>
  </si>
  <si>
    <t>DEG S : Colmatage filtre MES / CA MES : 62 mg/L</t>
  </si>
  <si>
    <t>Transfert B04 vers B01 pendant  1H30 Nettoyage et montage toiles</t>
  </si>
  <si>
    <t>Transfert B04 vers B01 pendant  1H17 Nettoyage et montage toiles</t>
  </si>
  <si>
    <t>Nettoyage et montage toiles: Terminé le soir 20 Big bag</t>
  </si>
  <si>
    <t>DEG S : Colmatage filtre MES / CA MES : 76 mg/L</t>
  </si>
  <si>
    <t>DEG S : Colmatage filtre / CA MES : 83 mg/L</t>
  </si>
  <si>
    <t>Démontage clapet Pompe N°2 sortie filtre à sable</t>
  </si>
  <si>
    <t>Démontage nettoyage pompe ABEL</t>
  </si>
  <si>
    <t>B04 vers B01 pendant 1H30 Agitateur MO13 Bassin B01  Extraction boues manuelle Boues dans décanteur</t>
  </si>
  <si>
    <t>Transfert B04 vers B01 pendant  1H30</t>
  </si>
  <si>
    <t xml:space="preserve">Entrée à D2 surnageant rose trouble </t>
  </si>
  <si>
    <t>Transfert B04 vers B01 pendant 30 minutes Pompe coagulant désamorcée pendant un temps+ préleveur pas en fonction</t>
  </si>
  <si>
    <t xml:space="preserve">Entrée à D2 surnageant rose trouble, sortie colmate MES </t>
  </si>
  <si>
    <t>Transfert B04 vers B01 pendant  1H Pompe chaux bouché</t>
  </si>
  <si>
    <t xml:space="preserve">Transfert B04 vers B01 pendant  1H </t>
  </si>
  <si>
    <t>Transfert B04 vers B01 pendant  1H15  Dégrilleur B01 partiellement nettoyé (météo+manque d'eau) Remontée de boues</t>
  </si>
  <si>
    <t xml:space="preserve"> Remontée de boues</t>
  </si>
  <si>
    <t xml:space="preserve">Disfonctionnement vanne pneumatique sortie DEG </t>
  </si>
  <si>
    <t>CA Al: Confirmée  Fe: 32.44 Mn: 4.35 Cr: 0.44 Zn: 293</t>
  </si>
  <si>
    <t>OK</t>
  </si>
  <si>
    <t>Pas de prélèvement</t>
  </si>
  <si>
    <t>Station à l'arrêt</t>
  </si>
  <si>
    <t>Transfert BO4 vers B01 30 min</t>
  </si>
  <si>
    <t>Transfert BO4 vers B01 29min</t>
  </si>
  <si>
    <t xml:space="preserve">Transfert BO4 vers B01 30 min Changement sonde phmètre portable </t>
  </si>
  <si>
    <t>Pompe coagulant bouché soir</t>
  </si>
  <si>
    <t>NTK réalisés à Sochaux</t>
  </si>
  <si>
    <t>20 Big bag</t>
  </si>
  <si>
    <t xml:space="preserve">Remontée de boues </t>
  </si>
  <si>
    <t>CA DS MES : 80</t>
  </si>
  <si>
    <t xml:space="preserve">Transfert B04 vers B01 pendant  2H  Remontée de boues </t>
  </si>
  <si>
    <t>Transfert BO4 vers B01 30 min  Réparation flotteur chaux</t>
  </si>
  <si>
    <t>Transfert BO4 vers B01 30 min   21 Big bag</t>
  </si>
  <si>
    <t>DS: Présence de boue, CA: 64</t>
  </si>
  <si>
    <t>DS: Présence de boue, CA: 71</t>
  </si>
  <si>
    <t xml:space="preserve">Transfert BO4 vers B01 10 min </t>
  </si>
  <si>
    <t xml:space="preserve">Transfert BO4 vers B01 1h 16 min </t>
  </si>
  <si>
    <t>Transfert BO4 vers B01 1H</t>
  </si>
  <si>
    <t>Transfert BO4 vers B01 1H15</t>
  </si>
  <si>
    <t>Transfert BO4 vers B01 30 minu</t>
  </si>
  <si>
    <t>Transfert BO4 vers B01 1H30 15 big bag</t>
  </si>
  <si>
    <t>Vidange décanteur ppur travaux vanne manchon extraction boues</t>
  </si>
  <si>
    <t>Transfert BO4 vers B01 30 minutes</t>
  </si>
  <si>
    <t>Transfert BO4 vers B01 1H Remplacement sonde eau FP</t>
  </si>
  <si>
    <t>Transfert BO4 vers B01 30 minutes Remplacement poire niveau sortie</t>
  </si>
  <si>
    <t>Prépa chantier extraction vanne décanteur</t>
  </si>
  <si>
    <t>Travaux sur vanne extraction Transfert BO4 vers B01 30 minutes</t>
  </si>
  <si>
    <t>Présence de boue sur filtre</t>
  </si>
  <si>
    <t>CA MES: 61</t>
  </si>
  <si>
    <t>DS trouble CA DS : 60</t>
  </si>
  <si>
    <t>CA : MES 71</t>
  </si>
  <si>
    <t>Transfert BO4 vers B01 7h46 minutes( PO4 en manu)</t>
  </si>
  <si>
    <t>Curage réseau R4-Décanteur</t>
  </si>
  <si>
    <t>Remontée boues dans décanteur</t>
  </si>
  <si>
    <t>Transfert BO4 vers B01 20 minutes Retour de boues dans B01 Pompe floc bouchée</t>
  </si>
  <si>
    <t>Pompe floculant bouchée</t>
  </si>
  <si>
    <t>Curage R2-R3 Arrêt limiteur d'effort silo à boues</t>
  </si>
  <si>
    <t xml:space="preserve"> Arrêt limiteur d'effort silo à boues</t>
  </si>
  <si>
    <t>Pb pompe chaux P31( d"bit continue aléatoire)  Arrêt limiteur d'effort silo à boues</t>
  </si>
  <si>
    <t>Transfert BO4 vers B01 1H Arrêt limiteur d'effort silo à boues</t>
  </si>
  <si>
    <t>Transfert BO4 vers B01 1H  Arrêt limiteur d'effort silo à boues</t>
  </si>
  <si>
    <t>CA DS OK</t>
  </si>
  <si>
    <t>CA DS MES : 61</t>
  </si>
  <si>
    <t>Transfert BO4 vers B01 1H20  Arrêt limiteur d'effort silo à boues Remplacement contacteur FP</t>
  </si>
  <si>
    <t>Transfert BO4 vers B01 1H20  Arrêt limiteur d'effort silo à boues Nettoyage circuit réseau pompe Abel=Courroie cassé</t>
  </si>
  <si>
    <t>Transfert BO4 vers B01 30 min  Arrêt limiteur d'effort silo à boues  Abel=Courroie remplacée</t>
  </si>
  <si>
    <t>CA DS MES : 264</t>
  </si>
  <si>
    <t xml:space="preserve">Transfert BO4 vers B01 1H  Arrêt limiteur d'effort silo à boues </t>
  </si>
  <si>
    <t>Transfert BO4 vers B01 1H30  Arrêt limiteur d'effort silo à boues   Sonde pH sortie cassée: Remplacment OK</t>
  </si>
  <si>
    <t>Transfert BO4 vers B01 2H30  Arrêt limiteur d'effort silo à boues</t>
  </si>
  <si>
    <t>Transfert BO4 vers B01 1H  Arrêt limiteur d'effort silo à boues  Fosse sortie pompée 20 bigs bags</t>
  </si>
  <si>
    <t>Transfert BO4 vers B01 30 min   Arrêt limiteur d'effort silo à boues</t>
  </si>
  <si>
    <t>Transfert BO4 vers B01 1H   Arrêt limiteur d'effort silo à boues  20 big bag</t>
  </si>
  <si>
    <t>Transfert B04 vers B01 pendant  1H  Changement sonde pH sortie</t>
  </si>
  <si>
    <t>Transfert B04 vers B01 pendant 1H  Turbi sonde OK  Extraction boues manuelle  Sonde R3-R1 changées</t>
  </si>
  <si>
    <t xml:space="preserve"> Boue dans DS</t>
  </si>
  <si>
    <t>CA confirmé Ptot  ( MES 102)</t>
  </si>
  <si>
    <t>DS trouble et foncé CA MES 157</t>
  </si>
  <si>
    <t>CA MES 58</t>
  </si>
  <si>
    <t>CA MES 79</t>
  </si>
  <si>
    <t>Transfert BO4 vers B01 1H  Arrêt limiteur d'effort silo à boues  Sonde Ph R1 et sortie changée= cassées</t>
  </si>
  <si>
    <t>Transfert BO4 vers B01 40min   Arrêt limiteur d'effort silo à boues  Sonde pH portable cassée: changée</t>
  </si>
  <si>
    <t>Transfert BO4 vers B01 1H30   Arrêt limiteur d'effort silo à boues  Vanne pincement préleveur DE HS</t>
  </si>
  <si>
    <t>Transfert BO4 vers B01 30min    Arrêt limiteur d'effort silo à boues  Vanne pincement préleveur DE changée</t>
  </si>
  <si>
    <t>Transfert BO4 vers B01 30min    Arrêt limiteur d'effort silo à boues   Nettoyage bac de chaulage</t>
  </si>
  <si>
    <t xml:space="preserve">Transfert BO4 vers B01 30min    Arrêt limiteur d'effort silo à boues   </t>
  </si>
  <si>
    <t xml:space="preserve">Transfert BO4 vers B01 1H    Arrêt limiteur d'effort silo à boues   </t>
  </si>
  <si>
    <t>Transfert B04 vers B01 1H30</t>
  </si>
  <si>
    <t>CA Zn DE confimé</t>
  </si>
  <si>
    <t>silo à boue vidé, remise en marche agitateur M013</t>
  </si>
  <si>
    <t>transfert B04 30 min</t>
  </si>
  <si>
    <t>tranfert BO4 1 H</t>
  </si>
  <si>
    <t>transfert B04 30min</t>
  </si>
  <si>
    <t>Problème préleveur</t>
  </si>
  <si>
    <t>transfert B04 1h30min</t>
  </si>
  <si>
    <t>transfert B04 2h30min</t>
  </si>
  <si>
    <t>transfert B04 2h50min</t>
  </si>
  <si>
    <t>Transfert B04 vers B01 1H</t>
  </si>
  <si>
    <t>Transfert B04 vers B01 30min</t>
  </si>
  <si>
    <t>Transfert B04 vers B01</t>
  </si>
  <si>
    <t>Transfert B04 vers B01 30 min</t>
  </si>
  <si>
    <t>transfert B04 1h10min</t>
  </si>
  <si>
    <t xml:space="preserve">transfert B04 1h </t>
  </si>
  <si>
    <t>nettoyage canal de sortie</t>
  </si>
  <si>
    <t xml:space="preserve">transfert B04 1h,58 </t>
  </si>
  <si>
    <t>transfert B04 1h,30</t>
  </si>
  <si>
    <t>transfert B04 2h</t>
  </si>
  <si>
    <t>transfert B04 1h10</t>
  </si>
  <si>
    <t>CA MES : 84</t>
  </si>
  <si>
    <t>CA MES : 106</t>
  </si>
  <si>
    <t>CA DCO : 4153</t>
  </si>
  <si>
    <t>CA MES : 58 DCO : 4516</t>
  </si>
  <si>
    <t>CA DCO : 3625 MES : 79</t>
  </si>
  <si>
    <t>CA MEs : 69 DCO : 2524</t>
  </si>
  <si>
    <t>Transfert B04 vers B01 pendant  1H</t>
  </si>
  <si>
    <t>Transfert BO4 vers B01 20 min</t>
  </si>
  <si>
    <t>CA MES : 68</t>
  </si>
  <si>
    <t>transfert B04 1h30</t>
  </si>
  <si>
    <t>transfert B04 4h46</t>
  </si>
  <si>
    <t>transfert B04 5h06 et 1h20 P03</t>
  </si>
  <si>
    <t xml:space="preserve">transfert B04 4h30 </t>
  </si>
  <si>
    <t>transfert B04 30 minutes</t>
  </si>
  <si>
    <t>transfert B04 1 h</t>
  </si>
  <si>
    <t>pas d'échantillon</t>
  </si>
  <si>
    <t>CA MES : 59 / DS trouble</t>
  </si>
  <si>
    <t>DS trouble</t>
  </si>
  <si>
    <t>Ni, Cr soucis AA (en cours)</t>
  </si>
  <si>
    <t>transfert B04 1h / détartrage travaux congés</t>
  </si>
  <si>
    <t>travaux congés</t>
  </si>
  <si>
    <t>MES =&gt; vidange BO1 travaux congés</t>
  </si>
  <si>
    <t>CA MES : 200  (présence de coagulant)</t>
  </si>
  <si>
    <t>transfert B04 1h30 reprise activité</t>
  </si>
  <si>
    <t>traitement des stockages suite à arrêt congés</t>
  </si>
  <si>
    <t>transfert B04 2h50  minutes</t>
  </si>
  <si>
    <t>transfert B04 2h28  minutes</t>
  </si>
  <si>
    <t>lavage bac chaullage</t>
  </si>
  <si>
    <t>odeur?</t>
  </si>
  <si>
    <t>transfert B04 1h</t>
  </si>
  <si>
    <t>transfert B04 2h 30</t>
  </si>
  <si>
    <t>transfert B04 1h50</t>
  </si>
  <si>
    <t>transfert B04 3h30</t>
  </si>
  <si>
    <t>nettoyage degrilleur presence de boue</t>
  </si>
  <si>
    <t>soucis pompe sortie</t>
  </si>
  <si>
    <t>transfert B04 1h24</t>
  </si>
  <si>
    <t>transfert B04 2h30</t>
  </si>
  <si>
    <t>transfert B04 5h20</t>
  </si>
  <si>
    <t>transfert B04 3h</t>
  </si>
  <si>
    <t>pas d'echantillon</t>
  </si>
  <si>
    <t>pompe chaux débouchée</t>
  </si>
  <si>
    <t>CA DS : MES 70mg/L</t>
  </si>
  <si>
    <t>CA DS MES : 66mg/L</t>
  </si>
  <si>
    <t>CA DS MES : 72 mg/L</t>
  </si>
  <si>
    <t>transfert B04 1H30</t>
  </si>
  <si>
    <t>transfert B04 10H - Pb pompe P04 Nettoyage bac de chaulage</t>
  </si>
  <si>
    <t xml:space="preserve">transfert B04 4H30 Livraison chaux </t>
  </si>
  <si>
    <t>transfert B04 30 min transfert B04 30min  Nettoyage bac de chaulage + dégrilleur R4</t>
  </si>
  <si>
    <t>transfert B04 13H  Démontage pompe ABEL: nettoyage, clappets vidange</t>
  </si>
  <si>
    <t>transfert B04 7H</t>
  </si>
  <si>
    <t>transfert B04 24H</t>
  </si>
  <si>
    <t>Nettoyage dégrilleur R4 FP: membrane percée et bouchon</t>
  </si>
  <si>
    <t>Vidange bac de chaulage et nettoyage</t>
  </si>
  <si>
    <t>P04: en cours de diagnostic</t>
  </si>
  <si>
    <t xml:space="preserve">Nettoyage dégrilleur R4 </t>
  </si>
  <si>
    <t>Membrane pompe ABEL changée: FP fonctionnel</t>
  </si>
  <si>
    <t>Lavage plateaux FP</t>
  </si>
  <si>
    <t>transfert B04 12H</t>
  </si>
  <si>
    <t>CA DS MES: 386mg/L</t>
  </si>
  <si>
    <t>transfert B04 3H15 Pb exploitation</t>
  </si>
  <si>
    <t xml:space="preserve">Transfert B04 18H20 </t>
  </si>
  <si>
    <t>Transfert B04 3H30</t>
  </si>
  <si>
    <t>Transfert B04 1H</t>
  </si>
  <si>
    <t>Transfert B04 1H20 Nettoyage grille R4</t>
  </si>
  <si>
    <t>Transfert B04 4H</t>
  </si>
  <si>
    <t>Transfert B04 30 min</t>
  </si>
  <si>
    <t>Transfert B04 1H40</t>
  </si>
  <si>
    <t>Transfert B04 30 min  22 big bag</t>
  </si>
  <si>
    <t>CA DS confirmée</t>
  </si>
  <si>
    <t>Transfert B04 pednant 1H</t>
  </si>
  <si>
    <t>Transfert B04 pendant 1H</t>
  </si>
  <si>
    <t>Transfert B04 pendant 16 min</t>
  </si>
  <si>
    <t>Transfert B04 pendant 19 min</t>
  </si>
  <si>
    <t xml:space="preserve">Transfert B04 pendant 9 min </t>
  </si>
  <si>
    <t xml:space="preserve">Transfert B04 pendant 29 min </t>
  </si>
  <si>
    <t>transfert B04 1H</t>
  </si>
  <si>
    <t>transfert B04 2H</t>
  </si>
  <si>
    <t>transfert B04 4H</t>
  </si>
  <si>
    <t>transfert B04 38 min</t>
  </si>
  <si>
    <t>transfert B04 1H29 min</t>
  </si>
  <si>
    <t>transfert B04 29 min</t>
  </si>
  <si>
    <t xml:space="preserve">transfert B04 1H29 min </t>
  </si>
  <si>
    <t>transfert B04 35 min</t>
  </si>
  <si>
    <t>transfert B04 3H 48 min</t>
  </si>
  <si>
    <t>transfert B04 1H 30</t>
  </si>
  <si>
    <t>transfert B04 3H05</t>
  </si>
  <si>
    <t>Transfert B04 1H40 Boue dans décanteur</t>
  </si>
  <si>
    <t>Transfert B04 2H15 Boue dans décanteur</t>
  </si>
  <si>
    <t>Année</t>
  </si>
  <si>
    <t>BILAN ANNUEL  -  STATION DEGREMONT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</si>
</sst>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 #,##0.00\ &quot;€&quot;_-;\-* #,##0.00\ &quot;€&quot;_-;_-* &quot;-&quot;??\ &quot;€&quot;_-;_-@_-"/>
    <numFmt numFmtId="43" formatCode="_-* #,##0.00\ _€_-;\-* #,##0.00\ _€_-;_-* &quot;-&quot;??\ _€_-;_-@_-"/>
    <numFmt numFmtId="164" formatCode="0.0"/>
    <numFmt numFmtId="165" formatCode="[$-F800]dddd\,\ mmmm\ dd\,\ yyyy"/>
    <numFmt numFmtId="166" formatCode="_-* #,##0.00\ &quot;F&quot;_-;\-* #,##0.00\ &quot;F&quot;_-;_-* &quot;-&quot;??\ &quot;F&quot;_-;_-@_-"/>
    <numFmt numFmtId="167" formatCode="[=0]&quot;&quot;;0"/>
    <numFmt numFmtId="168" formatCode="mmmm"/>
    <numFmt numFmtId="169" formatCode="0_)"/>
    <numFmt numFmtId="170" formatCode="0.000"/>
    <numFmt numFmtId="172" formatCode="yyyy"/>
    <numFmt numFmtId="180" formatCode="0.0_)"/>
  </numFmts>
  <fonts count="10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Narrow"/>
      <family val="2"/>
    </font>
    <font>
      <sz val="10"/>
      <name val="Arial Narrow"/>
      <family val="2"/>
    </font>
    <font>
      <sz val="8"/>
      <name val="Arial Narrow"/>
      <family val="2"/>
    </font>
    <font>
      <b/>
      <sz val="8"/>
      <name val="Arial Narrow"/>
      <family val="2"/>
    </font>
    <font>
      <sz val="7"/>
      <name val="Arial Narrow"/>
      <family val="2"/>
    </font>
    <font>
      <b/>
      <sz val="7"/>
      <name val="Arial Narrow"/>
      <family val="2"/>
    </font>
    <font>
      <sz val="10"/>
      <name val="Tms Rmn"/>
    </font>
    <font>
      <b/>
      <sz val="12"/>
      <name val="Arial Narrow"/>
      <family val="2"/>
    </font>
    <font>
      <sz val="9"/>
      <name val="Arial Narrow"/>
      <family val="2"/>
    </font>
    <font>
      <sz val="10"/>
      <name val="Arial"/>
      <family val="2"/>
    </font>
    <font>
      <i/>
      <sz val="8"/>
      <name val="Arial Narrow"/>
      <family val="2"/>
    </font>
    <font>
      <b/>
      <sz val="9"/>
      <name val="Arial Narrow"/>
      <family val="2"/>
    </font>
    <font>
      <b/>
      <sz val="14"/>
      <name val="Tms Rmn"/>
    </font>
    <font>
      <sz val="14"/>
      <name val="Tms Rmn"/>
    </font>
    <font>
      <sz val="9"/>
      <name val="Arial"/>
      <family val="2"/>
    </font>
    <font>
      <i/>
      <sz val="10"/>
      <name val="Arial Narrow"/>
      <family val="2"/>
    </font>
    <font>
      <b/>
      <sz val="11"/>
      <name val="Arial Narrow"/>
      <family val="2"/>
    </font>
    <font>
      <b/>
      <vertAlign val="subscript"/>
      <sz val="9"/>
      <name val="Arial Narrow"/>
      <family val="2"/>
    </font>
    <font>
      <sz val="14"/>
      <name val="Arial Narrow"/>
      <family val="2"/>
    </font>
    <font>
      <b/>
      <vertAlign val="superscript"/>
      <sz val="16"/>
      <name val="Arial Narrow"/>
      <family val="2"/>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sz val="10"/>
      <name val="Calibri"/>
      <family val="2"/>
    </font>
    <font>
      <b/>
      <sz val="10"/>
      <name val="Calibri"/>
      <family val="2"/>
    </font>
    <font>
      <vertAlign val="subscript"/>
      <sz val="10"/>
      <name val="Calibri"/>
      <family val="2"/>
    </font>
    <font>
      <sz val="28"/>
      <name val="Arial Narrow"/>
      <family val="2"/>
    </font>
    <font>
      <sz val="24"/>
      <color theme="1"/>
      <name val="Cambria"/>
      <family val="1"/>
      <scheme val="major"/>
    </font>
    <font>
      <sz val="10"/>
      <color theme="1"/>
      <name val="Arial"/>
      <family val="2"/>
    </font>
    <font>
      <i/>
      <sz val="6"/>
      <name val="Arial Narrow"/>
      <family val="2"/>
    </font>
    <font>
      <sz val="11"/>
      <name val="Cambria"/>
      <family val="1"/>
      <scheme val="major"/>
    </font>
    <font>
      <u/>
      <sz val="11"/>
      <color theme="10"/>
      <name val="Calibri"/>
      <family val="2"/>
      <scheme val="minor"/>
    </font>
    <font>
      <b/>
      <sz val="10"/>
      <name val="Arial Narrow"/>
      <family val="2"/>
    </font>
    <font>
      <b/>
      <sz val="10"/>
      <name val="Arial"/>
      <family val="2"/>
    </font>
    <font>
      <sz val="11"/>
      <color rgb="FF0066FF"/>
      <name val="Calibri"/>
      <family val="2"/>
      <scheme val="minor"/>
    </font>
    <font>
      <sz val="11"/>
      <color theme="5" tint="-0.249977111117893"/>
      <name val="Calibri"/>
      <family val="2"/>
      <scheme val="minor"/>
    </font>
    <font>
      <sz val="12"/>
      <name val="Cambria"/>
      <family val="1"/>
      <scheme val="major"/>
    </font>
    <font>
      <sz val="10"/>
      <color indexed="0"/>
      <name val="Arial"/>
      <family val="2"/>
    </font>
    <font>
      <sz val="7"/>
      <name val="Arial"/>
      <family val="2"/>
    </font>
    <font>
      <sz val="9"/>
      <color indexed="81"/>
      <name val="Tahoma"/>
      <family val="2"/>
    </font>
    <font>
      <b/>
      <sz val="9"/>
      <color indexed="81"/>
      <name val="Tahoma"/>
      <family val="2"/>
    </font>
    <font>
      <b/>
      <sz val="14"/>
      <color indexed="57"/>
      <name val="Comic Sans MS"/>
      <family val="4"/>
    </font>
    <font>
      <b/>
      <sz val="18"/>
      <color indexed="57"/>
      <name val="Comic Sans MS"/>
      <family val="4"/>
    </font>
    <font>
      <b/>
      <i/>
      <sz val="10"/>
      <name val="Calibri"/>
      <family val="2"/>
    </font>
    <font>
      <b/>
      <i/>
      <sz val="11"/>
      <color theme="1"/>
      <name val="Calibri"/>
      <family val="2"/>
      <scheme val="minor"/>
    </font>
    <font>
      <sz val="12"/>
      <color theme="1"/>
      <name val="Cambria"/>
      <family val="1"/>
      <scheme val="major"/>
    </font>
    <font>
      <b/>
      <sz val="11"/>
      <name val="Comic Sans MS"/>
      <family val="4"/>
    </font>
    <font>
      <b/>
      <sz val="16"/>
      <name val="Comic Sans MS"/>
      <family val="4"/>
    </font>
    <font>
      <b/>
      <i/>
      <sz val="10"/>
      <color rgb="FF99CCFF"/>
      <name val="Calibri"/>
      <family val="2"/>
    </font>
    <font>
      <b/>
      <i/>
      <sz val="9"/>
      <color rgb="FF99CCFF"/>
      <name val="Arial Narrow"/>
      <family val="2"/>
    </font>
    <font>
      <b/>
      <i/>
      <sz val="8"/>
      <color rgb="FF99CCFF"/>
      <name val="Arial Narrow"/>
      <family val="2"/>
    </font>
    <font>
      <sz val="20"/>
      <name val="Cambria"/>
      <family val="1"/>
      <scheme val="major"/>
    </font>
    <font>
      <b/>
      <i/>
      <sz val="10"/>
      <color theme="1"/>
      <name val="Calibri"/>
      <family val="2"/>
    </font>
    <font>
      <b/>
      <i/>
      <sz val="10"/>
      <color rgb="FFFF99FF"/>
      <name val="Calibri"/>
      <family val="2"/>
    </font>
    <font>
      <b/>
      <sz val="16"/>
      <color theme="1"/>
      <name val="Cambria"/>
      <family val="1"/>
      <scheme val="major"/>
    </font>
    <font>
      <b/>
      <sz val="16"/>
      <color theme="1"/>
      <name val="Calibri"/>
      <family val="2"/>
      <scheme val="minor"/>
    </font>
    <font>
      <b/>
      <sz val="16"/>
      <name val="Cambria"/>
      <family val="1"/>
      <scheme val="major"/>
    </font>
    <font>
      <sz val="10"/>
      <name val="Arial Narrow"/>
      <family val="2"/>
    </font>
    <font>
      <b/>
      <sz val="9"/>
      <color rgb="FFCCFFCC"/>
      <name val="Arial Narrow"/>
      <family val="2"/>
    </font>
    <font>
      <i/>
      <sz val="10"/>
      <name val="Calibri"/>
      <family val="2"/>
      <scheme val="minor"/>
    </font>
    <font>
      <sz val="8"/>
      <color theme="1"/>
      <name val="Cambria"/>
      <family val="1"/>
      <scheme val="major"/>
    </font>
    <font>
      <b/>
      <sz val="18"/>
      <name val="Arial Narrow"/>
      <family val="2"/>
    </font>
    <font>
      <sz val="12"/>
      <name val="Helv"/>
    </font>
    <font>
      <sz val="12"/>
      <name val="Arial Narrow"/>
      <family val="2"/>
    </font>
    <font>
      <sz val="11"/>
      <name val="Arial Narrow"/>
      <family val="2"/>
    </font>
    <font>
      <b/>
      <sz val="14"/>
      <name val="Arial Narrow"/>
      <family val="2"/>
    </font>
    <font>
      <b/>
      <vertAlign val="superscript"/>
      <sz val="9"/>
      <name val="Arial Narrow"/>
      <family val="2"/>
    </font>
    <font>
      <b/>
      <sz val="8"/>
      <color indexed="12"/>
      <name val="Arial"/>
      <family val="2"/>
    </font>
    <font>
      <b/>
      <sz val="9"/>
      <color indexed="12"/>
      <name val="Cambria"/>
      <family val="1"/>
    </font>
    <font>
      <b/>
      <sz val="8"/>
      <color indexed="12"/>
      <name val="Cambria"/>
      <family val="1"/>
    </font>
    <font>
      <sz val="12"/>
      <name val="Tms Rmn"/>
    </font>
    <font>
      <b/>
      <i/>
      <sz val="10"/>
      <color rgb="FFFF99FF"/>
      <name val="Calibri"/>
      <family val="2"/>
      <scheme val="minor"/>
    </font>
    <font>
      <sz val="18"/>
      <color theme="3"/>
      <name val="Cambria"/>
      <family val="2"/>
      <scheme val="major"/>
    </font>
    <font>
      <sz val="10"/>
      <color indexed="0"/>
      <name val="Arial"/>
      <family val="2"/>
    </font>
  </fonts>
  <fills count="8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6"/>
        <bgColor indexed="64"/>
      </patternFill>
    </fill>
    <fill>
      <patternFill patternType="solid">
        <fgColor theme="0"/>
        <bgColor indexed="64"/>
      </patternFill>
    </fill>
    <fill>
      <patternFill patternType="solid">
        <fgColor indexed="31"/>
        <bgColor indexed="64"/>
      </patternFill>
    </fill>
    <fill>
      <patternFill patternType="solid">
        <fgColor indexed="1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9"/>
        <bgColor indexed="64"/>
      </patternFill>
    </fill>
    <fill>
      <patternFill patternType="solid">
        <fgColor rgb="FF99CCFF"/>
        <bgColor indexed="64"/>
      </patternFill>
    </fill>
    <fill>
      <patternFill patternType="gray0625"/>
    </fill>
    <fill>
      <patternFill patternType="solid">
        <fgColor rgb="FFFF99FF"/>
        <bgColor indexed="64"/>
      </patternFill>
    </fill>
    <fill>
      <patternFill patternType="solid">
        <fgColor rgb="FFCCFFCC"/>
        <bgColor indexed="64"/>
      </patternFill>
    </fill>
    <fill>
      <patternFill patternType="solid">
        <fgColor rgb="FFCCCCFF"/>
        <bgColor indexed="64"/>
      </patternFill>
    </fill>
    <fill>
      <patternFill patternType="solid">
        <fgColor rgb="FFFFCCCC"/>
        <bgColor indexed="64"/>
      </patternFill>
    </fill>
    <fill>
      <patternFill patternType="solid">
        <fgColor indexed="65"/>
        <bgColor indexed="64"/>
      </patternFill>
    </fill>
    <fill>
      <patternFill patternType="solid">
        <fgColor theme="0" tint="-0.14999847407452621"/>
        <bgColor indexed="64"/>
      </patternFill>
    </fill>
    <fill>
      <patternFill patternType="solid">
        <fgColor theme="0" tint="-0.249977111117893"/>
        <bgColor indexed="64"/>
      </patternFill>
    </fill>
    <fill>
      <patternFill patternType="gray0625">
        <bgColor theme="0" tint="-0.249977111117893"/>
      </patternFill>
    </fill>
    <fill>
      <patternFill patternType="gray0625">
        <bgColor theme="0"/>
      </patternFill>
    </fill>
    <fill>
      <patternFill patternType="solid">
        <fgColor rgb="FFFF7C80"/>
        <bgColor indexed="64"/>
      </patternFill>
    </fill>
    <fill>
      <patternFill patternType="solid">
        <fgColor rgb="FFFFFF00"/>
        <bgColor indexed="64"/>
      </patternFill>
    </fill>
    <fill>
      <patternFill patternType="gray0625">
        <bgColor indexed="9"/>
      </patternFill>
    </fill>
    <fill>
      <patternFill patternType="gray0625">
        <bgColor rgb="FFFFCCCC"/>
      </patternFill>
    </fill>
    <fill>
      <patternFill patternType="solid">
        <fgColor indexed="26"/>
        <bgColor indexed="8"/>
      </patternFill>
    </fill>
    <fill>
      <patternFill patternType="solid">
        <fgColor indexed="22"/>
        <bgColor indexed="8"/>
      </patternFill>
    </fill>
    <fill>
      <patternFill patternType="solid">
        <fgColor indexed="22"/>
        <bgColor indexed="64"/>
      </patternFill>
    </fill>
    <fill>
      <patternFill patternType="solid">
        <fgColor rgb="FF99FFCC"/>
        <bgColor indexed="64"/>
      </patternFill>
    </fill>
    <fill>
      <patternFill patternType="solid">
        <fgColor theme="5" tint="0.59996337778862885"/>
        <bgColor indexed="64"/>
      </patternFill>
    </fill>
  </fills>
  <borders count="20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hair">
        <color indexed="64"/>
      </right>
      <top style="hair">
        <color indexed="64"/>
      </top>
      <bottom style="hair">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right style="medium">
        <color indexed="64"/>
      </right>
      <top style="hair">
        <color indexed="64"/>
      </top>
      <bottom style="hair">
        <color indexed="64"/>
      </bottom>
      <diagonal/>
    </border>
    <border>
      <left/>
      <right/>
      <top style="thin">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style="medium">
        <color indexed="64"/>
      </right>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medium">
        <color indexed="64"/>
      </top>
      <bottom style="thin">
        <color indexed="64"/>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hair">
        <color indexed="64"/>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top/>
      <bottom style="hair">
        <color indexed="64"/>
      </bottom>
      <diagonal/>
    </border>
    <border>
      <left style="thin">
        <color indexed="64"/>
      </left>
      <right style="medium">
        <color indexed="64"/>
      </right>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medium">
        <color indexed="64"/>
      </left>
      <right style="medium">
        <color indexed="64"/>
      </right>
      <top style="hair">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style="medium">
        <color indexed="64"/>
      </top>
      <bottom style="medium">
        <color indexed="64"/>
      </bottom>
      <diagonal/>
    </border>
    <border>
      <left style="medium">
        <color indexed="64"/>
      </left>
      <right/>
      <top style="hair">
        <color indexed="64"/>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style="medium">
        <color indexed="64"/>
      </right>
      <top style="thin">
        <color indexed="64"/>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auto="1"/>
      </right>
      <top style="thin">
        <color auto="1"/>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thin">
        <color auto="1"/>
      </left>
      <right style="thin">
        <color indexed="64"/>
      </right>
      <top style="thin">
        <color auto="1"/>
      </top>
      <bottom style="medium">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top style="thin">
        <color auto="1"/>
      </top>
      <bottom style="thin">
        <color auto="1"/>
      </bottom>
      <diagonal/>
    </border>
    <border>
      <left style="thin">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style="medium">
        <color indexed="64"/>
      </bottom>
      <diagonal/>
    </border>
    <border>
      <left/>
      <right style="thin">
        <color auto="1"/>
      </right>
      <top style="thin">
        <color auto="1"/>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diagonal/>
    </border>
    <border>
      <left/>
      <right style="thin">
        <color indexed="8"/>
      </right>
      <top/>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right style="thin">
        <color indexed="64"/>
      </right>
      <top style="thin">
        <color indexed="64"/>
      </top>
      <bottom style="thin">
        <color indexed="64"/>
      </bottom>
      <diagonal/>
    </border>
    <border>
      <left/>
      <right style="thin">
        <color indexed="8"/>
      </right>
      <top style="thin">
        <color indexed="8"/>
      </top>
      <bottom style="thin">
        <color indexed="64"/>
      </bottom>
      <diagonal/>
    </border>
    <border>
      <left/>
      <right/>
      <top style="thin">
        <color indexed="8"/>
      </top>
      <bottom style="thin">
        <color indexed="64"/>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indexed="64"/>
      </right>
      <top style="thin">
        <color auto="1"/>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diagonal/>
    </border>
    <border>
      <left style="thin">
        <color indexed="8"/>
      </left>
      <right style="thin">
        <color indexed="8"/>
      </right>
      <top style="thin">
        <color indexed="8"/>
      </top>
      <bottom style="thin">
        <color indexed="8"/>
      </bottom>
      <diagonal/>
    </border>
  </borders>
  <cellStyleXfs count="12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32" fillId="0" borderId="0" applyNumberFormat="0" applyFill="0" applyBorder="0" applyProtection="0">
      <alignment vertical="center"/>
    </xf>
    <xf numFmtId="16" fontId="27" fillId="0" borderId="0">
      <alignment vertical="center"/>
    </xf>
    <xf numFmtId="44" fontId="27" fillId="0" borderId="0" applyFont="0" applyFill="0" applyBorder="0" applyAlignment="0" applyProtection="0"/>
    <xf numFmtId="0" fontId="27" fillId="0" borderId="0"/>
    <xf numFmtId="3" fontId="27" fillId="0" borderId="0">
      <alignment horizontal="left" vertical="center" wrapText="1"/>
    </xf>
    <xf numFmtId="3" fontId="27" fillId="0" borderId="0">
      <alignment horizontal="center" vertical="center" wrapText="1"/>
    </xf>
    <xf numFmtId="0" fontId="27" fillId="0" borderId="0"/>
    <xf numFmtId="0" fontId="27" fillId="0" borderId="0"/>
    <xf numFmtId="0" fontId="1" fillId="0" borderId="0"/>
    <xf numFmtId="14" fontId="27" fillId="0" borderId="0">
      <alignment vertical="center"/>
    </xf>
    <xf numFmtId="0" fontId="27" fillId="0" borderId="0"/>
    <xf numFmtId="0" fontId="27" fillId="0" borderId="0"/>
    <xf numFmtId="3" fontId="27" fillId="0" borderId="0">
      <alignment horizontal="left" vertical="center" wrapText="1"/>
    </xf>
    <xf numFmtId="3" fontId="27" fillId="0" borderId="0">
      <alignment horizontal="center" vertical="center" wrapText="1"/>
    </xf>
    <xf numFmtId="0" fontId="27" fillId="0" borderId="0"/>
    <xf numFmtId="0" fontId="1" fillId="0" borderId="0"/>
    <xf numFmtId="0" fontId="27" fillId="0" borderId="0"/>
    <xf numFmtId="0" fontId="27" fillId="0" borderId="0"/>
    <xf numFmtId="43" fontId="19" fillId="0" borderId="0" applyFont="0" applyFill="0" applyBorder="0" applyAlignment="0" applyProtection="0"/>
    <xf numFmtId="0" fontId="38" fillId="0" borderId="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1" borderId="0" applyNumberFormat="0" applyBorder="0" applyAlignment="0" applyProtection="0"/>
    <xf numFmtId="0" fontId="39" fillId="42" borderId="0" applyNumberFormat="0" applyBorder="0" applyAlignment="0" applyProtection="0"/>
    <xf numFmtId="0" fontId="39" fillId="43" borderId="0" applyNumberFormat="0" applyBorder="0" applyAlignment="0" applyProtection="0"/>
    <xf numFmtId="0" fontId="39" fillId="44" borderId="0" applyNumberFormat="0" applyBorder="0" applyAlignment="0" applyProtection="0"/>
    <xf numFmtId="0" fontId="39" fillId="45" borderId="0" applyNumberFormat="0" applyBorder="0" applyAlignment="0" applyProtection="0"/>
    <xf numFmtId="0" fontId="39" fillId="40" borderId="0" applyNumberFormat="0" applyBorder="0" applyAlignment="0" applyProtection="0"/>
    <xf numFmtId="0" fontId="39" fillId="43" borderId="0" applyNumberFormat="0" applyBorder="0" applyAlignment="0" applyProtection="0"/>
    <xf numFmtId="0" fontId="39" fillId="46" borderId="0" applyNumberFormat="0" applyBorder="0" applyAlignment="0" applyProtection="0"/>
    <xf numFmtId="0" fontId="40" fillId="47"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8" borderId="0" applyNumberFormat="0" applyBorder="0" applyAlignment="0" applyProtection="0"/>
    <xf numFmtId="0" fontId="40" fillId="49" borderId="0" applyNumberFormat="0" applyBorder="0" applyAlignment="0" applyProtection="0"/>
    <xf numFmtId="0" fontId="40" fillId="50" borderId="0" applyNumberFormat="0" applyBorder="0" applyAlignment="0" applyProtection="0"/>
    <xf numFmtId="0" fontId="40" fillId="51" borderId="0" applyNumberFormat="0" applyBorder="0" applyAlignment="0" applyProtection="0"/>
    <xf numFmtId="0" fontId="40" fillId="52" borderId="0" applyNumberFormat="0" applyBorder="0" applyAlignment="0" applyProtection="0"/>
    <xf numFmtId="0" fontId="40" fillId="53" borderId="0" applyNumberFormat="0" applyBorder="0" applyAlignment="0" applyProtection="0"/>
    <xf numFmtId="0" fontId="40" fillId="48" borderId="0" applyNumberFormat="0" applyBorder="0" applyAlignment="0" applyProtection="0"/>
    <xf numFmtId="0" fontId="40" fillId="49" borderId="0" applyNumberFormat="0" applyBorder="0" applyAlignment="0" applyProtection="0"/>
    <xf numFmtId="0" fontId="40" fillId="54" borderId="0" applyNumberFormat="0" applyBorder="0" applyAlignment="0" applyProtection="0"/>
    <xf numFmtId="0" fontId="41" fillId="0" borderId="0" applyNumberFormat="0" applyFill="0" applyBorder="0" applyAlignment="0" applyProtection="0"/>
    <xf numFmtId="0" fontId="42" fillId="55" borderId="68" applyNumberFormat="0" applyAlignment="0" applyProtection="0"/>
    <xf numFmtId="0" fontId="43" fillId="0" borderId="69" applyNumberFormat="0" applyFill="0" applyAlignment="0" applyProtection="0"/>
    <xf numFmtId="0" fontId="38" fillId="56" borderId="70" applyNumberFormat="0" applyFont="0" applyAlignment="0" applyProtection="0"/>
    <xf numFmtId="0" fontId="44" fillId="42" borderId="68" applyNumberFormat="0" applyAlignment="0" applyProtection="0"/>
    <xf numFmtId="0" fontId="45" fillId="38" borderId="0" applyNumberFormat="0" applyBorder="0" applyAlignment="0" applyProtection="0"/>
    <xf numFmtId="0" fontId="46" fillId="57" borderId="0" applyNumberFormat="0" applyBorder="0" applyAlignment="0" applyProtection="0"/>
    <xf numFmtId="0" fontId="47" fillId="39" borderId="0" applyNumberFormat="0" applyBorder="0" applyAlignment="0" applyProtection="0"/>
    <xf numFmtId="0" fontId="48" fillId="55" borderId="71" applyNumberFormat="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72" applyNumberFormat="0" applyFill="0" applyAlignment="0" applyProtection="0"/>
    <xf numFmtId="0" fontId="52" fillId="0" borderId="73" applyNumberFormat="0" applyFill="0" applyAlignment="0" applyProtection="0"/>
    <xf numFmtId="0" fontId="53" fillId="0" borderId="74" applyNumberFormat="0" applyFill="0" applyAlignment="0" applyProtection="0"/>
    <xf numFmtId="0" fontId="53" fillId="0" borderId="0" applyNumberFormat="0" applyFill="0" applyBorder="0" applyAlignment="0" applyProtection="0"/>
    <xf numFmtId="0" fontId="54" fillId="0" borderId="75" applyNumberFormat="0" applyFill="0" applyAlignment="0" applyProtection="0"/>
    <xf numFmtId="0" fontId="55" fillId="58" borderId="76" applyNumberFormat="0" applyAlignment="0" applyProtection="0"/>
    <xf numFmtId="0" fontId="19" fillId="0" borderId="0"/>
    <xf numFmtId="166" fontId="19" fillId="0" borderId="0" applyFont="0" applyFill="0" applyBorder="0" applyAlignment="0" applyProtection="0"/>
    <xf numFmtId="0" fontId="1" fillId="0" borderId="0"/>
    <xf numFmtId="0" fontId="27" fillId="0" borderId="0"/>
    <xf numFmtId="3" fontId="27" fillId="0" borderId="0">
      <alignment horizontal="left" vertical="center" wrapText="1"/>
    </xf>
    <xf numFmtId="0" fontId="27" fillId="0" borderId="0"/>
    <xf numFmtId="0" fontId="1" fillId="0" borderId="0"/>
    <xf numFmtId="0" fontId="27" fillId="0" borderId="0"/>
    <xf numFmtId="0" fontId="1" fillId="0" borderId="0"/>
    <xf numFmtId="0" fontId="1" fillId="8" borderId="8" applyNumberFormat="0" applyFont="0" applyAlignment="0" applyProtection="0"/>
    <xf numFmtId="0" fontId="27" fillId="0" borderId="0"/>
    <xf numFmtId="0" fontId="64" fillId="0" borderId="0" applyNumberFormat="0" applyFill="0" applyBorder="0" applyAlignment="0" applyProtection="0"/>
    <xf numFmtId="0" fontId="90" fillId="0" borderId="0"/>
    <xf numFmtId="166" fontId="18" fillId="0" borderId="0" applyFont="0" applyFill="0" applyBorder="0" applyAlignment="0" applyProtection="0"/>
    <xf numFmtId="0" fontId="1" fillId="0" borderId="0"/>
    <xf numFmtId="0" fontId="27" fillId="0" borderId="0"/>
    <xf numFmtId="169" fontId="24" fillId="0" borderId="0"/>
    <xf numFmtId="0" fontId="95" fillId="0" borderId="0"/>
    <xf numFmtId="0" fontId="1" fillId="8" borderId="8" applyNumberFormat="0" applyFont="0" applyAlignment="0" applyProtection="0"/>
    <xf numFmtId="0" fontId="105" fillId="0" borderId="0" applyNumberFormat="0" applyFill="0" applyBorder="0" applyAlignment="0" applyProtection="0"/>
  </cellStyleXfs>
  <cellXfs count="1120">
    <xf numFmtId="0" fontId="0" fillId="0" borderId="0" xfId="0"/>
    <xf numFmtId="0" fontId="18" fillId="0" borderId="0" xfId="41"/>
    <xf numFmtId="0" fontId="23" fillId="0" borderId="0" xfId="41" applyFont="1" applyBorder="1" applyAlignment="1" applyProtection="1">
      <alignment horizontal="center" vertical="center"/>
    </xf>
    <xf numFmtId="0" fontId="23" fillId="0" borderId="0" xfId="41" applyFont="1" applyBorder="1" applyAlignment="1" applyProtection="1">
      <alignment horizontal="center" vertical="center"/>
    </xf>
    <xf numFmtId="0" fontId="0" fillId="0" borderId="0" xfId="0" applyAlignment="1">
      <alignment horizontal="center" vertical="center"/>
    </xf>
    <xf numFmtId="2" fontId="56" fillId="60" borderId="37" xfId="61" applyNumberFormat="1" applyFont="1" applyFill="1" applyBorder="1" applyAlignment="1">
      <alignment horizontal="center" vertical="center"/>
    </xf>
    <xf numFmtId="2" fontId="56" fillId="60" borderId="41" xfId="61" applyNumberFormat="1" applyFont="1" applyFill="1" applyBorder="1" applyAlignment="1">
      <alignment horizontal="center" vertical="center" wrapText="1"/>
    </xf>
    <xf numFmtId="0" fontId="27" fillId="0" borderId="49" xfId="41" applyNumberFormat="1" applyFont="1" applyBorder="1" applyAlignment="1" applyProtection="1">
      <alignment horizontal="center" vertical="center"/>
    </xf>
    <xf numFmtId="0" fontId="30" fillId="0" borderId="0" xfId="0" applyFont="1" applyProtection="1"/>
    <xf numFmtId="0" fontId="24" fillId="0" borderId="0" xfId="0" applyFont="1" applyProtection="1"/>
    <xf numFmtId="0" fontId="22" fillId="0" borderId="0" xfId="0" applyFont="1" applyAlignment="1" applyProtection="1">
      <alignment vertical="center"/>
    </xf>
    <xf numFmtId="0" fontId="22" fillId="0" borderId="0" xfId="0" applyFont="1" applyAlignment="1" applyProtection="1">
      <alignment horizontal="center" vertical="center"/>
    </xf>
    <xf numFmtId="0" fontId="31" fillId="0" borderId="0" xfId="0" applyFont="1" applyProtection="1"/>
    <xf numFmtId="2" fontId="56" fillId="62" borderId="37" xfId="61" applyNumberFormat="1" applyFont="1" applyFill="1" applyBorder="1" applyAlignment="1">
      <alignment horizontal="center" vertical="center"/>
    </xf>
    <xf numFmtId="2" fontId="56" fillId="62" borderId="41" xfId="61" applyNumberFormat="1" applyFont="1" applyFill="1" applyBorder="1" applyAlignment="1">
      <alignment horizontal="center" vertical="center" wrapText="1"/>
    </xf>
    <xf numFmtId="2" fontId="56" fillId="62" borderId="30" xfId="61" applyNumberFormat="1" applyFont="1" applyFill="1" applyBorder="1" applyAlignment="1">
      <alignment horizontal="center" vertical="center"/>
    </xf>
    <xf numFmtId="0" fontId="59" fillId="34" borderId="0" xfId="41" applyFont="1" applyFill="1" applyBorder="1" applyAlignment="1" applyProtection="1">
      <alignment vertical="center"/>
    </xf>
    <xf numFmtId="2" fontId="56" fillId="63" borderId="84" xfId="61" applyNumberFormat="1" applyFont="1" applyFill="1" applyBorder="1" applyAlignment="1">
      <alignment horizontal="center" vertical="center" wrapText="1"/>
    </xf>
    <xf numFmtId="0" fontId="0" fillId="0" borderId="0" xfId="0" applyAlignment="1">
      <alignment horizontal="center"/>
    </xf>
    <xf numFmtId="0" fontId="0" fillId="0" borderId="0" xfId="0" quotePrefix="1"/>
    <xf numFmtId="0" fontId="60" fillId="0" borderId="0" xfId="0" applyFont="1" applyBorder="1" applyAlignment="1">
      <alignment horizontal="center"/>
    </xf>
    <xf numFmtId="0" fontId="0" fillId="0" borderId="0" xfId="0" applyBorder="1" applyAlignment="1">
      <alignment horizontal="center"/>
    </xf>
    <xf numFmtId="0" fontId="0" fillId="0" borderId="0" xfId="0" applyBorder="1" applyAlignment="1">
      <alignment horizontal="center" vertical="center"/>
    </xf>
    <xf numFmtId="167" fontId="27" fillId="34" borderId="49" xfId="0" applyNumberFormat="1" applyFont="1" applyFill="1" applyBorder="1" applyAlignment="1">
      <alignment horizontal="center" vertical="center"/>
    </xf>
    <xf numFmtId="167" fontId="61" fillId="59" borderId="53" xfId="0" applyNumberFormat="1" applyFont="1" applyFill="1" applyBorder="1" applyAlignment="1">
      <alignment horizontal="center" vertical="center"/>
    </xf>
    <xf numFmtId="167" fontId="27" fillId="34" borderId="90" xfId="0" applyNumberFormat="1" applyFont="1" applyFill="1" applyBorder="1" applyAlignment="1">
      <alignment horizontal="center" vertical="center"/>
    </xf>
    <xf numFmtId="167" fontId="61" fillId="59" borderId="58" xfId="0" applyNumberFormat="1" applyFont="1" applyFill="1" applyBorder="1" applyAlignment="1">
      <alignment horizontal="center" vertical="center"/>
    </xf>
    <xf numFmtId="167" fontId="61" fillId="59" borderId="54" xfId="0" applyNumberFormat="1" applyFont="1" applyFill="1" applyBorder="1" applyAlignment="1">
      <alignment horizontal="center" vertical="center"/>
    </xf>
    <xf numFmtId="167" fontId="27" fillId="34" borderId="38" xfId="0" applyNumberFormat="1" applyFont="1" applyFill="1" applyBorder="1" applyAlignment="1" applyProtection="1">
      <alignment horizontal="center" vertical="center"/>
      <protection locked="0"/>
    </xf>
    <xf numFmtId="167" fontId="27" fillId="34" borderId="82" xfId="0" applyNumberFormat="1" applyFont="1" applyFill="1" applyBorder="1" applyAlignment="1">
      <alignment horizontal="center" vertical="center"/>
    </xf>
    <xf numFmtId="167" fontId="0" fillId="0" borderId="92" xfId="0" applyNumberFormat="1" applyBorder="1" applyAlignment="1">
      <alignment horizontal="center" vertical="center"/>
    </xf>
    <xf numFmtId="167" fontId="0" fillId="0" borderId="42" xfId="0" applyNumberFormat="1" applyBorder="1" applyAlignment="1">
      <alignment horizontal="center" vertical="center"/>
    </xf>
    <xf numFmtId="167" fontId="0" fillId="0" borderId="94" xfId="0" applyNumberFormat="1" applyBorder="1" applyAlignment="1">
      <alignment horizontal="center" vertical="center"/>
    </xf>
    <xf numFmtId="167" fontId="0" fillId="0" borderId="80" xfId="0" applyNumberFormat="1" applyBorder="1" applyAlignment="1">
      <alignment horizontal="center" vertical="center"/>
    </xf>
    <xf numFmtId="167" fontId="23" fillId="0" borderId="0" xfId="41" applyNumberFormat="1" applyFont="1" applyBorder="1" applyAlignment="1" applyProtection="1">
      <alignment horizontal="center" vertical="center"/>
    </xf>
    <xf numFmtId="0" fontId="0" fillId="0" borderId="0" xfId="0" applyNumberFormat="1" applyFill="1"/>
    <xf numFmtId="0" fontId="0" fillId="0" borderId="0" xfId="0" quotePrefix="1" applyNumberFormat="1" applyFill="1" applyAlignment="1">
      <alignment horizontal="center"/>
    </xf>
    <xf numFmtId="0" fontId="16" fillId="0" borderId="0" xfId="0" applyFont="1" applyAlignment="1">
      <alignment horizontal="center"/>
    </xf>
    <xf numFmtId="0" fontId="64" fillId="0" borderId="0" xfId="114"/>
    <xf numFmtId="167" fontId="27" fillId="0" borderId="50" xfId="0" applyNumberFormat="1" applyFont="1" applyBorder="1" applyAlignment="1">
      <alignment horizontal="center" vertical="center"/>
    </xf>
    <xf numFmtId="167" fontId="27" fillId="0" borderId="53" xfId="0" applyNumberFormat="1" applyFont="1" applyBorder="1" applyAlignment="1">
      <alignment horizontal="center" vertical="center"/>
    </xf>
    <xf numFmtId="2" fontId="61" fillId="59" borderId="58" xfId="0" applyNumberFormat="1" applyFont="1" applyFill="1" applyBorder="1" applyAlignment="1">
      <alignment horizontal="center" vertical="center"/>
    </xf>
    <xf numFmtId="0" fontId="0" fillId="34" borderId="0" xfId="0" applyFill="1"/>
    <xf numFmtId="0" fontId="16" fillId="0" borderId="0" xfId="0" applyFont="1"/>
    <xf numFmtId="2" fontId="0" fillId="0" borderId="0" xfId="0" applyNumberFormat="1"/>
    <xf numFmtId="0" fontId="26" fillId="0" borderId="0" xfId="41" applyFont="1" applyFill="1" applyBorder="1" applyAlignment="1" applyProtection="1">
      <alignment horizontal="center" vertical="center"/>
    </xf>
    <xf numFmtId="165" fontId="33" fillId="63" borderId="82" xfId="41" applyNumberFormat="1" applyFont="1" applyFill="1" applyBorder="1" applyAlignment="1" applyProtection="1">
      <alignment horizontal="center" vertical="center"/>
    </xf>
    <xf numFmtId="167" fontId="0" fillId="0" borderId="29" xfId="0" applyNumberFormat="1" applyBorder="1" applyAlignment="1">
      <alignment horizontal="center" vertical="center"/>
    </xf>
    <xf numFmtId="167" fontId="0" fillId="0" borderId="83" xfId="0" applyNumberFormat="1" applyBorder="1" applyAlignment="1">
      <alignment horizontal="center" vertical="center"/>
    </xf>
    <xf numFmtId="2" fontId="61" fillId="59" borderId="53" xfId="0" applyNumberFormat="1" applyFont="1" applyFill="1" applyBorder="1" applyAlignment="1">
      <alignment horizontal="center" vertical="center"/>
    </xf>
    <xf numFmtId="0" fontId="16" fillId="0" borderId="0" xfId="0" applyFont="1" applyAlignment="1">
      <alignment horizontal="center" vertical="center"/>
    </xf>
    <xf numFmtId="0" fontId="16" fillId="0" borderId="0" xfId="0" applyFont="1" applyBorder="1" applyAlignment="1">
      <alignment horizontal="center" vertical="center"/>
    </xf>
    <xf numFmtId="0" fontId="16" fillId="0" borderId="0" xfId="0" quotePrefix="1" applyFont="1" applyBorder="1" applyAlignment="1">
      <alignment horizontal="left" vertical="center"/>
    </xf>
    <xf numFmtId="0" fontId="16" fillId="0" borderId="0" xfId="0" quotePrefix="1" applyFont="1"/>
    <xf numFmtId="0" fontId="0" fillId="67" borderId="11" xfId="0" applyFill="1" applyBorder="1" applyAlignment="1">
      <alignment horizontal="center" vertical="center"/>
    </xf>
    <xf numFmtId="0" fontId="0" fillId="67" borderId="79" xfId="0" applyFill="1" applyBorder="1" applyAlignment="1">
      <alignment horizontal="center" vertical="center"/>
    </xf>
    <xf numFmtId="2" fontId="27" fillId="0" borderId="58" xfId="0" applyNumberFormat="1" applyFont="1" applyFill="1" applyBorder="1" applyAlignment="1" applyProtection="1">
      <alignment horizontal="center" vertical="center"/>
    </xf>
    <xf numFmtId="2" fontId="27" fillId="0" borderId="56" xfId="0" applyNumberFormat="1" applyFont="1" applyFill="1" applyBorder="1" applyAlignment="1" applyProtection="1">
      <alignment horizontal="center" vertical="center"/>
      <protection locked="0"/>
    </xf>
    <xf numFmtId="2" fontId="27" fillId="0" borderId="59" xfId="0" applyNumberFormat="1" applyFont="1" applyFill="1" applyBorder="1" applyAlignment="1" applyProtection="1">
      <alignment horizontal="center" vertical="center"/>
    </xf>
    <xf numFmtId="2" fontId="27" fillId="0" borderId="52" xfId="0" applyNumberFormat="1" applyFont="1" applyFill="1" applyBorder="1" applyAlignment="1" applyProtection="1">
      <alignment horizontal="center" vertical="center"/>
    </xf>
    <xf numFmtId="2" fontId="23" fillId="0" borderId="0" xfId="41" applyNumberFormat="1" applyFont="1" applyBorder="1" applyAlignment="1" applyProtection="1">
      <alignment horizontal="center" vertical="center"/>
    </xf>
    <xf numFmtId="2" fontId="27" fillId="0" borderId="59" xfId="0" applyNumberFormat="1" applyFont="1" applyFill="1" applyBorder="1" applyAlignment="1" applyProtection="1">
      <alignment horizontal="center" vertical="center"/>
      <protection locked="0"/>
    </xf>
    <xf numFmtId="2" fontId="27" fillId="0" borderId="56" xfId="0" applyNumberFormat="1" applyFont="1" applyFill="1" applyBorder="1" applyAlignment="1" applyProtection="1">
      <alignment horizontal="center" vertical="center"/>
    </xf>
    <xf numFmtId="2" fontId="27" fillId="0" borderId="57" xfId="0" applyNumberFormat="1" applyFont="1" applyFill="1" applyBorder="1" applyAlignment="1" applyProtection="1">
      <alignment horizontal="center" vertical="center"/>
    </xf>
    <xf numFmtId="2" fontId="24" fillId="0" borderId="0" xfId="0" applyNumberFormat="1" applyFont="1" applyProtection="1"/>
    <xf numFmtId="0" fontId="24" fillId="0" borderId="0" xfId="0" applyFont="1" applyAlignment="1" applyProtection="1">
      <alignment horizontal="center" vertical="center"/>
    </xf>
    <xf numFmtId="2" fontId="0" fillId="0" borderId="0" xfId="0" applyNumberFormat="1" applyAlignment="1">
      <alignment horizontal="center" vertical="center"/>
    </xf>
    <xf numFmtId="0" fontId="0" fillId="0" borderId="0" xfId="0"/>
    <xf numFmtId="0" fontId="0" fillId="0" borderId="0" xfId="0" applyFill="1"/>
    <xf numFmtId="0" fontId="0" fillId="0" borderId="11" xfId="0" applyBorder="1" applyAlignment="1">
      <alignment horizontal="center" vertical="center"/>
    </xf>
    <xf numFmtId="0" fontId="0" fillId="0" borderId="15" xfId="0" applyBorder="1" applyAlignment="1">
      <alignment horizontal="center" vertical="center"/>
    </xf>
    <xf numFmtId="2" fontId="27" fillId="34" borderId="87" xfId="0" applyNumberFormat="1" applyFont="1" applyFill="1" applyBorder="1" applyAlignment="1">
      <alignment horizontal="center" vertical="center"/>
    </xf>
    <xf numFmtId="2" fontId="27" fillId="34" borderId="55" xfId="0" applyNumberFormat="1" applyFont="1" applyFill="1" applyBorder="1" applyAlignment="1">
      <alignment horizontal="center" vertical="center"/>
    </xf>
    <xf numFmtId="2" fontId="27" fillId="34" borderId="60" xfId="0" applyNumberFormat="1" applyFont="1" applyFill="1" applyBorder="1" applyAlignment="1">
      <alignment horizontal="center" vertical="center"/>
    </xf>
    <xf numFmtId="2" fontId="22" fillId="0" borderId="0" xfId="0" applyNumberFormat="1" applyFont="1" applyAlignment="1" applyProtection="1">
      <alignment horizontal="center" vertical="center"/>
    </xf>
    <xf numFmtId="0" fontId="74" fillId="0" borderId="0" xfId="0" applyFont="1" applyFill="1" applyBorder="1" applyAlignment="1">
      <alignment horizontal="center" vertical="center"/>
    </xf>
    <xf numFmtId="0" fontId="75" fillId="0" borderId="0" xfId="0" applyFont="1" applyFill="1" applyBorder="1" applyAlignment="1">
      <alignment horizontal="center" vertical="center"/>
    </xf>
    <xf numFmtId="0" fontId="36" fillId="0" borderId="0" xfId="41" applyFont="1" applyBorder="1" applyAlignment="1" applyProtection="1">
      <alignment horizontal="center" vertical="center"/>
    </xf>
    <xf numFmtId="0" fontId="77" fillId="0" borderId="0" xfId="0" applyFont="1"/>
    <xf numFmtId="0" fontId="35" fillId="60" borderId="77" xfId="41" applyFont="1" applyFill="1" applyBorder="1" applyAlignment="1" applyProtection="1">
      <alignment vertical="center"/>
    </xf>
    <xf numFmtId="0" fontId="29" fillId="62" borderId="77" xfId="41" applyFont="1" applyFill="1" applyBorder="1" applyAlignment="1" applyProtection="1">
      <alignment vertical="center"/>
    </xf>
    <xf numFmtId="0" fontId="29" fillId="62" borderId="77" xfId="41" applyFont="1" applyFill="1" applyBorder="1" applyAlignment="1" applyProtection="1">
      <alignment horizontal="left" vertical="center"/>
    </xf>
    <xf numFmtId="0" fontId="64" fillId="0" borderId="11" xfId="114" applyBorder="1" applyAlignment="1" applyProtection="1"/>
    <xf numFmtId="0" fontId="64" fillId="0" borderId="15" xfId="114" applyBorder="1" applyAlignment="1" applyProtection="1"/>
    <xf numFmtId="0" fontId="64" fillId="0" borderId="43" xfId="114" applyBorder="1" applyAlignment="1" applyProtection="1"/>
    <xf numFmtId="167" fontId="0" fillId="0" borderId="0" xfId="0" applyNumberFormat="1"/>
    <xf numFmtId="170" fontId="27" fillId="0" borderId="52" xfId="0" applyNumberFormat="1" applyFont="1" applyFill="1" applyBorder="1" applyAlignment="1" applyProtection="1">
      <alignment horizontal="center" vertical="center"/>
    </xf>
    <xf numFmtId="0" fontId="0" fillId="0" borderId="44" xfId="0" applyBorder="1" applyAlignment="1">
      <alignment horizontal="center" vertical="center"/>
    </xf>
    <xf numFmtId="0" fontId="0" fillId="0" borderId="64" xfId="0" applyBorder="1" applyAlignment="1">
      <alignment horizontal="center" vertical="center"/>
    </xf>
    <xf numFmtId="0" fontId="26" fillId="0" borderId="64" xfId="41" applyFont="1" applyFill="1" applyBorder="1" applyAlignment="1" applyProtection="1">
      <alignment horizontal="center" vertical="center"/>
    </xf>
    <xf numFmtId="0" fontId="0" fillId="0" borderId="64" xfId="0" applyFill="1" applyBorder="1" applyAlignment="1">
      <alignment horizontal="center" vertical="center"/>
    </xf>
    <xf numFmtId="0" fontId="0" fillId="66" borderId="62" xfId="0" applyFill="1" applyBorder="1" applyAlignment="1">
      <alignment horizontal="center" vertical="center"/>
    </xf>
    <xf numFmtId="0" fontId="0" fillId="61" borderId="66" xfId="0" applyFill="1" applyBorder="1" applyAlignment="1">
      <alignment horizontal="center" vertical="center"/>
    </xf>
    <xf numFmtId="0" fontId="0" fillId="66" borderId="66" xfId="0" applyFill="1" applyBorder="1" applyAlignment="1">
      <alignment horizontal="center" vertical="center"/>
    </xf>
    <xf numFmtId="0" fontId="0" fillId="66" borderId="11" xfId="0" applyFill="1" applyBorder="1" applyAlignment="1">
      <alignment horizontal="center" vertical="center"/>
    </xf>
    <xf numFmtId="0" fontId="0" fillId="61" borderId="15" xfId="0" applyFill="1" applyBorder="1" applyAlignment="1">
      <alignment horizontal="center" vertical="center"/>
    </xf>
    <xf numFmtId="0" fontId="0" fillId="66" borderId="15" xfId="0" applyFill="1" applyBorder="1" applyAlignment="1">
      <alignment horizontal="center" vertical="center"/>
    </xf>
    <xf numFmtId="0" fontId="0" fillId="61" borderId="43" xfId="0" applyFill="1" applyBorder="1" applyAlignment="1">
      <alignment horizontal="center" vertical="center"/>
    </xf>
    <xf numFmtId="0" fontId="16" fillId="0" borderId="16" xfId="0" applyFont="1" applyBorder="1" applyAlignment="1">
      <alignment horizontal="center" vertical="center" wrapText="1"/>
    </xf>
    <xf numFmtId="0" fontId="79" fillId="0" borderId="17" xfId="0" applyFont="1" applyBorder="1" applyAlignment="1">
      <alignment horizontal="center" vertical="center"/>
    </xf>
    <xf numFmtId="0" fontId="79" fillId="0" borderId="16" xfId="0" applyFont="1" applyBorder="1" applyAlignment="1">
      <alignment horizontal="center" vertical="center"/>
    </xf>
    <xf numFmtId="0" fontId="0" fillId="0" borderId="0" xfId="0" applyFont="1"/>
    <xf numFmtId="0" fontId="69" fillId="0" borderId="44" xfId="0" applyFont="1" applyBorder="1" applyAlignment="1">
      <alignment horizontal="center" vertical="center"/>
    </xf>
    <xf numFmtId="0" fontId="69" fillId="0" borderId="64" xfId="0" applyFont="1" applyBorder="1" applyAlignment="1">
      <alignment horizontal="center" vertical="center"/>
    </xf>
    <xf numFmtId="0" fontId="69" fillId="0" borderId="45" xfId="0" applyFont="1" applyBorder="1" applyAlignment="1">
      <alignment horizontal="center" vertical="center"/>
    </xf>
    <xf numFmtId="0" fontId="69" fillId="0" borderId="65" xfId="0" applyFont="1" applyBorder="1" applyAlignment="1">
      <alignment horizontal="center" vertical="center"/>
    </xf>
    <xf numFmtId="0" fontId="69" fillId="0" borderId="44" xfId="0" applyFont="1" applyBorder="1" applyAlignment="1">
      <alignment horizontal="center" vertical="center" wrapText="1"/>
    </xf>
    <xf numFmtId="0" fontId="69" fillId="0" borderId="45" xfId="0" applyFont="1" applyBorder="1" applyAlignment="1">
      <alignment horizontal="center" vertical="center" wrapText="1"/>
    </xf>
    <xf numFmtId="0" fontId="30" fillId="35" borderId="35" xfId="0" applyFont="1" applyFill="1" applyBorder="1" applyAlignment="1" applyProtection="1">
      <alignment horizontal="center" vertical="center"/>
    </xf>
    <xf numFmtId="0" fontId="30" fillId="36" borderId="35" xfId="0" applyFont="1" applyFill="1" applyBorder="1" applyAlignment="1" applyProtection="1">
      <alignment horizontal="center" vertical="center"/>
    </xf>
    <xf numFmtId="0" fontId="31" fillId="0" borderId="0" xfId="0" applyFont="1" applyAlignment="1" applyProtection="1">
      <alignment horizontal="left" vertical="center"/>
    </xf>
    <xf numFmtId="2" fontId="61" fillId="59" borderId="84" xfId="0" applyNumberFormat="1" applyFont="1" applyFill="1" applyBorder="1" applyAlignment="1">
      <alignment horizontal="center" vertical="center"/>
    </xf>
    <xf numFmtId="0" fontId="28" fillId="60" borderId="34" xfId="0" applyFont="1" applyFill="1" applyBorder="1" applyAlignment="1" applyProtection="1">
      <alignment horizontal="center"/>
    </xf>
    <xf numFmtId="0" fontId="82" fillId="60" borderId="11" xfId="41" applyFont="1" applyFill="1" applyBorder="1" applyAlignment="1" applyProtection="1">
      <alignment horizontal="center" vertical="center"/>
    </xf>
    <xf numFmtId="0" fontId="82" fillId="60" borderId="79" xfId="41" applyFont="1" applyFill="1" applyBorder="1" applyAlignment="1" applyProtection="1">
      <alignment horizontal="center" vertical="center"/>
    </xf>
    <xf numFmtId="2" fontId="56" fillId="63" borderId="10" xfId="61" applyNumberFormat="1" applyFont="1" applyFill="1" applyBorder="1" applyAlignment="1">
      <alignment horizontal="center" vertical="center" wrapText="1"/>
    </xf>
    <xf numFmtId="0" fontId="0" fillId="0" borderId="79" xfId="0" applyBorder="1" applyAlignment="1">
      <alignment horizontal="center" vertical="center"/>
    </xf>
    <xf numFmtId="1" fontId="0" fillId="0" borderId="15" xfId="0" applyNumberFormat="1" applyBorder="1" applyAlignment="1">
      <alignment horizontal="center" vertical="center"/>
    </xf>
    <xf numFmtId="172" fontId="78" fillId="0" borderId="0" xfId="0" applyNumberFormat="1" applyFont="1" applyAlignment="1">
      <alignment horizontal="center"/>
    </xf>
    <xf numFmtId="172" fontId="69" fillId="0" borderId="0" xfId="41" applyNumberFormat="1" applyFont="1" applyBorder="1" applyAlignment="1" applyProtection="1">
      <alignment horizontal="center" vertical="center"/>
    </xf>
    <xf numFmtId="0" fontId="30" fillId="71" borderId="35" xfId="0" applyFont="1" applyFill="1" applyBorder="1" applyAlignment="1" applyProtection="1">
      <alignment horizontal="center" vertical="center"/>
    </xf>
    <xf numFmtId="0" fontId="0" fillId="0" borderId="88" xfId="0" applyBorder="1" applyAlignment="1">
      <alignment horizontal="center" vertical="center"/>
    </xf>
    <xf numFmtId="0" fontId="16" fillId="0" borderId="24" xfId="0" applyFont="1" applyBorder="1" applyAlignment="1">
      <alignment horizontal="center" vertical="center"/>
    </xf>
    <xf numFmtId="0" fontId="16" fillId="0" borderId="31" xfId="0" applyFont="1" applyBorder="1" applyAlignment="1">
      <alignment horizontal="center" vertical="center" wrapText="1"/>
    </xf>
    <xf numFmtId="0" fontId="16" fillId="0" borderId="16" xfId="0" applyFont="1" applyBorder="1" applyAlignment="1">
      <alignment horizontal="center" vertical="center"/>
    </xf>
    <xf numFmtId="0" fontId="16" fillId="0" borderId="111" xfId="0" applyFont="1" applyBorder="1" applyAlignment="1">
      <alignment horizontal="center" vertical="center" wrapText="1"/>
    </xf>
    <xf numFmtId="0" fontId="16" fillId="0" borderId="102" xfId="0" applyFont="1" applyBorder="1" applyAlignment="1">
      <alignment horizontal="center" vertical="center" wrapText="1"/>
    </xf>
    <xf numFmtId="0" fontId="16" fillId="0" borderId="20" xfId="0" applyFont="1" applyBorder="1" applyAlignment="1">
      <alignment horizontal="center" vertical="center"/>
    </xf>
    <xf numFmtId="0" fontId="16" fillId="0" borderId="18" xfId="0" applyFont="1" applyBorder="1" applyAlignment="1">
      <alignment horizontal="center" vertical="center" wrapText="1"/>
    </xf>
    <xf numFmtId="0" fontId="0" fillId="0" borderId="61" xfId="0" applyBorder="1" applyAlignment="1">
      <alignment horizontal="center" vertical="center"/>
    </xf>
    <xf numFmtId="0" fontId="0" fillId="0" borderId="36" xfId="0" applyBorder="1" applyAlignment="1">
      <alignment horizontal="center" vertical="center"/>
    </xf>
    <xf numFmtId="0" fontId="88" fillId="0" borderId="0" xfId="0" applyFont="1" applyBorder="1" applyAlignment="1">
      <alignment horizontal="center" vertical="center"/>
    </xf>
    <xf numFmtId="0" fontId="88" fillId="0" borderId="0" xfId="0" applyFont="1" applyAlignment="1">
      <alignment horizontal="center" vertical="center"/>
    </xf>
    <xf numFmtId="2" fontId="0" fillId="0" borderId="93" xfId="0" applyNumberFormat="1" applyBorder="1" applyAlignment="1">
      <alignment horizontal="center" vertical="center"/>
    </xf>
    <xf numFmtId="2" fontId="0" fillId="0" borderId="81" xfId="0" applyNumberFormat="1" applyBorder="1" applyAlignment="1">
      <alignment horizontal="center" vertical="center"/>
    </xf>
    <xf numFmtId="2" fontId="0" fillId="0" borderId="84" xfId="0" applyNumberFormat="1" applyBorder="1" applyAlignment="1">
      <alignment horizontal="center" vertical="center"/>
    </xf>
    <xf numFmtId="2" fontId="60" fillId="0" borderId="0" xfId="0" applyNumberFormat="1" applyFont="1" applyBorder="1" applyAlignment="1">
      <alignment horizontal="center"/>
    </xf>
    <xf numFmtId="0" fontId="87" fillId="62" borderId="17" xfId="0" applyFont="1" applyFill="1" applyBorder="1" applyAlignment="1">
      <alignment vertical="center"/>
    </xf>
    <xf numFmtId="0" fontId="87" fillId="62" borderId="18" xfId="0" applyFont="1" applyFill="1" applyBorder="1" applyAlignment="1">
      <alignment vertical="center"/>
    </xf>
    <xf numFmtId="0" fontId="87" fillId="62" borderId="19" xfId="0" applyFont="1" applyFill="1" applyBorder="1" applyAlignment="1">
      <alignment vertical="center"/>
    </xf>
    <xf numFmtId="0" fontId="87" fillId="60" borderId="17" xfId="0" applyFont="1" applyFill="1" applyBorder="1" applyAlignment="1">
      <alignment vertical="center"/>
    </xf>
    <xf numFmtId="0" fontId="87" fillId="60" borderId="18" xfId="0" applyFont="1" applyFill="1" applyBorder="1" applyAlignment="1">
      <alignment vertical="center"/>
    </xf>
    <xf numFmtId="0" fontId="87" fillId="60" borderId="19" xfId="0" applyFont="1" applyFill="1" applyBorder="1" applyAlignment="1">
      <alignment vertical="center"/>
    </xf>
    <xf numFmtId="0" fontId="68" fillId="0" borderId="102" xfId="41" applyFont="1" applyBorder="1" applyAlignment="1" applyProtection="1">
      <alignment horizontal="center" vertical="center" wrapText="1"/>
    </xf>
    <xf numFmtId="0" fontId="67" fillId="0" borderId="0" xfId="41" applyFont="1" applyFill="1" applyBorder="1" applyAlignment="1" applyProtection="1">
      <alignment horizontal="center" vertical="center" wrapText="1"/>
    </xf>
    <xf numFmtId="0" fontId="67" fillId="34" borderId="105" xfId="41" applyFont="1" applyFill="1" applyBorder="1" applyAlignment="1" applyProtection="1">
      <alignment horizontal="center" vertical="center" wrapText="1"/>
    </xf>
    <xf numFmtId="0" fontId="67" fillId="0" borderId="107" xfId="41" applyFont="1" applyBorder="1" applyAlignment="1" applyProtection="1">
      <alignment horizontal="center" vertical="center" wrapText="1"/>
    </xf>
    <xf numFmtId="0" fontId="0" fillId="0" borderId="51" xfId="0" applyBorder="1" applyAlignment="1">
      <alignment horizontal="center" vertical="center"/>
    </xf>
    <xf numFmtId="0" fontId="0" fillId="0" borderId="24" xfId="0" applyBorder="1" applyAlignment="1">
      <alignment horizontal="center" vertical="center"/>
    </xf>
    <xf numFmtId="0" fontId="0" fillId="67" borderId="34" xfId="0" applyFill="1" applyBorder="1" applyAlignment="1">
      <alignment horizontal="center" vertical="center"/>
    </xf>
    <xf numFmtId="2" fontId="0" fillId="61" borderId="15" xfId="0" applyNumberFormat="1" applyFill="1" applyBorder="1" applyAlignment="1">
      <alignment horizontal="center" vertical="center"/>
    </xf>
    <xf numFmtId="0" fontId="0" fillId="0" borderId="24" xfId="0" applyFill="1" applyBorder="1" applyAlignment="1">
      <alignment horizontal="center" vertical="center"/>
    </xf>
    <xf numFmtId="0" fontId="0" fillId="61" borderId="51" xfId="0" applyFill="1" applyBorder="1" applyAlignment="1">
      <alignment horizontal="center" vertical="center"/>
    </xf>
    <xf numFmtId="0" fontId="0" fillId="66" borderId="51" xfId="0" applyFill="1" applyBorder="1" applyAlignment="1">
      <alignment horizontal="center" vertical="center"/>
    </xf>
    <xf numFmtId="0" fontId="0" fillId="66" borderId="31" xfId="0" applyFill="1" applyBorder="1" applyAlignment="1">
      <alignment horizontal="center" vertical="center"/>
    </xf>
    <xf numFmtId="2" fontId="0" fillId="61" borderId="51" xfId="0" applyNumberFormat="1" applyFill="1" applyBorder="1" applyAlignment="1">
      <alignment horizontal="center" vertical="center"/>
    </xf>
    <xf numFmtId="0" fontId="0" fillId="67" borderId="24" xfId="0" applyFill="1" applyBorder="1" applyAlignment="1">
      <alignment horizontal="center" vertical="center"/>
    </xf>
    <xf numFmtId="167" fontId="0" fillId="69" borderId="27" xfId="0" applyNumberFormat="1" applyFill="1" applyBorder="1" applyAlignment="1">
      <alignment horizontal="center" vertical="center"/>
    </xf>
    <xf numFmtId="2" fontId="0" fillId="69" borderId="25" xfId="0" applyNumberFormat="1" applyFill="1" applyBorder="1" applyAlignment="1">
      <alignment horizontal="center" vertical="center"/>
    </xf>
    <xf numFmtId="167" fontId="0" fillId="69" borderId="40" xfId="0" applyNumberFormat="1" applyFill="1" applyBorder="1" applyAlignment="1">
      <alignment horizontal="center" vertical="center"/>
    </xf>
    <xf numFmtId="2" fontId="0" fillId="0" borderId="104" xfId="0" applyNumberFormat="1" applyBorder="1" applyAlignment="1">
      <alignment horizontal="center" vertical="center"/>
    </xf>
    <xf numFmtId="167" fontId="0" fillId="34" borderId="94" xfId="0" applyNumberFormat="1" applyFill="1" applyBorder="1" applyAlignment="1">
      <alignment horizontal="center" vertical="center"/>
    </xf>
    <xf numFmtId="2" fontId="0" fillId="34" borderId="81" xfId="0" applyNumberFormat="1" applyFill="1" applyBorder="1" applyAlignment="1">
      <alignment horizontal="center" vertical="center"/>
    </xf>
    <xf numFmtId="164" fontId="27" fillId="34" borderId="55" xfId="0" applyNumberFormat="1" applyFont="1" applyFill="1" applyBorder="1" applyAlignment="1">
      <alignment horizontal="center" vertical="center"/>
    </xf>
    <xf numFmtId="164" fontId="27" fillId="34" borderId="83" xfId="0" applyNumberFormat="1" applyFont="1" applyFill="1" applyBorder="1" applyAlignment="1">
      <alignment horizontal="center" vertical="center"/>
    </xf>
    <xf numFmtId="164" fontId="23" fillId="0" borderId="0" xfId="41" applyNumberFormat="1" applyFont="1" applyBorder="1" applyAlignment="1" applyProtection="1">
      <alignment horizontal="center" vertical="center"/>
    </xf>
    <xf numFmtId="164" fontId="0" fillId="0" borderId="0" xfId="0" applyNumberFormat="1"/>
    <xf numFmtId="164" fontId="27" fillId="34" borderId="87" xfId="0" applyNumberFormat="1" applyFont="1" applyFill="1" applyBorder="1" applyAlignment="1">
      <alignment horizontal="center" vertical="center"/>
    </xf>
    <xf numFmtId="164" fontId="27" fillId="34" borderId="47" xfId="0" applyNumberFormat="1" applyFont="1" applyFill="1" applyBorder="1" applyAlignment="1">
      <alignment horizontal="center" vertical="center"/>
    </xf>
    <xf numFmtId="164" fontId="74" fillId="0" borderId="0" xfId="0" applyNumberFormat="1" applyFont="1" applyFill="1" applyBorder="1" applyAlignment="1">
      <alignment horizontal="center" vertical="center"/>
    </xf>
    <xf numFmtId="164" fontId="26" fillId="60" borderId="78" xfId="41" applyNumberFormat="1" applyFont="1" applyFill="1" applyBorder="1" applyAlignment="1" applyProtection="1">
      <alignment horizontal="center" vertical="center"/>
    </xf>
    <xf numFmtId="164" fontId="22" fillId="0" borderId="0" xfId="0" applyNumberFormat="1" applyFont="1" applyAlignment="1" applyProtection="1">
      <alignment horizontal="center" vertical="center"/>
    </xf>
    <xf numFmtId="164" fontId="29" fillId="60" borderId="62" xfId="41" applyNumberFormat="1" applyFont="1" applyFill="1" applyBorder="1" applyAlignment="1" applyProtection="1">
      <alignment vertical="center"/>
    </xf>
    <xf numFmtId="164" fontId="24" fillId="0" borderId="0" xfId="0" applyNumberFormat="1" applyFont="1" applyProtection="1"/>
    <xf numFmtId="164" fontId="29" fillId="62" borderId="62" xfId="41" applyNumberFormat="1" applyFont="1" applyFill="1" applyBorder="1" applyAlignment="1" applyProtection="1">
      <alignment vertical="center"/>
    </xf>
    <xf numFmtId="164" fontId="26" fillId="62" borderId="78" xfId="41" applyNumberFormat="1" applyFont="1" applyFill="1" applyBorder="1" applyAlignment="1" applyProtection="1">
      <alignment horizontal="center" vertical="center"/>
    </xf>
    <xf numFmtId="164" fontId="56" fillId="60" borderId="40" xfId="61" applyNumberFormat="1" applyFont="1" applyFill="1" applyBorder="1" applyAlignment="1">
      <alignment horizontal="center" vertical="center" wrapText="1"/>
    </xf>
    <xf numFmtId="164" fontId="56" fillId="60" borderId="101" xfId="61" applyNumberFormat="1" applyFont="1" applyFill="1" applyBorder="1" applyAlignment="1">
      <alignment horizontal="center" vertical="center" wrapText="1"/>
    </xf>
    <xf numFmtId="164" fontId="27" fillId="34" borderId="60" xfId="0" applyNumberFormat="1" applyFont="1" applyFill="1" applyBorder="1" applyAlignment="1">
      <alignment horizontal="center" vertical="center"/>
    </xf>
    <xf numFmtId="164" fontId="27" fillId="34" borderId="58" xfId="0" applyNumberFormat="1" applyFont="1" applyFill="1" applyBorder="1" applyAlignment="1">
      <alignment horizontal="center" vertical="center"/>
    </xf>
    <xf numFmtId="164" fontId="56" fillId="62" borderId="101" xfId="61" applyNumberFormat="1" applyFont="1" applyFill="1" applyBorder="1" applyAlignment="1">
      <alignment horizontal="center" vertical="center" wrapText="1"/>
    </xf>
    <xf numFmtId="164" fontId="56" fillId="62" borderId="40" xfId="61" applyNumberFormat="1" applyFont="1" applyFill="1" applyBorder="1" applyAlignment="1">
      <alignment horizontal="center" vertical="center" wrapText="1"/>
    </xf>
    <xf numFmtId="164" fontId="28" fillId="62" borderId="46" xfId="0" applyNumberFormat="1" applyFont="1" applyFill="1" applyBorder="1" applyAlignment="1" applyProtection="1">
      <alignment horizontal="center"/>
    </xf>
    <xf numFmtId="164" fontId="28" fillId="62" borderId="64" xfId="0" applyNumberFormat="1" applyFont="1" applyFill="1" applyBorder="1" applyAlignment="1" applyProtection="1">
      <alignment horizontal="center" vertical="center" wrapText="1"/>
    </xf>
    <xf numFmtId="164" fontId="62" fillId="62" borderId="45" xfId="0" applyNumberFormat="1" applyFont="1" applyFill="1" applyBorder="1" applyAlignment="1" applyProtection="1">
      <alignment horizontal="center" vertical="center"/>
    </xf>
    <xf numFmtId="164" fontId="27" fillId="34" borderId="49" xfId="0" applyNumberFormat="1" applyFont="1" applyFill="1" applyBorder="1" applyAlignment="1">
      <alignment horizontal="center" vertical="center"/>
    </xf>
    <xf numFmtId="167" fontId="27" fillId="34" borderId="57" xfId="0" applyNumberFormat="1" applyFont="1" applyFill="1" applyBorder="1" applyAlignment="1" applyProtection="1">
      <alignment horizontal="center" vertical="center"/>
      <protection locked="0"/>
    </xf>
    <xf numFmtId="2" fontId="27" fillId="34" borderId="57" xfId="0" applyNumberFormat="1" applyFont="1" applyFill="1" applyBorder="1" applyAlignment="1" applyProtection="1">
      <alignment horizontal="center" vertical="center"/>
      <protection locked="0"/>
    </xf>
    <xf numFmtId="0" fontId="66" fillId="0" borderId="0" xfId="41" applyFont="1" applyBorder="1" applyAlignment="1" applyProtection="1">
      <alignment horizontal="center" vertical="center"/>
    </xf>
    <xf numFmtId="2" fontId="27" fillId="0" borderId="50" xfId="0" applyNumberFormat="1" applyFont="1" applyFill="1" applyBorder="1" applyAlignment="1" applyProtection="1">
      <alignment horizontal="center" vertical="center"/>
    </xf>
    <xf numFmtId="0" fontId="31" fillId="0" borderId="0" xfId="0" applyFont="1" applyAlignment="1" applyProtection="1">
      <alignment horizontal="left" vertical="center"/>
    </xf>
    <xf numFmtId="0" fontId="31" fillId="0" borderId="0" xfId="0" applyFont="1" applyAlignment="1" applyProtection="1">
      <alignment vertical="center"/>
    </xf>
    <xf numFmtId="0" fontId="31" fillId="0" borderId="0" xfId="0" applyFont="1" applyBorder="1" applyAlignment="1" applyProtection="1">
      <alignment vertical="center"/>
    </xf>
    <xf numFmtId="165" fontId="33" fillId="63" borderId="112" xfId="41" applyNumberFormat="1" applyFont="1" applyFill="1" applyBorder="1" applyAlignment="1" applyProtection="1">
      <alignment horizontal="center" vertical="center"/>
    </xf>
    <xf numFmtId="167" fontId="27" fillId="34" borderId="34" xfId="0" applyNumberFormat="1" applyFont="1" applyFill="1" applyBorder="1" applyAlignment="1">
      <alignment horizontal="center" vertical="center"/>
    </xf>
    <xf numFmtId="0" fontId="0" fillId="67" borderId="46" xfId="0" applyFill="1" applyBorder="1" applyAlignment="1">
      <alignment horizontal="center" vertical="center"/>
    </xf>
    <xf numFmtId="0" fontId="0" fillId="67" borderId="44" xfId="0" applyFill="1" applyBorder="1" applyAlignment="1">
      <alignment horizontal="center" vertical="center"/>
    </xf>
    <xf numFmtId="0" fontId="0" fillId="67" borderId="88" xfId="0" applyFill="1" applyBorder="1" applyAlignment="1">
      <alignment horizontal="center" vertical="center"/>
    </xf>
    <xf numFmtId="167" fontId="0" fillId="0" borderId="85" xfId="0" applyNumberFormat="1" applyBorder="1" applyAlignment="1">
      <alignment horizontal="center" vertical="center"/>
    </xf>
    <xf numFmtId="0" fontId="27" fillId="72" borderId="91" xfId="41" applyNumberFormat="1" applyFont="1" applyFill="1" applyBorder="1" applyAlignment="1" applyProtection="1">
      <alignment horizontal="center" vertical="center"/>
    </xf>
    <xf numFmtId="0" fontId="0" fillId="61" borderId="79" xfId="0" applyFill="1" applyBorder="1" applyAlignment="1">
      <alignment horizontal="center" vertical="center"/>
    </xf>
    <xf numFmtId="1" fontId="0" fillId="61" borderId="61" xfId="0" applyNumberFormat="1" applyFill="1" applyBorder="1" applyAlignment="1">
      <alignment horizontal="center" vertical="center"/>
    </xf>
    <xf numFmtId="1" fontId="0" fillId="61" borderId="36" xfId="0" applyNumberFormat="1" applyFill="1" applyBorder="1" applyAlignment="1">
      <alignment horizontal="center" vertical="center"/>
    </xf>
    <xf numFmtId="1" fontId="0" fillId="66" borderId="36" xfId="0" applyNumberFormat="1" applyFill="1" applyBorder="1" applyAlignment="1">
      <alignment horizontal="center" vertical="center"/>
    </xf>
    <xf numFmtId="1" fontId="0" fillId="61" borderId="26" xfId="0" applyNumberFormat="1" applyFill="1" applyBorder="1" applyAlignment="1">
      <alignment horizontal="center" vertical="center"/>
    </xf>
    <xf numFmtId="1" fontId="0" fillId="66" borderId="61" xfId="0" applyNumberFormat="1" applyFill="1" applyBorder="1" applyAlignment="1">
      <alignment horizontal="center" vertical="center"/>
    </xf>
    <xf numFmtId="0" fontId="0" fillId="66" borderId="33" xfId="0" applyFill="1" applyBorder="1" applyAlignment="1">
      <alignment horizontal="center" vertical="center"/>
    </xf>
    <xf numFmtId="0" fontId="29" fillId="63" borderId="29" xfId="41" applyFont="1" applyFill="1" applyBorder="1" applyAlignment="1" applyProtection="1">
      <alignment vertical="center" wrapText="1"/>
    </xf>
    <xf numFmtId="0" fontId="29" fillId="63" borderId="27" xfId="41" applyFont="1" applyFill="1" applyBorder="1" applyAlignment="1" applyProtection="1">
      <alignment vertical="center" wrapText="1"/>
    </xf>
    <xf numFmtId="0" fontId="29" fillId="63" borderId="84" xfId="41" applyFont="1" applyFill="1" applyBorder="1" applyAlignment="1" applyProtection="1">
      <alignment vertical="center" wrapText="1"/>
    </xf>
    <xf numFmtId="0" fontId="29" fillId="63" borderId="25" xfId="41" applyFont="1" applyFill="1" applyBorder="1" applyAlignment="1" applyProtection="1">
      <alignment vertical="center" wrapText="1"/>
    </xf>
    <xf numFmtId="0" fontId="29" fillId="63" borderId="83" xfId="41" applyFont="1" applyFill="1" applyBorder="1" applyAlignment="1" applyProtection="1">
      <alignment vertical="center" wrapText="1"/>
    </xf>
    <xf numFmtId="0" fontId="29" fillId="63" borderId="40" xfId="41" applyFont="1" applyFill="1" applyBorder="1" applyAlignment="1" applyProtection="1">
      <alignment vertical="center" wrapText="1"/>
    </xf>
    <xf numFmtId="0" fontId="91" fillId="63" borderId="92" xfId="41" applyFont="1" applyFill="1" applyBorder="1" applyAlignment="1" applyProtection="1">
      <alignment vertical="center" wrapText="1"/>
    </xf>
    <xf numFmtId="0" fontId="91" fillId="63" borderId="93" xfId="41" applyFont="1" applyFill="1" applyBorder="1" applyAlignment="1" applyProtection="1">
      <alignment vertical="center" wrapText="1"/>
    </xf>
    <xf numFmtId="0" fontId="91" fillId="63" borderId="42" xfId="41" applyFont="1" applyFill="1" applyBorder="1" applyAlignment="1" applyProtection="1">
      <alignment vertical="center" wrapText="1"/>
    </xf>
    <xf numFmtId="0" fontId="29" fillId="63" borderId="115" xfId="41" applyFont="1" applyFill="1" applyBorder="1" applyAlignment="1" applyProtection="1">
      <alignment vertical="center" wrapText="1"/>
    </xf>
    <xf numFmtId="0" fontId="29" fillId="63" borderId="113" xfId="41" applyFont="1" applyFill="1" applyBorder="1" applyAlignment="1" applyProtection="1">
      <alignment vertical="center" wrapText="1"/>
    </xf>
    <xf numFmtId="0" fontId="29" fillId="63" borderId="114" xfId="41" applyFont="1" applyFill="1" applyBorder="1" applyAlignment="1" applyProtection="1">
      <alignment vertical="center" wrapText="1"/>
    </xf>
    <xf numFmtId="0" fontId="28" fillId="60" borderId="46" xfId="0" applyFont="1" applyFill="1" applyBorder="1" applyAlignment="1" applyProtection="1">
      <alignment horizontal="center"/>
    </xf>
    <xf numFmtId="0" fontId="29" fillId="60" borderId="33" xfId="41" applyFont="1" applyFill="1" applyBorder="1" applyAlignment="1" applyProtection="1">
      <alignment horizontal="center" vertical="center"/>
    </xf>
    <xf numFmtId="164" fontId="27" fillId="34" borderId="56" xfId="0" applyNumberFormat="1" applyFont="1" applyFill="1" applyBorder="1" applyAlignment="1">
      <alignment horizontal="center" vertical="center"/>
    </xf>
    <xf numFmtId="2" fontId="27" fillId="0" borderId="49" xfId="60" applyNumberFormat="1" applyFont="1" applyBorder="1" applyAlignment="1" applyProtection="1">
      <alignment horizontal="center" vertical="center"/>
    </xf>
    <xf numFmtId="164" fontId="27" fillId="34" borderId="121" xfId="0" applyNumberFormat="1" applyFont="1" applyFill="1" applyBorder="1" applyAlignment="1">
      <alignment horizontal="center" vertical="center"/>
    </xf>
    <xf numFmtId="167" fontId="61" fillId="59" borderId="121" xfId="0" applyNumberFormat="1" applyFont="1" applyFill="1" applyBorder="1" applyAlignment="1">
      <alignment horizontal="center" vertical="center"/>
    </xf>
    <xf numFmtId="2" fontId="61" fillId="59" borderId="121" xfId="0" applyNumberFormat="1" applyFont="1" applyFill="1" applyBorder="1" applyAlignment="1">
      <alignment horizontal="center" vertical="center"/>
    </xf>
    <xf numFmtId="2" fontId="27" fillId="34" borderId="121" xfId="0" applyNumberFormat="1" applyFont="1" applyFill="1" applyBorder="1" applyAlignment="1">
      <alignment horizontal="center" vertical="center"/>
    </xf>
    <xf numFmtId="0" fontId="27" fillId="0" borderId="121" xfId="41" applyNumberFormat="1" applyFont="1" applyBorder="1" applyAlignment="1" applyProtection="1">
      <alignment horizontal="center" vertical="center"/>
    </xf>
    <xf numFmtId="167" fontId="27" fillId="0" borderId="121" xfId="0" applyNumberFormat="1" applyFont="1" applyBorder="1" applyAlignment="1">
      <alignment horizontal="center" vertical="center"/>
    </xf>
    <xf numFmtId="0" fontId="21" fillId="60" borderId="17" xfId="41" applyFont="1" applyFill="1" applyBorder="1" applyAlignment="1" applyProtection="1">
      <alignment horizontal="center" vertical="center" wrapText="1"/>
    </xf>
    <xf numFmtId="0" fontId="28" fillId="60" borderId="127" xfId="41" applyFont="1" applyFill="1" applyBorder="1" applyAlignment="1" applyProtection="1">
      <alignment horizontal="center" vertical="center" wrapText="1"/>
    </xf>
    <xf numFmtId="0" fontId="28" fillId="60" borderId="127" xfId="0" applyFont="1" applyFill="1" applyBorder="1" applyAlignment="1" applyProtection="1">
      <alignment horizontal="center" vertical="center"/>
    </xf>
    <xf numFmtId="0" fontId="28" fillId="60" borderId="131" xfId="0" applyFont="1" applyFill="1" applyBorder="1" applyAlignment="1" applyProtection="1">
      <alignment horizontal="center"/>
    </xf>
    <xf numFmtId="165" fontId="33" fillId="63" borderId="124" xfId="41" applyNumberFormat="1" applyFont="1" applyFill="1" applyBorder="1" applyAlignment="1" applyProtection="1">
      <alignment horizontal="center" vertical="center"/>
    </xf>
    <xf numFmtId="0" fontId="20" fillId="60" borderId="132" xfId="41" applyFont="1" applyFill="1" applyBorder="1" applyAlignment="1" applyProtection="1">
      <alignment horizontal="center" vertical="center" wrapText="1"/>
    </xf>
    <xf numFmtId="0" fontId="92" fillId="60" borderId="11" xfId="41" applyFont="1" applyFill="1" applyBorder="1" applyAlignment="1" applyProtection="1">
      <alignment horizontal="center" vertical="center" wrapText="1"/>
    </xf>
    <xf numFmtId="0" fontId="83" fillId="60" borderId="79" xfId="41" applyFont="1" applyFill="1" applyBorder="1" applyAlignment="1" applyProtection="1">
      <alignment horizontal="center" vertical="center" wrapText="1"/>
    </xf>
    <xf numFmtId="0" fontId="28" fillId="60" borderId="122" xfId="0" applyFont="1" applyFill="1" applyBorder="1" applyAlignment="1" applyProtection="1">
      <alignment horizontal="center" vertical="center"/>
    </xf>
    <xf numFmtId="0" fontId="28" fillId="60" borderId="43" xfId="0" applyFont="1" applyFill="1" applyBorder="1" applyAlignment="1" applyProtection="1">
      <alignment horizontal="center" vertical="center"/>
    </xf>
    <xf numFmtId="167" fontId="27" fillId="34" borderId="122" xfId="0" applyNumberFormat="1" applyFont="1" applyFill="1" applyBorder="1" applyAlignment="1">
      <alignment horizontal="center" vertical="center"/>
    </xf>
    <xf numFmtId="0" fontId="28" fillId="60" borderId="122" xfId="0" applyFont="1" applyFill="1" applyBorder="1" applyAlignment="1" applyProtection="1">
      <alignment horizontal="center" vertical="center" wrapText="1"/>
    </xf>
    <xf numFmtId="164" fontId="27" fillId="34" borderId="122" xfId="0" applyNumberFormat="1" applyFont="1" applyFill="1" applyBorder="1" applyAlignment="1">
      <alignment horizontal="center" vertical="center"/>
    </xf>
    <xf numFmtId="2" fontId="56" fillId="60" borderId="133" xfId="61" applyNumberFormat="1" applyFont="1" applyFill="1" applyBorder="1" applyAlignment="1">
      <alignment horizontal="center" vertical="center" wrapText="1"/>
    </xf>
    <xf numFmtId="2" fontId="56" fillId="60" borderId="134" xfId="61" applyNumberFormat="1" applyFont="1" applyFill="1" applyBorder="1" applyAlignment="1">
      <alignment horizontal="center" vertical="center"/>
    </xf>
    <xf numFmtId="2" fontId="56" fillId="60" borderId="135" xfId="61" applyNumberFormat="1" applyFont="1" applyFill="1" applyBorder="1" applyAlignment="1">
      <alignment horizontal="center" vertical="center" wrapText="1"/>
    </xf>
    <xf numFmtId="164" fontId="26" fillId="60" borderId="136" xfId="41" applyNumberFormat="1" applyFont="1" applyFill="1" applyBorder="1" applyAlignment="1" applyProtection="1">
      <alignment horizontal="center" vertical="center"/>
    </xf>
    <xf numFmtId="2" fontId="56" fillId="60" borderId="134" xfId="61" applyNumberFormat="1" applyFont="1" applyFill="1" applyBorder="1" applyAlignment="1">
      <alignment horizontal="center" vertical="center" wrapText="1"/>
    </xf>
    <xf numFmtId="2" fontId="61" fillId="59" borderId="120" xfId="0" applyNumberFormat="1" applyFont="1" applyFill="1" applyBorder="1" applyAlignment="1">
      <alignment horizontal="center" vertical="center"/>
    </xf>
    <xf numFmtId="168" fontId="16" fillId="0" borderId="24" xfId="0" applyNumberFormat="1" applyFont="1" applyBorder="1" applyAlignment="1">
      <alignment vertical="top"/>
    </xf>
    <xf numFmtId="0" fontId="16" fillId="0" borderId="26" xfId="0" applyFont="1" applyBorder="1" applyAlignment="1">
      <alignment vertical="top"/>
    </xf>
    <xf numFmtId="0" fontId="16" fillId="0" borderId="31" xfId="0" applyFont="1" applyBorder="1" applyAlignment="1">
      <alignment vertical="top"/>
    </xf>
    <xf numFmtId="168" fontId="16" fillId="68" borderId="33" xfId="0" applyNumberFormat="1" applyFont="1" applyFill="1" applyBorder="1" applyAlignment="1">
      <alignment vertical="center"/>
    </xf>
    <xf numFmtId="168" fontId="16" fillId="68" borderId="34" xfId="0" applyNumberFormat="1" applyFont="1" applyFill="1" applyBorder="1" applyAlignment="1">
      <alignment vertical="center"/>
    </xf>
    <xf numFmtId="168" fontId="16" fillId="68" borderId="51" xfId="0" applyNumberFormat="1" applyFont="1" applyFill="1" applyBorder="1" applyAlignment="1">
      <alignment vertical="center"/>
    </xf>
    <xf numFmtId="167" fontId="0" fillId="0" borderId="22" xfId="0" applyNumberFormat="1" applyBorder="1" applyAlignment="1">
      <alignment horizontal="center" vertical="center"/>
    </xf>
    <xf numFmtId="2" fontId="16" fillId="0" borderId="0" xfId="0" applyNumberFormat="1" applyFont="1"/>
    <xf numFmtId="2" fontId="67" fillId="0" borderId="107" xfId="41" applyNumberFormat="1" applyFont="1" applyBorder="1" applyAlignment="1" applyProtection="1">
      <alignment horizontal="center" vertical="center" wrapText="1"/>
    </xf>
    <xf numFmtId="0" fontId="68" fillId="0" borderId="103" xfId="41" applyFont="1" applyBorder="1" applyAlignment="1" applyProtection="1">
      <alignment horizontal="center" vertical="center" wrapText="1"/>
    </xf>
    <xf numFmtId="0" fontId="68" fillId="0" borderId="107" xfId="41" applyFont="1" applyBorder="1" applyAlignment="1" applyProtection="1">
      <alignment horizontal="center" vertical="center" wrapText="1"/>
    </xf>
    <xf numFmtId="2" fontId="27" fillId="34" borderId="86" xfId="0" applyNumberFormat="1" applyFont="1" applyFill="1" applyBorder="1" applyAlignment="1">
      <alignment horizontal="center" vertical="center"/>
    </xf>
    <xf numFmtId="2" fontId="93" fillId="65" borderId="11" xfId="0" applyNumberFormat="1" applyFont="1" applyFill="1" applyBorder="1" applyAlignment="1">
      <alignment horizontal="center" vertical="center"/>
    </xf>
    <xf numFmtId="2" fontId="93" fillId="74" borderId="93" xfId="0" applyNumberFormat="1" applyFont="1" applyFill="1" applyBorder="1" applyAlignment="1">
      <alignment horizontal="center" vertical="center"/>
    </xf>
    <xf numFmtId="2" fontId="93" fillId="65" borderId="93" xfId="0" applyNumberFormat="1" applyFont="1" applyFill="1" applyBorder="1" applyAlignment="1">
      <alignment horizontal="center" vertical="center"/>
    </xf>
    <xf numFmtId="2" fontId="93" fillId="65" borderId="42" xfId="0" applyNumberFormat="1" applyFont="1" applyFill="1" applyBorder="1" applyAlignment="1">
      <alignment horizontal="center" vertical="center"/>
    </xf>
    <xf numFmtId="2" fontId="93" fillId="65" borderId="77" xfId="0" applyNumberFormat="1" applyFont="1" applyFill="1" applyBorder="1" applyAlignment="1">
      <alignment horizontal="center" vertical="center"/>
    </xf>
    <xf numFmtId="2" fontId="93" fillId="65" borderId="62" xfId="0" applyNumberFormat="1" applyFont="1" applyFill="1" applyBorder="1" applyAlignment="1">
      <alignment horizontal="center" vertical="center"/>
    </xf>
    <xf numFmtId="2" fontId="93" fillId="74" borderId="104" xfId="0" applyNumberFormat="1" applyFont="1" applyFill="1" applyBorder="1" applyAlignment="1">
      <alignment horizontal="center" vertical="center"/>
    </xf>
    <xf numFmtId="2" fontId="93" fillId="65" borderId="44" xfId="0" applyNumberFormat="1" applyFont="1" applyFill="1" applyBorder="1" applyAlignment="1">
      <alignment horizontal="center" vertical="center"/>
    </xf>
    <xf numFmtId="2" fontId="93" fillId="65" borderId="92" xfId="0" applyNumberFormat="1" applyFont="1" applyFill="1" applyBorder="1" applyAlignment="1">
      <alignment horizontal="center" vertical="center"/>
    </xf>
    <xf numFmtId="165" fontId="33" fillId="65" borderId="143" xfId="41" applyNumberFormat="1" applyFont="1" applyFill="1" applyBorder="1" applyAlignment="1" applyProtection="1">
      <alignment horizontal="center" vertical="center"/>
    </xf>
    <xf numFmtId="165" fontId="33" fillId="65" borderId="44" xfId="41" applyNumberFormat="1" applyFont="1" applyFill="1" applyBorder="1" applyAlignment="1" applyProtection="1">
      <alignment horizontal="center" vertical="center"/>
    </xf>
    <xf numFmtId="165" fontId="33" fillId="65" borderId="146" xfId="41" applyNumberFormat="1" applyFont="1" applyFill="1" applyBorder="1" applyAlignment="1" applyProtection="1">
      <alignment horizontal="center" vertical="center"/>
    </xf>
    <xf numFmtId="165" fontId="33" fillId="65" borderId="24" xfId="41" applyNumberFormat="1" applyFont="1" applyFill="1" applyBorder="1" applyAlignment="1" applyProtection="1">
      <alignment horizontal="center" vertical="center"/>
    </xf>
    <xf numFmtId="167" fontId="27" fillId="34" borderId="87" xfId="0" applyNumberFormat="1" applyFont="1" applyFill="1" applyBorder="1" applyAlignment="1">
      <alignment horizontal="center" vertical="center"/>
    </xf>
    <xf numFmtId="2" fontId="56" fillId="63" borderId="109" xfId="61" applyNumberFormat="1" applyFont="1" applyFill="1" applyBorder="1" applyAlignment="1">
      <alignment horizontal="center" vertical="center" wrapText="1"/>
    </xf>
    <xf numFmtId="2" fontId="61" fillId="73" borderId="119" xfId="0" applyNumberFormat="1" applyFont="1" applyFill="1" applyBorder="1" applyAlignment="1">
      <alignment horizontal="center" vertical="center"/>
    </xf>
    <xf numFmtId="164" fontId="93" fillId="74" borderId="141" xfId="0" applyNumberFormat="1" applyFont="1" applyFill="1" applyBorder="1" applyAlignment="1">
      <alignment horizontal="center" vertical="center"/>
    </xf>
    <xf numFmtId="164" fontId="61" fillId="74" borderId="119" xfId="0" applyNumberFormat="1" applyFont="1" applyFill="1" applyBorder="1" applyAlignment="1">
      <alignment horizontal="center" vertical="center"/>
    </xf>
    <xf numFmtId="164" fontId="93" fillId="74" borderId="51" xfId="0" applyNumberFormat="1" applyFont="1" applyFill="1" applyBorder="1" applyAlignment="1">
      <alignment horizontal="center" vertical="center"/>
    </xf>
    <xf numFmtId="164" fontId="93" fillId="74" borderId="40" xfId="0" applyNumberFormat="1" applyFont="1" applyFill="1" applyBorder="1" applyAlignment="1">
      <alignment horizontal="center" vertical="center"/>
    </xf>
    <xf numFmtId="164" fontId="93" fillId="74" borderId="25" xfId="0" applyNumberFormat="1" applyFont="1" applyFill="1" applyBorder="1" applyAlignment="1">
      <alignment horizontal="center" vertical="center"/>
    </xf>
    <xf numFmtId="164" fontId="93" fillId="74" borderId="81" xfId="0" applyNumberFormat="1" applyFont="1" applyFill="1" applyBorder="1" applyAlignment="1">
      <alignment horizontal="center" vertical="center"/>
    </xf>
    <xf numFmtId="2" fontId="61" fillId="73" borderId="93" xfId="0" applyNumberFormat="1" applyFont="1" applyFill="1" applyBorder="1" applyAlignment="1">
      <alignment horizontal="center" vertical="center"/>
    </xf>
    <xf numFmtId="164" fontId="61" fillId="74" borderId="25" xfId="0" applyNumberFormat="1" applyFont="1" applyFill="1" applyBorder="1" applyAlignment="1">
      <alignment horizontal="center" vertical="center"/>
    </xf>
    <xf numFmtId="2" fontId="61" fillId="73" borderId="13" xfId="0" applyNumberFormat="1" applyFont="1" applyFill="1" applyBorder="1" applyAlignment="1">
      <alignment horizontal="center" vertical="center"/>
    </xf>
    <xf numFmtId="164" fontId="93" fillId="74" borderId="92" xfId="0" applyNumberFormat="1" applyFont="1" applyFill="1" applyBorder="1" applyAlignment="1">
      <alignment horizontal="center" vertical="center"/>
    </xf>
    <xf numFmtId="164" fontId="93" fillId="74" borderId="94" xfId="0" applyNumberFormat="1" applyFont="1" applyFill="1" applyBorder="1" applyAlignment="1">
      <alignment horizontal="center" vertical="center"/>
    </xf>
    <xf numFmtId="164" fontId="93" fillId="74" borderId="80" xfId="0" applyNumberFormat="1" applyFont="1" applyFill="1" applyBorder="1" applyAlignment="1">
      <alignment horizontal="center" vertical="center"/>
    </xf>
    <xf numFmtId="164" fontId="93" fillId="74" borderId="27" xfId="0" applyNumberFormat="1" applyFont="1" applyFill="1" applyBorder="1" applyAlignment="1">
      <alignment horizontal="center" vertical="center"/>
    </xf>
    <xf numFmtId="164" fontId="93" fillId="74" borderId="101" xfId="0" applyNumberFormat="1" applyFont="1" applyFill="1" applyBorder="1" applyAlignment="1">
      <alignment horizontal="center" vertical="center"/>
    </xf>
    <xf numFmtId="164" fontId="93" fillId="74" borderId="10" xfId="0" applyNumberFormat="1" applyFont="1" applyFill="1" applyBorder="1" applyAlignment="1">
      <alignment horizontal="center" vertical="center"/>
    </xf>
    <xf numFmtId="164" fontId="93" fillId="74" borderId="83" xfId="0" applyNumberFormat="1" applyFont="1" applyFill="1" applyBorder="1" applyAlignment="1">
      <alignment horizontal="center" vertical="center"/>
    </xf>
    <xf numFmtId="2" fontId="93" fillId="74" borderId="152" xfId="0" applyNumberFormat="1" applyFont="1" applyFill="1" applyBorder="1" applyAlignment="1">
      <alignment horizontal="center" vertical="center"/>
    </xf>
    <xf numFmtId="164" fontId="93" fillId="65" borderId="150" xfId="0" applyNumberFormat="1" applyFont="1" applyFill="1" applyBorder="1" applyAlignment="1">
      <alignment horizontal="center" vertical="center"/>
    </xf>
    <xf numFmtId="164" fontId="93" fillId="65" borderId="151" xfId="0" applyNumberFormat="1" applyFont="1" applyFill="1" applyBorder="1" applyAlignment="1">
      <alignment horizontal="center" vertical="center"/>
    </xf>
    <xf numFmtId="170" fontId="93" fillId="74" borderId="94" xfId="0" applyNumberFormat="1" applyFont="1" applyFill="1" applyBorder="1" applyAlignment="1">
      <alignment horizontal="center" vertical="center"/>
    </xf>
    <xf numFmtId="164" fontId="93" fillId="74" borderId="122" xfId="0" applyNumberFormat="1" applyFont="1" applyFill="1" applyBorder="1" applyAlignment="1">
      <alignment horizontal="center" vertical="center"/>
    </xf>
    <xf numFmtId="2" fontId="93" fillId="74" borderId="127" xfId="0" applyNumberFormat="1" applyFont="1" applyFill="1" applyBorder="1" applyAlignment="1">
      <alignment horizontal="center" vertical="center"/>
    </xf>
    <xf numFmtId="2" fontId="93" fillId="74" borderId="150" xfId="0" applyNumberFormat="1" applyFont="1" applyFill="1" applyBorder="1" applyAlignment="1">
      <alignment horizontal="center" vertical="center"/>
    </xf>
    <xf numFmtId="2" fontId="93" fillId="65" borderId="104" xfId="0" applyNumberFormat="1" applyFont="1" applyFill="1" applyBorder="1" applyAlignment="1">
      <alignment horizontal="center" vertical="center"/>
    </xf>
    <xf numFmtId="2" fontId="93" fillId="65" borderId="154" xfId="0" applyNumberFormat="1" applyFont="1" applyFill="1" applyBorder="1" applyAlignment="1">
      <alignment horizontal="center" vertical="center"/>
    </xf>
    <xf numFmtId="164" fontId="93" fillId="65" borderId="154" xfId="0" applyNumberFormat="1" applyFont="1" applyFill="1" applyBorder="1" applyAlignment="1">
      <alignment horizontal="center" vertical="center"/>
    </xf>
    <xf numFmtId="164" fontId="93" fillId="74" borderId="150" xfId="0" applyNumberFormat="1" applyFont="1" applyFill="1" applyBorder="1" applyAlignment="1">
      <alignment horizontal="center" vertical="center"/>
    </xf>
    <xf numFmtId="164" fontId="93" fillId="74" borderId="151" xfId="0" applyNumberFormat="1" applyFont="1" applyFill="1" applyBorder="1" applyAlignment="1">
      <alignment horizontal="center" vertical="center"/>
    </xf>
    <xf numFmtId="2" fontId="93" fillId="74" borderId="120" xfId="0" applyNumberFormat="1" applyFont="1" applyFill="1" applyBorder="1" applyAlignment="1">
      <alignment horizontal="center" vertical="center"/>
    </xf>
    <xf numFmtId="0" fontId="22" fillId="0" borderId="49" xfId="41" applyFont="1" applyBorder="1" applyAlignment="1" applyProtection="1">
      <alignment horizontal="center" vertical="center"/>
    </xf>
    <xf numFmtId="0" fontId="16" fillId="0" borderId="142" xfId="0" applyFont="1" applyBorder="1" applyAlignment="1">
      <alignment horizontal="center" vertical="center"/>
    </xf>
    <xf numFmtId="1" fontId="65" fillId="34" borderId="0" xfId="119" applyNumberFormat="1" applyFont="1" applyFill="1" applyAlignment="1" applyProtection="1">
      <alignment horizontal="left"/>
    </xf>
    <xf numFmtId="0" fontId="96" fillId="34" borderId="0" xfId="120" applyFont="1" applyFill="1" applyProtection="1"/>
    <xf numFmtId="0" fontId="97" fillId="34" borderId="0" xfId="120" applyFont="1" applyFill="1" applyProtection="1"/>
    <xf numFmtId="0" fontId="18" fillId="34" borderId="0" xfId="0" applyFont="1" applyFill="1" applyProtection="1"/>
    <xf numFmtId="0" fontId="20" fillId="34" borderId="0" xfId="0" applyFont="1" applyFill="1" applyProtection="1"/>
    <xf numFmtId="0" fontId="20" fillId="34" borderId="0" xfId="120" applyFont="1" applyFill="1" applyAlignment="1" applyProtection="1">
      <alignment horizontal="right"/>
    </xf>
    <xf numFmtId="15" fontId="20" fillId="34" borderId="0" xfId="120" applyNumberFormat="1" applyFont="1" applyFill="1" applyAlignment="1" applyProtection="1">
      <alignment horizontal="left"/>
    </xf>
    <xf numFmtId="1" fontId="26" fillId="34" borderId="0" xfId="119" applyNumberFormat="1" applyFont="1" applyFill="1" applyAlignment="1" applyProtection="1">
      <alignment horizontal="left"/>
    </xf>
    <xf numFmtId="1" fontId="29" fillId="34" borderId="0" xfId="119" applyNumberFormat="1" applyFont="1" applyFill="1" applyAlignment="1" applyProtection="1"/>
    <xf numFmtId="1" fontId="20" fillId="34" borderId="0" xfId="119" applyNumberFormat="1" applyFont="1" applyFill="1" applyAlignment="1" applyProtection="1">
      <alignment horizontal="left"/>
    </xf>
    <xf numFmtId="0" fontId="96" fillId="34" borderId="0" xfId="120" applyFont="1" applyFill="1" applyBorder="1" applyProtection="1"/>
    <xf numFmtId="0" fontId="96" fillId="34" borderId="0" xfId="120" applyFont="1" applyFill="1" applyBorder="1" applyAlignment="1" applyProtection="1"/>
    <xf numFmtId="0" fontId="96" fillId="34" borderId="0" xfId="120" applyFont="1" applyFill="1" applyBorder="1" applyAlignment="1" applyProtection="1">
      <alignment horizontal="centerContinuous"/>
    </xf>
    <xf numFmtId="0" fontId="96" fillId="34" borderId="0" xfId="120" applyNumberFormat="1" applyFont="1" applyFill="1" applyBorder="1" applyAlignment="1" applyProtection="1"/>
    <xf numFmtId="0" fontId="96" fillId="34" borderId="19" xfId="120" applyFont="1" applyFill="1" applyBorder="1" applyProtection="1"/>
    <xf numFmtId="0" fontId="29" fillId="75" borderId="92" xfId="120" applyFont="1" applyFill="1" applyBorder="1" applyAlignment="1" applyProtection="1">
      <alignment horizontal="centerContinuous"/>
    </xf>
    <xf numFmtId="0" fontId="29" fillId="75" borderId="62" xfId="120" applyFont="1" applyFill="1" applyBorder="1" applyAlignment="1" applyProtection="1">
      <alignment horizontal="centerContinuous"/>
    </xf>
    <xf numFmtId="0" fontId="29" fillId="75" borderId="97" xfId="120" applyFont="1" applyFill="1" applyBorder="1" applyAlignment="1" applyProtection="1">
      <alignment horizontal="centerContinuous"/>
    </xf>
    <xf numFmtId="0" fontId="29" fillId="75" borderId="93" xfId="120" applyFont="1" applyFill="1" applyBorder="1" applyAlignment="1" applyProtection="1">
      <alignment horizontal="centerContinuous"/>
    </xf>
    <xf numFmtId="0" fontId="29" fillId="75" borderId="104" xfId="120" applyFont="1" applyFill="1" applyBorder="1" applyAlignment="1" applyProtection="1">
      <alignment horizontal="centerContinuous"/>
    </xf>
    <xf numFmtId="0" fontId="29" fillId="75" borderId="147" xfId="120" applyFont="1" applyFill="1" applyBorder="1" applyAlignment="1" applyProtection="1">
      <alignment horizontal="center"/>
    </xf>
    <xf numFmtId="0" fontId="26" fillId="34" borderId="0" xfId="0" applyFont="1" applyFill="1" applyProtection="1"/>
    <xf numFmtId="0" fontId="21" fillId="75" borderId="44" xfId="120" applyFont="1" applyFill="1" applyBorder="1" applyAlignment="1" applyProtection="1">
      <alignment horizontal="center"/>
    </xf>
    <xf numFmtId="1" fontId="20" fillId="0" borderId="92" xfId="120" applyNumberFormat="1" applyFont="1" applyBorder="1" applyAlignment="1" applyProtection="1">
      <alignment horizontal="right"/>
    </xf>
    <xf numFmtId="1" fontId="20" fillId="0" borderId="97" xfId="120" applyNumberFormat="1" applyFont="1" applyBorder="1" applyAlignment="1" applyProtection="1">
      <alignment horizontal="right"/>
    </xf>
    <xf numFmtId="0" fontId="21" fillId="75" borderId="143" xfId="120" applyFont="1" applyFill="1" applyBorder="1" applyAlignment="1" applyProtection="1">
      <alignment horizontal="center"/>
    </xf>
    <xf numFmtId="1" fontId="20" fillId="0" borderId="145" xfId="120" applyNumberFormat="1" applyFont="1" applyBorder="1" applyAlignment="1" applyProtection="1">
      <alignment horizontal="right"/>
    </xf>
    <xf numFmtId="1" fontId="20" fillId="0" borderId="123" xfId="120" applyNumberFormat="1" applyFont="1" applyBorder="1" applyAlignment="1" applyProtection="1">
      <alignment horizontal="right"/>
    </xf>
    <xf numFmtId="169" fontId="21" fillId="75" borderId="17" xfId="120" applyNumberFormat="1" applyFont="1" applyFill="1" applyBorder="1" applyAlignment="1" applyProtection="1">
      <alignment horizontal="centerContinuous"/>
    </xf>
    <xf numFmtId="1" fontId="21" fillId="33" borderId="105" xfId="120" applyNumberFormat="1" applyFont="1" applyFill="1" applyBorder="1" applyAlignment="1" applyProtection="1">
      <alignment horizontal="right"/>
    </xf>
    <xf numFmtId="1" fontId="21" fillId="33" borderId="102" xfId="120" applyNumberFormat="1" applyFont="1" applyFill="1" applyBorder="1" applyAlignment="1" applyProtection="1">
      <alignment horizontal="right"/>
    </xf>
    <xf numFmtId="1" fontId="21" fillId="33" borderId="107" xfId="120" applyNumberFormat="1" applyFont="1" applyFill="1" applyBorder="1" applyAlignment="1" applyProtection="1">
      <alignment horizontal="right"/>
    </xf>
    <xf numFmtId="169" fontId="21" fillId="75" borderId="16" xfId="120" applyNumberFormat="1" applyFont="1" applyFill="1" applyBorder="1" applyAlignment="1" applyProtection="1">
      <alignment horizontal="centerContinuous"/>
    </xf>
    <xf numFmtId="169" fontId="65" fillId="34" borderId="0" xfId="120" applyNumberFormat="1" applyFont="1" applyFill="1" applyBorder="1" applyAlignment="1" applyProtection="1">
      <alignment horizontal="centerContinuous"/>
    </xf>
    <xf numFmtId="1" fontId="65" fillId="34" borderId="0" xfId="120" applyNumberFormat="1" applyFont="1" applyFill="1" applyBorder="1" applyProtection="1"/>
    <xf numFmtId="0" fontId="18" fillId="34" borderId="0" xfId="120" applyFont="1" applyFill="1" applyBorder="1" applyProtection="1"/>
    <xf numFmtId="1" fontId="65" fillId="34" borderId="24" xfId="120" applyNumberFormat="1" applyFont="1" applyFill="1" applyBorder="1" applyProtection="1"/>
    <xf numFmtId="0" fontId="29" fillId="0" borderId="17" xfId="0" applyFont="1" applyBorder="1" applyAlignment="1" applyProtection="1">
      <alignment horizontal="centerContinuous"/>
    </xf>
    <xf numFmtId="0" fontId="96" fillId="0" borderId="18" xfId="120" applyFont="1" applyBorder="1" applyAlignment="1" applyProtection="1">
      <alignment horizontal="centerContinuous"/>
    </xf>
    <xf numFmtId="0" fontId="96" fillId="0" borderId="19" xfId="120" applyFont="1" applyBorder="1" applyAlignment="1" applyProtection="1">
      <alignment horizontal="centerContinuous"/>
    </xf>
    <xf numFmtId="0" fontId="29" fillId="75" borderId="147" xfId="120" applyFont="1" applyFill="1" applyBorder="1" applyAlignment="1" applyProtection="1">
      <alignment horizontal="centerContinuous"/>
    </xf>
    <xf numFmtId="0" fontId="29" fillId="75" borderId="13" xfId="120" applyFont="1" applyFill="1" applyBorder="1" applyAlignment="1" applyProtection="1">
      <alignment horizontal="centerContinuous"/>
    </xf>
    <xf numFmtId="0" fontId="29" fillId="75" borderId="13" xfId="120" applyFont="1" applyFill="1" applyBorder="1" applyAlignment="1" applyProtection="1">
      <alignment horizontal="center"/>
    </xf>
    <xf numFmtId="0" fontId="21" fillId="75" borderId="11" xfId="120" applyFont="1" applyFill="1" applyBorder="1" applyAlignment="1" applyProtection="1">
      <alignment horizontal="center"/>
    </xf>
    <xf numFmtId="164" fontId="20" fillId="77" borderId="42" xfId="120" applyNumberFormat="1" applyFont="1" applyFill="1" applyBorder="1" applyAlignment="1" applyProtection="1">
      <alignment horizontal="right"/>
    </xf>
    <xf numFmtId="164" fontId="20" fillId="0" borderId="93" xfId="120" applyNumberFormat="1" applyFont="1" applyBorder="1" applyAlignment="1" applyProtection="1">
      <alignment horizontal="right"/>
    </xf>
    <xf numFmtId="0" fontId="21" fillId="75" borderId="142" xfId="120" applyFont="1" applyFill="1" applyBorder="1" applyAlignment="1" applyProtection="1">
      <alignment horizontal="center"/>
    </xf>
    <xf numFmtId="164" fontId="20" fillId="77" borderId="139" xfId="120" applyNumberFormat="1" applyFont="1" applyFill="1" applyBorder="1" applyAlignment="1" applyProtection="1">
      <alignment horizontal="right"/>
    </xf>
    <xf numFmtId="164" fontId="20" fillId="0" borderId="144" xfId="120" applyNumberFormat="1" applyFont="1" applyBorder="1" applyAlignment="1" applyProtection="1">
      <alignment horizontal="right"/>
    </xf>
    <xf numFmtId="0" fontId="21" fillId="75" borderId="158" xfId="120" applyFont="1" applyFill="1" applyBorder="1" applyAlignment="1" applyProtection="1">
      <alignment horizontal="center"/>
    </xf>
    <xf numFmtId="0" fontId="25" fillId="34" borderId="0" xfId="120" applyFont="1" applyFill="1" applyAlignment="1" applyProtection="1">
      <alignment horizontal="right"/>
    </xf>
    <xf numFmtId="0" fontId="18" fillId="34" borderId="0" xfId="0" applyFont="1" applyFill="1" applyBorder="1" applyProtection="1"/>
    <xf numFmtId="0" fontId="97" fillId="34" borderId="0" xfId="120" applyFont="1" applyFill="1" applyAlignment="1" applyProtection="1">
      <alignment horizontal="right"/>
    </xf>
    <xf numFmtId="164" fontId="21" fillId="77" borderId="102" xfId="120" applyNumberFormat="1" applyFont="1" applyFill="1" applyBorder="1" applyAlignment="1" applyProtection="1">
      <alignment horizontal="center"/>
    </xf>
    <xf numFmtId="169" fontId="21" fillId="34" borderId="0" xfId="120" applyNumberFormat="1" applyFont="1" applyFill="1" applyBorder="1" applyAlignment="1" applyProtection="1">
      <alignment horizontal="centerContinuous"/>
    </xf>
    <xf numFmtId="1" fontId="21" fillId="34" borderId="0" xfId="120" applyNumberFormat="1" applyFont="1" applyFill="1" applyBorder="1" applyAlignment="1" applyProtection="1">
      <alignment horizontal="center"/>
    </xf>
    <xf numFmtId="164" fontId="21" fillId="34" borderId="0" xfId="120" applyNumberFormat="1" applyFont="1" applyFill="1" applyBorder="1" applyAlignment="1" applyProtection="1">
      <alignment horizontal="center"/>
    </xf>
    <xf numFmtId="164" fontId="65" fillId="34" borderId="0" xfId="120" applyNumberFormat="1" applyFont="1" applyFill="1" applyBorder="1" applyProtection="1"/>
    <xf numFmtId="0" fontId="25" fillId="34" borderId="0" xfId="120" applyFont="1" applyFill="1" applyProtection="1"/>
    <xf numFmtId="15" fontId="20" fillId="34" borderId="0" xfId="120" applyNumberFormat="1" applyFont="1" applyFill="1" applyAlignment="1" applyProtection="1">
      <alignment horizontal="right"/>
    </xf>
    <xf numFmtId="0" fontId="96" fillId="34" borderId="0" xfId="120" applyFont="1" applyFill="1" applyAlignment="1" applyProtection="1">
      <alignment horizontal="left"/>
    </xf>
    <xf numFmtId="0" fontId="29" fillId="0" borderId="16" xfId="0" applyFont="1" applyBorder="1" applyAlignment="1" applyProtection="1">
      <alignment horizontal="centerContinuous"/>
    </xf>
    <xf numFmtId="0" fontId="96" fillId="34" borderId="23" xfId="120" applyFont="1" applyFill="1" applyBorder="1" applyProtection="1"/>
    <xf numFmtId="0" fontId="29" fillId="75" borderId="93" xfId="120" applyFont="1" applyFill="1" applyBorder="1" applyAlignment="1" applyProtection="1">
      <alignment horizontal="center"/>
    </xf>
    <xf numFmtId="0" fontId="29" fillId="75" borderId="42" xfId="120" applyFont="1" applyFill="1" applyBorder="1" applyAlignment="1" applyProtection="1">
      <alignment horizontal="centerContinuous"/>
    </xf>
    <xf numFmtId="0" fontId="29" fillId="75" borderId="32" xfId="120" applyFont="1" applyFill="1" applyBorder="1" applyAlignment="1" applyProtection="1">
      <alignment horizontal="centerContinuous"/>
    </xf>
    <xf numFmtId="0" fontId="29" fillId="75" borderId="14" xfId="120" applyFont="1" applyFill="1" applyBorder="1" applyAlignment="1" applyProtection="1">
      <alignment horizontal="centerContinuous"/>
    </xf>
    <xf numFmtId="2" fontId="65" fillId="34" borderId="0" xfId="120" applyNumberFormat="1" applyFont="1" applyFill="1" applyBorder="1" applyProtection="1"/>
    <xf numFmtId="0" fontId="96" fillId="34" borderId="0" xfId="120" applyNumberFormat="1" applyFont="1" applyFill="1" applyBorder="1" applyProtection="1"/>
    <xf numFmtId="0" fontId="29" fillId="75" borderId="156" xfId="120" applyFont="1" applyFill="1" applyBorder="1" applyAlignment="1" applyProtection="1">
      <alignment horizontal="centerContinuous"/>
    </xf>
    <xf numFmtId="0" fontId="29" fillId="75" borderId="157" xfId="120" applyFont="1" applyFill="1" applyBorder="1" applyAlignment="1" applyProtection="1">
      <alignment horizontal="centerContinuous"/>
    </xf>
    <xf numFmtId="0" fontId="29" fillId="75" borderId="100" xfId="120" applyFont="1" applyFill="1" applyBorder="1" applyAlignment="1" applyProtection="1">
      <alignment horizontal="centerContinuous"/>
    </xf>
    <xf numFmtId="0" fontId="29" fillId="75" borderId="153" xfId="120" applyFont="1" applyFill="1" applyBorder="1" applyAlignment="1" applyProtection="1">
      <alignment horizontal="centerContinuous"/>
    </xf>
    <xf numFmtId="164" fontId="20" fillId="0" borderId="92" xfId="120" applyNumberFormat="1" applyFont="1" applyBorder="1" applyAlignment="1" applyProtection="1">
      <alignment horizontal="right"/>
    </xf>
    <xf numFmtId="164" fontId="20" fillId="0" borderId="145" xfId="120" applyNumberFormat="1" applyFont="1" applyBorder="1" applyAlignment="1" applyProtection="1">
      <alignment horizontal="right"/>
    </xf>
    <xf numFmtId="169" fontId="21" fillId="75" borderId="33" xfId="120" applyNumberFormat="1" applyFont="1" applyFill="1" applyBorder="1" applyAlignment="1" applyProtection="1">
      <alignment horizontal="centerContinuous"/>
    </xf>
    <xf numFmtId="0" fontId="65" fillId="34" borderId="0" xfId="0" applyFont="1" applyFill="1" applyBorder="1" applyAlignment="1" applyProtection="1">
      <alignment horizontal="center"/>
    </xf>
    <xf numFmtId="0" fontId="18" fillId="34" borderId="0" xfId="0" applyFont="1" applyFill="1" applyBorder="1" applyAlignment="1" applyProtection="1">
      <alignment horizontal="center"/>
    </xf>
    <xf numFmtId="0" fontId="97" fillId="34" borderId="138" xfId="0" applyFont="1" applyFill="1" applyBorder="1" applyAlignment="1" applyProtection="1">
      <alignment horizontal="center"/>
    </xf>
    <xf numFmtId="169" fontId="29" fillId="75" borderId="92" xfId="0" applyNumberFormat="1" applyFont="1" applyFill="1" applyBorder="1" applyAlignment="1" applyProtection="1">
      <alignment horizontal="centerContinuous"/>
    </xf>
    <xf numFmtId="0" fontId="29" fillId="75" borderId="93" xfId="0" applyFont="1" applyFill="1" applyBorder="1" applyAlignment="1" applyProtection="1">
      <alignment horizontal="centerContinuous"/>
    </xf>
    <xf numFmtId="169" fontId="29" fillId="75" borderId="157" xfId="0" applyNumberFormat="1" applyFont="1" applyFill="1" applyBorder="1" applyAlignment="1" applyProtection="1">
      <alignment horizontal="centerContinuous"/>
    </xf>
    <xf numFmtId="0" fontId="29" fillId="75" borderId="149" xfId="0" applyFont="1" applyFill="1" applyBorder="1" applyAlignment="1" applyProtection="1">
      <alignment horizontal="centerContinuous"/>
    </xf>
    <xf numFmtId="0" fontId="29" fillId="75" borderId="153" xfId="0" applyFont="1" applyFill="1" applyBorder="1" applyAlignment="1" applyProtection="1">
      <alignment horizontal="centerContinuous"/>
    </xf>
    <xf numFmtId="169" fontId="21" fillId="75" borderId="16" xfId="0" applyNumberFormat="1" applyFont="1" applyFill="1" applyBorder="1" applyAlignment="1" applyProtection="1">
      <alignment horizontal="centerContinuous"/>
    </xf>
    <xf numFmtId="1" fontId="21" fillId="33" borderId="111" xfId="0" applyNumberFormat="1" applyFont="1" applyFill="1" applyBorder="1" applyAlignment="1" applyProtection="1">
      <alignment horizontal="right"/>
    </xf>
    <xf numFmtId="180" fontId="21" fillId="33" borderId="107" xfId="0" applyNumberFormat="1" applyFont="1" applyFill="1" applyBorder="1" applyAlignment="1" applyProtection="1">
      <alignment horizontal="right"/>
    </xf>
    <xf numFmtId="169" fontId="21" fillId="34" borderId="0" xfId="0" applyNumberFormat="1" applyFont="1" applyFill="1" applyBorder="1" applyAlignment="1" applyProtection="1">
      <alignment horizontal="centerContinuous"/>
    </xf>
    <xf numFmtId="1" fontId="21" fillId="34" borderId="21" xfId="0" applyNumberFormat="1" applyFont="1" applyFill="1" applyBorder="1" applyProtection="1"/>
    <xf numFmtId="180" fontId="21" fillId="34" borderId="21" xfId="0" applyNumberFormat="1" applyFont="1" applyFill="1" applyBorder="1" applyProtection="1"/>
    <xf numFmtId="180" fontId="21" fillId="34" borderId="0" xfId="0" applyNumberFormat="1" applyFont="1" applyFill="1" applyBorder="1" applyProtection="1"/>
    <xf numFmtId="1" fontId="21" fillId="34" borderId="0" xfId="0" applyNumberFormat="1" applyFont="1" applyFill="1" applyBorder="1" applyProtection="1"/>
    <xf numFmtId="0" fontId="29" fillId="75" borderId="32" xfId="120" applyFont="1" applyFill="1" applyBorder="1" applyAlignment="1" applyProtection="1">
      <alignment horizontal="center"/>
    </xf>
    <xf numFmtId="0" fontId="29" fillId="75" borderId="63" xfId="120" applyFont="1" applyFill="1" applyBorder="1" applyAlignment="1" applyProtection="1">
      <alignment horizontal="center"/>
    </xf>
    <xf numFmtId="169" fontId="20" fillId="0" borderId="159" xfId="120" applyNumberFormat="1" applyFont="1" applyBorder="1" applyAlignment="1" applyProtection="1">
      <alignment horizontal="right"/>
    </xf>
    <xf numFmtId="169" fontId="20" fillId="0" borderId="0" xfId="120" applyNumberFormat="1" applyFont="1" applyBorder="1" applyAlignment="1" applyProtection="1">
      <alignment horizontal="right"/>
    </xf>
    <xf numFmtId="169" fontId="20" fillId="0" borderId="92" xfId="120" applyNumberFormat="1" applyFont="1" applyBorder="1" applyAlignment="1" applyProtection="1">
      <alignment horizontal="right"/>
    </xf>
    <xf numFmtId="169" fontId="20" fillId="0" borderId="97" xfId="120" applyNumberFormat="1" applyFont="1" applyBorder="1" applyAlignment="1" applyProtection="1">
      <alignment horizontal="right"/>
    </xf>
    <xf numFmtId="169" fontId="20" fillId="0" borderId="93" xfId="120" applyNumberFormat="1" applyFont="1" applyBorder="1" applyAlignment="1" applyProtection="1">
      <alignment horizontal="right"/>
    </xf>
    <xf numFmtId="164" fontId="20" fillId="0" borderId="42" xfId="120" applyNumberFormat="1" applyFont="1" applyBorder="1" applyAlignment="1" applyProtection="1">
      <alignment horizontal="right"/>
    </xf>
    <xf numFmtId="1" fontId="20" fillId="0" borderId="93" xfId="120" applyNumberFormat="1" applyFont="1" applyBorder="1" applyAlignment="1" applyProtection="1">
      <alignment horizontal="right"/>
    </xf>
    <xf numFmtId="169" fontId="20" fillId="0" borderId="160" xfId="120" applyNumberFormat="1" applyFont="1" applyBorder="1" applyAlignment="1" applyProtection="1">
      <alignment horizontal="right"/>
    </xf>
    <xf numFmtId="169" fontId="20" fillId="0" borderId="161" xfId="120" applyNumberFormat="1" applyFont="1" applyBorder="1" applyAlignment="1" applyProtection="1">
      <alignment horizontal="right"/>
    </xf>
    <xf numFmtId="169" fontId="20" fillId="0" borderId="145" xfId="120" applyNumberFormat="1" applyFont="1" applyBorder="1" applyAlignment="1" applyProtection="1">
      <alignment horizontal="right"/>
    </xf>
    <xf numFmtId="169" fontId="20" fillId="0" borderId="123" xfId="120" applyNumberFormat="1" applyFont="1" applyBorder="1" applyAlignment="1" applyProtection="1">
      <alignment horizontal="right"/>
    </xf>
    <xf numFmtId="169" fontId="20" fillId="0" borderId="144" xfId="120" applyNumberFormat="1" applyFont="1" applyBorder="1" applyAlignment="1" applyProtection="1">
      <alignment horizontal="right"/>
    </xf>
    <xf numFmtId="164" fontId="20" fillId="0" borderId="139" xfId="120" applyNumberFormat="1" applyFont="1" applyBorder="1" applyAlignment="1" applyProtection="1">
      <alignment horizontal="right"/>
    </xf>
    <xf numFmtId="1" fontId="20" fillId="0" borderId="144" xfId="120" applyNumberFormat="1" applyFont="1" applyBorder="1" applyAlignment="1" applyProtection="1">
      <alignment horizontal="right"/>
    </xf>
    <xf numFmtId="169" fontId="20" fillId="0" borderId="162" xfId="120" applyNumberFormat="1" applyFont="1" applyBorder="1" applyAlignment="1" applyProtection="1">
      <alignment horizontal="right"/>
    </xf>
    <xf numFmtId="169" fontId="20" fillId="0" borderId="163" xfId="120" applyNumberFormat="1" applyFont="1" applyBorder="1" applyAlignment="1" applyProtection="1">
      <alignment horizontal="right"/>
    </xf>
    <xf numFmtId="169" fontId="20" fillId="0" borderId="164" xfId="120" applyNumberFormat="1" applyFont="1" applyBorder="1" applyAlignment="1" applyProtection="1">
      <alignment horizontal="right"/>
    </xf>
    <xf numFmtId="1" fontId="20" fillId="0" borderId="164" xfId="120" applyNumberFormat="1" applyFont="1" applyBorder="1" applyAlignment="1" applyProtection="1">
      <alignment horizontal="right"/>
    </xf>
    <xf numFmtId="169" fontId="20" fillId="0" borderId="165" xfId="120" applyNumberFormat="1" applyFont="1" applyBorder="1" applyAlignment="1" applyProtection="1">
      <alignment horizontal="right"/>
    </xf>
    <xf numFmtId="169" fontId="20" fillId="0" borderId="166" xfId="120" applyNumberFormat="1" applyFont="1" applyBorder="1" applyAlignment="1" applyProtection="1">
      <alignment horizontal="right"/>
    </xf>
    <xf numFmtId="0" fontId="21" fillId="75" borderId="34" xfId="120" applyFont="1" applyFill="1" applyBorder="1" applyAlignment="1" applyProtection="1">
      <alignment horizontal="center"/>
    </xf>
    <xf numFmtId="169" fontId="20" fillId="0" borderId="29" xfId="120" applyNumberFormat="1" applyFont="1" applyBorder="1" applyAlignment="1" applyProtection="1">
      <alignment horizontal="right"/>
    </xf>
    <xf numFmtId="169" fontId="20" fillId="0" borderId="109" xfId="120" applyNumberFormat="1" applyFont="1" applyBorder="1" applyAlignment="1" applyProtection="1">
      <alignment horizontal="right"/>
    </xf>
    <xf numFmtId="169" fontId="20" fillId="0" borderId="84" xfId="120" applyNumberFormat="1" applyFont="1" applyBorder="1" applyAlignment="1" applyProtection="1">
      <alignment horizontal="right"/>
    </xf>
    <xf numFmtId="164" fontId="20" fillId="0" borderId="83" xfId="120" applyNumberFormat="1" applyFont="1" applyBorder="1" applyAlignment="1" applyProtection="1">
      <alignment horizontal="right"/>
    </xf>
    <xf numFmtId="1" fontId="20" fillId="0" borderId="29" xfId="120" applyNumberFormat="1" applyFont="1" applyBorder="1" applyAlignment="1" applyProtection="1">
      <alignment horizontal="right"/>
    </xf>
    <xf numFmtId="1" fontId="20" fillId="0" borderId="109" xfId="120" applyNumberFormat="1" applyFont="1" applyBorder="1" applyAlignment="1" applyProtection="1">
      <alignment horizontal="right"/>
    </xf>
    <xf numFmtId="1" fontId="20" fillId="0" borderId="84" xfId="120" applyNumberFormat="1" applyFont="1" applyBorder="1" applyAlignment="1" applyProtection="1">
      <alignment horizontal="right"/>
    </xf>
    <xf numFmtId="164" fontId="20" fillId="0" borderId="84" xfId="120" applyNumberFormat="1" applyFont="1" applyBorder="1" applyAlignment="1" applyProtection="1">
      <alignment horizontal="right"/>
    </xf>
    <xf numFmtId="0" fontId="21" fillId="75" borderId="167" xfId="120" applyFont="1" applyFill="1" applyBorder="1" applyAlignment="1" applyProtection="1">
      <alignment horizontal="center"/>
    </xf>
    <xf numFmtId="169" fontId="20" fillId="0" borderId="168" xfId="120" applyNumberFormat="1" applyFont="1" applyBorder="1" applyAlignment="1" applyProtection="1">
      <alignment horizontal="right"/>
    </xf>
    <xf numFmtId="169" fontId="20" fillId="0" borderId="169" xfId="120" applyNumberFormat="1" applyFont="1" applyBorder="1" applyAlignment="1" applyProtection="1">
      <alignment horizontal="right"/>
    </xf>
    <xf numFmtId="169" fontId="20" fillId="0" borderId="170" xfId="120" applyNumberFormat="1" applyFont="1" applyBorder="1" applyAlignment="1" applyProtection="1">
      <alignment horizontal="right"/>
    </xf>
    <xf numFmtId="169" fontId="20" fillId="0" borderId="171" xfId="120" applyNumberFormat="1" applyFont="1" applyBorder="1" applyAlignment="1" applyProtection="1">
      <alignment horizontal="right"/>
    </xf>
    <xf numFmtId="169" fontId="20" fillId="0" borderId="172" xfId="120" applyNumberFormat="1" applyFont="1" applyBorder="1" applyAlignment="1" applyProtection="1">
      <alignment horizontal="right"/>
    </xf>
    <xf numFmtId="164" fontId="20" fillId="0" borderId="173" xfId="120" applyNumberFormat="1" applyFont="1" applyBorder="1" applyAlignment="1" applyProtection="1">
      <alignment horizontal="right"/>
    </xf>
    <xf numFmtId="1" fontId="20" fillId="0" borderId="170" xfId="120" applyNumberFormat="1" applyFont="1" applyBorder="1" applyAlignment="1" applyProtection="1">
      <alignment horizontal="right"/>
    </xf>
    <xf numFmtId="1" fontId="20" fillId="0" borderId="171" xfId="120" applyNumberFormat="1" applyFont="1" applyBorder="1" applyAlignment="1" applyProtection="1">
      <alignment horizontal="right"/>
    </xf>
    <xf numFmtId="1" fontId="20" fillId="0" borderId="172" xfId="120" applyNumberFormat="1" applyFont="1" applyBorder="1" applyAlignment="1" applyProtection="1">
      <alignment horizontal="right"/>
    </xf>
    <xf numFmtId="164" fontId="20" fillId="0" borderId="172" xfId="120" applyNumberFormat="1" applyFont="1" applyBorder="1" applyAlignment="1" applyProtection="1">
      <alignment horizontal="right"/>
    </xf>
    <xf numFmtId="0" fontId="21" fillId="75" borderId="43" xfId="120" applyFont="1" applyFill="1" applyBorder="1" applyAlignment="1" applyProtection="1">
      <alignment horizontal="center"/>
    </xf>
    <xf numFmtId="169" fontId="20" fillId="0" borderId="147" xfId="120" applyNumberFormat="1" applyFont="1" applyBorder="1" applyAlignment="1" applyProtection="1">
      <alignment horizontal="right"/>
    </xf>
    <xf numFmtId="169" fontId="29" fillId="75" borderId="16" xfId="120" applyNumberFormat="1" applyFont="1" applyFill="1" applyBorder="1" applyAlignment="1" applyProtection="1">
      <alignment horizontal="centerContinuous"/>
    </xf>
    <xf numFmtId="1" fontId="21" fillId="33" borderId="17" xfId="120" applyNumberFormat="1" applyFont="1" applyFill="1" applyBorder="1" applyAlignment="1" applyProtection="1">
      <alignment horizontal="right"/>
    </xf>
    <xf numFmtId="1" fontId="21" fillId="33" borderId="19" xfId="120" applyNumberFormat="1" applyFont="1" applyFill="1" applyBorder="1" applyAlignment="1" applyProtection="1">
      <alignment horizontal="right"/>
    </xf>
    <xf numFmtId="164" fontId="21" fillId="34" borderId="0" xfId="120" applyNumberFormat="1" applyFont="1" applyFill="1" applyBorder="1" applyProtection="1"/>
    <xf numFmtId="169" fontId="18" fillId="34" borderId="0" xfId="0" applyNumberFormat="1" applyFont="1" applyFill="1" applyProtection="1"/>
    <xf numFmtId="0" fontId="29" fillId="75" borderId="97" xfId="0" applyFont="1" applyFill="1" applyBorder="1" applyAlignment="1" applyProtection="1">
      <alignment horizontal="centerContinuous"/>
    </xf>
    <xf numFmtId="0" fontId="29" fillId="75" borderId="171" xfId="0" applyFont="1" applyFill="1" applyBorder="1" applyAlignment="1" applyProtection="1">
      <alignment horizontal="centerContinuous"/>
    </xf>
    <xf numFmtId="0" fontId="29" fillId="75" borderId="172" xfId="0" applyFont="1" applyFill="1" applyBorder="1" applyAlignment="1" applyProtection="1">
      <alignment horizontal="centerContinuous"/>
    </xf>
    <xf numFmtId="0" fontId="29" fillId="75" borderId="173" xfId="0" applyFont="1" applyFill="1" applyBorder="1" applyAlignment="1" applyProtection="1">
      <alignment horizontal="centerContinuous"/>
    </xf>
    <xf numFmtId="164" fontId="20" fillId="77" borderId="93" xfId="0" applyNumberFormat="1" applyFont="1" applyFill="1" applyBorder="1" applyAlignment="1" applyProtection="1">
      <alignment horizontal="right"/>
    </xf>
    <xf numFmtId="164" fontId="20" fillId="77" borderId="42" xfId="0" applyNumberFormat="1" applyFont="1" applyFill="1" applyBorder="1" applyAlignment="1" applyProtection="1">
      <alignment horizontal="right"/>
    </xf>
    <xf numFmtId="164" fontId="20" fillId="0" borderId="145" xfId="0" applyNumberFormat="1" applyFont="1" applyBorder="1" applyAlignment="1" applyProtection="1">
      <alignment horizontal="right"/>
    </xf>
    <xf numFmtId="164" fontId="20" fillId="0" borderId="144" xfId="0" applyNumberFormat="1" applyFont="1" applyBorder="1" applyAlignment="1" applyProtection="1">
      <alignment horizontal="right"/>
    </xf>
    <xf numFmtId="164" fontId="20" fillId="77" borderId="144" xfId="0" applyNumberFormat="1" applyFont="1" applyFill="1" applyBorder="1" applyAlignment="1" applyProtection="1">
      <alignment horizontal="right"/>
    </xf>
    <xf numFmtId="164" fontId="20" fillId="77" borderId="139" xfId="0" applyNumberFormat="1" applyFont="1" applyFill="1" applyBorder="1" applyAlignment="1" applyProtection="1">
      <alignment horizontal="right"/>
    </xf>
    <xf numFmtId="164" fontId="20" fillId="0" borderId="139" xfId="0" applyNumberFormat="1" applyFont="1" applyBorder="1" applyAlignment="1" applyProtection="1">
      <alignment horizontal="right"/>
    </xf>
    <xf numFmtId="164" fontId="20" fillId="0" borderId="164" xfId="0" applyNumberFormat="1" applyFont="1" applyBorder="1" applyAlignment="1" applyProtection="1">
      <alignment horizontal="right"/>
    </xf>
    <xf numFmtId="164" fontId="20" fillId="0" borderId="109" xfId="0" applyNumberFormat="1" applyFont="1" applyBorder="1" applyAlignment="1" applyProtection="1">
      <alignment horizontal="right"/>
    </xf>
    <xf numFmtId="164" fontId="20" fillId="0" borderId="84" xfId="0" applyNumberFormat="1" applyFont="1" applyBorder="1" applyAlignment="1" applyProtection="1">
      <alignment horizontal="right"/>
    </xf>
    <xf numFmtId="164" fontId="20" fillId="0" borderId="83" xfId="0" applyNumberFormat="1" applyFont="1" applyBorder="1" applyAlignment="1" applyProtection="1">
      <alignment horizontal="right"/>
    </xf>
    <xf numFmtId="164" fontId="20" fillId="0" borderId="171" xfId="0" applyNumberFormat="1" applyFont="1" applyBorder="1" applyAlignment="1" applyProtection="1">
      <alignment horizontal="right"/>
    </xf>
    <xf numFmtId="164" fontId="20" fillId="0" borderId="172" xfId="0" applyNumberFormat="1" applyFont="1" applyBorder="1" applyAlignment="1" applyProtection="1">
      <alignment horizontal="right"/>
    </xf>
    <xf numFmtId="164" fontId="20" fillId="0" borderId="173" xfId="0" applyNumberFormat="1" applyFont="1" applyBorder="1" applyAlignment="1" applyProtection="1">
      <alignment horizontal="right"/>
    </xf>
    <xf numFmtId="164" fontId="20" fillId="0" borderId="147" xfId="0" applyNumberFormat="1" applyFont="1" applyBorder="1" applyAlignment="1" applyProtection="1">
      <alignment horizontal="right"/>
    </xf>
    <xf numFmtId="169" fontId="29" fillId="75" borderId="16" xfId="0" applyNumberFormat="1" applyFont="1" applyFill="1" applyBorder="1" applyAlignment="1" applyProtection="1">
      <alignment horizontal="centerContinuous"/>
    </xf>
    <xf numFmtId="180" fontId="21" fillId="33" borderId="102" xfId="0" applyNumberFormat="1" applyFont="1" applyFill="1" applyBorder="1" applyAlignment="1" applyProtection="1">
      <alignment horizontal="right"/>
    </xf>
    <xf numFmtId="169" fontId="29" fillId="34" borderId="0" xfId="0" applyNumberFormat="1" applyFont="1" applyFill="1" applyBorder="1" applyAlignment="1" applyProtection="1">
      <alignment horizontal="centerContinuous"/>
    </xf>
    <xf numFmtId="180" fontId="21" fillId="34" borderId="0" xfId="0" applyNumberFormat="1" applyFont="1" applyFill="1" applyBorder="1" applyAlignment="1" applyProtection="1">
      <alignment horizontal="center"/>
    </xf>
    <xf numFmtId="0" fontId="29" fillId="75" borderId="171" xfId="120" applyFont="1" applyFill="1" applyBorder="1" applyAlignment="1" applyProtection="1">
      <alignment horizontal="centerContinuous"/>
    </xf>
    <xf numFmtId="0" fontId="29" fillId="75" borderId="172" xfId="120" applyFont="1" applyFill="1" applyBorder="1" applyAlignment="1" applyProtection="1">
      <alignment horizontal="centerContinuous"/>
    </xf>
    <xf numFmtId="0" fontId="29" fillId="75" borderId="172" xfId="120" applyFont="1" applyFill="1" applyBorder="1" applyAlignment="1" applyProtection="1">
      <alignment horizontal="center"/>
    </xf>
    <xf numFmtId="0" fontId="29" fillId="75" borderId="173" xfId="120" applyFont="1" applyFill="1" applyBorder="1" applyAlignment="1" applyProtection="1">
      <alignment horizontal="centerContinuous"/>
    </xf>
    <xf numFmtId="180" fontId="20" fillId="0" borderId="92" xfId="120" applyNumberFormat="1" applyFont="1" applyBorder="1" applyAlignment="1" applyProtection="1">
      <alignment horizontal="right"/>
    </xf>
    <xf numFmtId="180" fontId="20" fillId="0" borderId="93" xfId="120" applyNumberFormat="1" applyFont="1" applyBorder="1" applyAlignment="1" applyProtection="1">
      <alignment horizontal="right"/>
    </xf>
    <xf numFmtId="180" fontId="20" fillId="77" borderId="93" xfId="120" applyNumberFormat="1" applyFont="1" applyFill="1" applyBorder="1" applyAlignment="1" applyProtection="1">
      <alignment horizontal="right"/>
    </xf>
    <xf numFmtId="180" fontId="20" fillId="77" borderId="42" xfId="120" applyNumberFormat="1" applyFont="1" applyFill="1" applyBorder="1" applyAlignment="1" applyProtection="1">
      <alignment horizontal="right"/>
    </xf>
    <xf numFmtId="164" fontId="20" fillId="77" borderId="93" xfId="120" applyNumberFormat="1" applyFont="1" applyFill="1" applyBorder="1" applyAlignment="1" applyProtection="1">
      <alignment horizontal="right"/>
    </xf>
    <xf numFmtId="180" fontId="20" fillId="0" borderId="145" xfId="120" applyNumberFormat="1" applyFont="1" applyBorder="1" applyAlignment="1" applyProtection="1">
      <alignment horizontal="right"/>
    </xf>
    <xf numFmtId="180" fontId="20" fillId="0" borderId="144" xfId="120" applyNumberFormat="1" applyFont="1" applyBorder="1" applyAlignment="1" applyProtection="1">
      <alignment horizontal="right"/>
    </xf>
    <xf numFmtId="180" fontId="20" fillId="77" borderId="144" xfId="120" applyNumberFormat="1" applyFont="1" applyFill="1" applyBorder="1" applyAlignment="1" applyProtection="1">
      <alignment horizontal="right"/>
    </xf>
    <xf numFmtId="180" fontId="20" fillId="77" borderId="139" xfId="120" applyNumberFormat="1" applyFont="1" applyFill="1" applyBorder="1" applyAlignment="1" applyProtection="1">
      <alignment horizontal="right"/>
    </xf>
    <xf numFmtId="164" fontId="20" fillId="77" borderId="144" xfId="120" applyNumberFormat="1" applyFont="1" applyFill="1" applyBorder="1" applyAlignment="1" applyProtection="1">
      <alignment horizontal="right"/>
    </xf>
    <xf numFmtId="180" fontId="20" fillId="0" borderId="139" xfId="120" applyNumberFormat="1" applyFont="1" applyBorder="1" applyAlignment="1" applyProtection="1">
      <alignment horizontal="right"/>
    </xf>
    <xf numFmtId="180" fontId="20" fillId="0" borderId="29" xfId="120" applyNumberFormat="1" applyFont="1" applyBorder="1" applyAlignment="1" applyProtection="1">
      <alignment horizontal="right"/>
    </xf>
    <xf numFmtId="180" fontId="20" fillId="0" borderId="84" xfId="120" applyNumberFormat="1" applyFont="1" applyBorder="1" applyAlignment="1" applyProtection="1">
      <alignment horizontal="right"/>
    </xf>
    <xf numFmtId="180" fontId="20" fillId="0" borderId="83" xfId="120" applyNumberFormat="1" applyFont="1" applyBorder="1" applyAlignment="1" applyProtection="1">
      <alignment horizontal="right"/>
    </xf>
    <xf numFmtId="164" fontId="20" fillId="0" borderId="29" xfId="120" applyNumberFormat="1" applyFont="1" applyBorder="1" applyAlignment="1" applyProtection="1">
      <alignment horizontal="right"/>
    </xf>
    <xf numFmtId="180" fontId="20" fillId="0" borderId="170" xfId="120" applyNumberFormat="1" applyFont="1" applyBorder="1" applyAlignment="1" applyProtection="1">
      <alignment horizontal="right"/>
    </xf>
    <xf numFmtId="180" fontId="20" fillId="0" borderId="172" xfId="120" applyNumberFormat="1" applyFont="1" applyBorder="1" applyAlignment="1" applyProtection="1">
      <alignment horizontal="right"/>
    </xf>
    <xf numFmtId="180" fontId="20" fillId="0" borderId="173" xfId="120" applyNumberFormat="1" applyFont="1" applyBorder="1" applyAlignment="1" applyProtection="1">
      <alignment horizontal="right"/>
    </xf>
    <xf numFmtId="164" fontId="20" fillId="0" borderId="170" xfId="120" applyNumberFormat="1" applyFont="1" applyBorder="1" applyAlignment="1" applyProtection="1">
      <alignment horizontal="right"/>
    </xf>
    <xf numFmtId="180" fontId="20" fillId="0" borderId="45" xfId="120" applyNumberFormat="1" applyFont="1" applyBorder="1" applyAlignment="1" applyProtection="1">
      <alignment horizontal="right"/>
    </xf>
    <xf numFmtId="2" fontId="20" fillId="0" borderId="13" xfId="120" applyNumberFormat="1" applyFont="1" applyBorder="1" applyAlignment="1" applyProtection="1">
      <alignment horizontal="right"/>
    </xf>
    <xf numFmtId="2" fontId="20" fillId="0" borderId="14" xfId="120" applyNumberFormat="1" applyFont="1" applyBorder="1" applyAlignment="1" applyProtection="1">
      <alignment horizontal="right"/>
    </xf>
    <xf numFmtId="2" fontId="20" fillId="0" borderId="32" xfId="120" applyNumberFormat="1" applyFont="1" applyBorder="1" applyAlignment="1" applyProtection="1">
      <alignment horizontal="right"/>
    </xf>
    <xf numFmtId="180" fontId="21" fillId="33" borderId="95" xfId="120" applyNumberFormat="1" applyFont="1" applyFill="1" applyBorder="1" applyAlignment="1" applyProtection="1">
      <alignment horizontal="right"/>
    </xf>
    <xf numFmtId="180" fontId="21" fillId="33" borderId="25" xfId="120" applyNumberFormat="1" applyFont="1" applyFill="1" applyBorder="1" applyAlignment="1" applyProtection="1">
      <alignment horizontal="right"/>
    </xf>
    <xf numFmtId="180" fontId="21" fillId="33" borderId="40" xfId="120" applyNumberFormat="1" applyFont="1" applyFill="1" applyBorder="1" applyAlignment="1" applyProtection="1">
      <alignment horizontal="right"/>
    </xf>
    <xf numFmtId="164" fontId="21" fillId="33" borderId="95" xfId="120" applyNumberFormat="1" applyFont="1" applyFill="1" applyBorder="1" applyAlignment="1" applyProtection="1">
      <alignment horizontal="right"/>
    </xf>
    <xf numFmtId="164" fontId="21" fillId="33" borderId="25" xfId="120" applyNumberFormat="1" applyFont="1" applyFill="1" applyBorder="1" applyAlignment="1" applyProtection="1">
      <alignment horizontal="right"/>
    </xf>
    <xf numFmtId="164" fontId="21" fillId="33" borderId="40" xfId="120" applyNumberFormat="1" applyFont="1" applyFill="1" applyBorder="1" applyAlignment="1" applyProtection="1">
      <alignment horizontal="right"/>
    </xf>
    <xf numFmtId="1" fontId="20" fillId="0" borderId="97" xfId="120" applyNumberFormat="1" applyFont="1" applyBorder="1" applyAlignment="1" applyProtection="1">
      <alignment horizontal="center"/>
    </xf>
    <xf numFmtId="1" fontId="20" fillId="0" borderId="93" xfId="120" applyNumberFormat="1" applyFont="1" applyBorder="1" applyAlignment="1" applyProtection="1">
      <alignment horizontal="center"/>
    </xf>
    <xf numFmtId="1" fontId="20" fillId="77" borderId="93" xfId="120" applyNumberFormat="1" applyFont="1" applyFill="1" applyBorder="1" applyAlignment="1" applyProtection="1">
      <alignment horizontal="center"/>
    </xf>
    <xf numFmtId="1" fontId="20" fillId="77" borderId="42" xfId="120" applyNumberFormat="1" applyFont="1" applyFill="1" applyBorder="1" applyAlignment="1" applyProtection="1">
      <alignment horizontal="center"/>
    </xf>
    <xf numFmtId="1" fontId="20" fillId="0" borderId="164" xfId="120" applyNumberFormat="1" applyFont="1" applyBorder="1" applyAlignment="1" applyProtection="1">
      <alignment horizontal="center"/>
    </xf>
    <xf numFmtId="1" fontId="20" fillId="0" borderId="144" xfId="120" applyNumberFormat="1" applyFont="1" applyBorder="1" applyAlignment="1" applyProtection="1">
      <alignment horizontal="center"/>
    </xf>
    <xf numFmtId="1" fontId="20" fillId="77" borderId="144" xfId="120" applyNumberFormat="1" applyFont="1" applyFill="1" applyBorder="1" applyAlignment="1" applyProtection="1">
      <alignment horizontal="center"/>
    </xf>
    <xf numFmtId="1" fontId="20" fillId="77" borderId="139" xfId="120" applyNumberFormat="1" applyFont="1" applyFill="1" applyBorder="1" applyAlignment="1" applyProtection="1">
      <alignment horizontal="center"/>
    </xf>
    <xf numFmtId="1" fontId="20" fillId="0" borderId="139" xfId="120" applyNumberFormat="1" applyFont="1" applyBorder="1" applyAlignment="1" applyProtection="1">
      <alignment horizontal="center"/>
    </xf>
    <xf numFmtId="0" fontId="21" fillId="75" borderId="79" xfId="120" applyFont="1" applyFill="1" applyBorder="1" applyAlignment="1" applyProtection="1">
      <alignment horizontal="center"/>
    </xf>
    <xf numFmtId="1" fontId="20" fillId="0" borderId="109" xfId="120" applyNumberFormat="1" applyFont="1" applyBorder="1" applyAlignment="1" applyProtection="1">
      <alignment horizontal="center"/>
    </xf>
    <xf numFmtId="1" fontId="20" fillId="0" borderId="173" xfId="120" applyNumberFormat="1" applyFont="1" applyBorder="1" applyAlignment="1" applyProtection="1">
      <alignment horizontal="center"/>
    </xf>
    <xf numFmtId="1" fontId="20" fillId="0" borderId="145" xfId="120" applyNumberFormat="1" applyFont="1" applyBorder="1" applyAlignment="1" applyProtection="1">
      <alignment horizontal="center"/>
    </xf>
    <xf numFmtId="1" fontId="20" fillId="0" borderId="171" xfId="120" applyNumberFormat="1" applyFont="1" applyBorder="1" applyAlignment="1" applyProtection="1">
      <alignment horizontal="center"/>
    </xf>
    <xf numFmtId="1" fontId="20" fillId="0" borderId="147" xfId="120" applyNumberFormat="1" applyFont="1" applyBorder="1" applyAlignment="1" applyProtection="1">
      <alignment horizontal="center"/>
    </xf>
    <xf numFmtId="169" fontId="29" fillId="75" borderId="16" xfId="120" applyNumberFormat="1" applyFont="1" applyFill="1" applyBorder="1" applyAlignment="1" applyProtection="1">
      <alignment horizontal="center"/>
    </xf>
    <xf numFmtId="1" fontId="21" fillId="33" borderId="111" xfId="120" applyNumberFormat="1" applyFont="1" applyFill="1" applyBorder="1" applyAlignment="1" applyProtection="1">
      <alignment horizontal="center"/>
    </xf>
    <xf numFmtId="1" fontId="21" fillId="33" borderId="102" xfId="120" applyNumberFormat="1" applyFont="1" applyFill="1" applyBorder="1" applyAlignment="1" applyProtection="1">
      <alignment horizontal="center"/>
    </xf>
    <xf numFmtId="0" fontId="21" fillId="75" borderId="175" xfId="120" applyFont="1" applyFill="1" applyBorder="1" applyAlignment="1" applyProtection="1">
      <alignment horizontal="center"/>
    </xf>
    <xf numFmtId="0" fontId="29" fillId="75" borderId="170" xfId="120" applyFont="1" applyFill="1" applyBorder="1" applyAlignment="1" applyProtection="1">
      <alignment horizontal="center"/>
    </xf>
    <xf numFmtId="0" fontId="29" fillId="75" borderId="176" xfId="120" applyFont="1" applyFill="1" applyBorder="1" applyAlignment="1" applyProtection="1">
      <alignment horizontal="center"/>
    </xf>
    <xf numFmtId="0" fontId="29" fillId="75" borderId="156" xfId="120" applyFont="1" applyFill="1" applyBorder="1" applyAlignment="1" applyProtection="1">
      <alignment horizontal="center"/>
    </xf>
    <xf numFmtId="169" fontId="20" fillId="0" borderId="145" xfId="120" applyNumberFormat="1" applyFont="1" applyBorder="1" applyAlignment="1" applyProtection="1">
      <alignment horizontal="center" vertical="center"/>
    </xf>
    <xf numFmtId="169" fontId="20" fillId="0" borderId="32" xfId="120" applyNumberFormat="1" applyFont="1" applyBorder="1" applyAlignment="1" applyProtection="1">
      <alignment horizontal="center" vertical="center"/>
    </xf>
    <xf numFmtId="1" fontId="21" fillId="33" borderId="92" xfId="120" applyNumberFormat="1" applyFont="1" applyFill="1" applyBorder="1" applyAlignment="1" applyProtection="1">
      <alignment horizontal="center" vertical="center"/>
    </xf>
    <xf numFmtId="1" fontId="21" fillId="33" borderId="42" xfId="120" applyNumberFormat="1" applyFont="1" applyFill="1" applyBorder="1" applyAlignment="1" applyProtection="1">
      <alignment horizontal="center" vertical="center"/>
    </xf>
    <xf numFmtId="1" fontId="21" fillId="33" borderId="32" xfId="120" applyNumberFormat="1" applyFont="1" applyFill="1" applyBorder="1" applyAlignment="1" applyProtection="1">
      <alignment horizontal="center" vertical="center"/>
    </xf>
    <xf numFmtId="169" fontId="21" fillId="0" borderId="14" xfId="120" applyNumberFormat="1" applyFont="1" applyFill="1" applyBorder="1" applyAlignment="1" applyProtection="1">
      <alignment horizontal="center" vertical="center"/>
    </xf>
    <xf numFmtId="0" fontId="20" fillId="0" borderId="14" xfId="120" applyFont="1" applyFill="1" applyBorder="1" applyAlignment="1" applyProtection="1">
      <alignment horizontal="center" vertical="center"/>
    </xf>
    <xf numFmtId="1" fontId="21" fillId="33" borderId="11" xfId="120" applyNumberFormat="1" applyFont="1" applyFill="1" applyBorder="1" applyAlignment="1" applyProtection="1">
      <alignment horizontal="center" vertical="center"/>
    </xf>
    <xf numFmtId="0" fontId="20" fillId="0" borderId="43" xfId="120" applyFont="1" applyFill="1" applyBorder="1" applyAlignment="1" applyProtection="1">
      <alignment horizontal="center" vertical="center"/>
    </xf>
    <xf numFmtId="169" fontId="20" fillId="0" borderId="128" xfId="120" applyNumberFormat="1" applyFont="1" applyBorder="1" applyAlignment="1" applyProtection="1">
      <alignment horizontal="center" vertical="center"/>
    </xf>
    <xf numFmtId="0" fontId="20" fillId="0" borderId="14" xfId="0" applyFont="1" applyFill="1" applyBorder="1" applyAlignment="1" applyProtection="1">
      <alignment horizontal="center" vertical="center"/>
    </xf>
    <xf numFmtId="0" fontId="20" fillId="0" borderId="43" xfId="0" applyFont="1" applyFill="1" applyBorder="1" applyAlignment="1" applyProtection="1">
      <alignment horizontal="center" vertical="center"/>
    </xf>
    <xf numFmtId="164" fontId="20" fillId="0" borderId="144" xfId="120" applyNumberFormat="1" applyFont="1" applyBorder="1" applyAlignment="1" applyProtection="1">
      <alignment horizontal="center" vertical="center"/>
    </xf>
    <xf numFmtId="164" fontId="20" fillId="0" borderId="13" xfId="120" applyNumberFormat="1" applyFont="1" applyBorder="1" applyAlignment="1" applyProtection="1">
      <alignment horizontal="center" vertical="center"/>
    </xf>
    <xf numFmtId="1" fontId="21" fillId="33" borderId="111" xfId="120" applyNumberFormat="1" applyFont="1" applyFill="1" applyBorder="1" applyAlignment="1" applyProtection="1">
      <alignment horizontal="center" vertical="center"/>
    </xf>
    <xf numFmtId="1" fontId="21" fillId="33" borderId="107" xfId="120" applyNumberFormat="1" applyFont="1" applyFill="1" applyBorder="1" applyAlignment="1" applyProtection="1">
      <alignment horizontal="center" vertical="center"/>
    </xf>
    <xf numFmtId="164" fontId="21" fillId="77" borderId="102" xfId="120" applyNumberFormat="1" applyFont="1" applyFill="1" applyBorder="1" applyAlignment="1" applyProtection="1">
      <alignment horizontal="center" vertical="center"/>
    </xf>
    <xf numFmtId="164" fontId="21" fillId="33" borderId="107" xfId="120" applyNumberFormat="1" applyFont="1" applyFill="1" applyBorder="1" applyAlignment="1" applyProtection="1">
      <alignment horizontal="center" vertical="center"/>
    </xf>
    <xf numFmtId="0" fontId="29" fillId="75" borderId="11" xfId="120" applyFont="1" applyFill="1" applyBorder="1" applyAlignment="1" applyProtection="1">
      <alignment horizontal="centerContinuous"/>
    </xf>
    <xf numFmtId="0" fontId="29" fillId="75" borderId="43" xfId="120" applyFont="1" applyFill="1" applyBorder="1" applyAlignment="1" applyProtection="1">
      <alignment horizontal="centerContinuous"/>
    </xf>
    <xf numFmtId="0" fontId="29" fillId="76" borderId="62" xfId="120" applyFont="1" applyFill="1" applyBorder="1" applyAlignment="1" applyProtection="1">
      <alignment horizontal="centerContinuous"/>
    </xf>
    <xf numFmtId="0" fontId="29" fillId="76" borderId="63" xfId="120" applyFont="1" applyFill="1" applyBorder="1" applyAlignment="1" applyProtection="1">
      <alignment horizontal="centerContinuous"/>
    </xf>
    <xf numFmtId="0" fontId="29" fillId="75" borderId="43" xfId="120" applyFont="1" applyFill="1" applyBorder="1" applyAlignment="1" applyProtection="1">
      <alignment horizontal="center"/>
    </xf>
    <xf numFmtId="164" fontId="20" fillId="77" borderId="62" xfId="120" applyNumberFormat="1" applyFont="1" applyFill="1" applyBorder="1" applyAlignment="1" applyProtection="1">
      <alignment horizontal="center"/>
    </xf>
    <xf numFmtId="164" fontId="20" fillId="77" borderId="128" xfId="120" applyNumberFormat="1" applyFont="1" applyFill="1" applyBorder="1" applyAlignment="1" applyProtection="1">
      <alignment horizontal="center"/>
    </xf>
    <xf numFmtId="164" fontId="20" fillId="0" borderId="145" xfId="120" applyNumberFormat="1" applyFont="1" applyBorder="1" applyAlignment="1" applyProtection="1">
      <alignment horizontal="center" vertical="center"/>
    </xf>
    <xf numFmtId="164" fontId="20" fillId="0" borderId="32" xfId="120" applyNumberFormat="1" applyFont="1" applyBorder="1" applyAlignment="1" applyProtection="1">
      <alignment horizontal="center" vertical="center"/>
    </xf>
    <xf numFmtId="2" fontId="21" fillId="33" borderId="16" xfId="120" applyNumberFormat="1" applyFont="1" applyFill="1" applyBorder="1" applyAlignment="1" applyProtection="1">
      <alignment horizontal="center" vertical="center"/>
    </xf>
    <xf numFmtId="2" fontId="21" fillId="33" borderId="18" xfId="120" applyNumberFormat="1" applyFont="1" applyFill="1" applyBorder="1" applyAlignment="1" applyProtection="1">
      <alignment horizontal="center" vertical="center"/>
    </xf>
    <xf numFmtId="1" fontId="21" fillId="33" borderId="102" xfId="120" applyNumberFormat="1" applyFont="1" applyFill="1" applyBorder="1" applyAlignment="1" applyProtection="1">
      <alignment horizontal="center" vertical="center"/>
    </xf>
    <xf numFmtId="170" fontId="20" fillId="0" borderId="144" xfId="120" applyNumberFormat="1" applyFont="1" applyBorder="1" applyAlignment="1" applyProtection="1">
      <alignment horizontal="center" vertical="center"/>
    </xf>
    <xf numFmtId="170" fontId="20" fillId="0" borderId="140" xfId="120" applyNumberFormat="1" applyFont="1" applyBorder="1" applyAlignment="1" applyProtection="1">
      <alignment horizontal="center" vertical="center"/>
    </xf>
    <xf numFmtId="170" fontId="20" fillId="0" borderId="139" xfId="120" quotePrefix="1" applyNumberFormat="1" applyFont="1" applyBorder="1" applyAlignment="1" applyProtection="1">
      <alignment horizontal="center" vertical="center"/>
    </xf>
    <xf numFmtId="170" fontId="20" fillId="0" borderId="13" xfId="120" applyNumberFormat="1" applyFont="1" applyBorder="1" applyAlignment="1" applyProtection="1">
      <alignment horizontal="center" vertical="center"/>
    </xf>
    <xf numFmtId="170" fontId="20" fillId="0" borderId="100" xfId="120" applyNumberFormat="1" applyFont="1" applyBorder="1" applyAlignment="1" applyProtection="1">
      <alignment horizontal="center" vertical="center"/>
    </xf>
    <xf numFmtId="170" fontId="20" fillId="0" borderId="14" xfId="120" quotePrefix="1" applyNumberFormat="1" applyFont="1" applyBorder="1" applyAlignment="1" applyProtection="1">
      <alignment horizontal="center" vertical="center"/>
    </xf>
    <xf numFmtId="0" fontId="101" fillId="0" borderId="92" xfId="0" applyFont="1" applyFill="1" applyBorder="1" applyAlignment="1" applyProtection="1">
      <alignment horizontal="center" vertical="center"/>
      <protection locked="0"/>
    </xf>
    <xf numFmtId="0" fontId="101" fillId="0" borderId="93" xfId="0" applyFont="1" applyFill="1" applyBorder="1" applyAlignment="1" applyProtection="1">
      <alignment horizontal="center" vertical="center"/>
      <protection locked="0"/>
    </xf>
    <xf numFmtId="2" fontId="102" fillId="0" borderId="93" xfId="120" applyNumberFormat="1" applyFont="1" applyFill="1" applyBorder="1" applyAlignment="1" applyProtection="1">
      <alignment horizontal="center" vertical="center"/>
    </xf>
    <xf numFmtId="1" fontId="102" fillId="0" borderId="93" xfId="120" applyNumberFormat="1" applyFont="1" applyFill="1" applyBorder="1" applyAlignment="1" applyProtection="1">
      <alignment horizontal="center" vertical="center"/>
    </xf>
    <xf numFmtId="164" fontId="102" fillId="0" borderId="93" xfId="120" applyNumberFormat="1" applyFont="1" applyFill="1" applyBorder="1" applyAlignment="1" applyProtection="1">
      <alignment horizontal="center" vertical="center"/>
    </xf>
    <xf numFmtId="1" fontId="102" fillId="0" borderId="42" xfId="120" applyNumberFormat="1" applyFont="1" applyFill="1" applyBorder="1" applyAlignment="1" applyProtection="1">
      <alignment horizontal="center" vertical="center"/>
    </xf>
    <xf numFmtId="1" fontId="102" fillId="0" borderId="32" xfId="120" applyNumberFormat="1" applyFont="1" applyFill="1" applyBorder="1" applyAlignment="1" applyProtection="1">
      <alignment horizontal="center" vertical="center"/>
    </xf>
    <xf numFmtId="1" fontId="102" fillId="0" borderId="13" xfId="120" applyNumberFormat="1" applyFont="1" applyFill="1" applyBorder="1" applyAlignment="1" applyProtection="1">
      <alignment horizontal="center" vertical="center"/>
    </xf>
    <xf numFmtId="1" fontId="102" fillId="0" borderId="14" xfId="120" applyNumberFormat="1" applyFont="1" applyFill="1" applyBorder="1" applyAlignment="1" applyProtection="1">
      <alignment horizontal="center" vertical="center"/>
    </xf>
    <xf numFmtId="164" fontId="21" fillId="33" borderId="106" xfId="120" applyNumberFormat="1" applyFont="1" applyFill="1" applyBorder="1" applyAlignment="1" applyProtection="1">
      <alignment horizontal="center" vertical="center"/>
    </xf>
    <xf numFmtId="170" fontId="21" fillId="33" borderId="106" xfId="120" applyNumberFormat="1" applyFont="1" applyFill="1" applyBorder="1" applyAlignment="1" applyProtection="1">
      <alignment horizontal="center" vertical="center"/>
    </xf>
    <xf numFmtId="170" fontId="21" fillId="33" borderId="39" xfId="120" applyNumberFormat="1" applyFont="1" applyFill="1" applyBorder="1" applyAlignment="1" applyProtection="1">
      <alignment horizontal="center" vertical="center"/>
    </xf>
    <xf numFmtId="170" fontId="21" fillId="33" borderId="22" xfId="120" applyNumberFormat="1" applyFont="1" applyFill="1" applyBorder="1" applyAlignment="1" applyProtection="1">
      <alignment horizontal="center" vertical="center"/>
    </xf>
    <xf numFmtId="170" fontId="21" fillId="33" borderId="103" xfId="120" applyNumberFormat="1" applyFont="1" applyFill="1" applyBorder="1" applyAlignment="1" applyProtection="1">
      <alignment horizontal="center" vertical="center"/>
    </xf>
    <xf numFmtId="169" fontId="20" fillId="0" borderId="145" xfId="0" applyNumberFormat="1" applyFont="1" applyBorder="1" applyAlignment="1" applyProtection="1">
      <alignment horizontal="center" vertical="center"/>
    </xf>
    <xf numFmtId="180" fontId="20" fillId="0" borderId="144" xfId="0" applyNumberFormat="1" applyFont="1" applyBorder="1" applyAlignment="1" applyProtection="1">
      <alignment horizontal="center" vertical="center"/>
    </xf>
    <xf numFmtId="180" fontId="20" fillId="0" borderId="139" xfId="0" applyNumberFormat="1" applyFont="1" applyBorder="1" applyAlignment="1" applyProtection="1">
      <alignment horizontal="center" vertical="center"/>
    </xf>
    <xf numFmtId="169" fontId="20" fillId="0" borderId="32" xfId="0" applyNumberFormat="1" applyFont="1" applyBorder="1" applyAlignment="1" applyProtection="1">
      <alignment horizontal="center" vertical="center"/>
    </xf>
    <xf numFmtId="180" fontId="20" fillId="0" borderId="13" xfId="0" applyNumberFormat="1" applyFont="1" applyBorder="1" applyAlignment="1" applyProtection="1">
      <alignment horizontal="center" vertical="center"/>
    </xf>
    <xf numFmtId="180" fontId="20" fillId="0" borderId="14" xfId="0" applyNumberFormat="1" applyFont="1" applyBorder="1" applyAlignment="1" applyProtection="1">
      <alignment horizontal="center" vertical="center"/>
    </xf>
    <xf numFmtId="2" fontId="20" fillId="0" borderId="127" xfId="120" applyNumberFormat="1" applyFont="1" applyBorder="1" applyAlignment="1" applyProtection="1">
      <alignment horizontal="center" vertical="center"/>
    </xf>
    <xf numFmtId="2" fontId="20" fillId="0" borderId="131" xfId="120" applyNumberFormat="1" applyFont="1" applyBorder="1" applyAlignment="1" applyProtection="1">
      <alignment horizontal="center" vertical="center"/>
    </xf>
    <xf numFmtId="2" fontId="20" fillId="0" borderId="128" xfId="120" applyNumberFormat="1" applyFont="1" applyBorder="1" applyAlignment="1" applyProtection="1">
      <alignment horizontal="center" vertical="center"/>
    </xf>
    <xf numFmtId="2" fontId="20" fillId="0" borderId="129" xfId="120" applyNumberFormat="1" applyFont="1" applyBorder="1" applyAlignment="1" applyProtection="1">
      <alignment horizontal="center" vertical="center"/>
    </xf>
    <xf numFmtId="2" fontId="20" fillId="0" borderId="150" xfId="120" applyNumberFormat="1" applyFont="1" applyBorder="1" applyAlignment="1" applyProtection="1">
      <alignment horizontal="center" vertical="center"/>
    </xf>
    <xf numFmtId="2" fontId="20" fillId="0" borderId="148" xfId="120" applyNumberFormat="1" applyFont="1" applyBorder="1" applyAlignment="1" applyProtection="1">
      <alignment horizontal="center" vertical="center"/>
    </xf>
    <xf numFmtId="2" fontId="20" fillId="0" borderId="152" xfId="120" applyNumberFormat="1" applyFont="1" applyBorder="1" applyAlignment="1" applyProtection="1">
      <alignment horizontal="center" vertical="center"/>
    </xf>
    <xf numFmtId="2" fontId="20" fillId="0" borderId="155" xfId="120" applyNumberFormat="1" applyFont="1" applyBorder="1" applyAlignment="1" applyProtection="1">
      <alignment horizontal="center" vertical="center"/>
    </xf>
    <xf numFmtId="2" fontId="20" fillId="0" borderId="120" xfId="120" applyNumberFormat="1" applyFont="1" applyBorder="1" applyAlignment="1" applyProtection="1">
      <alignment horizontal="center" vertical="center"/>
    </xf>
    <xf numFmtId="2" fontId="20" fillId="0" borderId="130" xfId="120" applyNumberFormat="1" applyFont="1" applyBorder="1" applyAlignment="1" applyProtection="1">
      <alignment horizontal="center" vertical="center"/>
    </xf>
    <xf numFmtId="169" fontId="20" fillId="0" borderId="127" xfId="120" applyNumberFormat="1" applyFont="1" applyBorder="1" applyAlignment="1" applyProtection="1">
      <alignment horizontal="center" vertical="center"/>
    </xf>
    <xf numFmtId="169" fontId="20" fillId="0" borderId="131" xfId="120" applyNumberFormat="1" applyFont="1" applyBorder="1" applyAlignment="1" applyProtection="1">
      <alignment horizontal="center" vertical="center"/>
    </xf>
    <xf numFmtId="169" fontId="20" fillId="0" borderId="150" xfId="120" applyNumberFormat="1" applyFont="1" applyBorder="1" applyAlignment="1" applyProtection="1">
      <alignment horizontal="center" vertical="center"/>
    </xf>
    <xf numFmtId="164" fontId="20" fillId="0" borderId="150" xfId="120" applyNumberFormat="1" applyFont="1" applyBorder="1" applyAlignment="1" applyProtection="1">
      <alignment horizontal="center" vertical="center"/>
    </xf>
    <xf numFmtId="169" fontId="20" fillId="0" borderId="148" xfId="120" applyNumberFormat="1" applyFont="1" applyBorder="1" applyAlignment="1" applyProtection="1">
      <alignment horizontal="center" vertical="center"/>
    </xf>
    <xf numFmtId="164" fontId="20" fillId="0" borderId="148" xfId="120" applyNumberFormat="1" applyFont="1" applyBorder="1" applyAlignment="1" applyProtection="1">
      <alignment horizontal="center" vertical="center"/>
    </xf>
    <xf numFmtId="164" fontId="20" fillId="77" borderId="151" xfId="120" applyNumberFormat="1" applyFont="1" applyFill="1" applyBorder="1" applyAlignment="1" applyProtection="1">
      <alignment horizontal="center" vertical="center"/>
    </xf>
    <xf numFmtId="164" fontId="20" fillId="77" borderId="137" xfId="120" applyNumberFormat="1" applyFont="1" applyFill="1" applyBorder="1" applyAlignment="1" applyProtection="1">
      <alignment horizontal="center" vertical="center"/>
    </xf>
    <xf numFmtId="1" fontId="20" fillId="0" borderId="120" xfId="120" applyNumberFormat="1" applyFont="1" applyBorder="1" applyAlignment="1" applyProtection="1">
      <alignment horizontal="center" vertical="center"/>
    </xf>
    <xf numFmtId="1" fontId="20" fillId="0" borderId="130" xfId="120" applyNumberFormat="1" applyFont="1" applyBorder="1" applyAlignment="1" applyProtection="1">
      <alignment horizontal="center" vertical="center"/>
    </xf>
    <xf numFmtId="164" fontId="20" fillId="77" borderId="129" xfId="120" applyNumberFormat="1" applyFont="1" applyFill="1" applyBorder="1" applyAlignment="1" applyProtection="1">
      <alignment horizontal="center"/>
    </xf>
    <xf numFmtId="169" fontId="20" fillId="0" borderId="120" xfId="120" applyNumberFormat="1" applyFont="1" applyBorder="1" applyAlignment="1" applyProtection="1">
      <alignment horizontal="center" vertical="center"/>
    </xf>
    <xf numFmtId="169" fontId="20" fillId="0" borderId="130" xfId="120" applyNumberFormat="1" applyFont="1" applyBorder="1" applyAlignment="1" applyProtection="1">
      <alignment horizontal="center" vertical="center"/>
    </xf>
    <xf numFmtId="169" fontId="20" fillId="0" borderId="129" xfId="120" applyNumberFormat="1" applyFont="1" applyBorder="1" applyAlignment="1" applyProtection="1">
      <alignment horizontal="center" vertical="center"/>
    </xf>
    <xf numFmtId="170" fontId="20" fillId="0" borderId="150" xfId="120" applyNumberFormat="1" applyFont="1" applyBorder="1" applyAlignment="1" applyProtection="1">
      <alignment horizontal="center" vertical="center"/>
    </xf>
    <xf numFmtId="170" fontId="20" fillId="0" borderId="148" xfId="120" applyNumberFormat="1" applyFont="1" applyBorder="1" applyAlignment="1" applyProtection="1">
      <alignment horizontal="center" vertical="center"/>
    </xf>
    <xf numFmtId="2" fontId="20" fillId="78" borderId="93" xfId="120" applyNumberFormat="1" applyFont="1" applyFill="1" applyBorder="1" applyAlignment="1" applyProtection="1">
      <alignment horizontal="center" vertical="center"/>
    </xf>
    <xf numFmtId="2" fontId="20" fillId="78" borderId="104" xfId="120" applyNumberFormat="1" applyFont="1" applyFill="1" applyBorder="1" applyAlignment="1" applyProtection="1">
      <alignment horizontal="center" vertical="center"/>
    </xf>
    <xf numFmtId="169" fontId="20" fillId="78" borderId="44" xfId="120" applyNumberFormat="1" applyFont="1" applyFill="1" applyBorder="1" applyAlignment="1" applyProtection="1">
      <alignment horizontal="center" vertical="center"/>
    </xf>
    <xf numFmtId="164" fontId="20" fillId="78" borderId="42" xfId="120" applyNumberFormat="1" applyFont="1" applyFill="1" applyBorder="1" applyAlignment="1" applyProtection="1">
      <alignment horizontal="center" vertical="center"/>
    </xf>
    <xf numFmtId="1" fontId="20" fillId="78" borderId="92" xfId="120" applyNumberFormat="1" applyFont="1" applyFill="1" applyBorder="1" applyAlignment="1" applyProtection="1">
      <alignment horizontal="center" vertical="center"/>
    </xf>
    <xf numFmtId="164" fontId="20" fillId="78" borderId="93" xfId="120" applyNumberFormat="1" applyFont="1" applyFill="1" applyBorder="1" applyAlignment="1" applyProtection="1">
      <alignment horizontal="center" vertical="center"/>
    </xf>
    <xf numFmtId="2" fontId="20" fillId="78" borderId="44" xfId="120" applyNumberFormat="1" applyFont="1" applyFill="1" applyBorder="1" applyAlignment="1" applyProtection="1">
      <alignment horizontal="center" vertical="center"/>
    </xf>
    <xf numFmtId="170" fontId="20" fillId="78" borderId="93" xfId="120" applyNumberFormat="1" applyFont="1" applyFill="1" applyBorder="1" applyAlignment="1" applyProtection="1">
      <alignment horizontal="center" vertical="center"/>
    </xf>
    <xf numFmtId="2" fontId="20" fillId="78" borderId="92" xfId="120" applyNumberFormat="1" applyFont="1" applyFill="1" applyBorder="1" applyAlignment="1" applyProtection="1">
      <alignment horizontal="center" vertical="center"/>
    </xf>
    <xf numFmtId="2" fontId="20" fillId="78" borderId="62" xfId="120" applyNumberFormat="1" applyFont="1" applyFill="1" applyBorder="1" applyAlignment="1" applyProtection="1">
      <alignment horizontal="center" vertical="center"/>
    </xf>
    <xf numFmtId="164" fontId="20" fillId="78" borderId="92" xfId="120" applyNumberFormat="1" applyFont="1" applyFill="1" applyBorder="1" applyAlignment="1" applyProtection="1">
      <alignment horizontal="center" vertical="center"/>
    </xf>
    <xf numFmtId="170" fontId="20" fillId="78" borderId="104" xfId="120" applyNumberFormat="1" applyFont="1" applyFill="1" applyBorder="1" applyAlignment="1" applyProtection="1">
      <alignment horizontal="center" vertical="center"/>
    </xf>
    <xf numFmtId="170" fontId="20" fillId="78" borderId="42" xfId="120" applyNumberFormat="1" applyFont="1" applyFill="1" applyBorder="1" applyAlignment="1" applyProtection="1">
      <alignment horizontal="center" vertical="center"/>
    </xf>
    <xf numFmtId="169" fontId="20" fillId="78" borderId="92" xfId="0" applyNumberFormat="1" applyFont="1" applyFill="1" applyBorder="1" applyAlignment="1" applyProtection="1">
      <alignment horizontal="center" vertical="center"/>
    </xf>
    <xf numFmtId="180" fontId="20" fillId="78" borderId="93" xfId="0" applyNumberFormat="1" applyFont="1" applyFill="1" applyBorder="1" applyAlignment="1" applyProtection="1">
      <alignment horizontal="center" vertical="center"/>
    </xf>
    <xf numFmtId="180" fontId="20" fillId="78" borderId="42" xfId="0" applyNumberFormat="1" applyFont="1" applyFill="1" applyBorder="1" applyAlignment="1" applyProtection="1">
      <alignment horizontal="center" vertical="center"/>
    </xf>
    <xf numFmtId="164" fontId="20" fillId="78" borderId="92" xfId="0" applyNumberFormat="1" applyFont="1" applyFill="1" applyBorder="1" applyAlignment="1" applyProtection="1">
      <alignment horizontal="right"/>
    </xf>
    <xf numFmtId="164" fontId="20" fillId="78" borderId="93" xfId="0" applyNumberFormat="1" applyFont="1" applyFill="1" applyBorder="1" applyAlignment="1" applyProtection="1">
      <alignment horizontal="right"/>
    </xf>
    <xf numFmtId="2" fontId="20" fillId="34" borderId="93" xfId="120" applyNumberFormat="1" applyFont="1" applyFill="1" applyBorder="1" applyAlignment="1" applyProtection="1">
      <alignment horizontal="center" vertical="center"/>
    </xf>
    <xf numFmtId="169" fontId="20" fillId="34" borderId="92" xfId="120" applyNumberFormat="1" applyFont="1" applyFill="1" applyBorder="1" applyAlignment="1" applyProtection="1">
      <alignment horizontal="center" vertical="center"/>
    </xf>
    <xf numFmtId="169" fontId="20" fillId="34" borderId="93" xfId="120" applyNumberFormat="1" applyFont="1" applyFill="1" applyBorder="1" applyAlignment="1" applyProtection="1">
      <alignment horizontal="center" vertical="center"/>
    </xf>
    <xf numFmtId="2" fontId="20" fillId="34" borderId="104" xfId="120" applyNumberFormat="1" applyFont="1" applyFill="1" applyBorder="1" applyAlignment="1" applyProtection="1">
      <alignment horizontal="center" vertical="center"/>
    </xf>
    <xf numFmtId="2" fontId="93" fillId="65" borderId="175" xfId="0" applyNumberFormat="1" applyFont="1" applyFill="1" applyBorder="1" applyAlignment="1">
      <alignment horizontal="center" vertical="center"/>
    </xf>
    <xf numFmtId="2" fontId="93" fillId="65" borderId="176" xfId="0" applyNumberFormat="1" applyFont="1" applyFill="1" applyBorder="1" applyAlignment="1">
      <alignment horizontal="center" vertical="center"/>
    </xf>
    <xf numFmtId="2" fontId="93" fillId="65" borderId="151" xfId="0" applyNumberFormat="1" applyFont="1" applyFill="1" applyBorder="1" applyAlignment="1">
      <alignment horizontal="center" vertical="center"/>
    </xf>
    <xf numFmtId="2" fontId="93" fillId="65" borderId="152" xfId="0" applyNumberFormat="1" applyFont="1" applyFill="1" applyBorder="1" applyAlignment="1">
      <alignment horizontal="center" vertical="center"/>
    </xf>
    <xf numFmtId="2" fontId="93" fillId="65" borderId="150" xfId="0" applyNumberFormat="1" applyFont="1" applyFill="1" applyBorder="1" applyAlignment="1">
      <alignment horizontal="center" vertical="center"/>
    </xf>
    <xf numFmtId="164" fontId="93" fillId="65" borderId="164" xfId="0" applyNumberFormat="1" applyFont="1" applyFill="1" applyBorder="1" applyAlignment="1">
      <alignment horizontal="center" vertical="center"/>
    </xf>
    <xf numFmtId="2" fontId="93" fillId="65" borderId="172" xfId="0" applyNumberFormat="1" applyFont="1" applyFill="1" applyBorder="1" applyAlignment="1">
      <alignment horizontal="center" vertical="center"/>
    </xf>
    <xf numFmtId="164" fontId="93" fillId="65" borderId="175" xfId="0" applyNumberFormat="1" applyFont="1" applyFill="1" applyBorder="1" applyAlignment="1">
      <alignment horizontal="center" vertical="center"/>
    </xf>
    <xf numFmtId="2" fontId="93" fillId="74" borderId="77" xfId="0" applyNumberFormat="1" applyFont="1" applyFill="1" applyBorder="1" applyAlignment="1">
      <alignment horizontal="center" vertical="center"/>
    </xf>
    <xf numFmtId="164" fontId="93" fillId="74" borderId="168" xfId="0" applyNumberFormat="1" applyFont="1" applyFill="1" applyBorder="1" applyAlignment="1">
      <alignment horizontal="center" vertical="center"/>
    </xf>
    <xf numFmtId="164" fontId="61" fillId="74" borderId="186" xfId="0" applyNumberFormat="1" applyFont="1" applyFill="1" applyBorder="1" applyAlignment="1">
      <alignment horizontal="center" vertical="center"/>
    </xf>
    <xf numFmtId="164" fontId="61" fillId="74" borderId="26" xfId="0" applyNumberFormat="1" applyFont="1" applyFill="1" applyBorder="1" applyAlignment="1">
      <alignment horizontal="center" vertical="center"/>
    </xf>
    <xf numFmtId="2" fontId="93" fillId="65" borderId="167" xfId="0" applyNumberFormat="1" applyFont="1" applyFill="1" applyBorder="1" applyAlignment="1">
      <alignment horizontal="center" vertical="center"/>
    </xf>
    <xf numFmtId="2" fontId="93" fillId="65" borderId="173" xfId="0" applyNumberFormat="1" applyFont="1" applyFill="1" applyBorder="1" applyAlignment="1">
      <alignment horizontal="center" vertical="center"/>
    </xf>
    <xf numFmtId="164" fontId="93" fillId="65" borderId="167" xfId="0" applyNumberFormat="1" applyFont="1" applyFill="1" applyBorder="1" applyAlignment="1">
      <alignment horizontal="center" vertical="center"/>
    </xf>
    <xf numFmtId="164" fontId="93" fillId="65" borderId="176" xfId="0" applyNumberFormat="1" applyFont="1" applyFill="1" applyBorder="1" applyAlignment="1">
      <alignment horizontal="center" vertical="center"/>
    </xf>
    <xf numFmtId="164" fontId="93" fillId="65" borderId="172" xfId="0" applyNumberFormat="1" applyFont="1" applyFill="1" applyBorder="1" applyAlignment="1">
      <alignment horizontal="center" vertical="center"/>
    </xf>
    <xf numFmtId="164" fontId="93" fillId="65" borderId="173" xfId="0" applyNumberFormat="1" applyFont="1" applyFill="1" applyBorder="1" applyAlignment="1">
      <alignment horizontal="center" vertical="center"/>
    </xf>
    <xf numFmtId="164" fontId="93" fillId="65" borderId="120" xfId="0" applyNumberFormat="1" applyFont="1" applyFill="1" applyBorder="1" applyAlignment="1">
      <alignment horizontal="center" vertical="center"/>
    </xf>
    <xf numFmtId="164" fontId="93" fillId="65" borderId="185" xfId="0" applyNumberFormat="1" applyFont="1" applyFill="1" applyBorder="1" applyAlignment="1">
      <alignment horizontal="center" vertical="center"/>
    </xf>
    <xf numFmtId="164" fontId="93" fillId="65" borderId="122" xfId="0" applyNumberFormat="1" applyFont="1" applyFill="1" applyBorder="1" applyAlignment="1">
      <alignment horizontal="center" vertical="center"/>
    </xf>
    <xf numFmtId="2" fontId="93" fillId="74" borderId="185" xfId="0" applyNumberFormat="1" applyFont="1" applyFill="1" applyBorder="1" applyAlignment="1">
      <alignment horizontal="center" vertical="center"/>
    </xf>
    <xf numFmtId="164" fontId="93" fillId="74" borderId="120" xfId="0" applyNumberFormat="1" applyFont="1" applyFill="1" applyBorder="1" applyAlignment="1">
      <alignment horizontal="center" vertical="center"/>
    </xf>
    <xf numFmtId="164" fontId="93" fillId="74" borderId="185" xfId="0" applyNumberFormat="1" applyFont="1" applyFill="1" applyBorder="1" applyAlignment="1">
      <alignment horizontal="center" vertical="center"/>
    </xf>
    <xf numFmtId="2" fontId="93" fillId="74" borderId="178" xfId="0" applyNumberFormat="1" applyFont="1" applyFill="1" applyBorder="1" applyAlignment="1">
      <alignment horizontal="center" vertical="center"/>
    </xf>
    <xf numFmtId="2" fontId="93" fillId="74" borderId="179" xfId="0" applyNumberFormat="1" applyFont="1" applyFill="1" applyBorder="1" applyAlignment="1">
      <alignment horizontal="center" vertical="center"/>
    </xf>
    <xf numFmtId="164" fontId="93" fillId="74" borderId="179" xfId="0" applyNumberFormat="1" applyFont="1" applyFill="1" applyBorder="1" applyAlignment="1">
      <alignment horizontal="center" vertical="center"/>
    </xf>
    <xf numFmtId="164" fontId="93" fillId="74" borderId="180" xfId="0" applyNumberFormat="1" applyFont="1" applyFill="1" applyBorder="1" applyAlignment="1">
      <alignment horizontal="center" vertical="center"/>
    </xf>
    <xf numFmtId="2" fontId="93" fillId="74" borderId="180" xfId="0" applyNumberFormat="1" applyFont="1" applyFill="1" applyBorder="1" applyAlignment="1">
      <alignment horizontal="center" vertical="center"/>
    </xf>
    <xf numFmtId="164" fontId="93" fillId="74" borderId="178" xfId="0" applyNumberFormat="1" applyFont="1" applyFill="1" applyBorder="1" applyAlignment="1">
      <alignment horizontal="center" vertical="center"/>
    </xf>
    <xf numFmtId="164" fontId="93" fillId="74" borderId="184" xfId="0" applyNumberFormat="1" applyFont="1" applyFill="1" applyBorder="1" applyAlignment="1">
      <alignment horizontal="center" vertical="center"/>
    </xf>
    <xf numFmtId="164" fontId="93" fillId="65" borderId="179" xfId="0" applyNumberFormat="1" applyFont="1" applyFill="1" applyBorder="1" applyAlignment="1">
      <alignment horizontal="center" vertical="center"/>
    </xf>
    <xf numFmtId="2" fontId="93" fillId="74" borderId="181" xfId="0" applyNumberFormat="1" applyFont="1" applyFill="1" applyBorder="1" applyAlignment="1">
      <alignment horizontal="center" vertical="center"/>
    </xf>
    <xf numFmtId="170" fontId="93" fillId="65" borderId="172" xfId="0" applyNumberFormat="1" applyFont="1" applyFill="1" applyBorder="1" applyAlignment="1">
      <alignment horizontal="center" vertical="center"/>
    </xf>
    <xf numFmtId="170" fontId="93" fillId="65" borderId="173" xfId="0" applyNumberFormat="1" applyFont="1" applyFill="1" applyBorder="1" applyAlignment="1">
      <alignment horizontal="center" vertical="center"/>
    </xf>
    <xf numFmtId="2" fontId="93" fillId="65" borderId="170" xfId="0" applyNumberFormat="1" applyFont="1" applyFill="1" applyBorder="1" applyAlignment="1">
      <alignment horizontal="center" vertical="center"/>
    </xf>
    <xf numFmtId="164" fontId="93" fillId="74" borderId="152" xfId="0" applyNumberFormat="1" applyFont="1" applyFill="1" applyBorder="1" applyAlignment="1">
      <alignment horizontal="center" vertical="center"/>
    </xf>
    <xf numFmtId="164" fontId="93" fillId="74" borderId="181" xfId="0" applyNumberFormat="1" applyFont="1" applyFill="1" applyBorder="1" applyAlignment="1">
      <alignment horizontal="center" vertical="center"/>
    </xf>
    <xf numFmtId="170" fontId="93" fillId="74" borderId="170" xfId="0" applyNumberFormat="1" applyFont="1" applyFill="1" applyBorder="1" applyAlignment="1">
      <alignment horizontal="center" vertical="center"/>
    </xf>
    <xf numFmtId="164" fontId="27" fillId="34" borderId="34" xfId="0" applyNumberFormat="1" applyFont="1" applyFill="1" applyBorder="1" applyAlignment="1">
      <alignment horizontal="center" vertical="center"/>
    </xf>
    <xf numFmtId="167" fontId="61" fillId="59" borderId="29" xfId="0" applyNumberFormat="1" applyFont="1" applyFill="1" applyBorder="1" applyAlignment="1">
      <alignment horizontal="center" vertical="center"/>
    </xf>
    <xf numFmtId="167" fontId="61" fillId="59" borderId="84" xfId="0" applyNumberFormat="1" applyFont="1" applyFill="1" applyBorder="1" applyAlignment="1">
      <alignment horizontal="center" vertical="center"/>
    </xf>
    <xf numFmtId="2" fontId="61" fillId="59" borderId="29" xfId="0" applyNumberFormat="1" applyFont="1" applyFill="1" applyBorder="1" applyAlignment="1">
      <alignment horizontal="center" vertical="center"/>
    </xf>
    <xf numFmtId="167" fontId="27" fillId="34" borderId="109" xfId="0" applyNumberFormat="1" applyFont="1" applyFill="1" applyBorder="1" applyAlignment="1" applyProtection="1">
      <alignment horizontal="center" vertical="center"/>
      <protection locked="0"/>
    </xf>
    <xf numFmtId="164" fontId="27" fillId="34" borderId="10" xfId="0" applyNumberFormat="1" applyFont="1" applyFill="1" applyBorder="1" applyAlignment="1">
      <alignment horizontal="center" vertical="center"/>
    </xf>
    <xf numFmtId="164" fontId="27" fillId="34" borderId="51" xfId="0" applyNumberFormat="1" applyFont="1" applyFill="1" applyBorder="1" applyAlignment="1">
      <alignment horizontal="center" vertical="center"/>
    </xf>
    <xf numFmtId="167" fontId="61" fillId="59" borderId="109" xfId="0" applyNumberFormat="1" applyFont="1" applyFill="1" applyBorder="1" applyAlignment="1">
      <alignment horizontal="center" vertical="center"/>
    </xf>
    <xf numFmtId="167" fontId="27" fillId="34" borderId="84" xfId="0" applyNumberFormat="1" applyFont="1" applyFill="1" applyBorder="1" applyAlignment="1" applyProtection="1">
      <alignment horizontal="center" vertical="center"/>
      <protection locked="0"/>
    </xf>
    <xf numFmtId="2" fontId="61" fillId="59" borderId="27" xfId="0" applyNumberFormat="1" applyFont="1" applyFill="1" applyBorder="1" applyAlignment="1">
      <alignment horizontal="center" vertical="center"/>
    </xf>
    <xf numFmtId="2" fontId="61" fillId="59" borderId="25" xfId="0" applyNumberFormat="1" applyFont="1" applyFill="1" applyBorder="1" applyAlignment="1">
      <alignment horizontal="center" vertical="center"/>
    </xf>
    <xf numFmtId="167" fontId="61" fillId="59" borderId="25" xfId="0" applyNumberFormat="1" applyFont="1" applyFill="1" applyBorder="1" applyAlignment="1">
      <alignment horizontal="center" vertical="center"/>
    </xf>
    <xf numFmtId="167" fontId="27" fillId="34" borderId="25" xfId="0" applyNumberFormat="1" applyFont="1" applyFill="1" applyBorder="1" applyAlignment="1" applyProtection="1">
      <alignment horizontal="center" vertical="center"/>
      <protection locked="0"/>
    </xf>
    <xf numFmtId="164" fontId="27" fillId="34" borderId="40" xfId="0" applyNumberFormat="1" applyFont="1" applyFill="1" applyBorder="1" applyAlignment="1">
      <alignment horizontal="center" vertical="center"/>
    </xf>
    <xf numFmtId="167" fontId="61" fillId="59" borderId="27" xfId="0" applyNumberFormat="1" applyFont="1" applyFill="1" applyBorder="1" applyAlignment="1">
      <alignment horizontal="center" vertical="center"/>
    </xf>
    <xf numFmtId="2" fontId="27" fillId="34" borderId="25" xfId="0" applyNumberFormat="1" applyFont="1" applyFill="1" applyBorder="1" applyAlignment="1" applyProtection="1">
      <alignment horizontal="center" vertical="center"/>
      <protection locked="0"/>
    </xf>
    <xf numFmtId="167" fontId="27" fillId="34" borderId="27" xfId="0" applyNumberFormat="1" applyFont="1" applyFill="1" applyBorder="1" applyAlignment="1">
      <alignment horizontal="center" vertical="center"/>
    </xf>
    <xf numFmtId="167" fontId="27" fillId="34" borderId="25" xfId="0" applyNumberFormat="1" applyFont="1" applyFill="1" applyBorder="1" applyAlignment="1">
      <alignment horizontal="center" vertical="center"/>
    </xf>
    <xf numFmtId="167" fontId="27" fillId="34" borderId="40" xfId="0" applyNumberFormat="1" applyFont="1" applyFill="1" applyBorder="1" applyAlignment="1">
      <alignment horizontal="center" vertical="center"/>
    </xf>
    <xf numFmtId="2" fontId="27" fillId="34" borderId="51" xfId="0" applyNumberFormat="1" applyFont="1" applyFill="1" applyBorder="1" applyAlignment="1">
      <alignment horizontal="center" vertical="center"/>
    </xf>
    <xf numFmtId="2" fontId="27" fillId="34" borderId="40" xfId="0" applyNumberFormat="1" applyFont="1" applyFill="1" applyBorder="1" applyAlignment="1">
      <alignment horizontal="center" vertical="center"/>
    </xf>
    <xf numFmtId="2" fontId="27" fillId="0" borderId="51" xfId="60" applyNumberFormat="1" applyFont="1" applyBorder="1" applyAlignment="1" applyProtection="1">
      <alignment horizontal="center" vertical="center"/>
    </xf>
    <xf numFmtId="0" fontId="27" fillId="0" borderId="51" xfId="41" applyNumberFormat="1" applyFont="1" applyBorder="1" applyAlignment="1" applyProtection="1">
      <alignment horizontal="center" vertical="center"/>
    </xf>
    <xf numFmtId="2" fontId="27" fillId="0" borderId="25" xfId="0" applyNumberFormat="1" applyFont="1" applyFill="1" applyBorder="1" applyAlignment="1" applyProtection="1">
      <alignment horizontal="center" vertical="center"/>
    </xf>
    <xf numFmtId="2" fontId="27" fillId="0" borderId="25" xfId="0" applyNumberFormat="1" applyFont="1" applyFill="1" applyBorder="1" applyAlignment="1" applyProtection="1">
      <alignment horizontal="center" vertical="center"/>
      <protection locked="0"/>
    </xf>
    <xf numFmtId="170" fontId="27" fillId="0" borderId="25" xfId="0" applyNumberFormat="1" applyFont="1" applyFill="1" applyBorder="1" applyAlignment="1" applyProtection="1">
      <alignment horizontal="center" vertical="center"/>
    </xf>
    <xf numFmtId="167" fontId="27" fillId="0" borderId="27" xfId="0" applyNumberFormat="1" applyFont="1" applyBorder="1" applyAlignment="1">
      <alignment horizontal="center" vertical="center"/>
    </xf>
    <xf numFmtId="164" fontId="27" fillId="34" borderId="0" xfId="0" applyNumberFormat="1" applyFont="1" applyFill="1" applyBorder="1" applyAlignment="1">
      <alignment horizontal="center" vertical="center"/>
    </xf>
    <xf numFmtId="164" fontId="27" fillId="34" borderId="101" xfId="0" applyNumberFormat="1" applyFont="1" applyFill="1" applyBorder="1" applyAlignment="1">
      <alignment horizontal="center" vertical="center"/>
    </xf>
    <xf numFmtId="0" fontId="22" fillId="0" borderId="96" xfId="41" applyFont="1" applyBorder="1" applyAlignment="1" applyProtection="1">
      <alignment horizontal="center" vertical="center"/>
    </xf>
    <xf numFmtId="0" fontId="103" fillId="0" borderId="10" xfId="0" applyFont="1" applyBorder="1" applyAlignment="1" applyProtection="1">
      <alignment vertical="center"/>
    </xf>
    <xf numFmtId="0" fontId="31" fillId="0" borderId="0" xfId="0" applyFont="1" applyAlignment="1" applyProtection="1">
      <alignment horizontal="center" vertical="center"/>
    </xf>
    <xf numFmtId="0" fontId="27" fillId="0" borderId="34" xfId="41" applyNumberFormat="1" applyFont="1" applyFill="1" applyBorder="1" applyAlignment="1" applyProtection="1">
      <alignment horizontal="center" vertical="center"/>
    </xf>
    <xf numFmtId="2" fontId="93" fillId="65" borderId="169" xfId="0" applyNumberFormat="1" applyFont="1" applyFill="1" applyBorder="1" applyAlignment="1">
      <alignment horizontal="center" vertical="center"/>
    </xf>
    <xf numFmtId="2" fontId="93" fillId="65" borderId="188" xfId="0" applyNumberFormat="1" applyFont="1" applyFill="1" applyBorder="1" applyAlignment="1">
      <alignment horizontal="center" vertical="center"/>
    </xf>
    <xf numFmtId="2" fontId="93" fillId="65" borderId="186" xfId="0" applyNumberFormat="1" applyFont="1" applyFill="1" applyBorder="1" applyAlignment="1">
      <alignment horizontal="center" vertical="center"/>
    </xf>
    <xf numFmtId="164" fontId="93" fillId="74" borderId="169" xfId="0" applyNumberFormat="1" applyFont="1" applyFill="1" applyBorder="1" applyAlignment="1">
      <alignment horizontal="center" vertical="center"/>
    </xf>
    <xf numFmtId="164" fontId="61" fillId="74" borderId="152" xfId="0" applyNumberFormat="1" applyFont="1" applyFill="1" applyBorder="1" applyAlignment="1">
      <alignment horizontal="center" vertical="center"/>
    </xf>
    <xf numFmtId="164" fontId="61" fillId="74" borderId="101" xfId="0" applyNumberFormat="1" applyFont="1" applyFill="1" applyBorder="1" applyAlignment="1">
      <alignment horizontal="center" vertical="center"/>
    </xf>
    <xf numFmtId="2" fontId="61" fillId="73" borderId="97" xfId="0" applyNumberFormat="1" applyFont="1" applyFill="1" applyBorder="1" applyAlignment="1">
      <alignment horizontal="center" vertical="center"/>
    </xf>
    <xf numFmtId="2" fontId="61" fillId="73" borderId="187" xfId="0" applyNumberFormat="1" applyFont="1" applyFill="1" applyBorder="1" applyAlignment="1">
      <alignment horizontal="center" vertical="center"/>
    </xf>
    <xf numFmtId="2" fontId="61" fillId="73" borderId="183" xfId="0" applyNumberFormat="1" applyFont="1" applyFill="1" applyBorder="1" applyAlignment="1">
      <alignment horizontal="center" vertical="center"/>
    </xf>
    <xf numFmtId="2" fontId="27" fillId="70" borderId="11" xfId="0" applyNumberFormat="1" applyFont="1" applyFill="1" applyBorder="1" applyAlignment="1">
      <alignment horizontal="center" vertical="center"/>
    </xf>
    <xf numFmtId="2" fontId="27" fillId="70" borderId="142" xfId="0" applyNumberFormat="1" applyFont="1" applyFill="1" applyBorder="1" applyAlignment="1">
      <alignment horizontal="center" vertical="center"/>
    </xf>
    <xf numFmtId="2" fontId="27" fillId="70" borderId="43" xfId="0" applyNumberFormat="1" applyFont="1" applyFill="1" applyBorder="1" applyAlignment="1">
      <alignment horizontal="center" vertical="center"/>
    </xf>
    <xf numFmtId="2" fontId="27" fillId="70" borderId="104" xfId="0" applyNumberFormat="1" applyFont="1" applyFill="1" applyBorder="1" applyAlignment="1">
      <alignment horizontal="center" vertical="center"/>
    </xf>
    <xf numFmtId="2" fontId="27" fillId="70" borderId="152" xfId="0" applyNumberFormat="1" applyFont="1" applyFill="1" applyBorder="1" applyAlignment="1">
      <alignment horizontal="center" vertical="center"/>
    </xf>
    <xf numFmtId="2" fontId="27" fillId="70" borderId="181" xfId="0" applyNumberFormat="1" applyFont="1" applyFill="1" applyBorder="1" applyAlignment="1">
      <alignment horizontal="center" vertical="center"/>
    </xf>
    <xf numFmtId="2" fontId="27" fillId="61" borderId="11" xfId="60" applyNumberFormat="1" applyFont="1" applyFill="1" applyBorder="1" applyAlignment="1" applyProtection="1">
      <alignment horizontal="center" vertical="center"/>
    </xf>
    <xf numFmtId="2" fontId="27" fillId="61" borderId="142" xfId="60" applyNumberFormat="1" applyFont="1" applyFill="1" applyBorder="1" applyAlignment="1" applyProtection="1">
      <alignment horizontal="center" vertical="center"/>
    </xf>
    <xf numFmtId="2" fontId="27" fillId="61" borderId="43" xfId="60" applyNumberFormat="1" applyFont="1" applyFill="1" applyBorder="1" applyAlignment="1" applyProtection="1">
      <alignment horizontal="center" vertical="center"/>
    </xf>
    <xf numFmtId="0" fontId="27" fillId="61" borderId="62" xfId="41" applyNumberFormat="1" applyFont="1" applyFill="1" applyBorder="1" applyAlignment="1" applyProtection="1">
      <alignment horizontal="center" vertical="center"/>
    </xf>
    <xf numFmtId="0" fontId="27" fillId="61" borderId="185" xfId="41" applyNumberFormat="1" applyFont="1" applyFill="1" applyBorder="1" applyAlignment="1" applyProtection="1">
      <alignment horizontal="center" vertical="center"/>
    </xf>
    <xf numFmtId="0" fontId="27" fillId="61" borderId="184" xfId="41" applyNumberFormat="1" applyFont="1" applyFill="1" applyBorder="1" applyAlignment="1" applyProtection="1">
      <alignment horizontal="center" vertical="center"/>
    </xf>
    <xf numFmtId="0" fontId="27" fillId="61" borderId="11" xfId="41" applyNumberFormat="1" applyFont="1" applyFill="1" applyBorder="1" applyAlignment="1" applyProtection="1">
      <alignment horizontal="center" vertical="center"/>
    </xf>
    <xf numFmtId="0" fontId="27" fillId="61" borderId="142" xfId="41" applyNumberFormat="1" applyFont="1" applyFill="1" applyBorder="1" applyAlignment="1" applyProtection="1">
      <alignment horizontal="center" vertical="center"/>
    </xf>
    <xf numFmtId="0" fontId="27" fillId="61" borderId="43" xfId="41" applyNumberFormat="1" applyFont="1" applyFill="1" applyBorder="1" applyAlignment="1" applyProtection="1">
      <alignment horizontal="center" vertical="center"/>
    </xf>
    <xf numFmtId="164" fontId="104" fillId="62" borderId="11" xfId="41" applyNumberFormat="1" applyFont="1" applyFill="1" applyBorder="1" applyAlignment="1" applyProtection="1">
      <alignment horizontal="center" vertical="center" wrapText="1"/>
    </xf>
    <xf numFmtId="164" fontId="104" fillId="62" borderId="79" xfId="41" applyNumberFormat="1" applyFont="1" applyFill="1" applyBorder="1" applyAlignment="1" applyProtection="1">
      <alignment horizontal="center" vertical="center" wrapText="1"/>
    </xf>
    <xf numFmtId="0" fontId="70" fillId="0" borderId="189" xfId="0" applyNumberFormat="1" applyFont="1" applyFill="1" applyBorder="1" applyAlignment="1" applyProtection="1">
      <alignment horizontal="center"/>
    </xf>
    <xf numFmtId="2" fontId="27" fillId="34" borderId="58" xfId="0" applyNumberFormat="1" applyFont="1" applyFill="1" applyBorder="1" applyAlignment="1">
      <alignment horizontal="center" vertical="center"/>
    </xf>
    <xf numFmtId="0" fontId="71" fillId="72" borderId="91" xfId="41" applyNumberFormat="1" applyFont="1" applyFill="1" applyBorder="1" applyAlignment="1" applyProtection="1">
      <alignment horizontal="center" vertical="center"/>
    </xf>
    <xf numFmtId="2" fontId="27" fillId="34" borderId="60" xfId="0" applyNumberFormat="1" applyFont="1" applyFill="1" applyBorder="1" applyAlignment="1" applyProtection="1">
      <alignment horizontal="center" vertical="center"/>
    </xf>
    <xf numFmtId="164" fontId="29" fillId="62" borderId="21" xfId="41" applyNumberFormat="1" applyFont="1" applyFill="1" applyBorder="1" applyAlignment="1" applyProtection="1">
      <alignment vertical="center"/>
    </xf>
    <xf numFmtId="164" fontId="26" fillId="62" borderId="168" xfId="41" applyNumberFormat="1" applyFont="1" applyFill="1" applyBorder="1" applyAlignment="1" applyProtection="1">
      <alignment horizontal="center" vertical="center"/>
    </xf>
    <xf numFmtId="2" fontId="27" fillId="34" borderId="109" xfId="0" applyNumberFormat="1" applyFont="1" applyFill="1" applyBorder="1" applyAlignment="1" applyProtection="1">
      <alignment horizontal="center" vertical="center"/>
    </xf>
    <xf numFmtId="0" fontId="0" fillId="0" borderId="143" xfId="0" applyBorder="1" applyAlignment="1">
      <alignment horizontal="center" vertical="center"/>
    </xf>
    <xf numFmtId="0" fontId="0" fillId="0" borderId="142" xfId="0" applyBorder="1" applyAlignment="1">
      <alignment horizontal="center" vertical="center"/>
    </xf>
    <xf numFmtId="0" fontId="0" fillId="66" borderId="142" xfId="0" applyFill="1" applyBorder="1" applyAlignment="1">
      <alignment horizontal="center" vertical="center"/>
    </xf>
    <xf numFmtId="0" fontId="0" fillId="61" borderId="142" xfId="0" applyFill="1" applyBorder="1" applyAlignment="1">
      <alignment horizontal="center" vertical="center"/>
    </xf>
    <xf numFmtId="0" fontId="0" fillId="61" borderId="185" xfId="0" applyFill="1" applyBorder="1" applyAlignment="1">
      <alignment horizontal="center" vertical="center"/>
    </xf>
    <xf numFmtId="0" fontId="0" fillId="61" borderId="186" xfId="0" applyFill="1" applyBorder="1" applyAlignment="1">
      <alignment horizontal="center" vertical="center"/>
    </xf>
    <xf numFmtId="1" fontId="69" fillId="0" borderId="0" xfId="41" applyNumberFormat="1" applyFont="1" applyBorder="1" applyAlignment="1" applyProtection="1">
      <alignment horizontal="center" vertical="center"/>
    </xf>
    <xf numFmtId="0" fontId="68" fillId="0" borderId="19" xfId="41" applyFont="1" applyBorder="1" applyAlignment="1" applyProtection="1">
      <alignment horizontal="center" vertical="center" wrapText="1"/>
    </xf>
    <xf numFmtId="167" fontId="0" fillId="0" borderId="10" xfId="0" applyNumberFormat="1" applyBorder="1" applyAlignment="1">
      <alignment horizontal="center" vertical="center"/>
    </xf>
    <xf numFmtId="167" fontId="0" fillId="0" borderId="28" xfId="0" applyNumberFormat="1" applyBorder="1" applyAlignment="1">
      <alignment horizontal="center" vertical="center"/>
    </xf>
    <xf numFmtId="167" fontId="0" fillId="0" borderId="170" xfId="0" applyNumberFormat="1" applyBorder="1" applyAlignment="1">
      <alignment horizontal="center" vertical="center"/>
    </xf>
    <xf numFmtId="2" fontId="0" fillId="0" borderId="188" xfId="0" applyNumberFormat="1" applyBorder="1" applyAlignment="1">
      <alignment horizontal="center" vertical="center"/>
    </xf>
    <xf numFmtId="167" fontId="0" fillId="0" borderId="152" xfId="0" applyNumberFormat="1" applyBorder="1" applyAlignment="1">
      <alignment horizontal="center" vertical="center"/>
    </xf>
    <xf numFmtId="167" fontId="0" fillId="0" borderId="188" xfId="0" applyNumberFormat="1" applyBorder="1" applyAlignment="1">
      <alignment horizontal="center" vertical="center"/>
    </xf>
    <xf numFmtId="167" fontId="0" fillId="0" borderId="185" xfId="0" applyNumberFormat="1" applyBorder="1" applyAlignment="1">
      <alignment horizontal="center" vertical="center"/>
    </xf>
    <xf numFmtId="167" fontId="0" fillId="69" borderId="145" xfId="0" applyNumberFormat="1" applyFill="1" applyBorder="1" applyAlignment="1">
      <alignment horizontal="center" vertical="center"/>
    </xf>
    <xf numFmtId="2" fontId="0" fillId="69" borderId="188" xfId="0" applyNumberFormat="1" applyFill="1" applyBorder="1" applyAlignment="1">
      <alignment horizontal="center" vertical="center"/>
    </xf>
    <xf numFmtId="167" fontId="0" fillId="69" borderId="151" xfId="0" applyNumberFormat="1" applyFill="1" applyBorder="1" applyAlignment="1">
      <alignment horizontal="center" vertical="center"/>
    </xf>
    <xf numFmtId="167" fontId="0" fillId="69" borderId="170" xfId="0" applyNumberFormat="1" applyFill="1" applyBorder="1" applyAlignment="1">
      <alignment horizontal="center" vertical="center"/>
    </xf>
    <xf numFmtId="2" fontId="0" fillId="69" borderId="191" xfId="0" applyNumberFormat="1" applyFill="1" applyBorder="1" applyAlignment="1">
      <alignment horizontal="center" vertical="center"/>
    </xf>
    <xf numFmtId="167" fontId="0" fillId="69" borderId="173" xfId="0" applyNumberFormat="1" applyFill="1" applyBorder="1" applyAlignment="1">
      <alignment horizontal="center" vertical="center"/>
    </xf>
    <xf numFmtId="2" fontId="0" fillId="69" borderId="169" xfId="0" applyNumberFormat="1" applyFill="1" applyBorder="1" applyAlignment="1">
      <alignment horizontal="center" vertical="center"/>
    </xf>
    <xf numFmtId="0" fontId="26" fillId="67" borderId="142" xfId="41" applyFont="1" applyFill="1" applyBorder="1" applyAlignment="1" applyProtection="1">
      <alignment horizontal="center" vertical="center"/>
    </xf>
    <xf numFmtId="167" fontId="0" fillId="0" borderId="145" xfId="0" applyNumberFormat="1" applyBorder="1" applyAlignment="1">
      <alignment horizontal="center" vertical="center"/>
    </xf>
    <xf numFmtId="167" fontId="0" fillId="0" borderId="110" xfId="0" applyNumberFormat="1" applyBorder="1" applyAlignment="1">
      <alignment horizontal="center" vertical="center"/>
    </xf>
    <xf numFmtId="167" fontId="0" fillId="0" borderId="89" xfId="0" applyNumberFormat="1" applyBorder="1" applyAlignment="1">
      <alignment horizontal="center" vertical="center"/>
    </xf>
    <xf numFmtId="167" fontId="0" fillId="0" borderId="151" xfId="0" applyNumberFormat="1" applyBorder="1" applyAlignment="1">
      <alignment horizontal="center" vertical="center"/>
    </xf>
    <xf numFmtId="2" fontId="0" fillId="0" borderId="152" xfId="0" applyNumberFormat="1" applyBorder="1" applyAlignment="1">
      <alignment horizontal="center" vertical="center"/>
    </xf>
    <xf numFmtId="0" fontId="0" fillId="67" borderId="142" xfId="0" applyFill="1" applyBorder="1" applyAlignment="1">
      <alignment horizontal="center" vertical="center"/>
    </xf>
    <xf numFmtId="2" fontId="0" fillId="69" borderId="170" xfId="0" applyNumberFormat="1" applyFill="1" applyBorder="1" applyAlignment="1">
      <alignment horizontal="center" vertical="center"/>
    </xf>
    <xf numFmtId="167" fontId="0" fillId="69" borderId="94" xfId="0" applyNumberFormat="1" applyFill="1" applyBorder="1" applyAlignment="1">
      <alignment horizontal="center" vertical="center"/>
    </xf>
    <xf numFmtId="2" fontId="0" fillId="69" borderId="81" xfId="0" applyNumberFormat="1" applyFill="1" applyBorder="1" applyAlignment="1">
      <alignment horizontal="center" vertical="center"/>
    </xf>
    <xf numFmtId="167" fontId="0" fillId="69" borderId="80" xfId="0" applyNumberFormat="1" applyFill="1" applyBorder="1" applyAlignment="1">
      <alignment horizontal="center" vertical="center"/>
    </xf>
    <xf numFmtId="2" fontId="0" fillId="69" borderId="152" xfId="0" applyNumberFormat="1" applyFill="1" applyBorder="1" applyAlignment="1">
      <alignment horizontal="center" vertical="center"/>
    </xf>
    <xf numFmtId="167" fontId="0" fillId="0" borderId="84" xfId="0" applyNumberFormat="1" applyBorder="1" applyAlignment="1">
      <alignment horizontal="center" vertical="center"/>
    </xf>
    <xf numFmtId="0" fontId="0" fillId="67" borderId="167" xfId="0" applyFill="1" applyBorder="1" applyAlignment="1">
      <alignment horizontal="center" vertical="center"/>
    </xf>
    <xf numFmtId="167" fontId="0" fillId="69" borderId="152" xfId="0" applyNumberFormat="1" applyFill="1" applyBorder="1" applyAlignment="1">
      <alignment horizontal="center" vertical="center"/>
    </xf>
    <xf numFmtId="167" fontId="0" fillId="69" borderId="81" xfId="0" applyNumberFormat="1" applyFill="1" applyBorder="1" applyAlignment="1">
      <alignment horizontal="center" vertical="center"/>
    </xf>
    <xf numFmtId="0" fontId="0" fillId="67" borderId="143" xfId="0" applyFill="1" applyBorder="1" applyAlignment="1">
      <alignment horizontal="center" vertical="center"/>
    </xf>
    <xf numFmtId="167" fontId="0" fillId="69" borderId="188" xfId="0" applyNumberFormat="1" applyFill="1" applyBorder="1" applyAlignment="1">
      <alignment horizontal="center" vertical="center"/>
    </xf>
    <xf numFmtId="2" fontId="0" fillId="34" borderId="188" xfId="0" applyNumberFormat="1" applyFill="1" applyBorder="1" applyAlignment="1">
      <alignment horizontal="center" vertical="center"/>
    </xf>
    <xf numFmtId="167" fontId="0" fillId="69" borderId="101" xfId="0" applyNumberFormat="1" applyFill="1" applyBorder="1" applyAlignment="1">
      <alignment horizontal="center" vertical="center"/>
    </xf>
    <xf numFmtId="167" fontId="0" fillId="69" borderId="25" xfId="0" applyNumberFormat="1" applyFill="1" applyBorder="1" applyAlignment="1">
      <alignment horizontal="center" vertical="center"/>
    </xf>
    <xf numFmtId="167" fontId="0" fillId="0" borderId="186" xfId="0" applyNumberFormat="1" applyBorder="1" applyAlignment="1">
      <alignment horizontal="center" vertical="center"/>
    </xf>
    <xf numFmtId="2" fontId="0" fillId="0" borderId="85" xfId="0" applyNumberFormat="1" applyBorder="1" applyAlignment="1">
      <alignment horizontal="center" vertical="center"/>
    </xf>
    <xf numFmtId="167" fontId="0" fillId="0" borderId="98" xfId="0" applyNumberFormat="1" applyBorder="1" applyAlignment="1">
      <alignment horizontal="center" vertical="center"/>
    </xf>
    <xf numFmtId="167" fontId="0" fillId="0" borderId="23" xfId="0" applyNumberFormat="1" applyBorder="1" applyAlignment="1">
      <alignment horizontal="center" vertical="center"/>
    </xf>
    <xf numFmtId="164" fontId="0" fillId="0" borderId="188" xfId="0" applyNumberFormat="1" applyBorder="1" applyAlignment="1">
      <alignment horizontal="center" vertical="center"/>
    </xf>
    <xf numFmtId="167" fontId="0" fillId="61" borderId="145" xfId="0" applyNumberFormat="1" applyFill="1" applyBorder="1" applyAlignment="1">
      <alignment horizontal="center" vertical="center"/>
    </xf>
    <xf numFmtId="167" fontId="0" fillId="61" borderId="188" xfId="0" applyNumberFormat="1" applyFill="1" applyBorder="1" applyAlignment="1">
      <alignment horizontal="center" vertical="center"/>
    </xf>
    <xf numFmtId="167" fontId="0" fillId="61" borderId="151" xfId="0" applyNumberFormat="1" applyFill="1" applyBorder="1" applyAlignment="1">
      <alignment horizontal="center" vertical="center"/>
    </xf>
    <xf numFmtId="0" fontId="26" fillId="67" borderId="143" xfId="41" applyFont="1" applyFill="1" applyBorder="1" applyAlignment="1" applyProtection="1">
      <alignment horizontal="center" vertical="center"/>
    </xf>
    <xf numFmtId="0" fontId="0" fillId="67" borderId="175" xfId="0" applyFill="1" applyBorder="1" applyAlignment="1">
      <alignment horizontal="center" vertical="center"/>
    </xf>
    <xf numFmtId="2" fontId="0" fillId="61" borderId="188" xfId="0" applyNumberFormat="1" applyFill="1" applyBorder="1" applyAlignment="1">
      <alignment horizontal="center" vertical="center"/>
    </xf>
    <xf numFmtId="167" fontId="0" fillId="61" borderId="186" xfId="0" applyNumberFormat="1" applyFill="1" applyBorder="1" applyAlignment="1">
      <alignment horizontal="center" vertical="center"/>
    </xf>
    <xf numFmtId="167" fontId="0" fillId="61" borderId="178" xfId="0" applyNumberFormat="1" applyFill="1" applyBorder="1" applyAlignment="1">
      <alignment horizontal="center" vertical="center"/>
    </xf>
    <xf numFmtId="167" fontId="0" fillId="61" borderId="179" xfId="0" applyNumberFormat="1" applyFill="1" applyBorder="1" applyAlignment="1">
      <alignment horizontal="center" vertical="center"/>
    </xf>
    <xf numFmtId="2" fontId="0" fillId="61" borderId="179" xfId="0" applyNumberFormat="1" applyFill="1" applyBorder="1" applyAlignment="1">
      <alignment horizontal="center" vertical="center"/>
    </xf>
    <xf numFmtId="167" fontId="0" fillId="61" borderId="180" xfId="0" applyNumberFormat="1" applyFill="1" applyBorder="1" applyAlignment="1">
      <alignment horizontal="center" vertical="center"/>
    </xf>
    <xf numFmtId="167" fontId="0" fillId="61" borderId="177" xfId="0" applyNumberFormat="1" applyFill="1" applyBorder="1" applyAlignment="1">
      <alignment horizontal="center" vertical="center"/>
    </xf>
    <xf numFmtId="167" fontId="0" fillId="0" borderId="178" xfId="0" applyNumberFormat="1" applyBorder="1" applyAlignment="1">
      <alignment horizontal="center" vertical="center"/>
    </xf>
    <xf numFmtId="167" fontId="0" fillId="0" borderId="179" xfId="0" applyNumberFormat="1" applyBorder="1" applyAlignment="1">
      <alignment horizontal="center" vertical="center"/>
    </xf>
    <xf numFmtId="167" fontId="0" fillId="0" borderId="180" xfId="0" applyNumberFormat="1" applyBorder="1" applyAlignment="1">
      <alignment horizontal="center" vertical="center"/>
    </xf>
    <xf numFmtId="167" fontId="0" fillId="0" borderId="104" xfId="0" applyNumberFormat="1" applyBorder="1" applyAlignment="1">
      <alignment horizontal="center" vertical="center"/>
    </xf>
    <xf numFmtId="167" fontId="0" fillId="0" borderId="62" xfId="0" applyNumberFormat="1" applyBorder="1" applyAlignment="1">
      <alignment horizontal="center" vertical="center"/>
    </xf>
    <xf numFmtId="167" fontId="0" fillId="69" borderId="89" xfId="0" applyNumberFormat="1" applyFill="1" applyBorder="1" applyAlignment="1">
      <alignment horizontal="center" vertical="center"/>
    </xf>
    <xf numFmtId="167" fontId="0" fillId="69" borderId="185" xfId="0" applyNumberFormat="1" applyFill="1" applyBorder="1" applyAlignment="1">
      <alignment horizontal="center" vertical="center"/>
    </xf>
    <xf numFmtId="167" fontId="0" fillId="69" borderId="31" xfId="0" applyNumberFormat="1" applyFill="1" applyBorder="1" applyAlignment="1">
      <alignment horizontal="center" vertical="center"/>
    </xf>
    <xf numFmtId="0" fontId="16" fillId="0" borderId="0" xfId="0" applyFont="1" applyBorder="1" applyAlignment="1">
      <alignment vertical="top"/>
    </xf>
    <xf numFmtId="167" fontId="0" fillId="0" borderId="81" xfId="0" applyNumberFormat="1" applyBorder="1" applyAlignment="1">
      <alignment horizontal="center" vertical="center"/>
    </xf>
    <xf numFmtId="2" fontId="16" fillId="0" borderId="0" xfId="0" applyNumberFormat="1" applyFont="1" applyBorder="1" applyAlignment="1">
      <alignment vertical="top"/>
    </xf>
    <xf numFmtId="167" fontId="0" fillId="0" borderId="93" xfId="0" applyNumberFormat="1" applyBorder="1" applyAlignment="1">
      <alignment horizontal="center" vertical="center"/>
    </xf>
    <xf numFmtId="167" fontId="0" fillId="0" borderId="192" xfId="0" applyNumberFormat="1" applyBorder="1" applyAlignment="1">
      <alignment horizontal="center" vertical="center"/>
    </xf>
    <xf numFmtId="167" fontId="0" fillId="69" borderId="192" xfId="0" applyNumberFormat="1" applyFill="1" applyBorder="1" applyAlignment="1">
      <alignment horizontal="center" vertical="center"/>
    </xf>
    <xf numFmtId="167" fontId="0" fillId="69" borderId="193" xfId="0" applyNumberFormat="1" applyFill="1" applyBorder="1" applyAlignment="1">
      <alignment horizontal="center" vertical="center"/>
    </xf>
    <xf numFmtId="167" fontId="0" fillId="0" borderId="193" xfId="0" applyNumberFormat="1" applyBorder="1" applyAlignment="1">
      <alignment horizontal="center" vertical="center"/>
    </xf>
    <xf numFmtId="167" fontId="0" fillId="34" borderId="192" xfId="0" applyNumberFormat="1" applyFill="1" applyBorder="1" applyAlignment="1">
      <alignment horizontal="center" vertical="center"/>
    </xf>
    <xf numFmtId="167" fontId="0" fillId="34" borderId="27" xfId="0" applyNumberFormat="1" applyFill="1" applyBorder="1" applyAlignment="1">
      <alignment horizontal="center" vertical="center"/>
    </xf>
    <xf numFmtId="2" fontId="0" fillId="0" borderId="25" xfId="0" applyNumberFormat="1" applyBorder="1" applyAlignment="1">
      <alignment horizontal="center" vertical="center"/>
    </xf>
    <xf numFmtId="2" fontId="0" fillId="34" borderId="25" xfId="0" applyNumberFormat="1" applyFill="1" applyBorder="1" applyAlignment="1">
      <alignment horizontal="center" vertical="center"/>
    </xf>
    <xf numFmtId="167" fontId="0" fillId="0" borderId="40" xfId="0" applyNumberFormat="1" applyBorder="1" applyAlignment="1">
      <alignment horizontal="center" vertical="center"/>
    </xf>
    <xf numFmtId="167" fontId="0" fillId="0" borderId="97" xfId="0" applyNumberFormat="1" applyBorder="1" applyAlignment="1">
      <alignment horizontal="center" vertical="center"/>
    </xf>
    <xf numFmtId="167" fontId="0" fillId="69" borderId="187" xfId="0" applyNumberFormat="1" applyFill="1" applyBorder="1" applyAlignment="1">
      <alignment horizontal="center" vertical="center"/>
    </xf>
    <xf numFmtId="167" fontId="0" fillId="0" borderId="108" xfId="0" applyNumberFormat="1" applyBorder="1" applyAlignment="1">
      <alignment horizontal="center" vertical="center"/>
    </xf>
    <xf numFmtId="167" fontId="0" fillId="69" borderId="190" xfId="0" applyNumberFormat="1" applyFill="1" applyBorder="1" applyAlignment="1">
      <alignment horizontal="center" vertical="center"/>
    </xf>
    <xf numFmtId="167" fontId="0" fillId="0" borderId="187" xfId="0" applyNumberFormat="1" applyBorder="1" applyAlignment="1">
      <alignment horizontal="center" vertical="center"/>
    </xf>
    <xf numFmtId="167" fontId="0" fillId="69" borderId="95" xfId="0" applyNumberFormat="1" applyFill="1" applyBorder="1" applyAlignment="1">
      <alignment horizontal="center" vertical="center"/>
    </xf>
    <xf numFmtId="0" fontId="16" fillId="0" borderId="24" xfId="0" applyFont="1" applyBorder="1" applyAlignment="1">
      <alignment vertical="top"/>
    </xf>
    <xf numFmtId="167" fontId="27" fillId="63" borderId="49" xfId="0" applyNumberFormat="1" applyFont="1" applyFill="1" applyBorder="1" applyAlignment="1">
      <alignment horizontal="center" vertical="center"/>
    </xf>
    <xf numFmtId="164" fontId="27" fillId="63" borderId="49" xfId="0" applyNumberFormat="1" applyFont="1" applyFill="1" applyBorder="1" applyAlignment="1">
      <alignment horizontal="center" vertical="center"/>
    </xf>
    <xf numFmtId="167" fontId="61" fillId="63" borderId="53" xfId="0" applyNumberFormat="1" applyFont="1" applyFill="1" applyBorder="1" applyAlignment="1">
      <alignment horizontal="center" vertical="center"/>
    </xf>
    <xf numFmtId="167" fontId="61" fillId="63" borderId="58" xfId="0" applyNumberFormat="1" applyFont="1" applyFill="1" applyBorder="1" applyAlignment="1">
      <alignment horizontal="center" vertical="center"/>
    </xf>
    <xf numFmtId="164" fontId="27" fillId="63" borderId="55" xfId="0" applyNumberFormat="1" applyFont="1" applyFill="1" applyBorder="1" applyAlignment="1">
      <alignment horizontal="center" vertical="center"/>
    </xf>
    <xf numFmtId="2" fontId="61" fillId="63" borderId="53" xfId="0" applyNumberFormat="1" applyFont="1" applyFill="1" applyBorder="1" applyAlignment="1">
      <alignment horizontal="center" vertical="center"/>
    </xf>
    <xf numFmtId="2" fontId="61" fillId="63" borderId="58" xfId="0" applyNumberFormat="1" applyFont="1" applyFill="1" applyBorder="1" applyAlignment="1">
      <alignment horizontal="center" vertical="center"/>
    </xf>
    <xf numFmtId="164" fontId="27" fillId="63" borderId="47" xfId="0" applyNumberFormat="1" applyFont="1" applyFill="1" applyBorder="1" applyAlignment="1">
      <alignment horizontal="center" vertical="center"/>
    </xf>
    <xf numFmtId="167" fontId="27" fillId="63" borderId="38" xfId="0" applyNumberFormat="1" applyFont="1" applyFill="1" applyBorder="1" applyAlignment="1" applyProtection="1">
      <alignment horizontal="center" vertical="center"/>
      <protection locked="0"/>
    </xf>
    <xf numFmtId="164" fontId="27" fillId="63" borderId="56" xfId="0" applyNumberFormat="1" applyFont="1" applyFill="1" applyBorder="1" applyAlignment="1">
      <alignment horizontal="center" vertical="center"/>
    </xf>
    <xf numFmtId="167" fontId="61" fillId="63" borderId="54" xfId="0" applyNumberFormat="1" applyFont="1" applyFill="1" applyBorder="1" applyAlignment="1">
      <alignment horizontal="center" vertical="center"/>
    </xf>
    <xf numFmtId="167" fontId="27" fillId="63" borderId="57" xfId="0" applyNumberFormat="1" applyFont="1" applyFill="1" applyBorder="1" applyAlignment="1" applyProtection="1">
      <alignment horizontal="center" vertical="center"/>
      <protection locked="0"/>
    </xf>
    <xf numFmtId="167" fontId="61" fillId="63" borderId="121" xfId="0" applyNumberFormat="1" applyFont="1" applyFill="1" applyBorder="1" applyAlignment="1">
      <alignment horizontal="center" vertical="center"/>
    </xf>
    <xf numFmtId="2" fontId="27" fillId="63" borderId="57" xfId="0" applyNumberFormat="1" applyFont="1" applyFill="1" applyBorder="1" applyAlignment="1" applyProtection="1">
      <alignment horizontal="center" vertical="center"/>
      <protection locked="0"/>
    </xf>
    <xf numFmtId="164" fontId="27" fillId="63" borderId="60" xfId="0" applyNumberFormat="1" applyFont="1" applyFill="1" applyBorder="1" applyAlignment="1">
      <alignment horizontal="center" vertical="center"/>
    </xf>
    <xf numFmtId="2" fontId="27" fillId="63" borderId="60" xfId="0" applyNumberFormat="1" applyFont="1" applyFill="1" applyBorder="1" applyAlignment="1" applyProtection="1">
      <alignment horizontal="center" vertical="center"/>
    </xf>
    <xf numFmtId="167" fontId="27" fillId="63" borderId="82" xfId="0" applyNumberFormat="1" applyFont="1" applyFill="1" applyBorder="1" applyAlignment="1">
      <alignment horizontal="center" vertical="center"/>
    </xf>
    <xf numFmtId="167" fontId="27" fillId="63" borderId="90" xfId="0" applyNumberFormat="1" applyFont="1" applyFill="1" applyBorder="1" applyAlignment="1">
      <alignment horizontal="center" vertical="center"/>
    </xf>
    <xf numFmtId="167" fontId="27" fillId="63" borderId="87" xfId="0" applyNumberFormat="1" applyFont="1" applyFill="1" applyBorder="1" applyAlignment="1">
      <alignment horizontal="center" vertical="center"/>
    </xf>
    <xf numFmtId="2" fontId="27" fillId="63" borderId="86" xfId="0" applyNumberFormat="1" applyFont="1" applyFill="1" applyBorder="1" applyAlignment="1">
      <alignment horizontal="center" vertical="center"/>
    </xf>
    <xf numFmtId="2" fontId="27" fillId="63" borderId="87" xfId="0" applyNumberFormat="1" applyFont="1" applyFill="1" applyBorder="1" applyAlignment="1">
      <alignment horizontal="center" vertical="center"/>
    </xf>
    <xf numFmtId="0" fontId="27" fillId="63" borderId="91" xfId="41" applyNumberFormat="1" applyFont="1" applyFill="1" applyBorder="1" applyAlignment="1" applyProtection="1">
      <alignment horizontal="center" vertical="center"/>
    </xf>
    <xf numFmtId="0" fontId="27" fillId="63" borderId="49" xfId="41" applyNumberFormat="1" applyFont="1" applyFill="1" applyBorder="1" applyAlignment="1" applyProtection="1">
      <alignment horizontal="center" vertical="center"/>
    </xf>
    <xf numFmtId="0" fontId="66" fillId="63" borderId="0" xfId="41" applyFont="1" applyFill="1" applyBorder="1" applyAlignment="1" applyProtection="1">
      <alignment horizontal="center" vertical="center"/>
    </xf>
    <xf numFmtId="167" fontId="27" fillId="63" borderId="50" xfId="0" applyNumberFormat="1" applyFont="1" applyFill="1" applyBorder="1" applyAlignment="1">
      <alignment horizontal="center" vertical="center"/>
    </xf>
    <xf numFmtId="2" fontId="27" fillId="63" borderId="59" xfId="0" applyNumberFormat="1" applyFont="1" applyFill="1" applyBorder="1" applyAlignment="1" applyProtection="1">
      <alignment horizontal="center" vertical="center"/>
    </xf>
    <xf numFmtId="167" fontId="27" fillId="63" borderId="53" xfId="0" applyNumberFormat="1" applyFont="1" applyFill="1" applyBorder="1" applyAlignment="1">
      <alignment horizontal="center" vertical="center"/>
    </xf>
    <xf numFmtId="167" fontId="27" fillId="63" borderId="121" xfId="0" applyNumberFormat="1" applyFont="1" applyFill="1" applyBorder="1" applyAlignment="1">
      <alignment horizontal="center" vertical="center"/>
    </xf>
    <xf numFmtId="2" fontId="27" fillId="63" borderId="59" xfId="0" applyNumberFormat="1" applyFont="1" applyFill="1" applyBorder="1" applyAlignment="1" applyProtection="1">
      <alignment horizontal="center" vertical="center"/>
      <protection locked="0"/>
    </xf>
    <xf numFmtId="2" fontId="27" fillId="63" borderId="56" xfId="0" applyNumberFormat="1" applyFont="1" applyFill="1" applyBorder="1" applyAlignment="1" applyProtection="1">
      <alignment horizontal="center" vertical="center"/>
      <protection locked="0"/>
    </xf>
    <xf numFmtId="2" fontId="27" fillId="63" borderId="56" xfId="0" applyNumberFormat="1" applyFont="1" applyFill="1" applyBorder="1" applyAlignment="1" applyProtection="1">
      <alignment horizontal="center" vertical="center"/>
    </xf>
    <xf numFmtId="2" fontId="27" fillId="63" borderId="58" xfId="0" applyNumberFormat="1" applyFont="1" applyFill="1" applyBorder="1" applyAlignment="1" applyProtection="1">
      <alignment horizontal="center" vertical="center"/>
    </xf>
    <xf numFmtId="170" fontId="27" fillId="63" borderId="52" xfId="0" applyNumberFormat="1" applyFont="1" applyFill="1" applyBorder="1" applyAlignment="1" applyProtection="1">
      <alignment horizontal="center" vertical="center"/>
    </xf>
    <xf numFmtId="2" fontId="27" fillId="63" borderId="52" xfId="0" applyNumberFormat="1" applyFont="1" applyFill="1" applyBorder="1" applyAlignment="1" applyProtection="1">
      <alignment horizontal="center" vertical="center"/>
    </xf>
    <xf numFmtId="2" fontId="27" fillId="63" borderId="50" xfId="0" applyNumberFormat="1" applyFont="1" applyFill="1" applyBorder="1" applyAlignment="1" applyProtection="1">
      <alignment horizontal="center" vertical="center"/>
    </xf>
    <xf numFmtId="2" fontId="27" fillId="63" borderId="57" xfId="0" applyNumberFormat="1" applyFont="1" applyFill="1" applyBorder="1" applyAlignment="1" applyProtection="1">
      <alignment horizontal="center" vertical="center"/>
    </xf>
    <xf numFmtId="2" fontId="27" fillId="63" borderId="55" xfId="0" applyNumberFormat="1" applyFont="1" applyFill="1" applyBorder="1" applyAlignment="1">
      <alignment horizontal="center" vertical="center"/>
    </xf>
    <xf numFmtId="0" fontId="22" fillId="63" borderId="49" xfId="41" applyFont="1" applyFill="1" applyBorder="1" applyAlignment="1" applyProtection="1">
      <alignment horizontal="center" vertical="center"/>
    </xf>
    <xf numFmtId="0" fontId="0" fillId="63" borderId="0" xfId="0" applyFill="1"/>
    <xf numFmtId="0" fontId="28" fillId="62" borderId="46" xfId="0" applyFont="1" applyFill="1" applyBorder="1" applyAlignment="1" applyProtection="1">
      <alignment horizontal="center"/>
    </xf>
    <xf numFmtId="2" fontId="76" fillId="62" borderId="44" xfId="61" applyNumberFormat="1" applyFont="1" applyFill="1" applyBorder="1" applyAlignment="1">
      <alignment horizontal="center" vertical="center" wrapText="1"/>
    </xf>
    <xf numFmtId="2" fontId="76" fillId="62" borderId="88" xfId="61" applyNumberFormat="1" applyFont="1" applyFill="1" applyBorder="1" applyAlignment="1">
      <alignment horizontal="center" vertical="center" wrapText="1"/>
    </xf>
    <xf numFmtId="2" fontId="27" fillId="34" borderId="86" xfId="0" applyNumberFormat="1" applyFont="1" applyFill="1" applyBorder="1" applyAlignment="1" applyProtection="1">
      <alignment horizontal="center" vertical="center"/>
    </xf>
    <xf numFmtId="0" fontId="28" fillId="62" borderId="194" xfId="0" applyFont="1" applyFill="1" applyBorder="1" applyAlignment="1" applyProtection="1">
      <alignment horizontal="center" vertical="center"/>
    </xf>
    <xf numFmtId="0" fontId="28" fillId="62" borderId="182" xfId="0" applyFont="1" applyFill="1" applyBorder="1" applyAlignment="1" applyProtection="1">
      <alignment horizontal="center" vertical="center"/>
    </xf>
    <xf numFmtId="2" fontId="56" fillId="62" borderId="183" xfId="61" applyNumberFormat="1" applyFont="1" applyFill="1" applyBorder="1" applyAlignment="1">
      <alignment horizontal="center" vertical="center" wrapText="1"/>
    </xf>
    <xf numFmtId="164" fontId="27" fillId="34" borderId="67" xfId="0" applyNumberFormat="1" applyFont="1" applyFill="1" applyBorder="1" applyAlignment="1">
      <alignment horizontal="center" vertical="center"/>
    </xf>
    <xf numFmtId="164" fontId="27" fillId="34" borderId="53" xfId="0" applyNumberFormat="1" applyFont="1" applyFill="1" applyBorder="1" applyAlignment="1">
      <alignment horizontal="center" vertical="center"/>
    </xf>
    <xf numFmtId="164" fontId="27" fillId="63" borderId="53" xfId="0" applyNumberFormat="1" applyFont="1" applyFill="1" applyBorder="1" applyAlignment="1">
      <alignment horizontal="center" vertical="center"/>
    </xf>
    <xf numFmtId="164" fontId="27" fillId="34" borderId="27" xfId="0" applyNumberFormat="1" applyFont="1" applyFill="1" applyBorder="1" applyAlignment="1">
      <alignment horizontal="center" vertical="center"/>
    </xf>
    <xf numFmtId="164" fontId="93" fillId="65" borderId="197" xfId="0" applyNumberFormat="1" applyFont="1" applyFill="1" applyBorder="1" applyAlignment="1">
      <alignment horizontal="center" vertical="center"/>
    </xf>
    <xf numFmtId="164" fontId="93" fillId="74" borderId="197" xfId="0" applyNumberFormat="1" applyFont="1" applyFill="1" applyBorder="1" applyAlignment="1">
      <alignment horizontal="center" vertical="center"/>
    </xf>
    <xf numFmtId="164" fontId="93" fillId="74" borderId="183" xfId="0" applyNumberFormat="1" applyFont="1" applyFill="1" applyBorder="1" applyAlignment="1">
      <alignment horizontal="center" vertical="center"/>
    </xf>
    <xf numFmtId="164" fontId="93" fillId="74" borderId="182" xfId="0" applyNumberFormat="1" applyFont="1" applyFill="1" applyBorder="1" applyAlignment="1">
      <alignment horizontal="center" vertical="center"/>
    </xf>
    <xf numFmtId="2" fontId="93" fillId="79" borderId="44" xfId="0" applyNumberFormat="1" applyFont="1" applyFill="1" applyBorder="1" applyAlignment="1">
      <alignment horizontal="center" vertical="center"/>
    </xf>
    <xf numFmtId="2" fontId="93" fillId="79" borderId="198" xfId="0" applyNumberFormat="1" applyFont="1" applyFill="1" applyBorder="1" applyAlignment="1">
      <alignment horizontal="center" vertical="center"/>
    </xf>
    <xf numFmtId="164" fontId="93" fillId="79" borderId="198" xfId="0" applyNumberFormat="1" applyFont="1" applyFill="1" applyBorder="1" applyAlignment="1">
      <alignment horizontal="center" vertical="center"/>
    </xf>
    <xf numFmtId="164" fontId="93" fillId="79" borderId="194" xfId="0" applyNumberFormat="1" applyFont="1" applyFill="1" applyBorder="1" applyAlignment="1">
      <alignment horizontal="center" vertical="center"/>
    </xf>
    <xf numFmtId="164" fontId="93" fillId="74" borderId="194" xfId="0" applyNumberFormat="1" applyFont="1" applyFill="1" applyBorder="1" applyAlignment="1">
      <alignment horizontal="center" vertical="center"/>
    </xf>
    <xf numFmtId="167" fontId="27" fillId="34" borderId="121" xfId="0" applyNumberFormat="1" applyFont="1" applyFill="1" applyBorder="1" applyAlignment="1">
      <alignment horizontal="center" vertical="center"/>
    </xf>
    <xf numFmtId="2" fontId="27" fillId="34" borderId="59" xfId="0" applyNumberFormat="1" applyFont="1" applyFill="1" applyBorder="1" applyAlignment="1" applyProtection="1">
      <alignment horizontal="center" vertical="center"/>
      <protection locked="0"/>
    </xf>
    <xf numFmtId="2" fontId="27" fillId="0" borderId="49" xfId="41" applyNumberFormat="1" applyFont="1" applyBorder="1" applyAlignment="1" applyProtection="1">
      <alignment horizontal="center" vertical="center"/>
    </xf>
    <xf numFmtId="2" fontId="27" fillId="0" borderId="54" xfId="0" applyNumberFormat="1" applyFont="1" applyFill="1" applyBorder="1" applyAlignment="1" applyProtection="1">
      <alignment horizontal="center" vertical="center"/>
    </xf>
    <xf numFmtId="2" fontId="27" fillId="63" borderId="54" xfId="0" applyNumberFormat="1" applyFont="1" applyFill="1" applyBorder="1" applyAlignment="1" applyProtection="1">
      <alignment horizontal="center" vertical="center"/>
    </xf>
    <xf numFmtId="2" fontId="27" fillId="0" borderId="156" xfId="0" applyNumberFormat="1" applyFont="1" applyFill="1" applyBorder="1" applyAlignment="1" applyProtection="1">
      <alignment horizontal="center" vertical="center"/>
    </xf>
    <xf numFmtId="2" fontId="27" fillId="0" borderId="26" xfId="0" applyNumberFormat="1" applyFont="1" applyFill="1" applyBorder="1" applyAlignment="1" applyProtection="1">
      <alignment horizontal="center" vertical="center"/>
    </xf>
    <xf numFmtId="167" fontId="27" fillId="0" borderId="22" xfId="0" applyNumberFormat="1" applyFont="1" applyBorder="1" applyAlignment="1">
      <alignment horizontal="center" vertical="center"/>
    </xf>
    <xf numFmtId="0" fontId="27" fillId="72" borderId="34" xfId="41" applyNumberFormat="1" applyFont="1" applyFill="1" applyBorder="1" applyAlignment="1" applyProtection="1">
      <alignment horizontal="center" vertical="center"/>
    </xf>
    <xf numFmtId="0" fontId="106" fillId="0" borderId="199" xfId="0" applyNumberFormat="1" applyFont="1" applyFill="1" applyBorder="1" applyAlignment="1" applyProtection="1">
      <alignment horizontal="center"/>
    </xf>
    <xf numFmtId="0" fontId="0" fillId="72" borderId="0" xfId="0" applyFill="1"/>
    <xf numFmtId="172" fontId="18" fillId="0" borderId="0" xfId="41" applyNumberFormat="1" applyFont="1" applyBorder="1" applyAlignment="1" applyProtection="1">
      <alignment horizontal="center" vertical="center"/>
    </xf>
    <xf numFmtId="0" fontId="18" fillId="34" borderId="0" xfId="120" applyFont="1" applyFill="1" applyAlignment="1" applyProtection="1">
      <alignment horizontal="right"/>
    </xf>
    <xf numFmtId="169" fontId="20" fillId="72" borderId="93" xfId="120" applyNumberFormat="1" applyFont="1" applyFill="1" applyBorder="1" applyAlignment="1" applyProtection="1">
      <alignment horizontal="center" vertical="center"/>
    </xf>
    <xf numFmtId="169" fontId="20" fillId="72" borderId="150" xfId="120" applyNumberFormat="1" applyFont="1" applyFill="1" applyBorder="1" applyAlignment="1" applyProtection="1">
      <alignment horizontal="center" vertical="center"/>
    </xf>
    <xf numFmtId="169" fontId="20" fillId="72" borderId="148" xfId="120" applyNumberFormat="1" applyFont="1" applyFill="1" applyBorder="1" applyAlignment="1" applyProtection="1">
      <alignment horizontal="center" vertical="center"/>
    </xf>
    <xf numFmtId="169" fontId="20" fillId="34" borderId="150" xfId="120" applyNumberFormat="1" applyFont="1" applyFill="1" applyBorder="1" applyAlignment="1" applyProtection="1">
      <alignment horizontal="center" vertical="center"/>
    </xf>
    <xf numFmtId="169" fontId="20" fillId="72" borderId="62" xfId="120" applyNumberFormat="1" applyFont="1" applyFill="1" applyBorder="1" applyAlignment="1" applyProtection="1">
      <alignment horizontal="center" vertical="center"/>
    </xf>
    <xf numFmtId="169" fontId="20" fillId="34" borderId="148" xfId="120" applyNumberFormat="1" applyFont="1" applyFill="1" applyBorder="1" applyAlignment="1" applyProtection="1">
      <alignment horizontal="center" vertical="center"/>
    </xf>
    <xf numFmtId="0" fontId="80" fillId="0" borderId="0" xfId="0" applyFont="1" applyAlignment="1">
      <alignment horizontal="center" vertical="center"/>
    </xf>
    <xf numFmtId="0" fontId="87" fillId="64" borderId="17" xfId="0" applyFont="1" applyFill="1" applyBorder="1" applyAlignment="1">
      <alignment horizontal="center" vertical="center"/>
    </xf>
    <xf numFmtId="0" fontId="87" fillId="64" borderId="18" xfId="0" applyFont="1" applyFill="1" applyBorder="1" applyAlignment="1">
      <alignment horizontal="center" vertical="center"/>
    </xf>
    <xf numFmtId="0" fontId="87" fillId="64" borderId="19" xfId="0" applyFont="1" applyFill="1" applyBorder="1" applyAlignment="1">
      <alignment horizontal="center" vertical="center"/>
    </xf>
    <xf numFmtId="0" fontId="75" fillId="0" borderId="0" xfId="0" applyFont="1" applyFill="1" applyBorder="1" applyAlignment="1">
      <alignment horizontal="center" vertical="center"/>
    </xf>
    <xf numFmtId="0" fontId="89" fillId="65" borderId="17" xfId="41" applyFont="1" applyFill="1" applyBorder="1" applyAlignment="1" applyProtection="1">
      <alignment horizontal="center" vertical="center"/>
    </xf>
    <xf numFmtId="0" fontId="89" fillId="65" borderId="18" xfId="41" applyFont="1" applyFill="1" applyBorder="1" applyAlignment="1" applyProtection="1">
      <alignment horizontal="center" vertical="center"/>
    </xf>
    <xf numFmtId="0" fontId="89" fillId="65" borderId="19" xfId="41" applyFont="1" applyFill="1" applyBorder="1" applyAlignment="1" applyProtection="1">
      <alignment horizontal="center" vertical="center"/>
    </xf>
    <xf numFmtId="0" fontId="89" fillId="64" borderId="17" xfId="41" applyFont="1" applyFill="1" applyBorder="1" applyAlignment="1" applyProtection="1">
      <alignment horizontal="center" vertical="center"/>
    </xf>
    <xf numFmtId="0" fontId="89" fillId="64" borderId="18" xfId="41" applyFont="1" applyFill="1" applyBorder="1" applyAlignment="1" applyProtection="1">
      <alignment horizontal="center" vertical="center"/>
    </xf>
    <xf numFmtId="0" fontId="89" fillId="64" borderId="19" xfId="41" applyFont="1" applyFill="1" applyBorder="1" applyAlignment="1" applyProtection="1">
      <alignment horizontal="center" vertical="center"/>
    </xf>
    <xf numFmtId="0" fontId="89" fillId="64" borderId="46" xfId="41" applyFont="1" applyFill="1" applyBorder="1" applyAlignment="1" applyProtection="1">
      <alignment horizontal="center" vertical="center"/>
    </xf>
    <xf numFmtId="0" fontId="89" fillId="64" borderId="0" xfId="41" applyFont="1" applyFill="1" applyBorder="1" applyAlignment="1" applyProtection="1">
      <alignment horizontal="center" vertical="center"/>
    </xf>
    <xf numFmtId="0" fontId="89" fillId="64" borderId="28" xfId="41" applyFont="1" applyFill="1" applyBorder="1" applyAlignment="1" applyProtection="1">
      <alignment horizontal="center" vertical="center"/>
    </xf>
    <xf numFmtId="0" fontId="34" fillId="63" borderId="20" xfId="41" applyFont="1" applyFill="1" applyBorder="1" applyAlignment="1" applyProtection="1">
      <alignment horizontal="center" vertical="center" wrapText="1"/>
    </xf>
    <xf numFmtId="0" fontId="34" fillId="63" borderId="23" xfId="41" applyFont="1" applyFill="1" applyBorder="1" applyAlignment="1" applyProtection="1">
      <alignment horizontal="center" vertical="center" wrapText="1"/>
    </xf>
    <xf numFmtId="0" fontId="34" fillId="63" borderId="46" xfId="41" applyFont="1" applyFill="1" applyBorder="1" applyAlignment="1" applyProtection="1">
      <alignment horizontal="center" vertical="center" wrapText="1"/>
    </xf>
    <xf numFmtId="0" fontId="34" fillId="63" borderId="24" xfId="41" applyFont="1" applyFill="1" applyBorder="1" applyAlignment="1" applyProtection="1">
      <alignment horizontal="center" vertical="center" wrapText="1"/>
    </xf>
    <xf numFmtId="0" fontId="37" fillId="63" borderId="33" xfId="41" applyFont="1" applyFill="1" applyBorder="1" applyAlignment="1" applyProtection="1">
      <alignment horizontal="center" vertical="center"/>
    </xf>
    <xf numFmtId="0" fontId="37" fillId="63" borderId="34" xfId="41" applyFont="1" applyFill="1" applyBorder="1" applyAlignment="1" applyProtection="1">
      <alignment horizontal="center" vertical="center"/>
    </xf>
    <xf numFmtId="0" fontId="37" fillId="63" borderId="51" xfId="41" applyFont="1" applyFill="1" applyBorder="1" applyAlignment="1" applyProtection="1">
      <alignment horizontal="center" vertical="center"/>
    </xf>
    <xf numFmtId="0" fontId="34" fillId="63" borderId="33" xfId="41" applyFont="1" applyFill="1" applyBorder="1" applyAlignment="1" applyProtection="1">
      <alignment horizontal="center" vertical="center" wrapText="1"/>
    </xf>
    <xf numFmtId="0" fontId="34" fillId="63" borderId="34" xfId="41" applyFont="1" applyFill="1" applyBorder="1" applyAlignment="1" applyProtection="1">
      <alignment horizontal="center" vertical="center" wrapText="1"/>
    </xf>
    <xf numFmtId="0" fontId="34" fillId="63" borderId="51" xfId="41" applyFont="1" applyFill="1" applyBorder="1" applyAlignment="1" applyProtection="1">
      <alignment horizontal="center" vertical="center" wrapText="1"/>
    </xf>
    <xf numFmtId="2" fontId="57" fillId="62" borderId="44" xfId="61" applyNumberFormat="1" applyFont="1" applyFill="1" applyBorder="1" applyAlignment="1">
      <alignment horizontal="center" vertical="center"/>
    </xf>
    <xf numFmtId="2" fontId="57" fillId="62" borderId="77" xfId="61" applyNumberFormat="1" applyFont="1" applyFill="1" applyBorder="1" applyAlignment="1">
      <alignment horizontal="center" vertical="center"/>
    </xf>
    <xf numFmtId="2" fontId="57" fillId="62" borderId="62" xfId="61" applyNumberFormat="1" applyFont="1" applyFill="1" applyBorder="1" applyAlignment="1">
      <alignment horizontal="center" vertical="center"/>
    </xf>
    <xf numFmtId="0" fontId="28" fillId="62" borderId="146" xfId="0" applyFont="1" applyFill="1" applyBorder="1" applyAlignment="1" applyProtection="1">
      <alignment horizontal="center" vertical="center"/>
    </xf>
    <xf numFmtId="0" fontId="28" fillId="62" borderId="117" xfId="0" applyFont="1" applyFill="1" applyBorder="1" applyAlignment="1" applyProtection="1">
      <alignment horizontal="center" vertical="center"/>
    </xf>
    <xf numFmtId="0" fontId="28" fillId="62" borderId="118" xfId="0" applyFont="1" applyFill="1" applyBorder="1" applyAlignment="1" applyProtection="1">
      <alignment horizontal="center" vertical="center"/>
    </xf>
    <xf numFmtId="0" fontId="28" fillId="62" borderId="46" xfId="0" applyFont="1" applyFill="1" applyBorder="1" applyAlignment="1" applyProtection="1">
      <alignment horizontal="center"/>
    </xf>
    <xf numFmtId="0" fontId="28" fillId="62" borderId="0" xfId="0" applyFont="1" applyFill="1" applyBorder="1" applyAlignment="1" applyProtection="1">
      <alignment horizontal="center"/>
    </xf>
    <xf numFmtId="0" fontId="28" fillId="62" borderId="28" xfId="0" applyFont="1" applyFill="1" applyBorder="1" applyAlignment="1" applyProtection="1">
      <alignment horizontal="center"/>
    </xf>
    <xf numFmtId="0" fontId="28" fillId="62" borderId="64" xfId="0" applyFont="1" applyFill="1" applyBorder="1" applyAlignment="1" applyProtection="1">
      <alignment horizontal="center" vertical="center"/>
    </xf>
    <xf numFmtId="0" fontId="28" fillId="62" borderId="36" xfId="0" applyFont="1" applyFill="1" applyBorder="1" applyAlignment="1" applyProtection="1">
      <alignment horizontal="center" vertical="center"/>
    </xf>
    <xf numFmtId="0" fontId="28" fillId="62" borderId="66" xfId="0" applyFont="1" applyFill="1" applyBorder="1" applyAlignment="1" applyProtection="1">
      <alignment horizontal="center" vertical="center"/>
    </xf>
    <xf numFmtId="0" fontId="28" fillId="60" borderId="116" xfId="0" applyFont="1" applyFill="1" applyBorder="1" applyAlignment="1" applyProtection="1">
      <alignment horizontal="center" vertical="center"/>
    </xf>
    <xf numFmtId="0" fontId="28" fillId="60" borderId="186" xfId="0" applyFont="1" applyFill="1" applyBorder="1" applyAlignment="1" applyProtection="1">
      <alignment horizontal="center" vertical="center"/>
    </xf>
    <xf numFmtId="0" fontId="28" fillId="60" borderId="185" xfId="0" applyFont="1" applyFill="1" applyBorder="1" applyAlignment="1" applyProtection="1">
      <alignment horizontal="center" vertical="center"/>
    </xf>
    <xf numFmtId="0" fontId="28" fillId="60" borderId="116" xfId="0" applyFont="1" applyFill="1" applyBorder="1" applyAlignment="1" applyProtection="1">
      <alignment horizontal="center"/>
    </xf>
    <xf numFmtId="0" fontId="28" fillId="60" borderId="186" xfId="0" applyFont="1" applyFill="1" applyBorder="1" applyAlignment="1" applyProtection="1">
      <alignment horizontal="center"/>
    </xf>
    <xf numFmtId="0" fontId="28" fillId="60" borderId="185" xfId="0" applyFont="1" applyFill="1" applyBorder="1" applyAlignment="1" applyProtection="1">
      <alignment horizontal="center"/>
    </xf>
    <xf numFmtId="0" fontId="34" fillId="63" borderId="88" xfId="41" applyFont="1" applyFill="1" applyBorder="1" applyAlignment="1" applyProtection="1">
      <alignment horizontal="center" vertical="center" wrapText="1"/>
    </xf>
    <xf numFmtId="0" fontId="34" fillId="63" borderId="89" xfId="41" applyFont="1" applyFill="1" applyBorder="1" applyAlignment="1" applyProtection="1">
      <alignment horizontal="center" vertical="center" wrapText="1"/>
    </xf>
    <xf numFmtId="2" fontId="57" fillId="63" borderId="21" xfId="61" applyNumberFormat="1" applyFont="1" applyFill="1" applyBorder="1" applyAlignment="1">
      <alignment horizontal="center" vertical="center"/>
    </xf>
    <xf numFmtId="2" fontId="57" fillId="63" borderId="61" xfId="61" applyNumberFormat="1" applyFont="1" applyFill="1" applyBorder="1" applyAlignment="1">
      <alignment horizontal="center" vertical="center"/>
    </xf>
    <xf numFmtId="0" fontId="28" fillId="60" borderId="46" xfId="0" applyFont="1" applyFill="1" applyBorder="1" applyAlignment="1" applyProtection="1">
      <alignment horizontal="center"/>
    </xf>
    <xf numFmtId="0" fontId="28" fillId="60" borderId="0" xfId="0" applyFont="1" applyFill="1" applyBorder="1" applyAlignment="1" applyProtection="1">
      <alignment horizontal="center"/>
    </xf>
    <xf numFmtId="0" fontId="28" fillId="60" borderId="28" xfId="0" applyFont="1" applyFill="1" applyBorder="1" applyAlignment="1" applyProtection="1">
      <alignment horizontal="center"/>
    </xf>
    <xf numFmtId="2" fontId="76" fillId="62" borderId="20" xfId="61" applyNumberFormat="1" applyFont="1" applyFill="1" applyBorder="1" applyAlignment="1">
      <alignment horizontal="center" vertical="center" wrapText="1"/>
    </xf>
    <xf numFmtId="2" fontId="76" fillId="62" borderId="21" xfId="61" applyNumberFormat="1" applyFont="1" applyFill="1" applyBorder="1" applyAlignment="1">
      <alignment horizontal="center" vertical="center" wrapText="1"/>
    </xf>
    <xf numFmtId="2" fontId="76" fillId="62" borderId="23" xfId="61" applyNumberFormat="1" applyFont="1" applyFill="1" applyBorder="1" applyAlignment="1">
      <alignment horizontal="center" vertical="center" wrapText="1"/>
    </xf>
    <xf numFmtId="2" fontId="56" fillId="62" borderId="45" xfId="61" applyNumberFormat="1" applyFont="1" applyFill="1" applyBorder="1" applyAlignment="1">
      <alignment horizontal="center" vertical="center" wrapText="1"/>
    </xf>
    <xf numFmtId="2" fontId="56" fillId="62" borderId="12" xfId="61" applyNumberFormat="1" applyFont="1" applyFill="1" applyBorder="1" applyAlignment="1">
      <alignment horizontal="center" vertical="center" wrapText="1"/>
    </xf>
    <xf numFmtId="2" fontId="76" fillId="62" borderId="0" xfId="61" applyNumberFormat="1" applyFont="1" applyFill="1" applyBorder="1" applyAlignment="1">
      <alignment horizontal="center" vertical="center" wrapText="1"/>
    </xf>
    <xf numFmtId="2" fontId="76" fillId="62" borderId="64" xfId="61" applyNumberFormat="1" applyFont="1" applyFill="1" applyBorder="1" applyAlignment="1">
      <alignment horizontal="center" vertical="center" wrapText="1"/>
    </xf>
    <xf numFmtId="2" fontId="76" fillId="62" borderId="36" xfId="61" applyNumberFormat="1" applyFont="1" applyFill="1" applyBorder="1" applyAlignment="1">
      <alignment horizontal="center" vertical="center" wrapText="1"/>
    </xf>
    <xf numFmtId="2" fontId="76" fillId="62" borderId="66" xfId="61" applyNumberFormat="1" applyFont="1" applyFill="1" applyBorder="1" applyAlignment="1">
      <alignment horizontal="center" vertical="center" wrapText="1"/>
    </xf>
    <xf numFmtId="2" fontId="76" fillId="60" borderId="64" xfId="61" applyNumberFormat="1" applyFont="1" applyFill="1" applyBorder="1" applyAlignment="1">
      <alignment horizontal="center" vertical="center" wrapText="1"/>
    </xf>
    <xf numFmtId="2" fontId="76" fillId="60" borderId="36" xfId="61" applyNumberFormat="1" applyFont="1" applyFill="1" applyBorder="1" applyAlignment="1">
      <alignment horizontal="center" vertical="center" wrapText="1"/>
    </xf>
    <xf numFmtId="2" fontId="76" fillId="60" borderId="66" xfId="61" applyNumberFormat="1" applyFont="1" applyFill="1" applyBorder="1" applyAlignment="1">
      <alignment horizontal="center" vertical="center" wrapText="1"/>
    </xf>
    <xf numFmtId="0" fontId="28" fillId="60" borderId="64" xfId="0" applyFont="1" applyFill="1" applyBorder="1" applyAlignment="1" applyProtection="1">
      <alignment horizontal="center" vertical="center"/>
    </xf>
    <xf numFmtId="0" fontId="28" fillId="60" borderId="36" xfId="0" applyFont="1" applyFill="1" applyBorder="1" applyAlignment="1" applyProtection="1">
      <alignment horizontal="center" vertical="center"/>
    </xf>
    <xf numFmtId="0" fontId="28" fillId="60" borderId="66" xfId="0" applyFont="1" applyFill="1" applyBorder="1" applyAlignment="1" applyProtection="1">
      <alignment horizontal="center" vertical="center"/>
    </xf>
    <xf numFmtId="0" fontId="28" fillId="60" borderId="127" xfId="0" applyFont="1" applyFill="1" applyBorder="1" applyAlignment="1" applyProtection="1">
      <alignment horizontal="center" vertical="center"/>
    </xf>
    <xf numFmtId="0" fontId="28" fillId="60" borderId="125" xfId="0" applyFont="1" applyFill="1" applyBorder="1" applyAlignment="1" applyProtection="1">
      <alignment horizontal="center" vertical="center"/>
    </xf>
    <xf numFmtId="0" fontId="28" fillId="60" borderId="128" xfId="0" applyFont="1" applyFill="1" applyBorder="1" applyAlignment="1" applyProtection="1">
      <alignment horizontal="center" vertical="center"/>
    </xf>
    <xf numFmtId="0" fontId="28" fillId="63" borderId="117" xfId="0" applyFont="1" applyFill="1" applyBorder="1" applyAlignment="1" applyProtection="1">
      <alignment horizontal="center" vertical="center"/>
    </xf>
    <xf numFmtId="0" fontId="28" fillId="63" borderId="99" xfId="0" applyFont="1" applyFill="1" applyBorder="1" applyAlignment="1" applyProtection="1">
      <alignment horizontal="center" vertical="center"/>
    </xf>
    <xf numFmtId="0" fontId="28" fillId="63" borderId="26" xfId="0" applyFont="1" applyFill="1" applyBorder="1" applyAlignment="1" applyProtection="1">
      <alignment horizontal="center" vertical="center"/>
    </xf>
    <xf numFmtId="2" fontId="81" fillId="60" borderId="88" xfId="61" applyNumberFormat="1" applyFont="1" applyFill="1" applyBorder="1" applyAlignment="1">
      <alignment horizontal="center" vertical="center" wrapText="1"/>
    </xf>
    <xf numFmtId="2" fontId="81" fillId="60" borderId="61" xfId="61" applyNumberFormat="1" applyFont="1" applyFill="1" applyBorder="1" applyAlignment="1">
      <alignment horizontal="center" vertical="center" wrapText="1"/>
    </xf>
    <xf numFmtId="2" fontId="81" fillId="60" borderId="89" xfId="61" applyNumberFormat="1" applyFont="1" applyFill="1" applyBorder="1" applyAlignment="1">
      <alignment horizontal="center" vertical="center" wrapText="1"/>
    </xf>
    <xf numFmtId="0" fontId="28" fillId="60" borderId="131" xfId="0" applyFont="1" applyFill="1" applyBorder="1" applyAlignment="1" applyProtection="1">
      <alignment horizontal="center" vertical="center"/>
    </xf>
    <xf numFmtId="0" fontId="28" fillId="60" borderId="126" xfId="0" applyFont="1" applyFill="1" applyBorder="1" applyAlignment="1" applyProtection="1">
      <alignment horizontal="center" vertical="center"/>
    </xf>
    <xf numFmtId="0" fontId="28" fillId="60" borderId="129" xfId="0" applyFont="1" applyFill="1" applyBorder="1" applyAlignment="1" applyProtection="1">
      <alignment horizontal="center" vertical="center"/>
    </xf>
    <xf numFmtId="0" fontId="28" fillId="60" borderId="63" xfId="0" applyFont="1" applyFill="1" applyBorder="1" applyAlignment="1" applyProtection="1">
      <alignment horizontal="center" vertical="center"/>
    </xf>
    <xf numFmtId="0" fontId="28" fillId="60" borderId="146" xfId="0" applyFont="1" applyFill="1" applyBorder="1" applyAlignment="1" applyProtection="1">
      <alignment horizontal="center" vertical="center"/>
    </xf>
    <xf numFmtId="0" fontId="28" fillId="60" borderId="117" xfId="0" applyFont="1" applyFill="1" applyBorder="1" applyAlignment="1" applyProtection="1">
      <alignment horizontal="center" vertical="center"/>
    </xf>
    <xf numFmtId="0" fontId="28" fillId="60" borderId="118" xfId="0" applyFont="1" applyFill="1" applyBorder="1" applyAlignment="1" applyProtection="1">
      <alignment horizontal="center" vertical="center"/>
    </xf>
    <xf numFmtId="0" fontId="28" fillId="63" borderId="0" xfId="0" applyFont="1" applyFill="1" applyBorder="1" applyAlignment="1" applyProtection="1">
      <alignment horizontal="center" vertical="center"/>
    </xf>
    <xf numFmtId="0" fontId="28" fillId="63" borderId="61" xfId="0" applyFont="1" applyFill="1" applyBorder="1" applyAlignment="1" applyProtection="1">
      <alignment horizontal="center" vertical="center"/>
    </xf>
    <xf numFmtId="2" fontId="76" fillId="60" borderId="20" xfId="61" applyNumberFormat="1" applyFont="1" applyFill="1" applyBorder="1" applyAlignment="1">
      <alignment horizontal="center" vertical="center" wrapText="1"/>
    </xf>
    <xf numFmtId="2" fontId="76" fillId="60" borderId="21" xfId="61" applyNumberFormat="1" applyFont="1" applyFill="1" applyBorder="1" applyAlignment="1">
      <alignment horizontal="center" vertical="center" wrapText="1"/>
    </xf>
    <xf numFmtId="2" fontId="76" fillId="60" borderId="23" xfId="61" applyNumberFormat="1" applyFont="1" applyFill="1" applyBorder="1" applyAlignment="1">
      <alignment horizontal="center" vertical="center" wrapText="1"/>
    </xf>
    <xf numFmtId="2" fontId="76" fillId="60" borderId="88" xfId="61" applyNumberFormat="1" applyFont="1" applyFill="1" applyBorder="1" applyAlignment="1">
      <alignment horizontal="center" vertical="center" wrapText="1"/>
    </xf>
    <xf numFmtId="2" fontId="76" fillId="60" borderId="61" xfId="61" applyNumberFormat="1" applyFont="1" applyFill="1" applyBorder="1" applyAlignment="1">
      <alignment horizontal="center" vertical="center" wrapText="1"/>
    </xf>
    <xf numFmtId="2" fontId="76" fillId="60" borderId="89" xfId="61" applyNumberFormat="1" applyFont="1" applyFill="1" applyBorder="1" applyAlignment="1">
      <alignment horizontal="center" vertical="center" wrapText="1"/>
    </xf>
    <xf numFmtId="2" fontId="57" fillId="60" borderId="44" xfId="61" applyNumberFormat="1" applyFont="1" applyFill="1" applyBorder="1" applyAlignment="1">
      <alignment horizontal="center" vertical="center"/>
    </xf>
    <xf numFmtId="2" fontId="57" fillId="60" borderId="77" xfId="61" applyNumberFormat="1" applyFont="1" applyFill="1" applyBorder="1" applyAlignment="1">
      <alignment horizontal="center" vertical="center"/>
    </xf>
    <xf numFmtId="2" fontId="56" fillId="60" borderId="45" xfId="61" applyNumberFormat="1" applyFont="1" applyFill="1" applyBorder="1" applyAlignment="1">
      <alignment horizontal="center" vertical="center" wrapText="1"/>
    </xf>
    <xf numFmtId="2" fontId="56" fillId="60" borderId="12" xfId="61" applyNumberFormat="1" applyFont="1" applyFill="1" applyBorder="1" applyAlignment="1">
      <alignment horizontal="center" vertical="center" wrapText="1"/>
    </xf>
    <xf numFmtId="2" fontId="57" fillId="60" borderId="62" xfId="61" applyNumberFormat="1" applyFont="1" applyFill="1" applyBorder="1" applyAlignment="1">
      <alignment horizontal="center" vertical="center"/>
    </xf>
    <xf numFmtId="2" fontId="76" fillId="60" borderId="44" xfId="61" applyNumberFormat="1" applyFont="1" applyFill="1" applyBorder="1" applyAlignment="1">
      <alignment horizontal="center" vertical="center" wrapText="1"/>
    </xf>
    <xf numFmtId="2" fontId="76" fillId="60" borderId="77" xfId="61" applyNumberFormat="1" applyFont="1" applyFill="1" applyBorder="1" applyAlignment="1">
      <alignment horizontal="center" vertical="center" wrapText="1"/>
    </xf>
    <xf numFmtId="2" fontId="76" fillId="60" borderId="62" xfId="61" applyNumberFormat="1" applyFont="1" applyFill="1" applyBorder="1" applyAlignment="1">
      <alignment horizontal="center" vertical="center" wrapText="1"/>
    </xf>
    <xf numFmtId="2" fontId="81" fillId="60" borderId="44" xfId="61" applyNumberFormat="1" applyFont="1" applyFill="1" applyBorder="1" applyAlignment="1">
      <alignment horizontal="center" vertical="center" wrapText="1"/>
    </xf>
    <xf numFmtId="2" fontId="81" fillId="60" borderId="77" xfId="61" applyNumberFormat="1" applyFont="1" applyFill="1" applyBorder="1" applyAlignment="1">
      <alignment horizontal="center" vertical="center" wrapText="1"/>
    </xf>
    <xf numFmtId="2" fontId="81" fillId="60" borderId="62" xfId="61" applyNumberFormat="1" applyFont="1" applyFill="1" applyBorder="1" applyAlignment="1">
      <alignment horizontal="center" vertical="center" wrapText="1"/>
    </xf>
    <xf numFmtId="0" fontId="74" fillId="0" borderId="0" xfId="0" applyFont="1" applyFill="1" applyBorder="1" applyAlignment="1">
      <alignment horizontal="center" vertical="center"/>
    </xf>
    <xf numFmtId="0" fontId="28" fillId="62" borderId="45" xfId="0" applyFont="1" applyFill="1" applyBorder="1" applyAlignment="1" applyProtection="1">
      <alignment horizontal="center" vertical="center"/>
    </xf>
    <xf numFmtId="0" fontId="28" fillId="62" borderId="48" xfId="0" applyFont="1" applyFill="1" applyBorder="1" applyAlignment="1" applyProtection="1">
      <alignment horizontal="center" vertical="center"/>
    </xf>
    <xf numFmtId="0" fontId="28" fillId="62" borderId="63" xfId="0" applyFont="1" applyFill="1" applyBorder="1" applyAlignment="1" applyProtection="1">
      <alignment horizontal="center" vertical="center"/>
    </xf>
    <xf numFmtId="0" fontId="28" fillId="62" borderId="196" xfId="0" applyFont="1" applyFill="1" applyBorder="1" applyAlignment="1" applyProtection="1">
      <alignment horizontal="center" vertical="center" wrapText="1"/>
    </xf>
    <xf numFmtId="0" fontId="28" fillId="62" borderId="195" xfId="0" applyFont="1" applyFill="1" applyBorder="1" applyAlignment="1" applyProtection="1">
      <alignment horizontal="center" vertical="center"/>
    </xf>
    <xf numFmtId="0" fontId="28" fillId="62" borderId="177" xfId="0" applyFont="1" applyFill="1" applyBorder="1" applyAlignment="1" applyProtection="1">
      <alignment horizontal="center" vertical="center"/>
    </xf>
    <xf numFmtId="0" fontId="28" fillId="62" borderId="184" xfId="0" applyFont="1" applyFill="1" applyBorder="1" applyAlignment="1" applyProtection="1">
      <alignment horizontal="center" vertical="center"/>
    </xf>
    <xf numFmtId="0" fontId="28" fillId="60" borderId="45" xfId="0" applyFont="1" applyFill="1" applyBorder="1" applyAlignment="1" applyProtection="1">
      <alignment horizontal="center" vertical="center"/>
    </xf>
    <xf numFmtId="0" fontId="28" fillId="60" borderId="48" xfId="0" applyFont="1" applyFill="1" applyBorder="1" applyAlignment="1" applyProtection="1">
      <alignment horizontal="center" vertical="center"/>
    </xf>
    <xf numFmtId="0" fontId="34" fillId="63" borderId="65" xfId="41" applyFont="1" applyFill="1" applyBorder="1" applyAlignment="1" applyProtection="1">
      <alignment horizontal="center" vertical="center" wrapText="1"/>
    </xf>
    <xf numFmtId="0" fontId="34" fillId="63" borderId="173" xfId="41" applyFont="1" applyFill="1" applyBorder="1" applyAlignment="1" applyProtection="1">
      <alignment horizontal="center" vertical="center" wrapText="1"/>
    </xf>
    <xf numFmtId="0" fontId="34" fillId="63" borderId="83" xfId="41" applyFont="1" applyFill="1" applyBorder="1" applyAlignment="1" applyProtection="1">
      <alignment horizontal="center" vertical="center" wrapText="1"/>
    </xf>
    <xf numFmtId="0" fontId="34" fillId="63" borderId="40" xfId="41" applyFont="1" applyFill="1" applyBorder="1" applyAlignment="1" applyProtection="1">
      <alignment horizontal="center" vertical="center" wrapText="1"/>
    </xf>
    <xf numFmtId="2" fontId="76" fillId="60" borderId="116" xfId="61" applyNumberFormat="1" applyFont="1" applyFill="1" applyBorder="1" applyAlignment="1">
      <alignment horizontal="center" vertical="center" wrapText="1"/>
    </xf>
    <xf numFmtId="2" fontId="76" fillId="60" borderId="186" xfId="61" applyNumberFormat="1" applyFont="1" applyFill="1" applyBorder="1" applyAlignment="1">
      <alignment horizontal="center" vertical="center" wrapText="1"/>
    </xf>
    <xf numFmtId="2" fontId="76" fillId="60" borderId="185" xfId="61" applyNumberFormat="1" applyFont="1" applyFill="1" applyBorder="1" applyAlignment="1">
      <alignment horizontal="center" vertical="center" wrapText="1"/>
    </xf>
    <xf numFmtId="0" fontId="84" fillId="60" borderId="17" xfId="41" applyFont="1" applyFill="1" applyBorder="1" applyAlignment="1" applyProtection="1">
      <alignment horizontal="center" vertical="center"/>
    </xf>
    <xf numFmtId="0" fontId="84" fillId="60" borderId="18" xfId="41" applyFont="1" applyFill="1" applyBorder="1" applyAlignment="1" applyProtection="1">
      <alignment horizontal="center" vertical="center"/>
    </xf>
    <xf numFmtId="0" fontId="84" fillId="60" borderId="19" xfId="41" applyFont="1" applyFill="1" applyBorder="1" applyAlignment="1" applyProtection="1">
      <alignment horizontal="center" vertical="center"/>
    </xf>
    <xf numFmtId="0" fontId="84" fillId="62" borderId="17" xfId="41" applyFont="1" applyFill="1" applyBorder="1" applyAlignment="1" applyProtection="1">
      <alignment horizontal="center" vertical="center"/>
    </xf>
    <xf numFmtId="0" fontId="84" fillId="62" borderId="18" xfId="41" applyFont="1" applyFill="1" applyBorder="1" applyAlignment="1" applyProtection="1">
      <alignment horizontal="center" vertical="center"/>
    </xf>
    <xf numFmtId="0" fontId="84" fillId="62" borderId="19" xfId="41" applyFont="1" applyFill="1" applyBorder="1" applyAlignment="1" applyProtection="1">
      <alignment horizontal="center" vertical="center"/>
    </xf>
    <xf numFmtId="0" fontId="29" fillId="60" borderId="44" xfId="41" applyFont="1" applyFill="1" applyBorder="1" applyAlignment="1" applyProtection="1">
      <alignment horizontal="right" vertical="center"/>
    </xf>
    <xf numFmtId="0" fontId="29" fillId="60" borderId="77" xfId="41" applyFont="1" applyFill="1" applyBorder="1" applyAlignment="1" applyProtection="1">
      <alignment horizontal="right" vertical="center"/>
    </xf>
    <xf numFmtId="0" fontId="29" fillId="60" borderId="23" xfId="41" applyFont="1" applyFill="1" applyBorder="1" applyAlignment="1" applyProtection="1">
      <alignment horizontal="center" vertical="center"/>
    </xf>
    <xf numFmtId="0" fontId="29" fillId="60" borderId="31" xfId="41" applyFont="1" applyFill="1" applyBorder="1" applyAlignment="1" applyProtection="1">
      <alignment horizontal="center" vertical="center"/>
    </xf>
    <xf numFmtId="0" fontId="29" fillId="62" borderId="44" xfId="41" applyFont="1" applyFill="1" applyBorder="1" applyAlignment="1" applyProtection="1">
      <alignment horizontal="right" vertical="center"/>
    </xf>
    <xf numFmtId="0" fontId="29" fillId="62" borderId="77" xfId="41" applyFont="1" applyFill="1" applyBorder="1" applyAlignment="1" applyProtection="1">
      <alignment horizontal="right" vertical="center"/>
    </xf>
    <xf numFmtId="0" fontId="29" fillId="60" borderId="44" xfId="41" applyFont="1" applyFill="1" applyBorder="1" applyAlignment="1" applyProtection="1">
      <alignment horizontal="center" vertical="center"/>
    </xf>
    <xf numFmtId="0" fontId="29" fillId="60" borderId="77" xfId="41" applyFont="1" applyFill="1" applyBorder="1" applyAlignment="1" applyProtection="1">
      <alignment horizontal="center" vertical="center"/>
    </xf>
    <xf numFmtId="0" fontId="29" fillId="60" borderId="62" xfId="41" applyFont="1" applyFill="1" applyBorder="1" applyAlignment="1" applyProtection="1">
      <alignment horizontal="center" vertical="center"/>
    </xf>
    <xf numFmtId="0" fontId="29" fillId="60" borderId="20" xfId="41" applyFont="1" applyFill="1" applyBorder="1" applyAlignment="1" applyProtection="1">
      <alignment horizontal="center" vertical="center"/>
    </xf>
    <xf numFmtId="0" fontId="29" fillId="60" borderId="21" xfId="41" applyFont="1" applyFill="1" applyBorder="1" applyAlignment="1" applyProtection="1">
      <alignment horizontal="center" vertical="center"/>
    </xf>
    <xf numFmtId="2" fontId="76" fillId="62" borderId="44" xfId="61" applyNumberFormat="1" applyFont="1" applyFill="1" applyBorder="1" applyAlignment="1">
      <alignment horizontal="center" vertical="center" wrapText="1"/>
    </xf>
    <xf numFmtId="2" fontId="76" fillId="62" borderId="77" xfId="61" applyNumberFormat="1" applyFont="1" applyFill="1" applyBorder="1" applyAlignment="1">
      <alignment horizontal="center" vertical="center" wrapText="1"/>
    </xf>
    <xf numFmtId="2" fontId="76" fillId="62" borderId="62" xfId="61" applyNumberFormat="1" applyFont="1" applyFill="1" applyBorder="1" applyAlignment="1">
      <alignment horizontal="center" vertical="center" wrapText="1"/>
    </xf>
    <xf numFmtId="2" fontId="86" fillId="62" borderId="77" xfId="61" applyNumberFormat="1" applyFont="1" applyFill="1" applyBorder="1" applyAlignment="1">
      <alignment horizontal="center" vertical="center" wrapText="1"/>
    </xf>
    <xf numFmtId="2" fontId="86" fillId="62" borderId="62" xfId="61" applyNumberFormat="1" applyFont="1" applyFill="1" applyBorder="1" applyAlignment="1">
      <alignment horizontal="center" vertical="center" wrapText="1"/>
    </xf>
    <xf numFmtId="164" fontId="29" fillId="62" borderId="33" xfId="41" applyNumberFormat="1" applyFont="1" applyFill="1" applyBorder="1" applyAlignment="1" applyProtection="1">
      <alignment horizontal="center" vertical="center" wrapText="1"/>
    </xf>
    <xf numFmtId="164" fontId="29" fillId="62" borderId="34" xfId="41" applyNumberFormat="1" applyFont="1" applyFill="1" applyBorder="1" applyAlignment="1" applyProtection="1">
      <alignment horizontal="center" vertical="center" wrapText="1"/>
    </xf>
    <xf numFmtId="0" fontId="29" fillId="62" borderId="20" xfId="41" applyFont="1" applyFill="1" applyBorder="1" applyAlignment="1" applyProtection="1">
      <alignment horizontal="center" vertical="center"/>
    </xf>
    <xf numFmtId="0" fontId="29" fillId="62" borderId="21" xfId="41" applyFont="1" applyFill="1" applyBorder="1" applyAlignment="1" applyProtection="1">
      <alignment horizontal="center" vertical="center"/>
    </xf>
    <xf numFmtId="0" fontId="29" fillId="62" borderId="23" xfId="41" applyFont="1" applyFill="1" applyBorder="1" applyAlignment="1" applyProtection="1">
      <alignment horizontal="center" vertical="center"/>
    </xf>
    <xf numFmtId="0" fontId="28" fillId="60" borderId="125" xfId="0" applyFont="1" applyFill="1" applyBorder="1" applyAlignment="1" applyProtection="1">
      <alignment horizontal="center" vertical="center" wrapText="1"/>
    </xf>
    <xf numFmtId="2" fontId="85" fillId="60" borderId="88" xfId="61" applyNumberFormat="1" applyFont="1" applyFill="1" applyBorder="1" applyAlignment="1">
      <alignment horizontal="center" vertical="center" wrapText="1"/>
    </xf>
    <xf numFmtId="2" fontId="85" fillId="60" borderId="61" xfId="61" applyNumberFormat="1" applyFont="1" applyFill="1" applyBorder="1" applyAlignment="1">
      <alignment horizontal="center" vertical="center" wrapText="1"/>
    </xf>
    <xf numFmtId="2" fontId="85" fillId="60" borderId="89" xfId="61" applyNumberFormat="1" applyFont="1" applyFill="1" applyBorder="1" applyAlignment="1">
      <alignment horizontal="center" vertical="center" wrapText="1"/>
    </xf>
    <xf numFmtId="0" fontId="29" fillId="63" borderId="22" xfId="41" applyFont="1" applyFill="1" applyBorder="1" applyAlignment="1" applyProtection="1">
      <alignment horizontal="center" vertical="center" wrapText="1"/>
    </xf>
    <xf numFmtId="0" fontId="29" fillId="63" borderId="29" xfId="41" applyFont="1" applyFill="1" applyBorder="1" applyAlignment="1" applyProtection="1">
      <alignment horizontal="center" vertical="center" wrapText="1"/>
    </xf>
    <xf numFmtId="0" fontId="29" fillId="63" borderId="85" xfId="41" applyFont="1" applyFill="1" applyBorder="1" applyAlignment="1" applyProtection="1">
      <alignment horizontal="center" vertical="center" wrapText="1"/>
    </xf>
    <xf numFmtId="0" fontId="29" fillId="63" borderId="84" xfId="41" applyFont="1" applyFill="1" applyBorder="1" applyAlignment="1" applyProtection="1">
      <alignment horizontal="center" vertical="center" wrapText="1"/>
    </xf>
    <xf numFmtId="0" fontId="29" fillId="63" borderId="39" xfId="41" applyFont="1" applyFill="1" applyBorder="1" applyAlignment="1" applyProtection="1">
      <alignment horizontal="center" vertical="center" wrapText="1"/>
    </xf>
    <xf numFmtId="0" fontId="29" fillId="63" borderId="83" xfId="41" applyFont="1" applyFill="1" applyBorder="1" applyAlignment="1" applyProtection="1">
      <alignment horizontal="center" vertical="center" wrapText="1"/>
    </xf>
    <xf numFmtId="2" fontId="76" fillId="62" borderId="88" xfId="61" applyNumberFormat="1" applyFont="1" applyFill="1" applyBorder="1" applyAlignment="1">
      <alignment horizontal="center" vertical="center" wrapText="1"/>
    </xf>
    <xf numFmtId="2" fontId="76" fillId="62" borderId="61" xfId="61" applyNumberFormat="1" applyFont="1" applyFill="1" applyBorder="1" applyAlignment="1">
      <alignment horizontal="center" vertical="center" wrapText="1"/>
    </xf>
    <xf numFmtId="2" fontId="76" fillId="62" borderId="89" xfId="61" applyNumberFormat="1" applyFont="1" applyFill="1" applyBorder="1" applyAlignment="1">
      <alignment horizontal="center" vertical="center" wrapText="1"/>
    </xf>
    <xf numFmtId="2" fontId="86" fillId="62" borderId="61" xfId="61" applyNumberFormat="1" applyFont="1" applyFill="1" applyBorder="1" applyAlignment="1">
      <alignment horizontal="center" vertical="center" wrapText="1"/>
    </xf>
    <xf numFmtId="2" fontId="86" fillId="62" borderId="89" xfId="61" applyNumberFormat="1" applyFont="1" applyFill="1" applyBorder="1" applyAlignment="1">
      <alignment horizontal="center" vertical="center" wrapText="1"/>
    </xf>
    <xf numFmtId="2" fontId="86" fillId="62" borderId="20" xfId="61" applyNumberFormat="1" applyFont="1" applyFill="1" applyBorder="1" applyAlignment="1">
      <alignment horizontal="center" vertical="center" wrapText="1"/>
    </xf>
    <xf numFmtId="2" fontId="86" fillId="62" borderId="21" xfId="61" applyNumberFormat="1" applyFont="1" applyFill="1" applyBorder="1" applyAlignment="1">
      <alignment horizontal="center" vertical="center" wrapText="1"/>
    </xf>
    <xf numFmtId="2" fontId="86" fillId="62" borderId="23" xfId="61" applyNumberFormat="1" applyFont="1" applyFill="1" applyBorder="1" applyAlignment="1">
      <alignment horizontal="center" vertical="center" wrapText="1"/>
    </xf>
    <xf numFmtId="0" fontId="63" fillId="63" borderId="17" xfId="41" applyFont="1" applyFill="1" applyBorder="1" applyAlignment="1" applyProtection="1">
      <alignment horizontal="center" vertical="center"/>
    </xf>
    <xf numFmtId="0" fontId="63" fillId="63" borderId="18" xfId="41" applyFont="1" applyFill="1" applyBorder="1" applyAlignment="1" applyProtection="1">
      <alignment horizontal="center" vertical="center"/>
    </xf>
    <xf numFmtId="2" fontId="76" fillId="60" borderId="0" xfId="61" applyNumberFormat="1" applyFont="1" applyFill="1" applyBorder="1" applyAlignment="1">
      <alignment horizontal="center" vertical="center" wrapText="1"/>
    </xf>
    <xf numFmtId="0" fontId="0" fillId="0" borderId="20" xfId="0" applyBorder="1" applyAlignment="1">
      <alignment horizontal="center"/>
    </xf>
    <xf numFmtId="0" fontId="0" fillId="0" borderId="21" xfId="0" applyBorder="1" applyAlignment="1">
      <alignment horizontal="center"/>
    </xf>
    <xf numFmtId="0" fontId="0" fillId="0" borderId="23" xfId="0" applyBorder="1" applyAlignment="1">
      <alignment horizontal="center"/>
    </xf>
    <xf numFmtId="168" fontId="16" fillId="0" borderId="17" xfId="0" applyNumberFormat="1" applyFont="1" applyBorder="1" applyAlignment="1">
      <alignment horizontal="left" vertical="top"/>
    </xf>
    <xf numFmtId="0" fontId="16" fillId="0" borderId="26" xfId="0" applyFont="1" applyBorder="1" applyAlignment="1">
      <alignment horizontal="left" vertical="top"/>
    </xf>
    <xf numFmtId="0" fontId="16" fillId="0" borderId="0" xfId="0" applyFont="1" applyBorder="1" applyAlignment="1">
      <alignment horizontal="left" vertical="top"/>
    </xf>
    <xf numFmtId="0" fontId="16" fillId="0" borderId="28" xfId="0" applyFont="1" applyBorder="1" applyAlignment="1">
      <alignment horizontal="left" vertical="top"/>
    </xf>
    <xf numFmtId="168" fontId="16" fillId="68" borderId="20" xfId="0" applyNumberFormat="1" applyFont="1" applyFill="1" applyBorder="1" applyAlignment="1">
      <alignment horizontal="center" vertical="center" wrapText="1"/>
    </xf>
    <xf numFmtId="168" fontId="16" fillId="68" borderId="46" xfId="0" applyNumberFormat="1" applyFont="1" applyFill="1" applyBorder="1" applyAlignment="1">
      <alignment horizontal="center" vertical="center"/>
    </xf>
    <xf numFmtId="168" fontId="16" fillId="68" borderId="24" xfId="0" applyNumberFormat="1" applyFont="1" applyFill="1" applyBorder="1" applyAlignment="1">
      <alignment horizontal="center" vertical="center"/>
    </xf>
    <xf numFmtId="0" fontId="60" fillId="0" borderId="17" xfId="0" applyFont="1" applyBorder="1" applyAlignment="1">
      <alignment horizontal="center"/>
    </xf>
    <xf numFmtId="0" fontId="60" fillId="0" borderId="18" xfId="0" applyFont="1" applyBorder="1" applyAlignment="1">
      <alignment horizontal="center"/>
    </xf>
    <xf numFmtId="0" fontId="60" fillId="0" borderId="19" xfId="0" applyFont="1"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1" fontId="94" fillId="34" borderId="0" xfId="119" applyNumberFormat="1" applyFont="1" applyFill="1" applyAlignment="1" applyProtection="1">
      <alignment horizontal="center"/>
    </xf>
    <xf numFmtId="0" fontId="98" fillId="75" borderId="17" xfId="120" applyFont="1" applyFill="1" applyBorder="1" applyAlignment="1" applyProtection="1">
      <alignment horizontal="center"/>
    </xf>
    <xf numFmtId="0" fontId="98" fillId="75" borderId="18" xfId="120" applyFont="1" applyFill="1" applyBorder="1" applyAlignment="1" applyProtection="1">
      <alignment horizontal="center"/>
    </xf>
    <xf numFmtId="0" fontId="98" fillId="75" borderId="19" xfId="120" applyFont="1" applyFill="1" applyBorder="1" applyAlignment="1" applyProtection="1">
      <alignment horizontal="center"/>
    </xf>
    <xf numFmtId="169" fontId="18" fillId="34" borderId="0" xfId="119" applyFont="1" applyFill="1" applyAlignment="1" applyProtection="1">
      <alignment horizontal="center"/>
    </xf>
    <xf numFmtId="0" fontId="18" fillId="0" borderId="17" xfId="120" applyFont="1" applyBorder="1" applyAlignment="1" applyProtection="1">
      <alignment horizontal="center"/>
    </xf>
    <xf numFmtId="0" fontId="18" fillId="0" borderId="18" xfId="120" applyFont="1" applyBorder="1" applyAlignment="1" applyProtection="1">
      <alignment horizontal="center"/>
    </xf>
    <xf numFmtId="0" fontId="18" fillId="0" borderId="19" xfId="120" applyFont="1" applyBorder="1" applyAlignment="1" applyProtection="1">
      <alignment horizontal="center"/>
    </xf>
    <xf numFmtId="0" fontId="29" fillId="0" borderId="17" xfId="0" applyFont="1" applyBorder="1" applyAlignment="1" applyProtection="1">
      <alignment horizontal="center"/>
    </xf>
    <xf numFmtId="0" fontId="29" fillId="0" borderId="18" xfId="0" applyFont="1" applyBorder="1" applyAlignment="1" applyProtection="1">
      <alignment horizontal="center"/>
    </xf>
    <xf numFmtId="0" fontId="29" fillId="0" borderId="19" xfId="0" applyFont="1" applyBorder="1" applyAlignment="1" applyProtection="1">
      <alignment horizontal="center"/>
    </xf>
    <xf numFmtId="0" fontId="29" fillId="75" borderId="33" xfId="120" applyFont="1" applyFill="1" applyBorder="1" applyAlignment="1" applyProtection="1">
      <alignment horizontal="center" vertical="center"/>
    </xf>
    <xf numFmtId="0" fontId="29" fillId="75" borderId="51" xfId="120" applyFont="1" applyFill="1" applyBorder="1" applyAlignment="1" applyProtection="1">
      <alignment horizontal="center" vertical="center"/>
    </xf>
    <xf numFmtId="0" fontId="29" fillId="75" borderId="39" xfId="120" applyFont="1" applyFill="1" applyBorder="1" applyAlignment="1" applyProtection="1">
      <alignment horizontal="center" vertical="center"/>
    </xf>
    <xf numFmtId="0" fontId="29" fillId="75" borderId="83" xfId="120" applyFont="1" applyFill="1" applyBorder="1" applyAlignment="1" applyProtection="1">
      <alignment horizontal="center" vertical="center"/>
    </xf>
    <xf numFmtId="0" fontId="97" fillId="0" borderId="140" xfId="120" applyFont="1" applyBorder="1" applyAlignment="1" applyProtection="1">
      <alignment horizontal="center"/>
    </xf>
    <xf numFmtId="0" fontId="97" fillId="0" borderId="125" xfId="120" applyFont="1" applyBorder="1" applyAlignment="1" applyProtection="1">
      <alignment horizontal="center"/>
    </xf>
    <xf numFmtId="0" fontId="97" fillId="0" borderId="123" xfId="120" applyFont="1" applyBorder="1" applyAlignment="1" applyProtection="1">
      <alignment horizontal="center"/>
    </xf>
    <xf numFmtId="0" fontId="25" fillId="75" borderId="17" xfId="120" applyFont="1" applyFill="1" applyBorder="1" applyAlignment="1" applyProtection="1">
      <alignment horizontal="center"/>
    </xf>
    <xf numFmtId="0" fontId="25" fillId="75" borderId="18" xfId="120" applyFont="1" applyFill="1" applyBorder="1" applyAlignment="1" applyProtection="1">
      <alignment horizontal="center"/>
    </xf>
    <xf numFmtId="0" fontId="25" fillId="75" borderId="19" xfId="120" applyFont="1" applyFill="1" applyBorder="1" applyAlignment="1" applyProtection="1">
      <alignment horizontal="center"/>
    </xf>
    <xf numFmtId="169" fontId="100" fillId="0" borderId="92" xfId="0" applyNumberFormat="1" applyFont="1" applyFill="1" applyBorder="1" applyAlignment="1" applyProtection="1">
      <alignment horizontal="left"/>
      <protection locked="0"/>
    </xf>
    <xf numFmtId="169" fontId="100" fillId="0" borderId="93" xfId="0" applyNumberFormat="1" applyFont="1" applyFill="1" applyBorder="1" applyAlignment="1" applyProtection="1">
      <alignment horizontal="left"/>
      <protection locked="0"/>
    </xf>
    <xf numFmtId="169" fontId="100" fillId="0" borderId="104" xfId="0" applyNumberFormat="1" applyFont="1" applyFill="1" applyBorder="1" applyAlignment="1" applyProtection="1">
      <alignment horizontal="left"/>
      <protection locked="0"/>
    </xf>
    <xf numFmtId="169" fontId="100" fillId="0" borderId="45" xfId="120" applyNumberFormat="1" applyFont="1" applyFill="1" applyBorder="1" applyAlignment="1" applyProtection="1">
      <alignment horizontal="left"/>
    </xf>
    <xf numFmtId="169" fontId="100" fillId="0" borderId="138" xfId="120" applyNumberFormat="1" applyFont="1" applyFill="1" applyBorder="1" applyAlignment="1" applyProtection="1">
      <alignment horizontal="left"/>
    </xf>
    <xf numFmtId="0" fontId="34" fillId="33" borderId="140" xfId="0" applyFont="1" applyFill="1" applyBorder="1" applyAlignment="1" applyProtection="1">
      <alignment horizontal="center"/>
    </xf>
    <xf numFmtId="0" fontId="34" fillId="33" borderId="125" xfId="0" applyFont="1" applyFill="1" applyBorder="1" applyAlignment="1" applyProtection="1">
      <alignment horizontal="center"/>
    </xf>
    <xf numFmtId="0" fontId="34" fillId="33" borderId="123" xfId="0" applyFont="1" applyFill="1" applyBorder="1" applyAlignment="1" applyProtection="1">
      <alignment horizontal="center"/>
    </xf>
    <xf numFmtId="0" fontId="29" fillId="75" borderId="33" xfId="0" applyFont="1" applyFill="1" applyBorder="1" applyAlignment="1" applyProtection="1">
      <alignment horizontal="center" vertical="center"/>
    </xf>
    <xf numFmtId="0" fontId="29" fillId="75" borderId="51" xfId="0" applyFont="1" applyFill="1" applyBorder="1" applyAlignment="1" applyProtection="1">
      <alignment horizontal="center" vertical="center"/>
    </xf>
    <xf numFmtId="0" fontId="97" fillId="0" borderId="17" xfId="120" applyFont="1" applyBorder="1" applyAlignment="1" applyProtection="1">
      <alignment horizontal="center"/>
    </xf>
    <xf numFmtId="0" fontId="97" fillId="0" borderId="18" xfId="120" applyFont="1" applyBorder="1" applyAlignment="1" applyProtection="1">
      <alignment horizontal="center"/>
    </xf>
    <xf numFmtId="0" fontId="97" fillId="0" borderId="19" xfId="120" applyFont="1" applyBorder="1" applyAlignment="1" applyProtection="1">
      <alignment horizontal="center"/>
    </xf>
    <xf numFmtId="0" fontId="29" fillId="75" borderId="40" xfId="120" applyFont="1" applyFill="1" applyBorder="1" applyAlignment="1" applyProtection="1">
      <alignment horizontal="center" vertical="center"/>
    </xf>
    <xf numFmtId="0" fontId="97" fillId="0" borderId="174" xfId="120" applyFont="1" applyBorder="1" applyAlignment="1" applyProtection="1">
      <alignment horizontal="center"/>
    </xf>
    <xf numFmtId="0" fontId="97" fillId="0" borderId="164" xfId="120" applyFont="1" applyBorder="1" applyAlignment="1" applyProtection="1">
      <alignment horizontal="center"/>
    </xf>
    <xf numFmtId="0" fontId="34" fillId="33" borderId="174" xfId="0" applyFont="1" applyFill="1" applyBorder="1" applyAlignment="1" applyProtection="1">
      <alignment horizontal="center"/>
    </xf>
    <xf numFmtId="0" fontId="34" fillId="33" borderId="164" xfId="0" applyFont="1" applyFill="1" applyBorder="1" applyAlignment="1" applyProtection="1">
      <alignment horizontal="center"/>
    </xf>
  </cellXfs>
  <cellStyles count="123">
    <cellStyle name="20 % - Accent1" xfId="18" builtinId="30" customBuiltin="1"/>
    <cellStyle name="20 % - Accent1 2" xfId="62"/>
    <cellStyle name="20 % - Accent2" xfId="22" builtinId="34" customBuiltin="1"/>
    <cellStyle name="20 % - Accent2 2" xfId="63"/>
    <cellStyle name="20 % - Accent3" xfId="26" builtinId="38" customBuiltin="1"/>
    <cellStyle name="20 % - Accent3 2" xfId="64"/>
    <cellStyle name="20 % - Accent4" xfId="30" builtinId="42" customBuiltin="1"/>
    <cellStyle name="20 % - Accent4 2" xfId="65"/>
    <cellStyle name="20 % - Accent5" xfId="34" builtinId="46" customBuiltin="1"/>
    <cellStyle name="20 % - Accent5 2" xfId="66"/>
    <cellStyle name="20 % - Accent6" xfId="38" builtinId="50" customBuiltin="1"/>
    <cellStyle name="20 % - Accent6 2" xfId="67"/>
    <cellStyle name="40 % - Accent1" xfId="19" builtinId="31" customBuiltin="1"/>
    <cellStyle name="40 % - Accent1 2" xfId="68"/>
    <cellStyle name="40 % - Accent2" xfId="23" builtinId="35" customBuiltin="1"/>
    <cellStyle name="40 % - Accent2 2" xfId="69"/>
    <cellStyle name="40 % - Accent3" xfId="27" builtinId="39" customBuiltin="1"/>
    <cellStyle name="40 % - Accent3 2" xfId="70"/>
    <cellStyle name="40 % - Accent4" xfId="31" builtinId="43" customBuiltin="1"/>
    <cellStyle name="40 % - Accent4 2" xfId="71"/>
    <cellStyle name="40 % - Accent5" xfId="35" builtinId="47" customBuiltin="1"/>
    <cellStyle name="40 % - Accent5 2" xfId="72"/>
    <cellStyle name="40 % - Accent6" xfId="39" builtinId="51" customBuiltin="1"/>
    <cellStyle name="40 % - Accent6 2" xfId="73"/>
    <cellStyle name="60 % - Accent1" xfId="20" builtinId="32" customBuiltin="1"/>
    <cellStyle name="60 % - Accent1 2" xfId="74"/>
    <cellStyle name="60 % - Accent2" xfId="24" builtinId="36" customBuiltin="1"/>
    <cellStyle name="60 % - Accent2 2" xfId="75"/>
    <cellStyle name="60 % - Accent3" xfId="28" builtinId="40" customBuiltin="1"/>
    <cellStyle name="60 % - Accent3 2" xfId="76"/>
    <cellStyle name="60 % - Accent4" xfId="32" builtinId="44" customBuiltin="1"/>
    <cellStyle name="60 % - Accent4 2" xfId="77"/>
    <cellStyle name="60 % - Accent5" xfId="36" builtinId="48" customBuiltin="1"/>
    <cellStyle name="60 % - Accent5 2" xfId="78"/>
    <cellStyle name="60 % - Accent6" xfId="40" builtinId="52" customBuiltin="1"/>
    <cellStyle name="60 % - Accent6 2" xfId="79"/>
    <cellStyle name="Accent1" xfId="17" builtinId="29" customBuiltin="1"/>
    <cellStyle name="Accent1 2" xfId="80"/>
    <cellStyle name="Accent2" xfId="21" builtinId="33" customBuiltin="1"/>
    <cellStyle name="Accent2 2" xfId="81"/>
    <cellStyle name="Accent3" xfId="25" builtinId="37" customBuiltin="1"/>
    <cellStyle name="Accent3 2" xfId="82"/>
    <cellStyle name="Accent4" xfId="29" builtinId="41" customBuiltin="1"/>
    <cellStyle name="Accent4 2" xfId="83"/>
    <cellStyle name="Accent5" xfId="33" builtinId="45" customBuiltin="1"/>
    <cellStyle name="Accent5 2" xfId="84"/>
    <cellStyle name="Accent6" xfId="37" builtinId="49" customBuiltin="1"/>
    <cellStyle name="Accent6 2" xfId="85"/>
    <cellStyle name="Avertissement" xfId="14" builtinId="11" customBuiltin="1"/>
    <cellStyle name="Avertissement 2" xfId="86"/>
    <cellStyle name="Calcul" xfId="11" builtinId="22" customBuiltin="1"/>
    <cellStyle name="Calcul 2" xfId="87"/>
    <cellStyle name="Cellule liée" xfId="12" builtinId="24" customBuiltin="1"/>
    <cellStyle name="Cellule liée 2" xfId="88"/>
    <cellStyle name="Commentaire" xfId="121" builtinId="10" customBuiltin="1"/>
    <cellStyle name="Commentaire 2" xfId="89"/>
    <cellStyle name="Commentaire 2 2" xfId="112"/>
    <cellStyle name="Courant" xfId="42"/>
    <cellStyle name="date" xfId="43"/>
    <cellStyle name="date 2" xfId="51"/>
    <cellStyle name="Entrée" xfId="9" builtinId="20" customBuiltin="1"/>
    <cellStyle name="Entrée 2" xfId="90"/>
    <cellStyle name="Euro" xfId="44"/>
    <cellStyle name="Insatisfaisant" xfId="7" builtinId="27" customBuiltin="1"/>
    <cellStyle name="Insatisfaisant 2" xfId="91"/>
    <cellStyle name="Lien hypertexte" xfId="114" builtinId="8"/>
    <cellStyle name="Milliers 2" xfId="60"/>
    <cellStyle name="Monétaire 2" xfId="104"/>
    <cellStyle name="Monétaire 2 2" xfId="116"/>
    <cellStyle name="Neutre" xfId="8" builtinId="28" customBuiltin="1"/>
    <cellStyle name="Neutre 2" xfId="92"/>
    <cellStyle name="Normal" xfId="0" builtinId="0"/>
    <cellStyle name="Normal 10" xfId="61"/>
    <cellStyle name="Normal 10 2" xfId="109"/>
    <cellStyle name="Normal 11" xfId="111"/>
    <cellStyle name="Normal 12" xfId="110"/>
    <cellStyle name="Normal 13" xfId="113"/>
    <cellStyle name="Normal 14" xfId="103"/>
    <cellStyle name="Normal 14 2" xfId="117"/>
    <cellStyle name="Normal 15" xfId="115"/>
    <cellStyle name="Normal 2" xfId="45"/>
    <cellStyle name="Normal 2 2" xfId="52"/>
    <cellStyle name="Normal 2 3" xfId="118"/>
    <cellStyle name="Normal 3" xfId="53"/>
    <cellStyle name="Normal 4" xfId="48"/>
    <cellStyle name="Normal 5" xfId="49"/>
    <cellStyle name="Normal 5 2" xfId="56"/>
    <cellStyle name="Normal 6" xfId="50"/>
    <cellStyle name="Normal 6 2" xfId="58"/>
    <cellStyle name="Normal 7" xfId="59"/>
    <cellStyle name="Normal 7 2" xfId="106"/>
    <cellStyle name="Normal 8" xfId="57"/>
    <cellStyle name="Normal 8 2" xfId="108"/>
    <cellStyle name="Normal 9" xfId="41"/>
    <cellStyle name="Normal 9 2" xfId="105"/>
    <cellStyle name="Normal_BILANEV7" xfId="120"/>
    <cellStyle name="Normal_BILDEG98" xfId="119"/>
    <cellStyle name="renvoi" xfId="46"/>
    <cellStyle name="renvoi 2" xfId="54"/>
    <cellStyle name="renvoi centré" xfId="47"/>
    <cellStyle name="renvoi centré 2" xfId="55"/>
    <cellStyle name="renvoi_M201412" xfId="107"/>
    <cellStyle name="Satisfaisant" xfId="6" builtinId="26" customBuiltin="1"/>
    <cellStyle name="Satisfaisant 2" xfId="93"/>
    <cellStyle name="Sortie" xfId="10" builtinId="21" customBuiltin="1"/>
    <cellStyle name="Sortie 2" xfId="94"/>
    <cellStyle name="Texte explicatif" xfId="15" builtinId="53" customBuiltin="1"/>
    <cellStyle name="Texte explicatif 2" xfId="95"/>
    <cellStyle name="Titre" xfId="1" builtinId="15" customBuiltin="1"/>
    <cellStyle name="Titre 2" xfId="96"/>
    <cellStyle name="Titre 2 2" xfId="122"/>
    <cellStyle name="Titre 1" xfId="2" builtinId="16" customBuiltin="1"/>
    <cellStyle name="Titre 1 2" xfId="97"/>
    <cellStyle name="Titre 2" xfId="3" builtinId="17" customBuiltin="1"/>
    <cellStyle name="Titre 2 2" xfId="98"/>
    <cellStyle name="Titre 3" xfId="4" builtinId="18" customBuiltin="1"/>
    <cellStyle name="Titre 3 2" xfId="99"/>
    <cellStyle name="Titre 4" xfId="5" builtinId="19" customBuiltin="1"/>
    <cellStyle name="Titre 4 2" xfId="100"/>
    <cellStyle name="Total" xfId="16" builtinId="25" customBuiltin="1"/>
    <cellStyle name="Total 2" xfId="101"/>
    <cellStyle name="Vérification" xfId="13" builtinId="23" customBuiltin="1"/>
    <cellStyle name="Vérification 2" xfId="102"/>
  </cellStyles>
  <dxfs count="146">
    <dxf>
      <fill>
        <patternFill>
          <bgColor rgb="FFFFFFCC"/>
        </patternFill>
      </fill>
    </dxf>
    <dxf>
      <fill>
        <patternFill>
          <bgColor rgb="FFFF00FF"/>
        </patternFill>
      </fill>
    </dxf>
    <dxf>
      <font>
        <b/>
        <i val="0"/>
        <condense val="0"/>
        <extend val="0"/>
      </font>
      <fill>
        <patternFill>
          <bgColor indexed="29"/>
        </patternFill>
      </fill>
    </dxf>
    <dxf>
      <fill>
        <patternFill>
          <bgColor rgb="FFFFFFCC"/>
        </patternFill>
      </fill>
    </dxf>
    <dxf>
      <fill>
        <patternFill>
          <bgColor rgb="FFFF00FF"/>
        </patternFill>
      </fill>
    </dxf>
    <dxf>
      <font>
        <b/>
        <i val="0"/>
        <condense val="0"/>
        <extend val="0"/>
      </font>
      <fill>
        <patternFill>
          <bgColor indexed="29"/>
        </patternFill>
      </fill>
    </dxf>
    <dxf>
      <fill>
        <patternFill>
          <bgColor rgb="FFFFFFCC"/>
        </patternFill>
      </fill>
    </dxf>
    <dxf>
      <fill>
        <patternFill>
          <bgColor rgb="FFFF7C80"/>
        </patternFill>
      </fill>
    </dxf>
    <dxf>
      <fill>
        <patternFill>
          <bgColor rgb="FFFF00FF"/>
        </patternFill>
      </fill>
    </dxf>
    <dxf>
      <fill>
        <patternFill>
          <bgColor rgb="FFFF7C80"/>
        </patternFill>
      </fill>
    </dxf>
    <dxf>
      <fill>
        <patternFill>
          <bgColor rgb="FFFF00FF"/>
        </patternFill>
      </fill>
    </dxf>
    <dxf>
      <fill>
        <patternFill>
          <bgColor rgb="FFFFFFCC"/>
        </patternFill>
      </fill>
    </dxf>
    <dxf>
      <fill>
        <patternFill>
          <bgColor rgb="FFFF00FF"/>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ill>
        <patternFill>
          <bgColor rgb="FFCCCCFF"/>
        </patternFill>
      </fill>
    </dxf>
    <dxf>
      <fill>
        <patternFill>
          <bgColor rgb="FFFFFFCC"/>
        </patternFill>
      </fill>
    </dxf>
    <dxf>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CCCCFF"/>
        </patternFill>
      </fill>
    </dxf>
    <dxf>
      <fill>
        <patternFill>
          <bgColor rgb="FFFFFFCC"/>
        </patternFill>
      </fill>
    </dxf>
    <dxf>
      <fill>
        <patternFill>
          <bgColor rgb="FFFFFFCC"/>
        </patternFill>
      </fill>
    </dxf>
    <dxf>
      <fill>
        <patternFill>
          <bgColor rgb="FFFFFFCC"/>
        </patternFill>
      </fill>
    </dxf>
    <dxf>
      <font>
        <b/>
        <i val="0"/>
        <condense val="0"/>
        <extend val="0"/>
      </font>
      <fill>
        <patternFill>
          <bgColor rgb="FFCCCCFF"/>
        </patternFill>
      </fill>
    </dxf>
    <dxf>
      <fill>
        <patternFill>
          <bgColor rgb="FFFFFFCC"/>
        </patternFill>
      </fill>
    </dxf>
    <dxf>
      <font>
        <b/>
        <i val="0"/>
        <condense val="0"/>
        <extend val="0"/>
      </font>
      <fill>
        <patternFill>
          <bgColor rgb="FFCCCCFF"/>
        </patternFill>
      </fill>
    </dxf>
    <dxf>
      <fill>
        <patternFill>
          <bgColor rgb="FFFFFFCC"/>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ill>
        <patternFill>
          <bgColor rgb="FFFF7C80"/>
        </patternFill>
      </fill>
    </dxf>
    <dxf>
      <fill>
        <patternFill>
          <bgColor rgb="FFFF00FF"/>
        </patternFill>
      </fill>
    </dxf>
    <dxf>
      <fill>
        <patternFill>
          <bgColor rgb="FFFF7C80"/>
        </patternFill>
      </fill>
    </dxf>
    <dxf>
      <fill>
        <patternFill>
          <bgColor rgb="FFFF00FF"/>
        </patternFill>
      </fill>
    </dxf>
    <dxf>
      <fill>
        <patternFill>
          <bgColor rgb="FFFFFFCC"/>
        </patternFill>
      </fill>
    </dxf>
    <dxf>
      <fill>
        <patternFill>
          <bgColor rgb="FFCCCCFF"/>
        </patternFill>
      </fill>
    </dxf>
    <dxf>
      <fill>
        <patternFill>
          <bgColor rgb="FFFF7C80"/>
        </patternFill>
      </fill>
    </dxf>
    <dxf>
      <fill>
        <patternFill>
          <bgColor rgb="FFFF00FF"/>
        </patternFill>
      </fill>
    </dxf>
    <dxf>
      <fill>
        <patternFill>
          <bgColor rgb="FFFF00FF"/>
        </patternFill>
      </fill>
    </dxf>
    <dxf>
      <fill>
        <patternFill>
          <bgColor rgb="FFCC99FF"/>
        </patternFill>
      </fill>
    </dxf>
    <dxf>
      <fill>
        <patternFill>
          <bgColor rgb="FFFFFFCC"/>
        </patternFill>
      </fill>
    </dxf>
    <dxf>
      <fill>
        <patternFill>
          <bgColor rgb="FFFF00FF"/>
        </patternFill>
      </fill>
    </dxf>
    <dxf>
      <fill>
        <patternFill>
          <bgColor rgb="FFCCCCFF"/>
        </patternFill>
      </fill>
    </dxf>
    <dxf>
      <fill>
        <patternFill>
          <bgColor rgb="FFCCCCFF"/>
        </patternFill>
      </fill>
    </dxf>
    <dxf>
      <fill>
        <patternFill>
          <bgColor rgb="FFCC99FF"/>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ill>
        <patternFill>
          <bgColor rgb="FFCC99FF"/>
        </patternFill>
      </fill>
    </dxf>
    <dxf>
      <fill>
        <patternFill>
          <bgColor indexed="46"/>
        </patternFill>
      </fill>
    </dxf>
    <dxf>
      <fill>
        <patternFill>
          <bgColor indexed="46"/>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rgb="FFFF7C80"/>
        </patternFill>
      </fill>
    </dxf>
    <dxf>
      <font>
        <b/>
        <i val="0"/>
        <condense val="0"/>
        <extend val="0"/>
      </font>
      <fill>
        <patternFill>
          <bgColor indexed="14"/>
        </patternFill>
      </fill>
    </dxf>
    <dxf>
      <fill>
        <patternFill>
          <bgColor rgb="FFFF7C80"/>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ill>
        <patternFill>
          <bgColor rgb="FFFFFFCC"/>
        </patternFill>
      </fill>
    </dxf>
    <dxf>
      <fill>
        <patternFill>
          <bgColor rgb="FFFFFFCC"/>
        </patternFill>
      </fill>
    </dxf>
    <dxf>
      <fill>
        <patternFill>
          <bgColor rgb="FFCC99FF"/>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ill>
        <patternFill>
          <bgColor rgb="FFCC99FF"/>
        </patternFill>
      </fill>
    </dxf>
    <dxf>
      <fill>
        <patternFill>
          <bgColor indexed="46"/>
        </patternFill>
      </fill>
    </dxf>
    <dxf>
      <fill>
        <patternFill>
          <bgColor indexed="46"/>
        </patternFill>
      </fill>
    </dxf>
    <dxf>
      <font>
        <b/>
        <i val="0"/>
        <condense val="0"/>
        <extend val="0"/>
      </font>
      <fill>
        <patternFill>
          <bgColor indexed="14"/>
        </patternFill>
      </fill>
    </dxf>
    <dxf>
      <font>
        <b/>
        <i val="0"/>
        <condense val="0"/>
        <extend val="0"/>
      </font>
      <fill>
        <patternFill>
          <bgColor indexed="29"/>
        </patternFill>
      </fill>
    </dxf>
    <dxf>
      <fill>
        <patternFill>
          <bgColor rgb="FFFF7C80"/>
        </patternFill>
      </fill>
    </dxf>
    <dxf>
      <fill>
        <patternFill>
          <bgColor rgb="FFFF00FF"/>
        </patternFill>
      </fill>
    </dxf>
    <dxf>
      <fill>
        <patternFill>
          <bgColor rgb="FFFF7C80"/>
        </patternFill>
      </fill>
    </dxf>
    <dxf>
      <fill>
        <patternFill>
          <bgColor rgb="FFFF00FF"/>
        </patternFill>
      </fill>
    </dxf>
    <dxf>
      <fill>
        <patternFill>
          <bgColor rgb="FFFFFFCC"/>
        </patternFill>
      </fill>
    </dxf>
    <dxf>
      <fill>
        <patternFill>
          <bgColor rgb="FFFFFFCC"/>
        </patternFill>
      </fill>
    </dxf>
    <dxf>
      <fill>
        <patternFill>
          <bgColor rgb="FFFFFFCC"/>
        </patternFill>
      </fill>
    </dxf>
    <dxf>
      <fill>
        <patternFill>
          <bgColor rgb="FFCCCCFF"/>
        </patternFill>
      </fill>
    </dxf>
    <dxf>
      <fill>
        <patternFill>
          <bgColor rgb="FFFF7C80"/>
        </patternFill>
      </fill>
    </dxf>
    <dxf>
      <fill>
        <patternFill>
          <bgColor rgb="FFFF00FF"/>
        </patternFill>
      </fill>
    </dxf>
    <dxf>
      <fill>
        <patternFill>
          <bgColor rgb="FFFF00FF"/>
        </patternFill>
      </fill>
    </dxf>
    <dxf>
      <fill>
        <patternFill>
          <bgColor rgb="FFCC99FF"/>
        </patternFill>
      </fill>
    </dxf>
    <dxf>
      <fill>
        <patternFill>
          <bgColor rgb="FFFFFFCC"/>
        </patternFill>
      </fill>
    </dxf>
    <dxf>
      <fill>
        <patternFill>
          <bgColor rgb="FFFF00FF"/>
        </patternFill>
      </fill>
    </dxf>
    <dxf>
      <fill>
        <patternFill>
          <bgColor rgb="FFCCCCFF"/>
        </patternFill>
      </fill>
    </dxf>
    <dxf>
      <fill>
        <patternFill>
          <bgColor rgb="FFCCCCFF"/>
        </patternFill>
      </fill>
    </dxf>
    <dxf>
      <fill>
        <patternFill>
          <bgColor rgb="FFCC99FF"/>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ill>
        <patternFill>
          <bgColor rgb="FFCC99FF"/>
        </patternFill>
      </fill>
    </dxf>
    <dxf>
      <fill>
        <patternFill>
          <bgColor indexed="46"/>
        </patternFill>
      </fill>
    </dxf>
    <dxf>
      <fill>
        <patternFill>
          <bgColor indexed="46"/>
        </patternFill>
      </fill>
    </dxf>
    <dxf>
      <font>
        <b/>
        <i val="0"/>
        <condense val="0"/>
        <extend val="0"/>
      </font>
      <fill>
        <patternFill>
          <bgColor indexed="29"/>
        </patternFill>
      </fill>
    </dxf>
    <dxf>
      <font>
        <b/>
        <i val="0"/>
        <condense val="0"/>
        <extend val="0"/>
      </font>
      <fill>
        <patternFill>
          <bgColor indexed="14"/>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indexed="33"/>
        </patternFill>
      </fill>
    </dxf>
    <dxf>
      <font>
        <b/>
        <i val="0"/>
        <condense val="0"/>
        <extend val="0"/>
      </font>
      <fill>
        <patternFill>
          <bgColor indexed="29"/>
        </patternFill>
      </fill>
    </dxf>
    <dxf>
      <font>
        <b/>
        <i val="0"/>
        <condense val="0"/>
        <extend val="0"/>
      </font>
      <fill>
        <patternFill>
          <bgColor rgb="FFFF7C80"/>
        </patternFill>
      </fill>
    </dxf>
    <dxf>
      <font>
        <b/>
        <i val="0"/>
        <condense val="0"/>
        <extend val="0"/>
      </font>
      <fill>
        <patternFill>
          <bgColor indexed="14"/>
        </patternFill>
      </fill>
    </dxf>
    <dxf>
      <fill>
        <patternFill>
          <bgColor rgb="FFFF7C80"/>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font>
        <b/>
        <i val="0"/>
        <condense val="0"/>
        <extend val="0"/>
      </font>
      <fill>
        <patternFill>
          <bgColor rgb="FFCCCCFF"/>
        </patternFill>
      </fill>
    </dxf>
    <dxf>
      <border>
        <left style="thin">
          <color auto="1"/>
        </left>
        <right style="thin">
          <color auto="1"/>
        </right>
        <top style="thin">
          <color auto="1"/>
        </top>
        <bottom style="thin">
          <color auto="1"/>
        </bottom>
        <vertical style="thin">
          <color auto="1"/>
        </vertical>
        <horizontal style="thin">
          <color auto="1"/>
        </horizontal>
      </border>
    </dxf>
  </dxfs>
  <tableStyles count="1" defaultTableStyle="TableStyleMedium2" defaultPivotStyle="PivotStyleLight16">
    <tableStyle name="Style de tableau 1" pivot="0" count="1">
      <tableStyleElement type="wholeTable" dxfId="145"/>
    </tableStyle>
  </tableStyles>
  <colors>
    <mruColors>
      <color rgb="FFCCFFCC"/>
      <color rgb="FFCCECFF"/>
      <color rgb="FFFFFFCC"/>
      <color rgb="FFCCCCFF"/>
      <color rgb="FFFF9999"/>
      <color rgb="FFFFCCFF"/>
      <color rgb="FFFF99FF"/>
      <color rgb="FFFF66CC"/>
      <color rgb="FFFF66FF"/>
      <color rgb="FFFF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8" Type="http://schemas.openxmlformats.org/officeDocument/2006/relationships/hyperlink" Target="#KPI!A1"/><Relationship Id="rId13" Type="http://schemas.openxmlformats.org/officeDocument/2006/relationships/hyperlink" Target="#'Trim annuel RSDE'!A1"/><Relationship Id="rId3" Type="http://schemas.openxmlformats.org/officeDocument/2006/relationships/hyperlink" Target="#Sivom!A1"/><Relationship Id="rId7" Type="http://schemas.openxmlformats.org/officeDocument/2006/relationships/hyperlink" Target="#UO!A1"/><Relationship Id="rId12" Type="http://schemas.openxmlformats.org/officeDocument/2006/relationships/hyperlink" Target="#'Bilan Station des Huiles'!A1"/><Relationship Id="rId2" Type="http://schemas.openxmlformats.org/officeDocument/2006/relationships/image" Target="../media/image1.png"/><Relationship Id="rId1" Type="http://schemas.openxmlformats.org/officeDocument/2006/relationships/hyperlink" Target="#Stations!A1"/><Relationship Id="rId6" Type="http://schemas.openxmlformats.org/officeDocument/2006/relationships/hyperlink" Target="#'Station des huiles'!A1"/><Relationship Id="rId11" Type="http://schemas.openxmlformats.org/officeDocument/2006/relationships/hyperlink" Target="#'Bilan Station UF'!A1"/><Relationship Id="rId5" Type="http://schemas.openxmlformats.org/officeDocument/2006/relationships/hyperlink" Target="#'Station UF'!A1"/><Relationship Id="rId15" Type="http://schemas.openxmlformats.org/officeDocument/2006/relationships/hyperlink" Target="#'Perte  masse MES'!A1"/><Relationship Id="rId10" Type="http://schemas.openxmlformats.org/officeDocument/2006/relationships/hyperlink" Target="#'Bilan Station Degr&#233;mont'!A1"/><Relationship Id="rId4" Type="http://schemas.openxmlformats.org/officeDocument/2006/relationships/hyperlink" Target="#'Station Degr&#233;mont'!A1"/><Relationship Id="rId9" Type="http://schemas.openxmlformats.org/officeDocument/2006/relationships/hyperlink" Target="#'Bilan SIVOM'!A1"/><Relationship Id="rId14" Type="http://schemas.openxmlformats.org/officeDocument/2006/relationships/hyperlink" Target="#T&#233;moins!A1"/></Relationships>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4</xdr:col>
      <xdr:colOff>666750</xdr:colOff>
      <xdr:row>5</xdr:row>
      <xdr:rowOff>76200</xdr:rowOff>
    </xdr:from>
    <xdr:to>
      <xdr:col>4</xdr:col>
      <xdr:colOff>886225</xdr:colOff>
      <xdr:row>5</xdr:row>
      <xdr:rowOff>289578</xdr:rowOff>
    </xdr:to>
    <xdr:pic>
      <xdr:nvPicPr>
        <xdr:cNvPr id="2" name="Image 1">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twoCellAnchor>
  <xdr:oneCellAnchor>
    <xdr:from>
      <xdr:col>4</xdr:col>
      <xdr:colOff>666750</xdr:colOff>
      <xdr:row>6</xdr:row>
      <xdr:rowOff>76200</xdr:rowOff>
    </xdr:from>
    <xdr:ext cx="219475" cy="213378"/>
    <xdr:pic>
      <xdr:nvPicPr>
        <xdr:cNvPr id="3" name="Image 2">
          <a:hlinkClick xmlns:r="http://schemas.openxmlformats.org/officeDocument/2006/relationships" r:id="rId3"/>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7</xdr:row>
      <xdr:rowOff>76200</xdr:rowOff>
    </xdr:from>
    <xdr:ext cx="219475" cy="213378"/>
    <xdr:pic>
      <xdr:nvPicPr>
        <xdr:cNvPr id="4" name="Image 3">
          <a:hlinkClick xmlns:r="http://schemas.openxmlformats.org/officeDocument/2006/relationships" r:id="rId4"/>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8</xdr:row>
      <xdr:rowOff>76200</xdr:rowOff>
    </xdr:from>
    <xdr:ext cx="219475" cy="213378"/>
    <xdr:pic>
      <xdr:nvPicPr>
        <xdr:cNvPr id="5" name="Image 4">
          <a:hlinkClick xmlns:r="http://schemas.openxmlformats.org/officeDocument/2006/relationships" r:id="rId5"/>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9</xdr:row>
      <xdr:rowOff>76200</xdr:rowOff>
    </xdr:from>
    <xdr:ext cx="219475" cy="213378"/>
    <xdr:pic>
      <xdr:nvPicPr>
        <xdr:cNvPr id="6" name="Image 5">
          <a:hlinkClick xmlns:r="http://schemas.openxmlformats.org/officeDocument/2006/relationships" r:id="rId6"/>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13</xdr:row>
      <xdr:rowOff>76200</xdr:rowOff>
    </xdr:from>
    <xdr:ext cx="219475" cy="213378"/>
    <xdr:pic>
      <xdr:nvPicPr>
        <xdr:cNvPr id="9" name="Image 8">
          <a:hlinkClick xmlns:r="http://schemas.openxmlformats.org/officeDocument/2006/relationships" r:id="rId7"/>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4</xdr:col>
      <xdr:colOff>666750</xdr:colOff>
      <xdr:row>14</xdr:row>
      <xdr:rowOff>76200</xdr:rowOff>
    </xdr:from>
    <xdr:ext cx="219475" cy="213378"/>
    <xdr:pic>
      <xdr:nvPicPr>
        <xdr:cNvPr id="10" name="Image 9">
          <a:hlinkClick xmlns:r="http://schemas.openxmlformats.org/officeDocument/2006/relationships" r:id="rId8"/>
        </xdr:cNvPr>
        <xdr:cNvPicPr>
          <a:picLocks noChangeAspect="1"/>
        </xdr:cNvPicPr>
      </xdr:nvPicPr>
      <xdr:blipFill>
        <a:blip xmlns:r="http://schemas.openxmlformats.org/officeDocument/2006/relationships" r:embed="rId2" cstate="print"/>
        <a:stretch>
          <a:fillRect/>
        </a:stretch>
      </xdr:blipFill>
      <xdr:spPr>
        <a:xfrm>
          <a:off x="4467225" y="1581150"/>
          <a:ext cx="219475" cy="213378"/>
        </a:xfrm>
        <a:prstGeom prst="rect">
          <a:avLst/>
        </a:prstGeom>
      </xdr:spPr>
    </xdr:pic>
    <xdr:clientData/>
  </xdr:oneCellAnchor>
  <xdr:oneCellAnchor>
    <xdr:from>
      <xdr:col>4</xdr:col>
      <xdr:colOff>666750</xdr:colOff>
      <xdr:row>18</xdr:row>
      <xdr:rowOff>76200</xdr:rowOff>
    </xdr:from>
    <xdr:ext cx="219475" cy="213378"/>
    <xdr:pic>
      <xdr:nvPicPr>
        <xdr:cNvPr id="11" name="Image 10"/>
        <xdr:cNvPicPr>
          <a:picLocks noChangeAspect="1"/>
        </xdr:cNvPicPr>
      </xdr:nvPicPr>
      <xdr:blipFill>
        <a:blip xmlns:r="http://schemas.openxmlformats.org/officeDocument/2006/relationships" r:embed="rId2" cstate="print"/>
        <a:stretch>
          <a:fillRect/>
        </a:stretch>
      </xdr:blipFill>
      <xdr:spPr>
        <a:xfrm>
          <a:off x="4467225" y="3467100"/>
          <a:ext cx="219475" cy="213378"/>
        </a:xfrm>
        <a:prstGeom prst="rect">
          <a:avLst/>
        </a:prstGeom>
      </xdr:spPr>
    </xdr:pic>
    <xdr:clientData/>
  </xdr:oneCellAnchor>
  <xdr:oneCellAnchor>
    <xdr:from>
      <xdr:col>4</xdr:col>
      <xdr:colOff>666750</xdr:colOff>
      <xdr:row>19</xdr:row>
      <xdr:rowOff>76200</xdr:rowOff>
    </xdr:from>
    <xdr:ext cx="219475" cy="213378"/>
    <xdr:pic>
      <xdr:nvPicPr>
        <xdr:cNvPr id="12" name="Image 11"/>
        <xdr:cNvPicPr>
          <a:picLocks noChangeAspect="1"/>
        </xdr:cNvPicPr>
      </xdr:nvPicPr>
      <xdr:blipFill>
        <a:blip xmlns:r="http://schemas.openxmlformats.org/officeDocument/2006/relationships" r:embed="rId2" cstate="print"/>
        <a:stretch>
          <a:fillRect/>
        </a:stretch>
      </xdr:blipFill>
      <xdr:spPr>
        <a:xfrm>
          <a:off x="4467225" y="3790950"/>
          <a:ext cx="219475" cy="213378"/>
        </a:xfrm>
        <a:prstGeom prst="rect">
          <a:avLst/>
        </a:prstGeom>
      </xdr:spPr>
    </xdr:pic>
    <xdr:clientData/>
  </xdr:oneCellAnchor>
  <xdr:oneCellAnchor>
    <xdr:from>
      <xdr:col>7</xdr:col>
      <xdr:colOff>666750</xdr:colOff>
      <xdr:row>5</xdr:row>
      <xdr:rowOff>76200</xdr:rowOff>
    </xdr:from>
    <xdr:ext cx="219475" cy="213378"/>
    <xdr:pic>
      <xdr:nvPicPr>
        <xdr:cNvPr id="13" name="Image 12">
          <a:hlinkClick xmlns:r="http://schemas.openxmlformats.org/officeDocument/2006/relationships" r:id="rId9"/>
        </xdr:cNvPr>
        <xdr:cNvPicPr>
          <a:picLocks noChangeAspect="1"/>
        </xdr:cNvPicPr>
      </xdr:nvPicPr>
      <xdr:blipFill>
        <a:blip xmlns:r="http://schemas.openxmlformats.org/officeDocument/2006/relationships" r:embed="rId2" cstate="print"/>
        <a:stretch>
          <a:fillRect/>
        </a:stretch>
      </xdr:blipFill>
      <xdr:spPr>
        <a:xfrm>
          <a:off x="4467225" y="1257300"/>
          <a:ext cx="219475" cy="213378"/>
        </a:xfrm>
        <a:prstGeom prst="rect">
          <a:avLst/>
        </a:prstGeom>
      </xdr:spPr>
    </xdr:pic>
    <xdr:clientData/>
  </xdr:oneCellAnchor>
  <xdr:oneCellAnchor>
    <xdr:from>
      <xdr:col>7</xdr:col>
      <xdr:colOff>666750</xdr:colOff>
      <xdr:row>6</xdr:row>
      <xdr:rowOff>76200</xdr:rowOff>
    </xdr:from>
    <xdr:ext cx="219475" cy="213378"/>
    <xdr:pic>
      <xdr:nvPicPr>
        <xdr:cNvPr id="14" name="Image 13">
          <a:hlinkClick xmlns:r="http://schemas.openxmlformats.org/officeDocument/2006/relationships" r:id="rId10"/>
        </xdr:cNvPr>
        <xdr:cNvPicPr>
          <a:picLocks noChangeAspect="1"/>
        </xdr:cNvPicPr>
      </xdr:nvPicPr>
      <xdr:blipFill>
        <a:blip xmlns:r="http://schemas.openxmlformats.org/officeDocument/2006/relationships" r:embed="rId2" cstate="print"/>
        <a:stretch>
          <a:fillRect/>
        </a:stretch>
      </xdr:blipFill>
      <xdr:spPr>
        <a:xfrm>
          <a:off x="4467225" y="1581150"/>
          <a:ext cx="219475" cy="213378"/>
        </a:xfrm>
        <a:prstGeom prst="rect">
          <a:avLst/>
        </a:prstGeom>
      </xdr:spPr>
    </xdr:pic>
    <xdr:clientData/>
  </xdr:oneCellAnchor>
  <xdr:oneCellAnchor>
    <xdr:from>
      <xdr:col>7</xdr:col>
      <xdr:colOff>666750</xdr:colOff>
      <xdr:row>7</xdr:row>
      <xdr:rowOff>76200</xdr:rowOff>
    </xdr:from>
    <xdr:ext cx="219475" cy="213378"/>
    <xdr:pic>
      <xdr:nvPicPr>
        <xdr:cNvPr id="15" name="Image 14">
          <a:hlinkClick xmlns:r="http://schemas.openxmlformats.org/officeDocument/2006/relationships" r:id="rId11"/>
        </xdr:cNvPr>
        <xdr:cNvPicPr>
          <a:picLocks noChangeAspect="1"/>
        </xdr:cNvPicPr>
      </xdr:nvPicPr>
      <xdr:blipFill>
        <a:blip xmlns:r="http://schemas.openxmlformats.org/officeDocument/2006/relationships" r:embed="rId2" cstate="print"/>
        <a:stretch>
          <a:fillRect/>
        </a:stretch>
      </xdr:blipFill>
      <xdr:spPr>
        <a:xfrm>
          <a:off x="4467225" y="1905000"/>
          <a:ext cx="219475" cy="213378"/>
        </a:xfrm>
        <a:prstGeom prst="rect">
          <a:avLst/>
        </a:prstGeom>
      </xdr:spPr>
    </xdr:pic>
    <xdr:clientData/>
  </xdr:oneCellAnchor>
  <xdr:oneCellAnchor>
    <xdr:from>
      <xdr:col>7</xdr:col>
      <xdr:colOff>666750</xdr:colOff>
      <xdr:row>8</xdr:row>
      <xdr:rowOff>76200</xdr:rowOff>
    </xdr:from>
    <xdr:ext cx="219475" cy="213378"/>
    <xdr:pic>
      <xdr:nvPicPr>
        <xdr:cNvPr id="16" name="Image 15">
          <a:hlinkClick xmlns:r="http://schemas.openxmlformats.org/officeDocument/2006/relationships" r:id="rId12"/>
        </xdr:cNvPr>
        <xdr:cNvPicPr>
          <a:picLocks noChangeAspect="1"/>
        </xdr:cNvPicPr>
      </xdr:nvPicPr>
      <xdr:blipFill>
        <a:blip xmlns:r="http://schemas.openxmlformats.org/officeDocument/2006/relationships" r:embed="rId2" cstate="print"/>
        <a:stretch>
          <a:fillRect/>
        </a:stretch>
      </xdr:blipFill>
      <xdr:spPr>
        <a:xfrm>
          <a:off x="4467225" y="2228850"/>
          <a:ext cx="219475" cy="213378"/>
        </a:xfrm>
        <a:prstGeom prst="rect">
          <a:avLst/>
        </a:prstGeom>
      </xdr:spPr>
    </xdr:pic>
    <xdr:clientData/>
  </xdr:oneCellAnchor>
  <xdr:oneCellAnchor>
    <xdr:from>
      <xdr:col>7</xdr:col>
      <xdr:colOff>666750</xdr:colOff>
      <xdr:row>9</xdr:row>
      <xdr:rowOff>76200</xdr:rowOff>
    </xdr:from>
    <xdr:ext cx="219475" cy="213378"/>
    <xdr:pic>
      <xdr:nvPicPr>
        <xdr:cNvPr id="17" name="Image 16">
          <a:hlinkClick xmlns:r="http://schemas.openxmlformats.org/officeDocument/2006/relationships" r:id="rId13"/>
        </xdr:cNvPr>
        <xdr:cNvPicPr>
          <a:picLocks noChangeAspect="1"/>
        </xdr:cNvPicPr>
      </xdr:nvPicPr>
      <xdr:blipFill>
        <a:blip xmlns:r="http://schemas.openxmlformats.org/officeDocument/2006/relationships" r:embed="rId2" cstate="print"/>
        <a:stretch>
          <a:fillRect/>
        </a:stretch>
      </xdr:blipFill>
      <xdr:spPr>
        <a:xfrm>
          <a:off x="4467225" y="2552700"/>
          <a:ext cx="219475" cy="213378"/>
        </a:xfrm>
        <a:prstGeom prst="rect">
          <a:avLst/>
        </a:prstGeom>
      </xdr:spPr>
    </xdr:pic>
    <xdr:clientData/>
  </xdr:oneCellAnchor>
  <xdr:oneCellAnchor>
    <xdr:from>
      <xdr:col>7</xdr:col>
      <xdr:colOff>666750</xdr:colOff>
      <xdr:row>13</xdr:row>
      <xdr:rowOff>76200</xdr:rowOff>
    </xdr:from>
    <xdr:ext cx="219475" cy="213378"/>
    <xdr:pic>
      <xdr:nvPicPr>
        <xdr:cNvPr id="18" name="Image 17">
          <a:hlinkClick xmlns:r="http://schemas.openxmlformats.org/officeDocument/2006/relationships" r:id="rId14"/>
        </xdr:cNvPr>
        <xdr:cNvPicPr>
          <a:picLocks noChangeAspect="1"/>
        </xdr:cNvPicPr>
      </xdr:nvPicPr>
      <xdr:blipFill>
        <a:blip xmlns:r="http://schemas.openxmlformats.org/officeDocument/2006/relationships" r:embed="rId2" cstate="print"/>
        <a:stretch>
          <a:fillRect/>
        </a:stretch>
      </xdr:blipFill>
      <xdr:spPr>
        <a:xfrm>
          <a:off x="4467225" y="3467100"/>
          <a:ext cx="219475" cy="213378"/>
        </a:xfrm>
        <a:prstGeom prst="rect">
          <a:avLst/>
        </a:prstGeom>
      </xdr:spPr>
    </xdr:pic>
    <xdr:clientData/>
  </xdr:oneCellAnchor>
  <xdr:oneCellAnchor>
    <xdr:from>
      <xdr:col>7</xdr:col>
      <xdr:colOff>666750</xdr:colOff>
      <xdr:row>14</xdr:row>
      <xdr:rowOff>76200</xdr:rowOff>
    </xdr:from>
    <xdr:ext cx="219475" cy="213378"/>
    <xdr:pic>
      <xdr:nvPicPr>
        <xdr:cNvPr id="19" name="Image 18">
          <a:hlinkClick xmlns:r="http://schemas.openxmlformats.org/officeDocument/2006/relationships" r:id="rId15"/>
        </xdr:cNvPr>
        <xdr:cNvPicPr>
          <a:picLocks noChangeAspect="1"/>
        </xdr:cNvPicPr>
      </xdr:nvPicPr>
      <xdr:blipFill>
        <a:blip xmlns:r="http://schemas.openxmlformats.org/officeDocument/2006/relationships" r:embed="rId2" cstate="print"/>
        <a:stretch>
          <a:fillRect/>
        </a:stretch>
      </xdr:blipFill>
      <xdr:spPr>
        <a:xfrm>
          <a:off x="4467225" y="3790950"/>
          <a:ext cx="219475" cy="21337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9525</xdr:colOff>
          <xdr:row>0</xdr:row>
          <xdr:rowOff>47625</xdr:rowOff>
        </xdr:from>
        <xdr:to>
          <xdr:col>15</xdr:col>
          <xdr:colOff>257175</xdr:colOff>
          <xdr:row>0</xdr:row>
          <xdr:rowOff>304800</xdr:rowOff>
        </xdr:to>
        <xdr:sp macro="" textlink="">
          <xdr:nvSpPr>
            <xdr:cNvPr id="26625" name="bouton1DEG" hidden="1">
              <a:extLst>
                <a:ext uri="{63B3BB69-23CF-44E3-9099-C40C66FF867C}">
                  <a14:compatExt spid="_x0000_s26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295275</xdr:colOff>
          <xdr:row>0</xdr:row>
          <xdr:rowOff>38100</xdr:rowOff>
        </xdr:from>
        <xdr:to>
          <xdr:col>18</xdr:col>
          <xdr:colOff>95250</xdr:colOff>
          <xdr:row>0</xdr:row>
          <xdr:rowOff>323850</xdr:rowOff>
        </xdr:to>
        <xdr:sp macro="" textlink="">
          <xdr:nvSpPr>
            <xdr:cNvPr id="26626" name="bouton2DEG" hidden="1">
              <a:extLst>
                <a:ext uri="{63B3BB69-23CF-44E3-9099-C40C66FF867C}">
                  <a14:compatExt spid="_x0000_s266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ntrol" Target="../activeX/activeX2.xml"/><Relationship Id="rId5" Type="http://schemas.openxmlformats.org/officeDocument/2006/relationships/image" Target="../media/image2.emf"/><Relationship Id="rId4" Type="http://schemas.openxmlformats.org/officeDocument/2006/relationships/control" Target="../activeX/activeX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6"/>
  <dimension ref="D2:H20"/>
  <sheetViews>
    <sheetView showGridLines="0" workbookViewId="0">
      <selection activeCell="A10" sqref="A10"/>
    </sheetView>
  </sheetViews>
  <sheetFormatPr baseColWidth="10" defaultColWidth="11.42578125" defaultRowHeight="15" x14ac:dyDescent="0.25"/>
  <cols>
    <col min="1" max="3" width="11.42578125" style="67"/>
    <col min="4" max="4" width="26.42578125" style="67" customWidth="1"/>
    <col min="5" max="6" width="22.7109375" style="67" customWidth="1"/>
    <col min="7" max="7" width="26.42578125" style="67" customWidth="1"/>
    <col min="8" max="8" width="22.7109375" style="67" customWidth="1"/>
    <col min="9" max="10" width="18.5703125" style="67" customWidth="1"/>
    <col min="11" max="16384" width="11.42578125" style="67"/>
  </cols>
  <sheetData>
    <row r="2" spans="4:8" ht="24.95" x14ac:dyDescent="0.35">
      <c r="D2" s="901" t="s">
        <v>118</v>
      </c>
      <c r="E2" s="901"/>
      <c r="F2" s="901"/>
      <c r="G2" s="901"/>
      <c r="H2" s="901"/>
    </row>
    <row r="3" spans="4:8" thickBot="1" x14ac:dyDescent="0.4"/>
    <row r="4" spans="4:8" ht="16.5" customHeight="1" thickBot="1" x14ac:dyDescent="0.3">
      <c r="D4" s="99" t="s">
        <v>104</v>
      </c>
      <c r="E4" s="100" t="s">
        <v>105</v>
      </c>
      <c r="F4" s="101"/>
      <c r="G4" s="99" t="s">
        <v>104</v>
      </c>
      <c r="H4" s="100" t="s">
        <v>105</v>
      </c>
    </row>
    <row r="5" spans="4:8" ht="8.25" customHeight="1" thickBot="1" x14ac:dyDescent="0.4"/>
    <row r="6" spans="4:8" ht="30.75" customHeight="1" x14ac:dyDescent="0.35">
      <c r="D6" s="102" t="s">
        <v>106</v>
      </c>
      <c r="E6" s="82"/>
      <c r="G6" s="102" t="s">
        <v>107</v>
      </c>
      <c r="H6" s="82"/>
    </row>
    <row r="7" spans="4:8" ht="30.75" customHeight="1" x14ac:dyDescent="0.25">
      <c r="D7" s="103" t="s">
        <v>77</v>
      </c>
      <c r="E7" s="83"/>
      <c r="G7" s="103" t="s">
        <v>108</v>
      </c>
      <c r="H7" s="83"/>
    </row>
    <row r="8" spans="4:8" ht="30.75" customHeight="1" x14ac:dyDescent="0.25">
      <c r="D8" s="103" t="s">
        <v>96</v>
      </c>
      <c r="E8" s="83"/>
      <c r="G8" s="103" t="s">
        <v>109</v>
      </c>
      <c r="H8" s="83"/>
    </row>
    <row r="9" spans="4:8" ht="30.75" customHeight="1" x14ac:dyDescent="0.25">
      <c r="D9" s="103" t="s">
        <v>110</v>
      </c>
      <c r="E9" s="83"/>
      <c r="G9" s="105" t="s">
        <v>111</v>
      </c>
      <c r="H9" s="83"/>
    </row>
    <row r="10" spans="4:8" ht="30.75" customHeight="1" thickBot="1" x14ac:dyDescent="0.3">
      <c r="D10" s="104" t="s">
        <v>92</v>
      </c>
      <c r="E10" s="84"/>
      <c r="G10" s="104" t="s">
        <v>112</v>
      </c>
      <c r="H10" s="84"/>
    </row>
    <row r="11" spans="4:8" ht="21.75" customHeight="1" thickBot="1" x14ac:dyDescent="0.3"/>
    <row r="12" spans="4:8" ht="16.5" customHeight="1" thickBot="1" x14ac:dyDescent="0.3">
      <c r="D12" s="99" t="s">
        <v>104</v>
      </c>
      <c r="E12" s="100" t="s">
        <v>105</v>
      </c>
      <c r="F12" s="101"/>
      <c r="G12" s="99" t="s">
        <v>104</v>
      </c>
      <c r="H12" s="100" t="s">
        <v>105</v>
      </c>
    </row>
    <row r="13" spans="4:8" ht="8.25" customHeight="1" thickBot="1" x14ac:dyDescent="0.3"/>
    <row r="14" spans="4:8" ht="30.75" customHeight="1" x14ac:dyDescent="0.25">
      <c r="D14" s="102" t="s">
        <v>113</v>
      </c>
      <c r="E14" s="82"/>
      <c r="G14" s="102" t="s">
        <v>117</v>
      </c>
      <c r="H14" s="82"/>
    </row>
    <row r="15" spans="4:8" ht="30.75" customHeight="1" thickBot="1" x14ac:dyDescent="0.3">
      <c r="D15" s="104" t="s">
        <v>34</v>
      </c>
      <c r="E15" s="84"/>
      <c r="G15" s="104" t="s">
        <v>114</v>
      </c>
      <c r="H15" s="84"/>
    </row>
    <row r="16" spans="4:8" ht="21.75" customHeight="1" thickBot="1" x14ac:dyDescent="0.3"/>
    <row r="17" spans="4:5" ht="16.5" customHeight="1" thickBot="1" x14ac:dyDescent="0.3">
      <c r="D17" s="99" t="s">
        <v>104</v>
      </c>
      <c r="E17" s="100" t="s">
        <v>105</v>
      </c>
    </row>
    <row r="18" spans="4:5" ht="8.25" customHeight="1" thickBot="1" x14ac:dyDescent="0.3"/>
    <row r="19" spans="4:5" ht="30.75" customHeight="1" x14ac:dyDescent="0.25">
      <c r="D19" s="106" t="s">
        <v>115</v>
      </c>
      <c r="E19" s="82"/>
    </row>
    <row r="20" spans="4:5" ht="30.75" customHeight="1" thickBot="1" x14ac:dyDescent="0.3">
      <c r="D20" s="107" t="s">
        <v>116</v>
      </c>
      <c r="E20" s="84"/>
    </row>
  </sheetData>
  <mergeCells count="1">
    <mergeCell ref="D2:H2"/>
  </mergeCells>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0000"/>
  </sheetPr>
  <dimension ref="A1:AD38"/>
  <sheetViews>
    <sheetView showGridLines="0" zoomScale="110" zoomScaleNormal="110" workbookViewId="0">
      <selection activeCell="A7" sqref="A7:XFD7"/>
    </sheetView>
  </sheetViews>
  <sheetFormatPr baseColWidth="10" defaultRowHeight="15" x14ac:dyDescent="0.25"/>
  <cols>
    <col min="1" max="1" width="1.7109375" customWidth="1"/>
    <col min="2" max="2" width="19.5703125" bestFit="1" customWidth="1"/>
    <col min="3" max="3" width="16.7109375" customWidth="1"/>
    <col min="4" max="4" width="5.85546875" customWidth="1"/>
    <col min="5" max="5" width="5.85546875" style="67" customWidth="1"/>
    <col min="6" max="6" width="8.140625" style="67" customWidth="1"/>
    <col min="7" max="7" width="19.5703125" bestFit="1" customWidth="1"/>
    <col min="8" max="8" width="8.140625" customWidth="1"/>
    <col min="9" max="9" width="5.85546875" customWidth="1"/>
    <col min="10" max="10" width="5.85546875" style="67" customWidth="1"/>
    <col min="11" max="11" width="3" bestFit="1" customWidth="1"/>
    <col min="12" max="12" width="19.5703125" bestFit="1" customWidth="1"/>
    <col min="13" max="13" width="8.140625" customWidth="1"/>
    <col min="14" max="14" width="5.85546875" customWidth="1"/>
    <col min="15" max="15" width="5.85546875" style="67" customWidth="1"/>
    <col min="16" max="16" width="3" bestFit="1" customWidth="1"/>
    <col min="17" max="17" width="19.5703125" bestFit="1" customWidth="1"/>
    <col min="18" max="18" width="8.140625" bestFit="1" customWidth="1"/>
    <col min="19" max="19" width="8" customWidth="1"/>
    <col min="20" max="20" width="6.85546875" style="67" bestFit="1" customWidth="1"/>
    <col min="21" max="21" width="6.5703125" customWidth="1"/>
    <col min="22" max="22" width="19.5703125" bestFit="1" customWidth="1"/>
    <col min="23" max="23" width="8.140625" bestFit="1" customWidth="1"/>
    <col min="24" max="24" width="9.28515625" bestFit="1" customWidth="1"/>
    <col min="25" max="25" width="6.85546875" style="67" bestFit="1" customWidth="1"/>
    <col min="26" max="26" width="3" bestFit="1" customWidth="1"/>
    <col min="27" max="27" width="19.5703125" bestFit="1" customWidth="1"/>
    <col min="28" max="29" width="8.140625" bestFit="1" customWidth="1"/>
    <col min="30" max="30" width="6.85546875" style="67" bestFit="1" customWidth="1"/>
  </cols>
  <sheetData>
    <row r="1" spans="1:30" s="67" customFormat="1" ht="29.25" x14ac:dyDescent="0.25">
      <c r="B1" s="905" t="s">
        <v>126</v>
      </c>
      <c r="C1" s="905"/>
    </row>
    <row r="2" spans="1:30" ht="16.5" thickBot="1" x14ac:dyDescent="0.3">
      <c r="B2" s="43" t="s">
        <v>90</v>
      </c>
      <c r="C2" s="118">
        <v>43101</v>
      </c>
      <c r="D2" s="67"/>
    </row>
    <row r="3" spans="1:30" s="43" customFormat="1" ht="26.25" customHeight="1" thickBot="1" x14ac:dyDescent="0.3">
      <c r="B3" s="902" t="s">
        <v>77</v>
      </c>
      <c r="C3" s="903"/>
      <c r="D3" s="903"/>
      <c r="E3" s="903"/>
      <c r="F3" s="904"/>
      <c r="G3" s="140" t="s">
        <v>46</v>
      </c>
      <c r="H3" s="141"/>
      <c r="I3" s="141"/>
      <c r="J3" s="142"/>
      <c r="K3" s="131"/>
      <c r="L3" s="137" t="s">
        <v>60</v>
      </c>
      <c r="M3" s="138"/>
      <c r="N3" s="138"/>
      <c r="O3" s="139"/>
      <c r="P3" s="132"/>
      <c r="Q3" s="912" t="s">
        <v>67</v>
      </c>
      <c r="R3" s="913"/>
      <c r="S3" s="913"/>
      <c r="T3" s="913"/>
      <c r="U3" s="914"/>
      <c r="V3" s="906" t="s">
        <v>68</v>
      </c>
      <c r="W3" s="907"/>
      <c r="X3" s="907"/>
      <c r="Y3" s="908"/>
      <c r="Z3" s="132"/>
      <c r="AA3" s="909" t="s">
        <v>84</v>
      </c>
      <c r="AB3" s="910"/>
      <c r="AC3" s="910"/>
      <c r="AD3" s="911"/>
    </row>
    <row r="4" spans="1:30" s="18" customFormat="1" ht="30.75" thickBot="1" x14ac:dyDescent="0.3">
      <c r="A4" s="21"/>
      <c r="B4" s="122" t="s">
        <v>66</v>
      </c>
      <c r="C4" s="98" t="s">
        <v>85</v>
      </c>
      <c r="D4" s="98" t="s">
        <v>122</v>
      </c>
      <c r="E4" s="98" t="s">
        <v>123</v>
      </c>
      <c r="F4" s="123" t="s">
        <v>121</v>
      </c>
      <c r="G4" s="124" t="s">
        <v>66</v>
      </c>
      <c r="H4" s="98" t="s">
        <v>85</v>
      </c>
      <c r="I4" s="98" t="s">
        <v>122</v>
      </c>
      <c r="J4" s="98" t="s">
        <v>124</v>
      </c>
      <c r="K4" s="51"/>
      <c r="L4" s="124" t="s">
        <v>66</v>
      </c>
      <c r="M4" s="125" t="s">
        <v>85</v>
      </c>
      <c r="N4" s="98" t="s">
        <v>125</v>
      </c>
      <c r="O4" s="126" t="s">
        <v>123</v>
      </c>
      <c r="P4" s="4"/>
      <c r="Q4" s="124" t="s">
        <v>66</v>
      </c>
      <c r="R4" s="125" t="s">
        <v>85</v>
      </c>
      <c r="S4" s="98" t="s">
        <v>125</v>
      </c>
      <c r="T4" s="126" t="s">
        <v>123</v>
      </c>
      <c r="U4" s="306" t="s">
        <v>143</v>
      </c>
      <c r="V4" s="127" t="s">
        <v>66</v>
      </c>
      <c r="W4" s="98" t="s">
        <v>85</v>
      </c>
      <c r="X4" s="98" t="s">
        <v>125</v>
      </c>
      <c r="Y4" s="126" t="s">
        <v>123</v>
      </c>
      <c r="Z4" s="4"/>
      <c r="AA4" s="124" t="s">
        <v>66</v>
      </c>
      <c r="AB4" s="128" t="s">
        <v>85</v>
      </c>
      <c r="AC4" s="98" t="s">
        <v>125</v>
      </c>
      <c r="AD4" s="126" t="s">
        <v>123</v>
      </c>
    </row>
    <row r="5" spans="1:30" x14ac:dyDescent="0.25">
      <c r="A5" s="22"/>
      <c r="B5" s="87" t="s">
        <v>2</v>
      </c>
      <c r="C5" s="69" t="e">
        <f>COLUMN(#REF!)-1</f>
        <v>#REF!</v>
      </c>
      <c r="D5" s="69">
        <v>4800</v>
      </c>
      <c r="E5" s="94">
        <v>4800</v>
      </c>
      <c r="F5" s="91"/>
      <c r="G5" s="116" t="str">
        <f t="shared" ref="G5:G32" si="0">B5</f>
        <v>Débit</v>
      </c>
      <c r="H5" s="69">
        <f>COLUMN('Station Degrémont'!B7)-1</f>
        <v>1</v>
      </c>
      <c r="I5" s="69">
        <v>1000</v>
      </c>
      <c r="J5" s="95">
        <v>100000000</v>
      </c>
      <c r="K5" s="4"/>
      <c r="L5" s="69" t="str">
        <f t="shared" ref="L5:L32" si="1">B5</f>
        <v>Débit</v>
      </c>
      <c r="M5" s="69">
        <f>COLUMN('Station Degrémont'!B7)-1</f>
        <v>1</v>
      </c>
      <c r="N5" s="95">
        <v>100000000</v>
      </c>
      <c r="O5" s="95">
        <v>100000000</v>
      </c>
      <c r="P5" s="4"/>
      <c r="Q5" s="69" t="str">
        <f t="shared" ref="Q5:Q32" si="2">B5</f>
        <v>Débit</v>
      </c>
      <c r="R5" s="206" t="e">
        <f>COLUMN(#REF!)-1</f>
        <v>#REF!</v>
      </c>
      <c r="S5" s="96">
        <v>100000000</v>
      </c>
      <c r="T5" s="96">
        <v>100000000</v>
      </c>
      <c r="U5" s="96">
        <v>100000000</v>
      </c>
      <c r="V5" s="69" t="str">
        <f t="shared" ref="V5:V32" si="3">B5</f>
        <v>Débit</v>
      </c>
      <c r="W5" s="205" t="e">
        <f>COLUMN(#REF!)-1</f>
        <v>#REF!</v>
      </c>
      <c r="X5" s="96">
        <v>100000000</v>
      </c>
      <c r="Y5" s="96">
        <v>100000000</v>
      </c>
      <c r="Z5" s="4"/>
      <c r="AA5" s="121" t="str">
        <f t="shared" ref="AA5:AA32" si="4">B5</f>
        <v>Débit</v>
      </c>
      <c r="AB5" s="116" t="e">
        <f>COLUMN(#REF!)-1</f>
        <v>#REF!</v>
      </c>
      <c r="AC5" s="129">
        <v>1000000</v>
      </c>
      <c r="AD5" s="116">
        <v>100000</v>
      </c>
    </row>
    <row r="6" spans="1:30" x14ac:dyDescent="0.25">
      <c r="A6" s="22"/>
      <c r="B6" s="88" t="s">
        <v>1</v>
      </c>
      <c r="C6" s="70" t="e">
        <f>COLUMN(#REF!)-1</f>
        <v>#REF!</v>
      </c>
      <c r="D6" s="70" t="s">
        <v>99</v>
      </c>
      <c r="E6" s="95">
        <v>1000000</v>
      </c>
      <c r="F6" s="92"/>
      <c r="G6" s="70" t="str">
        <f t="shared" si="0"/>
        <v>pH</v>
      </c>
      <c r="H6" s="70">
        <f>COLUMN('Station Degrémont'!C7)-1</f>
        <v>2</v>
      </c>
      <c r="I6" s="95">
        <v>100000000</v>
      </c>
      <c r="J6" s="95">
        <v>100000000</v>
      </c>
      <c r="K6" s="4"/>
      <c r="L6" s="70" t="str">
        <f t="shared" si="1"/>
        <v>pH</v>
      </c>
      <c r="M6" s="70">
        <f>COLUMN('Station Degrémont'!W7)-1</f>
        <v>22</v>
      </c>
      <c r="N6" s="95">
        <v>100000000</v>
      </c>
      <c r="O6" s="95">
        <v>100000000</v>
      </c>
      <c r="P6" s="4"/>
      <c r="Q6" s="70" t="str">
        <f t="shared" si="2"/>
        <v>pH</v>
      </c>
      <c r="R6" s="95"/>
      <c r="S6" s="95">
        <v>100000000</v>
      </c>
      <c r="T6" s="95">
        <v>100000000</v>
      </c>
      <c r="U6" s="95">
        <v>100000000</v>
      </c>
      <c r="V6" s="70" t="str">
        <f t="shared" si="3"/>
        <v>pH</v>
      </c>
      <c r="W6" s="201"/>
      <c r="X6" s="95">
        <v>100000000</v>
      </c>
      <c r="Y6" s="95">
        <v>100000000</v>
      </c>
      <c r="Z6" s="4"/>
      <c r="AA6" s="88" t="str">
        <f t="shared" si="4"/>
        <v>pH</v>
      </c>
      <c r="AB6" s="95"/>
      <c r="AC6" s="95">
        <v>100000000</v>
      </c>
      <c r="AD6" s="95">
        <v>100000000</v>
      </c>
    </row>
    <row r="7" spans="1:30" x14ac:dyDescent="0.25">
      <c r="A7" s="45"/>
      <c r="B7" s="89" t="s">
        <v>35</v>
      </c>
      <c r="C7" s="70" t="e">
        <f>COLUMN(#REF!)-1</f>
        <v>#REF!</v>
      </c>
      <c r="D7" s="70">
        <v>1750</v>
      </c>
      <c r="E7" s="96">
        <f t="shared" ref="E7:E31" si="5">D7*2</f>
        <v>3500</v>
      </c>
      <c r="F7" s="93">
        <v>3500</v>
      </c>
      <c r="G7" s="70" t="str">
        <f t="shared" si="0"/>
        <v>DCO</v>
      </c>
      <c r="H7" s="70">
        <f>COLUMN('Station Degrémont'!F7)-1</f>
        <v>5</v>
      </c>
      <c r="I7" s="70">
        <v>5000</v>
      </c>
      <c r="J7" s="95">
        <v>100000000</v>
      </c>
      <c r="K7" s="4"/>
      <c r="L7" s="70" t="str">
        <f t="shared" si="1"/>
        <v>DCO</v>
      </c>
      <c r="M7" s="70">
        <f>COLUMN('Station Degrémont'!Z7)-1</f>
        <v>25</v>
      </c>
      <c r="N7" s="70">
        <v>2000</v>
      </c>
      <c r="O7" s="70">
        <v>2500</v>
      </c>
      <c r="P7" s="4"/>
      <c r="Q7" s="70" t="str">
        <f t="shared" si="2"/>
        <v>DCO</v>
      </c>
      <c r="R7" s="96" t="e">
        <f>COLUMN(#REF!)-1</f>
        <v>#REF!</v>
      </c>
      <c r="S7" s="96">
        <v>100000000</v>
      </c>
      <c r="T7" s="96">
        <v>100000000</v>
      </c>
      <c r="U7" s="96">
        <v>100000000</v>
      </c>
      <c r="V7" s="70" t="str">
        <f>B7</f>
        <v>DCO</v>
      </c>
      <c r="W7" s="205" t="e">
        <f>COLUMN(#REF!)-1</f>
        <v>#REF!</v>
      </c>
      <c r="X7" s="96">
        <v>100000000</v>
      </c>
      <c r="Y7" s="96">
        <v>100000000</v>
      </c>
      <c r="Z7" s="4"/>
      <c r="AA7" s="88" t="str">
        <f t="shared" si="4"/>
        <v>DCO</v>
      </c>
      <c r="AB7" s="70">
        <v>4</v>
      </c>
      <c r="AC7" s="130">
        <v>17000</v>
      </c>
      <c r="AD7" s="70">
        <v>26000</v>
      </c>
    </row>
    <row r="8" spans="1:30" x14ac:dyDescent="0.25">
      <c r="A8" s="22"/>
      <c r="B8" s="88" t="s">
        <v>45</v>
      </c>
      <c r="C8" s="70" t="e">
        <f>COLUMN(#REF!)-1</f>
        <v>#REF!</v>
      </c>
      <c r="D8" s="95">
        <v>100000000</v>
      </c>
      <c r="E8" s="95">
        <f t="shared" si="5"/>
        <v>200000000</v>
      </c>
      <c r="F8" s="92"/>
      <c r="G8" s="70" t="str">
        <f t="shared" si="0"/>
        <v>DCO à D2</v>
      </c>
      <c r="H8" s="70">
        <f>COLUMN('Station Degrémont'!J7)-1</f>
        <v>9</v>
      </c>
      <c r="I8" s="95">
        <v>100000000</v>
      </c>
      <c r="J8" s="95">
        <v>100000000</v>
      </c>
      <c r="K8" s="4"/>
      <c r="L8" s="70" t="str">
        <f t="shared" si="1"/>
        <v>DCO à D2</v>
      </c>
      <c r="M8" s="95">
        <v>100000000</v>
      </c>
      <c r="N8" s="95">
        <v>100000000</v>
      </c>
      <c r="O8" s="95">
        <v>100000000</v>
      </c>
      <c r="P8" s="4"/>
      <c r="Q8" s="70" t="str">
        <f t="shared" si="2"/>
        <v>DCO à D2</v>
      </c>
      <c r="R8" s="95"/>
      <c r="S8" s="95">
        <v>100000000</v>
      </c>
      <c r="T8" s="95">
        <v>100000000</v>
      </c>
      <c r="U8" s="95">
        <v>100000000</v>
      </c>
      <c r="V8" s="70" t="str">
        <f t="shared" si="3"/>
        <v>DCO à D2</v>
      </c>
      <c r="W8" s="201"/>
      <c r="X8" s="95">
        <v>100000000</v>
      </c>
      <c r="Y8" s="95">
        <v>100000000</v>
      </c>
      <c r="Z8" s="4"/>
      <c r="AA8" s="88" t="str">
        <f t="shared" si="4"/>
        <v>DCO à D2</v>
      </c>
      <c r="AB8" s="95"/>
      <c r="AC8" s="95">
        <v>100000000</v>
      </c>
      <c r="AD8" s="95">
        <v>100000000</v>
      </c>
    </row>
    <row r="9" spans="1:30" x14ac:dyDescent="0.25">
      <c r="A9" s="22"/>
      <c r="B9" s="88" t="s">
        <v>3</v>
      </c>
      <c r="C9" s="70" t="e">
        <f>COLUMN(#REF!)-1</f>
        <v>#REF!</v>
      </c>
      <c r="D9" s="70">
        <v>400</v>
      </c>
      <c r="E9" s="96">
        <f t="shared" si="5"/>
        <v>800</v>
      </c>
      <c r="F9" s="93">
        <v>1500</v>
      </c>
      <c r="G9" s="70" t="str">
        <f t="shared" si="0"/>
        <v>MES</v>
      </c>
      <c r="H9" s="70">
        <f>COLUMN('Station Degrémont'!O7)-1</f>
        <v>14</v>
      </c>
      <c r="I9" s="70">
        <v>4000</v>
      </c>
      <c r="J9" s="95">
        <v>100000000</v>
      </c>
      <c r="K9" s="4"/>
      <c r="L9" s="70" t="str">
        <f t="shared" si="1"/>
        <v>MES</v>
      </c>
      <c r="M9" s="70">
        <f>COLUMN('Station Degrémont'!AE7)-1</f>
        <v>30</v>
      </c>
      <c r="N9" s="70">
        <v>55</v>
      </c>
      <c r="O9" s="70">
        <v>110</v>
      </c>
      <c r="P9" s="4"/>
      <c r="Q9" s="70" t="str">
        <f t="shared" si="2"/>
        <v>MES</v>
      </c>
      <c r="R9" s="96" t="e">
        <f>COLUMN(#REF!)-1</f>
        <v>#REF!</v>
      </c>
      <c r="S9" s="96">
        <v>100000000</v>
      </c>
      <c r="T9" s="96">
        <v>100000000</v>
      </c>
      <c r="U9" s="96">
        <v>100000000</v>
      </c>
      <c r="V9" s="70" t="str">
        <f t="shared" si="3"/>
        <v>MES</v>
      </c>
      <c r="W9" s="205" t="e">
        <f>COLUMN(#REF!)-1</f>
        <v>#REF!</v>
      </c>
      <c r="X9" s="96">
        <v>100000000</v>
      </c>
      <c r="Y9" s="96">
        <v>100000000</v>
      </c>
      <c r="Z9" s="4"/>
      <c r="AA9" s="88" t="str">
        <f t="shared" si="4"/>
        <v>MES</v>
      </c>
      <c r="AB9" s="70">
        <v>9</v>
      </c>
      <c r="AC9" s="130">
        <v>2600</v>
      </c>
      <c r="AD9" s="70">
        <v>5000</v>
      </c>
    </row>
    <row r="10" spans="1:30" s="67" customFormat="1" x14ac:dyDescent="0.25">
      <c r="A10" s="22"/>
      <c r="B10" s="735" t="s">
        <v>95</v>
      </c>
      <c r="C10" s="736">
        <v>24</v>
      </c>
      <c r="D10" s="736">
        <v>10</v>
      </c>
      <c r="E10" s="737">
        <v>20</v>
      </c>
      <c r="F10" s="739"/>
      <c r="G10" s="736" t="str">
        <f t="shared" si="0"/>
        <v>Fluorure</v>
      </c>
      <c r="H10" s="738"/>
      <c r="I10" s="738"/>
      <c r="J10" s="738"/>
      <c r="K10" s="4"/>
      <c r="L10" s="736" t="str">
        <f t="shared" si="1"/>
        <v>Fluorure</v>
      </c>
      <c r="M10" s="738"/>
      <c r="N10" s="738"/>
      <c r="O10" s="738"/>
      <c r="P10" s="4"/>
      <c r="Q10" s="736" t="str">
        <f t="shared" si="2"/>
        <v>Fluorure</v>
      </c>
      <c r="R10" s="738"/>
      <c r="S10" s="738"/>
      <c r="T10" s="738"/>
      <c r="U10" s="738"/>
      <c r="V10" s="736" t="str">
        <f t="shared" si="3"/>
        <v>Fluorure</v>
      </c>
      <c r="W10" s="201"/>
      <c r="X10" s="738"/>
      <c r="Y10" s="738"/>
      <c r="Z10" s="4"/>
      <c r="AA10" s="735" t="str">
        <f t="shared" si="4"/>
        <v>Fluorure</v>
      </c>
      <c r="AB10" s="738"/>
      <c r="AC10" s="740"/>
      <c r="AD10" s="738"/>
    </row>
    <row r="11" spans="1:30" x14ac:dyDescent="0.25">
      <c r="A11" s="22"/>
      <c r="B11" s="88" t="s">
        <v>98</v>
      </c>
      <c r="C11" s="70" t="e">
        <f>COLUMN(#REF!)-1</f>
        <v>#REF!</v>
      </c>
      <c r="D11" s="70">
        <v>15</v>
      </c>
      <c r="E11" s="96">
        <f t="shared" si="5"/>
        <v>30</v>
      </c>
      <c r="F11" s="93">
        <v>70</v>
      </c>
      <c r="G11" s="70" t="str">
        <f t="shared" si="0"/>
        <v>Ptotal</v>
      </c>
      <c r="H11" s="70">
        <f>COLUMN('Station Degrémont'!S7)-1</f>
        <v>18</v>
      </c>
      <c r="I11" s="70">
        <v>500</v>
      </c>
      <c r="J11" s="95">
        <v>100000000</v>
      </c>
      <c r="K11" s="4"/>
      <c r="L11" s="70" t="str">
        <f t="shared" si="1"/>
        <v>Ptotal</v>
      </c>
      <c r="M11" s="70">
        <f>COLUMN('Station Degrémont'!AI7)-1</f>
        <v>34</v>
      </c>
      <c r="N11" s="70">
        <v>20</v>
      </c>
      <c r="O11" s="70">
        <v>40</v>
      </c>
      <c r="P11" s="4"/>
      <c r="Q11" s="70" t="str">
        <f t="shared" si="2"/>
        <v>Ptotal</v>
      </c>
      <c r="R11" s="95"/>
      <c r="S11" s="95">
        <v>100000000</v>
      </c>
      <c r="T11" s="95">
        <v>100000000</v>
      </c>
      <c r="U11" s="95">
        <v>100000000</v>
      </c>
      <c r="V11" s="70" t="str">
        <f t="shared" si="3"/>
        <v>Ptotal</v>
      </c>
      <c r="W11" s="205" t="e">
        <f>COLUMN(#REF!)-1</f>
        <v>#REF!</v>
      </c>
      <c r="X11" s="96">
        <v>100000000</v>
      </c>
      <c r="Y11" s="96">
        <v>100000000</v>
      </c>
      <c r="Z11" s="4"/>
      <c r="AA11" s="88" t="str">
        <f t="shared" si="4"/>
        <v>Ptotal</v>
      </c>
      <c r="AB11" s="95"/>
      <c r="AC11" s="95">
        <v>100000000</v>
      </c>
      <c r="AD11" s="95">
        <v>100000000</v>
      </c>
    </row>
    <row r="12" spans="1:30" x14ac:dyDescent="0.25">
      <c r="A12" s="22"/>
      <c r="B12" s="88" t="s">
        <v>41</v>
      </c>
      <c r="C12" s="70" t="e">
        <f>COLUMN(#REF!)-1</f>
        <v>#REF!</v>
      </c>
      <c r="D12" s="95">
        <v>100000000</v>
      </c>
      <c r="E12" s="95">
        <f t="shared" si="5"/>
        <v>200000000</v>
      </c>
      <c r="F12" s="92"/>
      <c r="G12" s="70" t="str">
        <f t="shared" si="0"/>
        <v>NTK</v>
      </c>
      <c r="H12" s="70">
        <f>COLUMN('Station Degrémont'!U7)-1</f>
        <v>20</v>
      </c>
      <c r="I12" s="95">
        <v>100000000</v>
      </c>
      <c r="J12" s="95">
        <v>100000000</v>
      </c>
      <c r="K12" s="4"/>
      <c r="L12" s="70" t="str">
        <f t="shared" si="1"/>
        <v>NTK</v>
      </c>
      <c r="M12" s="70">
        <f>COLUMN('Station Degrémont'!AL7)-1</f>
        <v>37</v>
      </c>
      <c r="N12" s="95">
        <v>100000000</v>
      </c>
      <c r="O12" s="95">
        <v>100000000</v>
      </c>
      <c r="P12" s="4"/>
      <c r="Q12" s="70" t="str">
        <f t="shared" si="2"/>
        <v>NTK</v>
      </c>
      <c r="R12" s="95"/>
      <c r="S12" s="95">
        <v>100000000</v>
      </c>
      <c r="T12" s="95">
        <v>100000000</v>
      </c>
      <c r="U12" s="95">
        <v>100000000</v>
      </c>
      <c r="V12" s="70" t="str">
        <f t="shared" si="3"/>
        <v>NTK</v>
      </c>
      <c r="W12" s="205" t="e">
        <f>COLUMN(#REF!)-1</f>
        <v>#REF!</v>
      </c>
      <c r="X12" s="96">
        <v>100000000</v>
      </c>
      <c r="Y12" s="96">
        <v>100000000</v>
      </c>
      <c r="Z12" s="4"/>
      <c r="AA12" s="88" t="str">
        <f t="shared" si="4"/>
        <v>NTK</v>
      </c>
      <c r="AB12" s="95"/>
      <c r="AC12" s="95">
        <v>100000000</v>
      </c>
      <c r="AD12" s="95">
        <v>100000000</v>
      </c>
    </row>
    <row r="13" spans="1:30" x14ac:dyDescent="0.25">
      <c r="A13" s="22"/>
      <c r="B13" s="88" t="s">
        <v>42</v>
      </c>
      <c r="C13" s="70" t="e">
        <f>COLUMN(#REF!)-1</f>
        <v>#REF!</v>
      </c>
      <c r="D13" s="95">
        <v>100000000</v>
      </c>
      <c r="E13" s="95">
        <f t="shared" si="5"/>
        <v>200000000</v>
      </c>
      <c r="F13" s="92"/>
      <c r="G13" s="70" t="str">
        <f t="shared" si="0"/>
        <v>NH4</v>
      </c>
      <c r="H13" s="95">
        <v>100000000</v>
      </c>
      <c r="I13" s="95">
        <v>100000000</v>
      </c>
      <c r="J13" s="95">
        <v>100000000</v>
      </c>
      <c r="K13" s="4"/>
      <c r="L13" s="70" t="str">
        <f t="shared" si="1"/>
        <v>NH4</v>
      </c>
      <c r="M13" s="95">
        <v>100000000</v>
      </c>
      <c r="N13" s="95">
        <v>100000000</v>
      </c>
      <c r="O13" s="95">
        <v>100000000</v>
      </c>
      <c r="P13" s="4"/>
      <c r="Q13" s="70" t="str">
        <f t="shared" si="2"/>
        <v>NH4</v>
      </c>
      <c r="R13" s="95"/>
      <c r="S13" s="95">
        <v>100000000</v>
      </c>
      <c r="T13" s="95">
        <v>100000000</v>
      </c>
      <c r="U13" s="95">
        <v>100000000</v>
      </c>
      <c r="V13" s="70" t="str">
        <f t="shared" si="3"/>
        <v>NH4</v>
      </c>
      <c r="W13" s="201"/>
      <c r="X13" s="95">
        <v>100000000</v>
      </c>
      <c r="Y13" s="95">
        <v>100000000</v>
      </c>
      <c r="Z13" s="4"/>
      <c r="AA13" s="88" t="str">
        <f t="shared" si="4"/>
        <v>NH4</v>
      </c>
      <c r="AB13" s="95"/>
      <c r="AC13" s="95">
        <v>100000000</v>
      </c>
      <c r="AD13" s="95">
        <v>100000000</v>
      </c>
    </row>
    <row r="14" spans="1:30" x14ac:dyDescent="0.25">
      <c r="A14" s="22"/>
      <c r="B14" s="88" t="s">
        <v>43</v>
      </c>
      <c r="C14" s="70" t="e">
        <f>COLUMN(#REF!)-1</f>
        <v>#REF!</v>
      </c>
      <c r="D14" s="95">
        <v>100000000</v>
      </c>
      <c r="E14" s="95">
        <f t="shared" si="5"/>
        <v>200000000</v>
      </c>
      <c r="F14" s="92"/>
      <c r="G14" s="70" t="str">
        <f t="shared" si="0"/>
        <v>NO2</v>
      </c>
      <c r="H14" s="95">
        <v>100000000</v>
      </c>
      <c r="I14" s="95">
        <v>100000000</v>
      </c>
      <c r="J14" s="95">
        <v>100000000</v>
      </c>
      <c r="K14" s="4"/>
      <c r="L14" s="70" t="str">
        <f t="shared" si="1"/>
        <v>NO2</v>
      </c>
      <c r="M14" s="95">
        <v>100000000</v>
      </c>
      <c r="N14" s="95">
        <v>100000000</v>
      </c>
      <c r="O14" s="95">
        <v>100000000</v>
      </c>
      <c r="P14" s="4"/>
      <c r="Q14" s="70" t="str">
        <f t="shared" si="2"/>
        <v>NO2</v>
      </c>
      <c r="R14" s="95"/>
      <c r="S14" s="95">
        <v>100000000</v>
      </c>
      <c r="T14" s="95">
        <v>100000000</v>
      </c>
      <c r="U14" s="95">
        <v>100000000</v>
      </c>
      <c r="V14" s="70" t="str">
        <f t="shared" si="3"/>
        <v>NO2</v>
      </c>
      <c r="W14" s="201"/>
      <c r="X14" s="95">
        <v>100000000</v>
      </c>
      <c r="Y14" s="95">
        <v>100000000</v>
      </c>
      <c r="Z14" s="4"/>
      <c r="AA14" s="88" t="str">
        <f t="shared" si="4"/>
        <v>NO2</v>
      </c>
      <c r="AB14" s="95"/>
      <c r="AC14" s="95">
        <v>100000000</v>
      </c>
      <c r="AD14" s="95">
        <v>100000000</v>
      </c>
    </row>
    <row r="15" spans="1:30" x14ac:dyDescent="0.25">
      <c r="A15" s="22"/>
      <c r="B15" s="88" t="s">
        <v>44</v>
      </c>
      <c r="C15" s="70" t="e">
        <f>COLUMN(#REF!)-1</f>
        <v>#REF!</v>
      </c>
      <c r="D15" s="95">
        <v>100000000</v>
      </c>
      <c r="E15" s="95">
        <f t="shared" si="5"/>
        <v>200000000</v>
      </c>
      <c r="F15" s="92"/>
      <c r="G15" s="70" t="str">
        <f t="shared" si="0"/>
        <v>NO3</v>
      </c>
      <c r="H15" s="95">
        <v>100000000</v>
      </c>
      <c r="I15" s="95">
        <v>100000000</v>
      </c>
      <c r="J15" s="95">
        <v>100000000</v>
      </c>
      <c r="K15" s="4"/>
      <c r="L15" s="70" t="str">
        <f t="shared" si="1"/>
        <v>NO3</v>
      </c>
      <c r="M15" s="95">
        <v>100000000</v>
      </c>
      <c r="N15" s="95">
        <v>100000000</v>
      </c>
      <c r="O15" s="95">
        <v>100000000</v>
      </c>
      <c r="P15" s="4"/>
      <c r="Q15" s="70" t="str">
        <f t="shared" si="2"/>
        <v>NO3</v>
      </c>
      <c r="R15" s="95"/>
      <c r="S15" s="95">
        <v>100000000</v>
      </c>
      <c r="T15" s="95">
        <v>100000000</v>
      </c>
      <c r="U15" s="95">
        <v>100000000</v>
      </c>
      <c r="V15" s="70" t="str">
        <f t="shared" si="3"/>
        <v>NO3</v>
      </c>
      <c r="W15" s="201"/>
      <c r="X15" s="95">
        <v>100000000</v>
      </c>
      <c r="Y15" s="95">
        <v>100000000</v>
      </c>
      <c r="Z15" s="4"/>
      <c r="AA15" s="88" t="str">
        <f t="shared" si="4"/>
        <v>NO3</v>
      </c>
      <c r="AB15" s="95"/>
      <c r="AC15" s="95">
        <v>100000000</v>
      </c>
      <c r="AD15" s="95">
        <v>100000000</v>
      </c>
    </row>
    <row r="16" spans="1:30" x14ac:dyDescent="0.25">
      <c r="A16" s="22"/>
      <c r="B16" s="88" t="s">
        <v>26</v>
      </c>
      <c r="C16" s="70" t="e">
        <f>COLUMN(#REF!)-1</f>
        <v>#REF!</v>
      </c>
      <c r="D16" s="70">
        <v>5</v>
      </c>
      <c r="E16" s="96">
        <f t="shared" si="5"/>
        <v>10</v>
      </c>
      <c r="F16" s="93">
        <v>25</v>
      </c>
      <c r="G16" s="70" t="str">
        <f t="shared" si="0"/>
        <v>Aluminium</v>
      </c>
      <c r="H16" s="70">
        <f>COLUMN('Station Degrémont'!BA7)-1</f>
        <v>52</v>
      </c>
      <c r="I16" s="70">
        <v>50</v>
      </c>
      <c r="J16" s="95">
        <v>100000000</v>
      </c>
      <c r="K16" s="4"/>
      <c r="L16" s="70" t="str">
        <f t="shared" si="1"/>
        <v>Aluminium</v>
      </c>
      <c r="M16" s="70">
        <f>COLUMN('Station Degrémont'!CJ7)-1</f>
        <v>87</v>
      </c>
      <c r="N16" s="70">
        <v>3</v>
      </c>
      <c r="O16" s="70">
        <v>5</v>
      </c>
      <c r="P16" s="4"/>
      <c r="Q16" s="70" t="str">
        <f t="shared" si="2"/>
        <v>Aluminium</v>
      </c>
      <c r="R16" s="95"/>
      <c r="S16" s="95">
        <v>100000000</v>
      </c>
      <c r="T16" s="95">
        <v>100000000</v>
      </c>
      <c r="U16" s="95">
        <v>100000000</v>
      </c>
      <c r="V16" s="70" t="str">
        <f t="shared" si="3"/>
        <v>Aluminium</v>
      </c>
      <c r="W16" s="201"/>
      <c r="X16" s="95">
        <v>100000000</v>
      </c>
      <c r="Y16" s="95">
        <v>100000000</v>
      </c>
      <c r="Z16" s="4"/>
      <c r="AA16" s="88" t="str">
        <f t="shared" si="4"/>
        <v>Aluminium</v>
      </c>
      <c r="AB16" s="95"/>
      <c r="AC16" s="95">
        <v>100000000</v>
      </c>
      <c r="AD16" s="95">
        <v>100000000</v>
      </c>
    </row>
    <row r="17" spans="1:30" x14ac:dyDescent="0.25">
      <c r="A17" s="22"/>
      <c r="B17" s="88" t="s">
        <v>64</v>
      </c>
      <c r="C17" s="70" t="e">
        <f>COLUMN(#REF!)-1</f>
        <v>#REF!</v>
      </c>
      <c r="D17" s="70">
        <v>0.5</v>
      </c>
      <c r="E17" s="96">
        <f t="shared" si="5"/>
        <v>1</v>
      </c>
      <c r="F17" s="93">
        <v>2.5</v>
      </c>
      <c r="G17" s="70" t="str">
        <f t="shared" si="0"/>
        <v>Chrome total</v>
      </c>
      <c r="H17" s="70">
        <f>COLUMN('Station Degrémont'!BE7)-1</f>
        <v>56</v>
      </c>
      <c r="I17" s="70">
        <v>5</v>
      </c>
      <c r="J17" s="95">
        <v>100000000</v>
      </c>
      <c r="K17" s="4"/>
      <c r="L17" s="70" t="str">
        <f t="shared" si="1"/>
        <v>Chrome total</v>
      </c>
      <c r="M17" s="70">
        <f>COLUMN('Station Degrémont'!CN7)-1</f>
        <v>91</v>
      </c>
      <c r="N17" s="70">
        <v>0.3</v>
      </c>
      <c r="O17" s="70">
        <v>3</v>
      </c>
      <c r="P17" s="4"/>
      <c r="Q17" s="70" t="str">
        <f t="shared" si="2"/>
        <v>Chrome total</v>
      </c>
      <c r="R17" s="95"/>
      <c r="S17" s="95">
        <v>100000000</v>
      </c>
      <c r="T17" s="95">
        <v>100000000</v>
      </c>
      <c r="U17" s="95">
        <v>100000000</v>
      </c>
      <c r="V17" s="70" t="str">
        <f t="shared" si="3"/>
        <v>Chrome total</v>
      </c>
      <c r="W17" s="201"/>
      <c r="X17" s="95">
        <v>100000000</v>
      </c>
      <c r="Y17" s="95">
        <v>100000000</v>
      </c>
      <c r="Z17" s="4"/>
      <c r="AA17" s="88" t="str">
        <f t="shared" si="4"/>
        <v>Chrome total</v>
      </c>
      <c r="AB17" s="95"/>
      <c r="AC17" s="95">
        <v>100000000</v>
      </c>
      <c r="AD17" s="95">
        <v>100000000</v>
      </c>
    </row>
    <row r="18" spans="1:30" x14ac:dyDescent="0.25">
      <c r="A18" s="22"/>
      <c r="B18" s="88" t="s">
        <v>65</v>
      </c>
      <c r="C18" s="70" t="e">
        <f>COLUMN(#REF!)-1</f>
        <v>#REF!</v>
      </c>
      <c r="D18" s="70">
        <v>0.1</v>
      </c>
      <c r="E18" s="96">
        <f t="shared" si="5"/>
        <v>0.2</v>
      </c>
      <c r="F18" s="93">
        <v>0.5</v>
      </c>
      <c r="G18" s="70" t="str">
        <f t="shared" si="0"/>
        <v>Chrome 6+</v>
      </c>
      <c r="H18" s="70">
        <f>COLUMN('Station Degrémont'!BI7)-1</f>
        <v>60</v>
      </c>
      <c r="I18" s="95">
        <v>100000000</v>
      </c>
      <c r="J18" s="95">
        <v>100000000</v>
      </c>
      <c r="K18" s="4"/>
      <c r="L18" s="70" t="str">
        <f t="shared" si="1"/>
        <v>Chrome 6+</v>
      </c>
      <c r="M18" s="70">
        <f>COLUMN('Station Degrémont'!CR7)-1</f>
        <v>95</v>
      </c>
      <c r="N18" s="70">
        <v>0.1</v>
      </c>
      <c r="O18" s="70">
        <v>0.1</v>
      </c>
      <c r="P18" s="4"/>
      <c r="Q18" s="70" t="str">
        <f t="shared" si="2"/>
        <v>Chrome 6+</v>
      </c>
      <c r="R18" s="95"/>
      <c r="S18" s="95">
        <v>100000000</v>
      </c>
      <c r="T18" s="95">
        <v>100000000</v>
      </c>
      <c r="U18" s="95">
        <v>100000000</v>
      </c>
      <c r="V18" s="70" t="str">
        <f t="shared" si="3"/>
        <v>Chrome 6+</v>
      </c>
      <c r="W18" s="201"/>
      <c r="X18" s="95">
        <v>100000000</v>
      </c>
      <c r="Y18" s="95">
        <v>100000000</v>
      </c>
      <c r="Z18" s="4"/>
      <c r="AA18" s="88" t="str">
        <f t="shared" si="4"/>
        <v>Chrome 6+</v>
      </c>
      <c r="AB18" s="95"/>
      <c r="AC18" s="95">
        <v>100000000</v>
      </c>
      <c r="AD18" s="95">
        <v>100000000</v>
      </c>
    </row>
    <row r="19" spans="1:30" x14ac:dyDescent="0.25">
      <c r="A19" s="22"/>
      <c r="B19" s="88" t="s">
        <v>24</v>
      </c>
      <c r="C19" s="70" t="e">
        <f>COLUMN(#REF!)-1</f>
        <v>#REF!</v>
      </c>
      <c r="D19" s="70">
        <v>0.5</v>
      </c>
      <c r="E19" s="96">
        <f t="shared" si="5"/>
        <v>1</v>
      </c>
      <c r="F19" s="93">
        <v>2.5</v>
      </c>
      <c r="G19" s="70" t="str">
        <f t="shared" si="0"/>
        <v>Cuivre</v>
      </c>
      <c r="H19" s="70">
        <f>COLUMN('Station Degrémont'!BL7)-1</f>
        <v>63</v>
      </c>
      <c r="I19" s="70">
        <v>3</v>
      </c>
      <c r="J19" s="95">
        <v>100000000</v>
      </c>
      <c r="K19" s="4"/>
      <c r="L19" s="70" t="str">
        <f t="shared" si="1"/>
        <v>Cuivre</v>
      </c>
      <c r="M19" s="70">
        <f>COLUMN('Station Degrémont'!CU7)-1</f>
        <v>98</v>
      </c>
      <c r="N19" s="70">
        <v>0.3</v>
      </c>
      <c r="O19" s="70">
        <v>2</v>
      </c>
      <c r="P19" s="4"/>
      <c r="Q19" s="70" t="str">
        <f t="shared" si="2"/>
        <v>Cuivre</v>
      </c>
      <c r="R19" s="95"/>
      <c r="S19" s="95">
        <v>100000000</v>
      </c>
      <c r="T19" s="95">
        <v>100000000</v>
      </c>
      <c r="U19" s="95">
        <v>100000000</v>
      </c>
      <c r="V19" s="70" t="str">
        <f t="shared" si="3"/>
        <v>Cuivre</v>
      </c>
      <c r="W19" s="201"/>
      <c r="X19" s="95">
        <v>100000000</v>
      </c>
      <c r="Y19" s="95">
        <v>100000000</v>
      </c>
      <c r="Z19" s="4"/>
      <c r="AA19" s="88" t="str">
        <f t="shared" si="4"/>
        <v>Cuivre</v>
      </c>
      <c r="AB19" s="95"/>
      <c r="AC19" s="95">
        <v>100000000</v>
      </c>
      <c r="AD19" s="95">
        <v>100000000</v>
      </c>
    </row>
    <row r="20" spans="1:30" x14ac:dyDescent="0.25">
      <c r="A20" s="22"/>
      <c r="B20" s="88" t="s">
        <v>20</v>
      </c>
      <c r="C20" s="117" t="e">
        <f>COLUMN(#REF!)-1</f>
        <v>#REF!</v>
      </c>
      <c r="D20" s="70">
        <v>5</v>
      </c>
      <c r="E20" s="96">
        <f t="shared" si="5"/>
        <v>10</v>
      </c>
      <c r="F20" s="93">
        <v>25</v>
      </c>
      <c r="G20" s="70" t="str">
        <f t="shared" si="0"/>
        <v>Fer</v>
      </c>
      <c r="H20" s="70">
        <f>COLUMN('Station Degrémont'!BP7)-1</f>
        <v>67</v>
      </c>
      <c r="I20" s="70">
        <v>60</v>
      </c>
      <c r="J20" s="95">
        <v>100000000</v>
      </c>
      <c r="K20" s="4"/>
      <c r="L20" s="70" t="str">
        <f t="shared" si="1"/>
        <v>Fer</v>
      </c>
      <c r="M20" s="70">
        <f>COLUMN('Station Degrémont'!CY7)-1</f>
        <v>102</v>
      </c>
      <c r="N20" s="70">
        <v>2</v>
      </c>
      <c r="O20" s="70">
        <v>5</v>
      </c>
      <c r="P20" s="4"/>
      <c r="Q20" s="70" t="str">
        <f t="shared" si="2"/>
        <v>Fer</v>
      </c>
      <c r="R20" s="95"/>
      <c r="S20" s="95">
        <v>100000000</v>
      </c>
      <c r="T20" s="95">
        <v>100000000</v>
      </c>
      <c r="U20" s="95">
        <v>100000000</v>
      </c>
      <c r="V20" s="70" t="str">
        <f t="shared" si="3"/>
        <v>Fer</v>
      </c>
      <c r="W20" s="201"/>
      <c r="X20" s="95">
        <v>100000000</v>
      </c>
      <c r="Y20" s="95">
        <v>100000000</v>
      </c>
      <c r="Z20" s="4"/>
      <c r="AA20" s="88" t="str">
        <f t="shared" si="4"/>
        <v>Fer</v>
      </c>
      <c r="AB20" s="95"/>
      <c r="AC20" s="95">
        <v>100000000</v>
      </c>
      <c r="AD20" s="95">
        <v>100000000</v>
      </c>
    </row>
    <row r="21" spans="1:30" x14ac:dyDescent="0.25">
      <c r="A21" s="22"/>
      <c r="B21" s="88" t="s">
        <v>23</v>
      </c>
      <c r="C21" s="117" t="e">
        <f>COLUMN(#REF!)-1</f>
        <v>#REF!</v>
      </c>
      <c r="D21" s="70">
        <v>1</v>
      </c>
      <c r="E21" s="96">
        <f t="shared" si="5"/>
        <v>2</v>
      </c>
      <c r="F21" s="93">
        <v>5</v>
      </c>
      <c r="G21" s="70" t="str">
        <f t="shared" si="0"/>
        <v>Manganèse</v>
      </c>
      <c r="H21" s="117">
        <f>COLUMN('Station Degrémont'!BT7)-1</f>
        <v>71</v>
      </c>
      <c r="I21" s="70">
        <v>40</v>
      </c>
      <c r="J21" s="95">
        <v>100000000</v>
      </c>
      <c r="K21" s="4"/>
      <c r="L21" s="70" t="str">
        <f t="shared" si="1"/>
        <v>Manganèse</v>
      </c>
      <c r="M21" s="70">
        <f>COLUMN('Station Degrémont'!DC7)-1</f>
        <v>106</v>
      </c>
      <c r="N21" s="70">
        <v>1000</v>
      </c>
      <c r="O21" s="70">
        <v>1</v>
      </c>
      <c r="P21" s="4"/>
      <c r="Q21" s="70" t="str">
        <f t="shared" si="2"/>
        <v>Manganèse</v>
      </c>
      <c r="R21" s="95"/>
      <c r="S21" s="95">
        <v>100000000</v>
      </c>
      <c r="T21" s="95">
        <v>100000000</v>
      </c>
      <c r="U21" s="95">
        <v>100000000</v>
      </c>
      <c r="V21" s="70" t="str">
        <f t="shared" si="3"/>
        <v>Manganèse</v>
      </c>
      <c r="W21" s="201"/>
      <c r="X21" s="95">
        <v>100000000</v>
      </c>
      <c r="Y21" s="95">
        <v>100000000</v>
      </c>
      <c r="Z21" s="4"/>
      <c r="AA21" s="88" t="str">
        <f t="shared" si="4"/>
        <v>Manganèse</v>
      </c>
      <c r="AB21" s="95"/>
      <c r="AC21" s="95">
        <v>100000000</v>
      </c>
      <c r="AD21" s="95">
        <v>100000000</v>
      </c>
    </row>
    <row r="22" spans="1:30" x14ac:dyDescent="0.25">
      <c r="A22" s="22"/>
      <c r="B22" s="88" t="s">
        <v>21</v>
      </c>
      <c r="C22" s="117" t="e">
        <f>COLUMN(#REF!)-1</f>
        <v>#REF!</v>
      </c>
      <c r="D22" s="70">
        <v>0.5</v>
      </c>
      <c r="E22" s="96">
        <f t="shared" si="5"/>
        <v>1</v>
      </c>
      <c r="F22" s="93">
        <v>2.5</v>
      </c>
      <c r="G22" s="70" t="str">
        <f t="shared" si="0"/>
        <v>Nickel</v>
      </c>
      <c r="H22" s="117">
        <f>COLUMN('Station Degrémont'!BX7)-1</f>
        <v>75</v>
      </c>
      <c r="I22" s="70">
        <v>30</v>
      </c>
      <c r="J22" s="95">
        <v>100000000</v>
      </c>
      <c r="K22" s="4"/>
      <c r="L22" s="70" t="str">
        <f t="shared" si="1"/>
        <v>Nickel</v>
      </c>
      <c r="M22" s="70">
        <f>COLUMN('Station Degrémont'!DG7)-1</f>
        <v>110</v>
      </c>
      <c r="N22" s="70">
        <v>2</v>
      </c>
      <c r="O22" s="70">
        <v>5</v>
      </c>
      <c r="P22" s="4"/>
      <c r="Q22" s="70" t="str">
        <f t="shared" si="2"/>
        <v>Nickel</v>
      </c>
      <c r="R22" s="95"/>
      <c r="S22" s="95">
        <v>100000000</v>
      </c>
      <c r="T22" s="95">
        <v>100000000</v>
      </c>
      <c r="U22" s="95">
        <v>100000000</v>
      </c>
      <c r="V22" s="70" t="str">
        <f t="shared" si="3"/>
        <v>Nickel</v>
      </c>
      <c r="W22" s="201"/>
      <c r="X22" s="95">
        <v>100000000</v>
      </c>
      <c r="Y22" s="95">
        <v>100000000</v>
      </c>
      <c r="Z22" s="4"/>
      <c r="AA22" s="88" t="str">
        <f t="shared" si="4"/>
        <v>Nickel</v>
      </c>
      <c r="AB22" s="95"/>
      <c r="AC22" s="95">
        <v>100000000</v>
      </c>
      <c r="AD22" s="95">
        <v>100000000</v>
      </c>
    </row>
    <row r="23" spans="1:30" x14ac:dyDescent="0.25">
      <c r="A23" s="22"/>
      <c r="B23" s="88" t="s">
        <v>25</v>
      </c>
      <c r="C23" s="117" t="e">
        <f>COLUMN(#REF!)-1</f>
        <v>#REF!</v>
      </c>
      <c r="D23" s="70">
        <v>0.5</v>
      </c>
      <c r="E23" s="96">
        <f t="shared" si="5"/>
        <v>1</v>
      </c>
      <c r="F23" s="93">
        <v>1</v>
      </c>
      <c r="G23" s="70" t="str">
        <f t="shared" si="0"/>
        <v>Plomb</v>
      </c>
      <c r="H23" s="117">
        <f>COLUMN('Station Degrémont'!CB7)-1</f>
        <v>79</v>
      </c>
      <c r="I23" s="70">
        <v>0.3</v>
      </c>
      <c r="J23" s="95">
        <v>100000000</v>
      </c>
      <c r="K23" s="4"/>
      <c r="L23" s="70" t="str">
        <f t="shared" si="1"/>
        <v>Plomb</v>
      </c>
      <c r="M23" s="70">
        <f>COLUMN('Station Degrémont'!DK7)-1</f>
        <v>114</v>
      </c>
      <c r="N23" s="70">
        <v>0.2</v>
      </c>
      <c r="O23" s="70">
        <v>1</v>
      </c>
      <c r="P23" s="4"/>
      <c r="Q23" s="70" t="str">
        <f t="shared" si="2"/>
        <v>Plomb</v>
      </c>
      <c r="R23" s="95"/>
      <c r="S23" s="95">
        <v>100000000</v>
      </c>
      <c r="T23" s="95">
        <v>100000000</v>
      </c>
      <c r="U23" s="95">
        <v>100000000</v>
      </c>
      <c r="V23" s="70" t="str">
        <f t="shared" si="3"/>
        <v>Plomb</v>
      </c>
      <c r="W23" s="201"/>
      <c r="X23" s="95">
        <v>100000000</v>
      </c>
      <c r="Y23" s="95">
        <v>100000000</v>
      </c>
      <c r="Z23" s="4"/>
      <c r="AA23" s="88" t="str">
        <f t="shared" si="4"/>
        <v>Plomb</v>
      </c>
      <c r="AB23" s="95"/>
      <c r="AC23" s="95">
        <v>100000000</v>
      </c>
      <c r="AD23" s="95">
        <v>100000000</v>
      </c>
    </row>
    <row r="24" spans="1:30" x14ac:dyDescent="0.25">
      <c r="A24" s="22"/>
      <c r="B24" s="88" t="s">
        <v>22</v>
      </c>
      <c r="C24" s="117" t="e">
        <f>COLUMN(#REF!)-1</f>
        <v>#REF!</v>
      </c>
      <c r="D24" s="70">
        <v>2</v>
      </c>
      <c r="E24" s="96">
        <f t="shared" si="5"/>
        <v>4</v>
      </c>
      <c r="F24" s="93">
        <v>10</v>
      </c>
      <c r="G24" s="70" t="str">
        <f t="shared" si="0"/>
        <v>Zinc</v>
      </c>
      <c r="H24" s="117">
        <f>COLUMN('Station Degrémont'!CF7)-1</f>
        <v>83</v>
      </c>
      <c r="I24" s="70">
        <v>90</v>
      </c>
      <c r="J24" s="95">
        <v>100000000</v>
      </c>
      <c r="K24" s="4"/>
      <c r="L24" s="70" t="str">
        <f t="shared" si="1"/>
        <v>Zinc</v>
      </c>
      <c r="M24" s="117">
        <f>COLUMN('Station Degrémont'!DO7)-1</f>
        <v>118</v>
      </c>
      <c r="N24" s="70">
        <v>2</v>
      </c>
      <c r="O24" s="70">
        <v>5</v>
      </c>
      <c r="P24" s="4"/>
      <c r="Q24" s="70" t="str">
        <f t="shared" si="2"/>
        <v>Zinc</v>
      </c>
      <c r="R24" s="95"/>
      <c r="S24" s="95">
        <v>100000000</v>
      </c>
      <c r="T24" s="95">
        <v>100000000</v>
      </c>
      <c r="U24" s="95">
        <v>100000000</v>
      </c>
      <c r="V24" s="70" t="str">
        <f t="shared" si="3"/>
        <v>Zinc</v>
      </c>
      <c r="W24" s="201"/>
      <c r="X24" s="95">
        <v>100000000</v>
      </c>
      <c r="Y24" s="95">
        <v>100000000</v>
      </c>
      <c r="Z24" s="4"/>
      <c r="AA24" s="88" t="str">
        <f t="shared" si="4"/>
        <v>Zinc</v>
      </c>
      <c r="AB24" s="95"/>
      <c r="AC24" s="95">
        <v>100000000</v>
      </c>
      <c r="AD24" s="95">
        <v>100000000</v>
      </c>
    </row>
    <row r="25" spans="1:30" x14ac:dyDescent="0.25">
      <c r="A25" s="22"/>
      <c r="B25" s="88" t="s">
        <v>69</v>
      </c>
      <c r="C25" s="70" t="e">
        <f>COLUMN(#REF!)-1</f>
        <v>#REF!</v>
      </c>
      <c r="D25" s="70">
        <v>10</v>
      </c>
      <c r="E25" s="96">
        <f t="shared" si="5"/>
        <v>20</v>
      </c>
      <c r="F25" s="93">
        <v>50</v>
      </c>
      <c r="G25" s="70" t="str">
        <f t="shared" si="0"/>
        <v>Hydrocarbure</v>
      </c>
      <c r="H25" s="95">
        <v>100000000</v>
      </c>
      <c r="I25" s="95">
        <v>100000000</v>
      </c>
      <c r="J25" s="95">
        <v>100000000</v>
      </c>
      <c r="K25" s="66"/>
      <c r="L25" s="70" t="str">
        <f t="shared" si="1"/>
        <v>Hydrocarbure</v>
      </c>
      <c r="M25" s="95">
        <v>100000000</v>
      </c>
      <c r="N25" s="95">
        <v>100000000</v>
      </c>
      <c r="O25" s="95">
        <v>100000000</v>
      </c>
      <c r="P25" s="4"/>
      <c r="Q25" s="70" t="str">
        <f t="shared" si="2"/>
        <v>Hydrocarbure</v>
      </c>
      <c r="R25" s="95"/>
      <c r="S25" s="95">
        <v>100000000</v>
      </c>
      <c r="T25" s="95">
        <v>100000000</v>
      </c>
      <c r="U25" s="95">
        <v>100000000</v>
      </c>
      <c r="V25" s="70" t="str">
        <f t="shared" si="3"/>
        <v>Hydrocarbure</v>
      </c>
      <c r="W25" s="205" t="e">
        <f>COLUMN(#REF!)-1</f>
        <v>#REF!</v>
      </c>
      <c r="X25" s="96">
        <v>100000000</v>
      </c>
      <c r="Y25" s="96">
        <v>100000000</v>
      </c>
      <c r="Z25" s="4"/>
      <c r="AA25" s="88" t="str">
        <f t="shared" si="4"/>
        <v>Hydrocarbure</v>
      </c>
      <c r="AB25" s="70" t="e">
        <f>COLUMN(#REF!)-1</f>
        <v>#REF!</v>
      </c>
      <c r="AC25" s="130">
        <v>500</v>
      </c>
      <c r="AD25" s="70">
        <v>700</v>
      </c>
    </row>
    <row r="26" spans="1:30" x14ac:dyDescent="0.25">
      <c r="A26" s="22"/>
      <c r="B26" s="88" t="s">
        <v>80</v>
      </c>
      <c r="C26" s="70" t="e">
        <f>COLUMN(#REF!)-1</f>
        <v>#REF!</v>
      </c>
      <c r="D26" s="70">
        <v>75</v>
      </c>
      <c r="E26" s="96">
        <f t="shared" si="5"/>
        <v>150</v>
      </c>
      <c r="F26" s="93">
        <v>200</v>
      </c>
      <c r="G26" s="70" t="str">
        <f t="shared" si="0"/>
        <v>N global</v>
      </c>
      <c r="H26" s="95">
        <v>100000000</v>
      </c>
      <c r="I26" s="95">
        <v>100000000</v>
      </c>
      <c r="J26" s="95">
        <v>100000000</v>
      </c>
      <c r="K26" s="4"/>
      <c r="L26" s="70" t="str">
        <f t="shared" si="1"/>
        <v>N global</v>
      </c>
      <c r="M26" s="95">
        <v>100000000</v>
      </c>
      <c r="N26" s="95">
        <v>100000000</v>
      </c>
      <c r="O26" s="95">
        <v>100000000</v>
      </c>
      <c r="P26" s="4"/>
      <c r="Q26" s="70" t="str">
        <f t="shared" si="2"/>
        <v>N global</v>
      </c>
      <c r="R26" s="95"/>
      <c r="S26" s="95">
        <v>100000000</v>
      </c>
      <c r="T26" s="95">
        <v>100000000</v>
      </c>
      <c r="U26" s="95">
        <v>100000000</v>
      </c>
      <c r="V26" s="70" t="str">
        <f t="shared" si="3"/>
        <v>N global</v>
      </c>
      <c r="W26" s="202"/>
      <c r="X26" s="95">
        <v>100000000</v>
      </c>
      <c r="Y26" s="95">
        <v>100000000</v>
      </c>
      <c r="Z26" s="4"/>
      <c r="AA26" s="88" t="str">
        <f t="shared" si="4"/>
        <v>N global</v>
      </c>
      <c r="AB26" s="95"/>
      <c r="AC26" s="95">
        <v>100000000</v>
      </c>
      <c r="AD26" s="95">
        <v>100000000</v>
      </c>
    </row>
    <row r="27" spans="1:30" x14ac:dyDescent="0.25">
      <c r="A27" s="22"/>
      <c r="B27" s="88" t="s">
        <v>103</v>
      </c>
      <c r="C27" s="70" t="e">
        <f>COLUMN(#REF!)-1</f>
        <v>#REF!</v>
      </c>
      <c r="D27" s="70">
        <v>450</v>
      </c>
      <c r="E27" s="96">
        <f t="shared" si="5"/>
        <v>900</v>
      </c>
      <c r="F27" s="93">
        <v>1500</v>
      </c>
      <c r="G27" s="70" t="str">
        <f t="shared" si="0"/>
        <v>DBO 5</v>
      </c>
      <c r="H27" s="95">
        <v>100000000</v>
      </c>
      <c r="I27" s="95">
        <v>100000000</v>
      </c>
      <c r="J27" s="95">
        <v>100000000</v>
      </c>
      <c r="K27" s="4"/>
      <c r="L27" s="70" t="str">
        <f t="shared" si="1"/>
        <v>DBO 5</v>
      </c>
      <c r="M27" s="95">
        <v>100000000</v>
      </c>
      <c r="N27" s="95">
        <v>100000000</v>
      </c>
      <c r="O27" s="95">
        <v>100000000</v>
      </c>
      <c r="P27" s="4"/>
      <c r="Q27" s="70" t="str">
        <f t="shared" si="2"/>
        <v>DBO 5</v>
      </c>
      <c r="R27" s="95"/>
      <c r="S27" s="95">
        <v>100000000</v>
      </c>
      <c r="T27" s="95">
        <v>100000000</v>
      </c>
      <c r="U27" s="95">
        <v>100000000</v>
      </c>
      <c r="V27" s="70" t="str">
        <f t="shared" si="3"/>
        <v>DBO 5</v>
      </c>
      <c r="W27" s="202"/>
      <c r="X27" s="95">
        <v>100000000</v>
      </c>
      <c r="Y27" s="95">
        <v>100000000</v>
      </c>
      <c r="Z27" s="4"/>
      <c r="AA27" s="88" t="str">
        <f t="shared" si="4"/>
        <v>DBO 5</v>
      </c>
      <c r="AB27" s="95"/>
      <c r="AC27" s="95">
        <v>100000000</v>
      </c>
      <c r="AD27" s="95">
        <v>100000000</v>
      </c>
    </row>
    <row r="28" spans="1:30" x14ac:dyDescent="0.25">
      <c r="A28" s="22"/>
      <c r="B28" s="90" t="s">
        <v>93</v>
      </c>
      <c r="C28" s="70" t="e">
        <f>COLUMN(#REF!)-1</f>
        <v>#REF!</v>
      </c>
      <c r="D28" s="70">
        <v>30</v>
      </c>
      <c r="E28" s="96">
        <f t="shared" si="5"/>
        <v>60</v>
      </c>
      <c r="F28" s="93"/>
      <c r="G28" s="70" t="str">
        <f t="shared" si="0"/>
        <v>température</v>
      </c>
      <c r="H28" s="95">
        <v>100000000</v>
      </c>
      <c r="I28" s="95">
        <v>100000000</v>
      </c>
      <c r="J28" s="95">
        <v>100000000</v>
      </c>
      <c r="K28" s="4"/>
      <c r="L28" s="70" t="str">
        <f t="shared" si="1"/>
        <v>température</v>
      </c>
      <c r="M28" s="95">
        <v>100000000</v>
      </c>
      <c r="N28" s="95">
        <v>100000000</v>
      </c>
      <c r="O28" s="95">
        <v>100000000</v>
      </c>
      <c r="P28" s="4"/>
      <c r="Q28" s="70" t="str">
        <f t="shared" si="2"/>
        <v>température</v>
      </c>
      <c r="R28" s="95"/>
      <c r="S28" s="95">
        <v>100000000</v>
      </c>
      <c r="T28" s="95">
        <v>100000000</v>
      </c>
      <c r="U28" s="95">
        <v>100000000</v>
      </c>
      <c r="V28" s="70" t="str">
        <f t="shared" si="3"/>
        <v>température</v>
      </c>
      <c r="W28" s="202"/>
      <c r="X28" s="95">
        <v>100000000</v>
      </c>
      <c r="Y28" s="95">
        <v>100000000</v>
      </c>
      <c r="Z28" s="4"/>
      <c r="AA28" s="88" t="str">
        <f t="shared" si="4"/>
        <v>température</v>
      </c>
      <c r="AB28" s="95"/>
      <c r="AC28" s="95">
        <v>100000000</v>
      </c>
      <c r="AD28" s="95">
        <v>100000000</v>
      </c>
    </row>
    <row r="29" spans="1:30" x14ac:dyDescent="0.25">
      <c r="A29" s="22"/>
      <c r="B29" s="90" t="s">
        <v>95</v>
      </c>
      <c r="C29" s="70" t="e">
        <f>COLUMN(#REF!)-1</f>
        <v>#REF!</v>
      </c>
      <c r="D29" s="70">
        <v>10</v>
      </c>
      <c r="E29" s="96">
        <f t="shared" si="5"/>
        <v>20</v>
      </c>
      <c r="F29" s="93"/>
      <c r="G29" s="70" t="str">
        <f t="shared" si="0"/>
        <v>Fluorure</v>
      </c>
      <c r="H29" s="95">
        <v>100000000</v>
      </c>
      <c r="I29" s="95">
        <v>100000000</v>
      </c>
      <c r="J29" s="95">
        <v>100000000</v>
      </c>
      <c r="K29" s="4"/>
      <c r="L29" s="70" t="str">
        <f t="shared" si="1"/>
        <v>Fluorure</v>
      </c>
      <c r="M29" s="95">
        <v>100000000</v>
      </c>
      <c r="N29" s="95">
        <v>100000000</v>
      </c>
      <c r="O29" s="95">
        <v>100000000</v>
      </c>
      <c r="P29" s="4"/>
      <c r="Q29" s="70" t="str">
        <f t="shared" si="2"/>
        <v>Fluorure</v>
      </c>
      <c r="R29" s="95"/>
      <c r="S29" s="95">
        <v>100000000</v>
      </c>
      <c r="T29" s="95">
        <v>100000000</v>
      </c>
      <c r="U29" s="95">
        <v>100000000</v>
      </c>
      <c r="V29" s="70" t="str">
        <f t="shared" si="3"/>
        <v>Fluorure</v>
      </c>
      <c r="W29" s="202"/>
      <c r="X29" s="95">
        <v>100000000</v>
      </c>
      <c r="Y29" s="95">
        <v>100000000</v>
      </c>
      <c r="Z29" s="4"/>
      <c r="AA29" s="88" t="str">
        <f t="shared" si="4"/>
        <v>Fluorure</v>
      </c>
      <c r="AB29" s="95"/>
      <c r="AC29" s="95">
        <v>100000000</v>
      </c>
      <c r="AD29" s="95">
        <v>100000000</v>
      </c>
    </row>
    <row r="30" spans="1:30" x14ac:dyDescent="0.25">
      <c r="A30" s="22"/>
      <c r="B30" s="90" t="s">
        <v>100</v>
      </c>
      <c r="C30" s="95"/>
      <c r="D30" s="95"/>
      <c r="E30" s="96">
        <f t="shared" si="5"/>
        <v>0</v>
      </c>
      <c r="F30" s="93"/>
      <c r="G30" s="70" t="str">
        <f t="shared" si="0"/>
        <v>Somme total métaux</v>
      </c>
      <c r="H30" s="95"/>
      <c r="I30" s="95"/>
      <c r="J30" s="95"/>
      <c r="K30" s="4"/>
      <c r="L30" s="70" t="str">
        <f t="shared" si="1"/>
        <v>Somme total métaux</v>
      </c>
      <c r="M30" s="95"/>
      <c r="N30" s="96">
        <v>15</v>
      </c>
      <c r="O30" s="95"/>
      <c r="P30" s="4"/>
      <c r="Q30" s="70" t="str">
        <f t="shared" si="2"/>
        <v>Somme total métaux</v>
      </c>
      <c r="R30" s="95"/>
      <c r="S30" s="95">
        <v>100000000</v>
      </c>
      <c r="T30" s="95">
        <v>100000000</v>
      </c>
      <c r="U30" s="95">
        <v>100000000</v>
      </c>
      <c r="V30" s="70" t="str">
        <f t="shared" si="3"/>
        <v>Somme total métaux</v>
      </c>
      <c r="W30" s="202"/>
      <c r="X30" s="95">
        <v>100000000</v>
      </c>
      <c r="Y30" s="95">
        <v>100000000</v>
      </c>
      <c r="Z30" s="4"/>
      <c r="AA30" s="88" t="str">
        <f t="shared" si="4"/>
        <v>Somme total métaux</v>
      </c>
      <c r="AB30" s="95"/>
      <c r="AC30" s="95">
        <v>100000000</v>
      </c>
      <c r="AD30" s="95">
        <v>100000000</v>
      </c>
    </row>
    <row r="31" spans="1:30" x14ac:dyDescent="0.25">
      <c r="B31" s="88" t="s">
        <v>101</v>
      </c>
      <c r="C31" s="95"/>
      <c r="D31" s="95"/>
      <c r="E31" s="96">
        <f t="shared" si="5"/>
        <v>0</v>
      </c>
      <c r="F31" s="93"/>
      <c r="G31" s="70" t="str">
        <f t="shared" si="0"/>
        <v>Rendement DCO</v>
      </c>
      <c r="H31" s="150"/>
      <c r="I31" s="95"/>
      <c r="J31" s="95"/>
      <c r="K31" s="4"/>
      <c r="L31" s="70" t="str">
        <f t="shared" si="1"/>
        <v>Rendement DCO</v>
      </c>
      <c r="M31" s="70">
        <f>COLUMN('Station Degrémont'!AN7)-1</f>
        <v>39</v>
      </c>
      <c r="N31" s="95">
        <v>100000000</v>
      </c>
      <c r="O31" s="95">
        <v>100000000</v>
      </c>
      <c r="P31" s="4"/>
      <c r="Q31" s="70" t="str">
        <f t="shared" si="2"/>
        <v>Rendement DCO</v>
      </c>
      <c r="R31" s="95"/>
      <c r="S31" s="95">
        <v>100000000</v>
      </c>
      <c r="T31" s="95">
        <v>100000000</v>
      </c>
      <c r="U31" s="95">
        <v>100000000</v>
      </c>
      <c r="V31" s="70" t="str">
        <f>B31</f>
        <v>Rendement DCO</v>
      </c>
      <c r="W31" s="203">
        <v>31</v>
      </c>
      <c r="X31" s="70">
        <v>95</v>
      </c>
      <c r="Y31" s="95">
        <v>100000000</v>
      </c>
      <c r="Z31" s="4"/>
      <c r="AA31" s="88" t="str">
        <f t="shared" si="4"/>
        <v>Rendement DCO</v>
      </c>
      <c r="AB31" s="95"/>
      <c r="AC31" s="95">
        <v>100000000</v>
      </c>
      <c r="AD31" s="95">
        <v>100000000</v>
      </c>
    </row>
    <row r="32" spans="1:30" x14ac:dyDescent="0.25">
      <c r="B32" s="90" t="s">
        <v>102</v>
      </c>
      <c r="C32" s="95"/>
      <c r="D32" s="95"/>
      <c r="E32" s="96">
        <v>100000000</v>
      </c>
      <c r="F32" s="93"/>
      <c r="G32" s="70" t="str">
        <f t="shared" si="0"/>
        <v>Rendement MES</v>
      </c>
      <c r="H32" s="150"/>
      <c r="I32" s="95"/>
      <c r="J32" s="95"/>
      <c r="K32" s="4"/>
      <c r="L32" s="70" t="str">
        <f t="shared" si="1"/>
        <v>Rendement MES</v>
      </c>
      <c r="M32" s="70">
        <f>COLUMN('Station Degrémont'!AO7)-1</f>
        <v>40</v>
      </c>
      <c r="N32" s="95">
        <v>100000000</v>
      </c>
      <c r="O32" s="95">
        <v>100000000</v>
      </c>
      <c r="P32" s="4"/>
      <c r="Q32" s="70" t="str">
        <f t="shared" si="2"/>
        <v>Rendement MES</v>
      </c>
      <c r="R32" s="95"/>
      <c r="S32" s="95">
        <v>100000000</v>
      </c>
      <c r="T32" s="95">
        <v>100000000</v>
      </c>
      <c r="U32" s="95">
        <v>100000000</v>
      </c>
      <c r="V32" s="70" t="str">
        <f t="shared" si="3"/>
        <v>Rendement MES</v>
      </c>
      <c r="W32" s="203">
        <v>32</v>
      </c>
      <c r="X32" s="70">
        <v>98</v>
      </c>
      <c r="Y32" s="95">
        <v>100000000</v>
      </c>
      <c r="Z32" s="4"/>
      <c r="AA32" s="88" t="str">
        <f t="shared" si="4"/>
        <v>Rendement MES</v>
      </c>
      <c r="AB32" s="95"/>
      <c r="AC32" s="95">
        <v>100000000</v>
      </c>
      <c r="AD32" s="95">
        <v>100000000</v>
      </c>
    </row>
    <row r="33" spans="1:30" ht="15.75" thickBot="1" x14ac:dyDescent="0.3">
      <c r="B33" s="151" t="s">
        <v>129</v>
      </c>
      <c r="C33" s="152"/>
      <c r="D33" s="152"/>
      <c r="E33" s="153">
        <v>100000001</v>
      </c>
      <c r="F33" s="154"/>
      <c r="G33" s="147" t="str">
        <f t="shared" ref="G33" si="6">B33</f>
        <v>Rendement Ptotal</v>
      </c>
      <c r="H33" s="155"/>
      <c r="I33" s="152"/>
      <c r="J33" s="152"/>
      <c r="K33" s="4"/>
      <c r="L33" s="147" t="str">
        <f t="shared" ref="L33" si="7">B33</f>
        <v>Rendement Ptotal</v>
      </c>
      <c r="M33" s="70">
        <f>COLUMN('Station Degrémont'!AP8)-1</f>
        <v>41</v>
      </c>
      <c r="N33" s="95">
        <v>100000000</v>
      </c>
      <c r="O33" s="95">
        <v>100000000</v>
      </c>
      <c r="P33" s="4"/>
      <c r="Q33" s="147" t="str">
        <f t="shared" ref="Q33" si="8">B33</f>
        <v>Rendement Ptotal</v>
      </c>
      <c r="R33" s="200"/>
      <c r="S33" s="95">
        <v>100000000</v>
      </c>
      <c r="T33" s="95">
        <v>100000000</v>
      </c>
      <c r="U33" s="95">
        <v>100000000</v>
      </c>
      <c r="V33" s="147" t="str">
        <f t="shared" ref="V33" si="9">B33</f>
        <v>Rendement Ptotal</v>
      </c>
      <c r="W33" s="204"/>
      <c r="X33" s="147">
        <v>99</v>
      </c>
      <c r="Y33" s="95">
        <v>100000001</v>
      </c>
      <c r="Z33" s="4"/>
      <c r="AA33" s="148" t="str">
        <f t="shared" ref="AA33" si="10">B33</f>
        <v>Rendement Ptotal</v>
      </c>
      <c r="AB33" s="97"/>
      <c r="AC33" s="97">
        <v>100000000</v>
      </c>
      <c r="AD33" s="97">
        <v>100000000</v>
      </c>
    </row>
    <row r="34" spans="1:30" x14ac:dyDescent="0.25">
      <c r="A34">
        <v>0</v>
      </c>
      <c r="B34">
        <v>1</v>
      </c>
      <c r="C34" s="67">
        <v>2</v>
      </c>
      <c r="D34" s="67">
        <v>3</v>
      </c>
      <c r="E34" s="67">
        <v>4</v>
      </c>
      <c r="F34" s="67">
        <v>5</v>
      </c>
      <c r="G34" s="67">
        <v>6</v>
      </c>
      <c r="H34" s="67">
        <v>7</v>
      </c>
      <c r="I34" s="67">
        <v>8</v>
      </c>
      <c r="J34" s="67">
        <v>9</v>
      </c>
      <c r="K34" s="67">
        <v>10</v>
      </c>
      <c r="L34" s="67">
        <v>11</v>
      </c>
      <c r="M34" s="67">
        <v>12</v>
      </c>
      <c r="N34" s="67">
        <v>13</v>
      </c>
      <c r="O34" s="67">
        <v>14</v>
      </c>
      <c r="P34" s="67">
        <v>15</v>
      </c>
      <c r="Q34" s="67">
        <v>16</v>
      </c>
      <c r="R34" s="67">
        <v>17</v>
      </c>
      <c r="S34" s="67">
        <v>18</v>
      </c>
      <c r="T34" s="67">
        <v>19</v>
      </c>
      <c r="U34" s="67">
        <v>20</v>
      </c>
      <c r="V34" s="67">
        <v>21</v>
      </c>
      <c r="W34" s="67">
        <v>22</v>
      </c>
      <c r="X34" s="67">
        <v>23</v>
      </c>
      <c r="Y34" s="67">
        <v>24</v>
      </c>
      <c r="Z34" s="67">
        <v>25</v>
      </c>
      <c r="AA34" s="67">
        <v>26</v>
      </c>
      <c r="AB34" s="67">
        <v>27</v>
      </c>
    </row>
    <row r="38" spans="1:30" s="4" customFormat="1" x14ac:dyDescent="0.25"/>
  </sheetData>
  <mergeCells count="5">
    <mergeCell ref="B3:F3"/>
    <mergeCell ref="B1:C1"/>
    <mergeCell ref="V3:Y3"/>
    <mergeCell ref="AA3:AD3"/>
    <mergeCell ref="Q3:U3"/>
  </mergeCells>
  <pageMargins left="0.7" right="0.7" top="0.75" bottom="0.75" header="0.3" footer="0.3"/>
  <pageSetup paperSize="9" orientation="portrait" horizontalDpi="4294967293" verticalDpi="4294967293"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tint="0.39997558519241921"/>
  </sheetPr>
  <dimension ref="A1:HB388"/>
  <sheetViews>
    <sheetView showGridLines="0" showZeros="0" zoomScale="90" zoomScaleNormal="90" workbookViewId="0">
      <pane xSplit="2" ySplit="13" topLeftCell="J60" activePane="bottomRight" state="frozen"/>
      <selection activeCell="C13" sqref="C13:K13"/>
      <selection pane="topRight" activeCell="C13" sqref="C13:K13"/>
      <selection pane="bottomLeft" activeCell="C13" sqref="C13:K13"/>
      <selection pane="bottomRight" activeCell="P73" sqref="P73:P103"/>
    </sheetView>
  </sheetViews>
  <sheetFormatPr baseColWidth="10" defaultRowHeight="15" outlineLevelRow="1" x14ac:dyDescent="0.25"/>
  <cols>
    <col min="1" max="1" width="35.28515625" customWidth="1"/>
    <col min="2" max="3" width="9.7109375" customWidth="1"/>
    <col min="4" max="4" width="7.42578125" customWidth="1"/>
    <col min="5" max="5" width="11.7109375" customWidth="1"/>
    <col min="6" max="6" width="8.140625" customWidth="1"/>
    <col min="7" max="7" width="8.42578125" style="166" customWidth="1"/>
    <col min="8" max="8" width="7.42578125" customWidth="1"/>
    <col min="9" max="9" width="6.85546875" customWidth="1"/>
    <col min="10" max="10" width="8.140625" customWidth="1"/>
    <col min="11" max="11" width="7.7109375" style="166" customWidth="1"/>
    <col min="12" max="12" width="7.140625" style="44" customWidth="1"/>
    <col min="13" max="13" width="9.140625" style="44" customWidth="1"/>
    <col min="14" max="14" width="7.85546875" customWidth="1"/>
    <col min="15" max="15" width="8.140625" customWidth="1"/>
    <col min="16" max="16" width="8.5703125" style="166" customWidth="1"/>
    <col min="17" max="17" width="7.42578125" customWidth="1"/>
    <col min="18" max="18" width="6.85546875" style="44" customWidth="1"/>
    <col min="19" max="19" width="8.140625" style="44" customWidth="1"/>
    <col min="20" max="20" width="7.140625" style="166" customWidth="1"/>
    <col min="21" max="21" width="8.140625" customWidth="1"/>
    <col min="22" max="22" width="6.7109375" style="166" customWidth="1"/>
    <col min="23" max="23" width="9.28515625" style="166" customWidth="1"/>
    <col min="24" max="24" width="7.42578125" customWidth="1"/>
    <col min="25" max="25" width="6.85546875" customWidth="1"/>
    <col min="26" max="26" width="8.140625" style="4" customWidth="1"/>
    <col min="27" max="27" width="7.140625" style="166" customWidth="1"/>
    <col min="28" max="28" width="7.5703125" style="44" customWidth="1"/>
    <col min="29" max="29" width="8.42578125" style="44" customWidth="1"/>
    <col min="30" max="30" width="7.5703125" customWidth="1"/>
    <col min="31" max="31" width="8.140625" style="4" customWidth="1"/>
    <col min="32" max="32" width="7.140625" style="166" customWidth="1"/>
    <col min="33" max="33" width="7.42578125" customWidth="1"/>
    <col min="34" max="34" width="6.85546875" style="44" customWidth="1"/>
    <col min="35" max="35" width="8.140625" style="44" customWidth="1"/>
    <col min="36" max="36" width="7.140625" style="166" customWidth="1"/>
    <col min="37" max="37" width="1.85546875" style="166" customWidth="1"/>
    <col min="38" max="38" width="8.140625" style="4" customWidth="1"/>
    <col min="39" max="39" width="10" style="166" customWidth="1"/>
    <col min="40" max="42" width="9.5703125" customWidth="1"/>
    <col min="43" max="43" width="7.42578125" customWidth="1"/>
    <col min="44" max="46" width="7.85546875" customWidth="1"/>
    <col min="47" max="47" width="8.42578125" customWidth="1"/>
    <col min="48" max="48" width="9.42578125" customWidth="1"/>
    <col min="49" max="49" width="29.140625" customWidth="1"/>
    <col min="50" max="50" width="83.28515625" customWidth="1"/>
    <col min="51" max="51" width="12.42578125" customWidth="1"/>
    <col min="52" max="52" width="1.7109375" customWidth="1"/>
    <col min="53" max="53" width="8.7109375" style="44" customWidth="1"/>
    <col min="54" max="54" width="7.28515625" style="166" customWidth="1"/>
    <col min="55" max="55" width="7" style="166" customWidth="1"/>
    <col min="56" max="56" width="1.7109375" customWidth="1"/>
    <col min="57" max="57" width="7" style="66" customWidth="1"/>
    <col min="58" max="58" width="4.7109375" style="166" customWidth="1"/>
    <col min="59" max="59" width="6.5703125" style="166" customWidth="1"/>
    <col min="60" max="60" width="1.7109375" style="67" customWidth="1"/>
    <col min="61" max="61" width="7" style="44" customWidth="1"/>
    <col min="62" max="62" width="10.5703125" style="166" customWidth="1"/>
    <col min="63" max="63" width="1.7109375" style="67" customWidth="1"/>
    <col min="64" max="64" width="7" style="44" customWidth="1"/>
    <col min="65" max="65" width="4.7109375" style="166" customWidth="1"/>
    <col min="66" max="66" width="6.5703125" style="166" customWidth="1"/>
    <col min="67" max="67" width="1.7109375" customWidth="1"/>
    <col min="68" max="68" width="7" style="44" customWidth="1"/>
    <col min="69" max="69" width="6" style="166" customWidth="1"/>
    <col min="70" max="70" width="6.5703125" style="166" customWidth="1"/>
    <col min="71" max="71" width="1.7109375" customWidth="1"/>
    <col min="72" max="72" width="7" style="44" customWidth="1"/>
    <col min="73" max="73" width="4.85546875" style="166" customWidth="1"/>
    <col min="74" max="74" width="6" style="166" customWidth="1"/>
    <col min="75" max="75" width="1.7109375" customWidth="1"/>
    <col min="76" max="76" width="7" style="44" customWidth="1"/>
    <col min="77" max="77" width="4.7109375" style="166" customWidth="1"/>
    <col min="78" max="78" width="6.5703125" style="166" customWidth="1"/>
    <col min="79" max="79" width="1.7109375" customWidth="1"/>
    <col min="80" max="80" width="7" style="44" customWidth="1"/>
    <col min="81" max="81" width="4.7109375" style="166" customWidth="1"/>
    <col min="82" max="82" width="6.5703125" style="166" customWidth="1"/>
    <col min="83" max="83" width="1.7109375" customWidth="1"/>
    <col min="84" max="84" width="8.7109375" style="44" customWidth="1"/>
    <col min="85" max="85" width="6.28515625" style="166" customWidth="1"/>
    <col min="86" max="86" width="6.5703125" style="166" customWidth="1"/>
    <col min="87" max="87" width="1.7109375" customWidth="1"/>
    <col min="88" max="88" width="7.140625" style="44" customWidth="1"/>
    <col min="89" max="89" width="4.7109375" style="166" customWidth="1"/>
    <col min="90" max="90" width="6.28515625" style="166" customWidth="1"/>
    <col min="91" max="91" width="1.7109375" customWidth="1"/>
    <col min="92" max="92" width="7" style="44" customWidth="1"/>
    <col min="93" max="93" width="4.7109375" style="166" customWidth="1"/>
    <col min="94" max="94" width="6.28515625" style="166" customWidth="1"/>
    <col min="95" max="95" width="1.7109375" customWidth="1"/>
    <col min="96" max="96" width="7" style="44" customWidth="1"/>
    <col min="97" max="97" width="7" style="166" customWidth="1"/>
    <col min="98" max="98" width="1.7109375" customWidth="1"/>
    <col min="99" max="99" width="7" style="44" customWidth="1"/>
    <col min="100" max="100" width="4.7109375" style="166" customWidth="1"/>
    <col min="101" max="101" width="6.28515625" style="166" customWidth="1"/>
    <col min="102" max="102" width="1.7109375" customWidth="1"/>
    <col min="103" max="103" width="7" style="44" customWidth="1"/>
    <col min="104" max="104" width="5.5703125" style="166" customWidth="1"/>
    <col min="105" max="105" width="6.28515625" style="166" customWidth="1"/>
    <col min="106" max="106" width="1.7109375" customWidth="1"/>
    <col min="107" max="107" width="7" style="44" customWidth="1"/>
    <col min="108" max="108" width="4.7109375" style="166" customWidth="1"/>
    <col min="109" max="109" width="6.28515625" style="166" customWidth="1"/>
    <col min="110" max="110" width="1.7109375" customWidth="1"/>
    <col min="111" max="111" width="6" style="44" customWidth="1"/>
    <col min="112" max="112" width="4.7109375" style="166" customWidth="1"/>
    <col min="113" max="113" width="7.42578125" style="166" customWidth="1"/>
    <col min="114" max="114" width="1.7109375" customWidth="1"/>
    <col min="115" max="115" width="7" style="44" customWidth="1"/>
    <col min="116" max="116" width="4.7109375" style="166" customWidth="1"/>
    <col min="117" max="117" width="6.28515625" style="166" customWidth="1"/>
    <col min="118" max="118" width="1.7109375" customWidth="1"/>
    <col min="119" max="119" width="7" style="44" customWidth="1"/>
    <col min="120" max="120" width="4.7109375" style="166" customWidth="1"/>
    <col min="121" max="121" width="6.28515625" style="166" customWidth="1"/>
    <col min="122" max="122" width="26" customWidth="1"/>
  </cols>
  <sheetData>
    <row r="1" spans="1:210" ht="28.5" customHeight="1" thickBot="1" x14ac:dyDescent="0.3">
      <c r="A1" s="76" t="s">
        <v>96</v>
      </c>
      <c r="B1" s="1000" t="s">
        <v>97</v>
      </c>
      <c r="C1" s="1000"/>
      <c r="D1" s="1000"/>
      <c r="E1" s="1000"/>
      <c r="F1" s="1000"/>
      <c r="G1" s="1000"/>
      <c r="H1" s="1000"/>
      <c r="I1" s="1000"/>
      <c r="J1" s="1000"/>
      <c r="K1" s="1000"/>
      <c r="L1" s="1000"/>
      <c r="M1" s="1000"/>
      <c r="N1" s="10"/>
      <c r="O1" s="10"/>
      <c r="P1" s="171"/>
      <c r="Q1" s="11"/>
      <c r="R1" s="74"/>
      <c r="S1" s="74"/>
      <c r="AY1" s="188"/>
    </row>
    <row r="2" spans="1:210" s="67" customFormat="1" ht="0.6" customHeight="1" thickBot="1" x14ac:dyDescent="0.35">
      <c r="A2" s="75"/>
      <c r="B2" s="75"/>
      <c r="C2" s="108" t="s">
        <v>120</v>
      </c>
      <c r="D2" s="699" t="s">
        <v>132</v>
      </c>
      <c r="E2" s="75"/>
      <c r="F2" s="75"/>
      <c r="G2" s="169"/>
      <c r="H2" s="75"/>
      <c r="I2" s="12"/>
      <c r="J2" s="75"/>
      <c r="K2" s="169"/>
      <c r="L2" s="75"/>
      <c r="M2" s="75"/>
      <c r="N2" s="10"/>
      <c r="O2" s="10"/>
      <c r="P2" s="171"/>
      <c r="Q2" s="11"/>
      <c r="R2" s="74"/>
      <c r="S2" s="74"/>
      <c r="T2" s="166"/>
      <c r="V2" s="166"/>
      <c r="W2" s="166"/>
      <c r="Z2" s="4"/>
      <c r="AA2" s="166"/>
      <c r="AB2" s="44"/>
      <c r="AC2" s="44"/>
      <c r="AE2" s="4"/>
      <c r="AF2" s="166"/>
      <c r="AH2" s="44"/>
      <c r="AI2" s="44"/>
      <c r="AJ2" s="166"/>
      <c r="AK2" s="166"/>
      <c r="AL2" s="4"/>
      <c r="AM2" s="166"/>
      <c r="AY2" s="188"/>
      <c r="BA2" s="44"/>
      <c r="BB2" s="166"/>
      <c r="BC2" s="166"/>
      <c r="BE2" s="66"/>
      <c r="BF2" s="166"/>
      <c r="BG2" s="166"/>
      <c r="BI2" s="44"/>
      <c r="BJ2" s="166"/>
      <c r="BL2" s="44"/>
      <c r="BM2" s="166"/>
      <c r="BN2" s="166"/>
      <c r="BP2" s="44"/>
      <c r="BQ2" s="166"/>
      <c r="BR2" s="166"/>
      <c r="BT2" s="44"/>
      <c r="BU2" s="166"/>
      <c r="BV2" s="166"/>
      <c r="BX2" s="44"/>
      <c r="BY2" s="166"/>
      <c r="BZ2" s="166"/>
      <c r="CB2" s="44"/>
      <c r="CC2" s="166"/>
      <c r="CD2" s="166"/>
      <c r="CF2" s="44"/>
      <c r="CG2" s="166"/>
      <c r="CH2" s="166"/>
      <c r="CJ2" s="44"/>
      <c r="CK2" s="166"/>
      <c r="CL2" s="166"/>
      <c r="CN2" s="44"/>
      <c r="CO2" s="166"/>
      <c r="CP2" s="166"/>
      <c r="CR2" s="44"/>
      <c r="CS2" s="166"/>
      <c r="CU2" s="44"/>
      <c r="CV2" s="166"/>
      <c r="CW2" s="166"/>
      <c r="CY2" s="44"/>
      <c r="CZ2" s="166"/>
      <c r="DA2" s="166"/>
      <c r="DC2" s="44"/>
      <c r="DD2" s="166"/>
      <c r="DE2" s="166"/>
      <c r="DG2" s="44"/>
      <c r="DH2" s="166"/>
      <c r="DI2" s="166"/>
      <c r="DK2" s="44"/>
      <c r="DL2" s="166"/>
      <c r="DM2" s="166"/>
      <c r="DO2" s="44"/>
      <c r="DP2" s="166"/>
      <c r="DQ2" s="166"/>
    </row>
    <row r="3" spans="1:210" ht="22.15" hidden="1" customHeight="1" x14ac:dyDescent="0.35">
      <c r="B3" s="8"/>
      <c r="C3" s="120" t="s">
        <v>120</v>
      </c>
      <c r="D3" s="699" t="s">
        <v>130</v>
      </c>
      <c r="F3" s="191"/>
      <c r="G3" s="191"/>
      <c r="H3" s="191"/>
      <c r="I3" s="191"/>
      <c r="J3" s="191"/>
      <c r="K3" s="191"/>
      <c r="L3" s="191"/>
      <c r="M3"/>
      <c r="P3" s="192"/>
      <c r="Q3" s="192"/>
      <c r="R3" s="192"/>
      <c r="S3" s="192"/>
      <c r="T3" s="192"/>
      <c r="U3" s="44"/>
      <c r="AA3" s="173"/>
      <c r="AB3" s="64"/>
      <c r="AC3" s="64"/>
      <c r="AD3" s="9"/>
      <c r="AE3" s="65"/>
      <c r="AF3" s="173"/>
      <c r="AG3" s="9"/>
      <c r="AH3" s="64"/>
      <c r="AI3" s="64"/>
      <c r="AJ3" s="173"/>
      <c r="AK3" s="173"/>
      <c r="AL3" s="65"/>
      <c r="AM3" s="173"/>
      <c r="AN3" s="9"/>
      <c r="AO3" s="9"/>
      <c r="AP3" s="9"/>
      <c r="AQ3" s="9"/>
      <c r="AR3" s="9"/>
      <c r="AS3" s="9"/>
      <c r="AT3" s="9"/>
      <c r="AU3" s="9"/>
      <c r="AV3" s="9"/>
      <c r="AW3" s="9"/>
      <c r="AX3" s="9"/>
      <c r="AY3" s="188"/>
      <c r="AZ3" s="9"/>
      <c r="BA3" s="64"/>
      <c r="DR3" s="9"/>
    </row>
    <row r="4" spans="1:210" s="67" customFormat="1" ht="18" hidden="1" customHeight="1" x14ac:dyDescent="0.35">
      <c r="A4" s="110"/>
      <c r="B4" s="190"/>
      <c r="C4" s="109" t="s">
        <v>120</v>
      </c>
      <c r="D4" s="699" t="s">
        <v>131</v>
      </c>
      <c r="E4" s="190"/>
      <c r="F4" s="190"/>
      <c r="G4" s="190"/>
      <c r="H4" s="190"/>
      <c r="I4" s="190"/>
      <c r="J4" s="190"/>
      <c r="K4" s="190"/>
      <c r="L4" s="190"/>
      <c r="M4" s="190"/>
      <c r="N4" s="190"/>
      <c r="O4" s="190"/>
      <c r="P4" s="190"/>
      <c r="Q4" s="190"/>
      <c r="R4" s="190"/>
      <c r="S4" s="190"/>
      <c r="T4" s="190"/>
      <c r="U4" s="190"/>
      <c r="V4" s="190"/>
      <c r="W4" s="190"/>
      <c r="X4" s="190"/>
      <c r="Y4" s="190"/>
      <c r="Z4" s="190"/>
      <c r="AA4" s="190"/>
      <c r="AB4" s="190"/>
      <c r="AC4" s="190"/>
      <c r="AD4" s="190"/>
      <c r="AE4" s="190"/>
      <c r="AF4" s="190"/>
      <c r="AG4" s="190"/>
      <c r="AH4" s="190"/>
      <c r="AI4" s="190"/>
      <c r="AJ4" s="190"/>
      <c r="AK4" s="190"/>
      <c r="AL4" s="700"/>
      <c r="AM4" s="190"/>
      <c r="AN4" s="190"/>
      <c r="AO4" s="190"/>
      <c r="AP4" s="190"/>
      <c r="AQ4" s="190"/>
      <c r="AR4" s="190"/>
      <c r="AS4" s="190"/>
      <c r="AT4" s="190"/>
      <c r="AU4" s="190"/>
      <c r="AV4" s="190"/>
      <c r="AW4" s="190"/>
      <c r="AX4" s="190"/>
      <c r="AY4" s="190"/>
      <c r="AZ4" s="190"/>
      <c r="BA4" s="190"/>
      <c r="BB4" s="190"/>
      <c r="BC4" s="190"/>
      <c r="BD4" s="190"/>
      <c r="BE4" s="190"/>
      <c r="BF4" s="190"/>
      <c r="BG4" s="190"/>
      <c r="BH4" s="190"/>
      <c r="BI4" s="190"/>
      <c r="BJ4" s="190"/>
      <c r="BK4" s="190"/>
      <c r="BL4" s="190"/>
      <c r="BM4" s="190"/>
      <c r="BN4" s="190"/>
      <c r="BO4" s="190"/>
      <c r="BP4" s="190"/>
      <c r="BQ4" s="190"/>
      <c r="BR4" s="190"/>
      <c r="BS4" s="190"/>
      <c r="BT4" s="190"/>
      <c r="BU4" s="190"/>
      <c r="BV4" s="190"/>
      <c r="BW4" s="190"/>
      <c r="BX4" s="190"/>
      <c r="BY4" s="190"/>
      <c r="BZ4" s="190"/>
      <c r="CA4" s="190"/>
      <c r="CB4" s="190"/>
      <c r="CC4" s="190"/>
      <c r="CD4" s="190"/>
      <c r="CE4" s="190"/>
      <c r="CF4" s="190"/>
      <c r="CG4" s="190"/>
      <c r="CH4" s="190"/>
      <c r="CI4" s="190"/>
      <c r="CJ4" s="190"/>
      <c r="CK4" s="190"/>
      <c r="CL4" s="190"/>
      <c r="CM4" s="190"/>
      <c r="CN4" s="190"/>
      <c r="CO4" s="190"/>
      <c r="CP4" s="190"/>
      <c r="CQ4" s="190"/>
      <c r="CR4" s="190"/>
      <c r="CS4" s="190"/>
      <c r="CT4" s="190"/>
      <c r="CU4" s="190"/>
      <c r="CV4" s="190"/>
      <c r="CW4" s="190"/>
      <c r="CX4" s="190"/>
      <c r="CY4" s="190"/>
      <c r="CZ4" s="190"/>
      <c r="DA4" s="190"/>
      <c r="DB4" s="190"/>
      <c r="DC4" s="190"/>
      <c r="DD4" s="190"/>
      <c r="DE4" s="190"/>
      <c r="DF4" s="190"/>
      <c r="DG4" s="190"/>
      <c r="DH4" s="190"/>
      <c r="DI4" s="190"/>
      <c r="DJ4" s="190"/>
      <c r="DK4" s="190"/>
      <c r="DL4" s="190"/>
      <c r="DM4" s="190"/>
      <c r="DN4" s="190"/>
      <c r="DO4" s="190"/>
      <c r="DP4" s="190"/>
      <c r="DQ4" s="190"/>
      <c r="DR4" s="190"/>
    </row>
    <row r="5" spans="1:210" ht="21.75" hidden="1" customHeight="1" thickBot="1" x14ac:dyDescent="0.4">
      <c r="A5" s="77" t="s">
        <v>0</v>
      </c>
      <c r="B5" s="119">
        <f>Parametres!C2</f>
        <v>43101</v>
      </c>
      <c r="C5" s="2"/>
      <c r="D5" s="2"/>
      <c r="E5" s="2"/>
      <c r="G5" s="165"/>
      <c r="H5" s="2"/>
      <c r="I5" s="2"/>
      <c r="J5" s="2"/>
      <c r="K5" s="165"/>
      <c r="P5" s="192"/>
      <c r="Q5" s="192"/>
      <c r="R5" s="192"/>
      <c r="S5" s="192"/>
      <c r="T5" s="192"/>
      <c r="U5" s="192"/>
      <c r="V5" s="192"/>
      <c r="Y5" s="3"/>
      <c r="Z5" s="3"/>
      <c r="AA5" s="165"/>
      <c r="AB5" s="60"/>
      <c r="AC5" s="60"/>
      <c r="AD5" s="3"/>
      <c r="AE5" s="3"/>
      <c r="AF5" s="165"/>
      <c r="AG5" s="3"/>
      <c r="AH5" s="60"/>
      <c r="AI5" s="60"/>
      <c r="AJ5" s="165"/>
      <c r="AK5" s="165"/>
      <c r="AL5" s="3"/>
      <c r="AM5" s="165"/>
      <c r="AN5" s="3"/>
      <c r="AO5" s="3"/>
      <c r="AP5" s="3"/>
      <c r="AQ5" s="3"/>
      <c r="AR5" s="3"/>
      <c r="AS5" s="3"/>
      <c r="AT5" s="3"/>
      <c r="AU5" s="3"/>
      <c r="AW5" s="34"/>
      <c r="AX5" s="3"/>
      <c r="AY5" s="188"/>
      <c r="AZ5" s="3"/>
      <c r="BA5" s="60"/>
      <c r="BB5" s="165"/>
      <c r="BC5" s="165"/>
      <c r="BD5" s="3"/>
      <c r="BE5" s="60"/>
      <c r="BF5" s="165"/>
      <c r="BG5" s="165"/>
      <c r="BH5" s="60"/>
      <c r="BI5" s="60"/>
      <c r="BJ5" s="165"/>
      <c r="BK5" s="3"/>
      <c r="BL5" s="60"/>
      <c r="BM5" s="165"/>
      <c r="BN5" s="165"/>
      <c r="BO5" s="2"/>
      <c r="BP5" s="60"/>
      <c r="BQ5" s="165"/>
      <c r="BR5" s="165"/>
      <c r="BS5" s="2"/>
      <c r="BT5" s="60"/>
      <c r="BU5" s="165"/>
      <c r="BV5" s="165"/>
      <c r="BW5" s="2"/>
      <c r="BX5" s="60"/>
      <c r="BY5" s="165"/>
      <c r="BZ5" s="165"/>
      <c r="CA5" s="2"/>
      <c r="CB5" s="60"/>
      <c r="CC5" s="165"/>
      <c r="CD5" s="165"/>
      <c r="CE5" s="60"/>
      <c r="CF5" s="60"/>
      <c r="CG5" s="165"/>
      <c r="CH5" s="165"/>
      <c r="CI5" s="60"/>
      <c r="CJ5" s="60"/>
      <c r="CK5" s="165"/>
      <c r="CL5" s="165"/>
      <c r="CM5" s="60"/>
      <c r="CN5" s="60"/>
      <c r="CO5" s="165"/>
      <c r="CP5" s="165"/>
      <c r="CQ5" s="60"/>
      <c r="CR5" s="60"/>
      <c r="CS5" s="165"/>
      <c r="CT5" s="1"/>
      <c r="DR5" s="3"/>
    </row>
    <row r="6" spans="1:210" ht="22.9" customHeight="1" thickBot="1" x14ac:dyDescent="0.3">
      <c r="A6" s="16"/>
      <c r="B6" s="1017" t="s">
        <v>46</v>
      </c>
      <c r="C6" s="1018"/>
      <c r="D6" s="1018"/>
      <c r="E6" s="1018"/>
      <c r="F6" s="1018"/>
      <c r="G6" s="1018"/>
      <c r="H6" s="1018"/>
      <c r="I6" s="1018"/>
      <c r="J6" s="1018"/>
      <c r="K6" s="1018"/>
      <c r="L6" s="1018"/>
      <c r="M6" s="1018"/>
      <c r="N6" s="1018"/>
      <c r="O6" s="1018"/>
      <c r="P6" s="1018"/>
      <c r="Q6" s="1018"/>
      <c r="R6" s="1018"/>
      <c r="S6" s="1018"/>
      <c r="T6" s="1018"/>
      <c r="U6" s="1018"/>
      <c r="V6" s="1019"/>
      <c r="W6" s="1020" t="s">
        <v>60</v>
      </c>
      <c r="X6" s="1021"/>
      <c r="Y6" s="1021"/>
      <c r="Z6" s="1021"/>
      <c r="AA6" s="1021"/>
      <c r="AB6" s="1021"/>
      <c r="AC6" s="1021"/>
      <c r="AD6" s="1021"/>
      <c r="AE6" s="1021"/>
      <c r="AF6" s="1021"/>
      <c r="AG6" s="1021"/>
      <c r="AH6" s="1021"/>
      <c r="AI6" s="1021"/>
      <c r="AJ6" s="1021"/>
      <c r="AK6" s="1021"/>
      <c r="AL6" s="1021"/>
      <c r="AM6" s="1022"/>
      <c r="AN6" s="1062" t="s">
        <v>134</v>
      </c>
      <c r="AO6" s="1063"/>
      <c r="AP6" s="1063"/>
      <c r="AQ6" s="922" t="s">
        <v>6</v>
      </c>
      <c r="AR6" s="945" t="s">
        <v>5</v>
      </c>
      <c r="AS6" s="945"/>
      <c r="AT6" s="945"/>
      <c r="AU6" s="945"/>
      <c r="AV6" s="919" t="s">
        <v>4</v>
      </c>
      <c r="AW6" s="915" t="s">
        <v>7</v>
      </c>
      <c r="AX6" s="916"/>
      <c r="AY6" s="188"/>
      <c r="AZ6" s="1017" t="s">
        <v>46</v>
      </c>
      <c r="BA6" s="1018"/>
      <c r="BB6" s="1018"/>
      <c r="BC6" s="1018"/>
      <c r="BD6" s="1018"/>
      <c r="BE6" s="1018"/>
      <c r="BF6" s="1018"/>
      <c r="BG6" s="1018"/>
      <c r="BH6" s="1018"/>
      <c r="BI6" s="1018"/>
      <c r="BJ6" s="1018"/>
      <c r="BK6" s="1018"/>
      <c r="BL6" s="1018"/>
      <c r="BM6" s="1018"/>
      <c r="BN6" s="1018"/>
      <c r="BO6" s="1018"/>
      <c r="BP6" s="1018"/>
      <c r="BQ6" s="1018"/>
      <c r="BR6" s="1018"/>
      <c r="BS6" s="1018"/>
      <c r="BT6" s="1018"/>
      <c r="BU6" s="1018"/>
      <c r="BV6" s="1018"/>
      <c r="BW6" s="1018"/>
      <c r="BX6" s="1018"/>
      <c r="BY6" s="1018"/>
      <c r="BZ6" s="1018"/>
      <c r="CA6" s="1018"/>
      <c r="CB6" s="1018"/>
      <c r="CC6" s="1018"/>
      <c r="CD6" s="1018"/>
      <c r="CE6" s="1018"/>
      <c r="CF6" s="1018"/>
      <c r="CG6" s="1018"/>
      <c r="CH6" s="1019"/>
      <c r="CI6" s="1020" t="s">
        <v>60</v>
      </c>
      <c r="CJ6" s="1021"/>
      <c r="CK6" s="1021"/>
      <c r="CL6" s="1021"/>
      <c r="CM6" s="1021"/>
      <c r="CN6" s="1021"/>
      <c r="CO6" s="1021"/>
      <c r="CP6" s="1021"/>
      <c r="CQ6" s="1021"/>
      <c r="CR6" s="1021"/>
      <c r="CS6" s="1021"/>
      <c r="CT6" s="1021"/>
      <c r="CU6" s="1021"/>
      <c r="CV6" s="1021"/>
      <c r="CW6" s="1021"/>
      <c r="CX6" s="1021"/>
      <c r="CY6" s="1021"/>
      <c r="CZ6" s="1021"/>
      <c r="DA6" s="1021"/>
      <c r="DB6" s="1021"/>
      <c r="DC6" s="1021"/>
      <c r="DD6" s="1021"/>
      <c r="DE6" s="1021"/>
      <c r="DF6" s="1021"/>
      <c r="DG6" s="1021"/>
      <c r="DH6" s="1021"/>
      <c r="DI6" s="1021"/>
      <c r="DJ6" s="1021"/>
      <c r="DK6" s="1021"/>
      <c r="DL6" s="1021"/>
      <c r="DM6" s="1021"/>
      <c r="DN6" s="1021"/>
      <c r="DO6" s="1021"/>
      <c r="DP6" s="1021"/>
      <c r="DQ6" s="1022"/>
      <c r="DR6" s="922" t="s">
        <v>7</v>
      </c>
    </row>
    <row r="7" spans="1:210" ht="15.6" customHeight="1" thickBot="1" x14ac:dyDescent="0.3">
      <c r="A7" s="229" t="s">
        <v>30</v>
      </c>
      <c r="B7" s="220" t="s">
        <v>2</v>
      </c>
      <c r="C7" s="1025" t="s">
        <v>1</v>
      </c>
      <c r="D7" s="1029" t="s">
        <v>35</v>
      </c>
      <c r="E7" s="1030"/>
      <c r="F7" s="1030"/>
      <c r="G7" s="1031"/>
      <c r="H7" s="1029" t="s">
        <v>45</v>
      </c>
      <c r="I7" s="1030"/>
      <c r="J7" s="1030"/>
      <c r="K7" s="1031"/>
      <c r="L7" s="1032" t="s">
        <v>3</v>
      </c>
      <c r="M7" s="1033"/>
      <c r="N7" s="1033"/>
      <c r="O7" s="1033"/>
      <c r="P7" s="1025"/>
      <c r="Q7" s="1023" t="s">
        <v>98</v>
      </c>
      <c r="R7" s="1024"/>
      <c r="S7" s="79"/>
      <c r="T7" s="172"/>
      <c r="U7" s="1033" t="s">
        <v>41</v>
      </c>
      <c r="V7" s="1025"/>
      <c r="W7" s="1039" t="s">
        <v>1</v>
      </c>
      <c r="X7" s="1027" t="s">
        <v>35</v>
      </c>
      <c r="Y7" s="1028"/>
      <c r="Z7" s="81"/>
      <c r="AA7" s="174"/>
      <c r="AB7" s="1041" t="s">
        <v>3</v>
      </c>
      <c r="AC7" s="1042"/>
      <c r="AD7" s="1042"/>
      <c r="AE7" s="1042"/>
      <c r="AF7" s="1043"/>
      <c r="AG7" s="1027" t="s">
        <v>98</v>
      </c>
      <c r="AH7" s="1028"/>
      <c r="AI7" s="80"/>
      <c r="AJ7" s="174"/>
      <c r="AK7" s="732"/>
      <c r="AL7" s="1042" t="s">
        <v>41</v>
      </c>
      <c r="AM7" s="1043"/>
      <c r="AN7" s="1048" t="str">
        <f>Parametres!B31</f>
        <v>Rendement DCO</v>
      </c>
      <c r="AO7" s="1050" t="str">
        <f>Parametres!B32</f>
        <v>Rendement MES</v>
      </c>
      <c r="AP7" s="1052" t="str">
        <f>Parametres!B33</f>
        <v>Rendement Ptotal</v>
      </c>
      <c r="AQ7" s="923"/>
      <c r="AR7" s="946"/>
      <c r="AS7" s="946"/>
      <c r="AT7" s="946"/>
      <c r="AU7" s="946"/>
      <c r="AV7" s="920"/>
      <c r="AW7" s="943"/>
      <c r="AX7" s="944"/>
      <c r="AY7" s="188"/>
      <c r="AZ7" s="989" t="s">
        <v>26</v>
      </c>
      <c r="BA7" s="990"/>
      <c r="BB7" s="990"/>
      <c r="BC7" s="990"/>
      <c r="BD7" s="990" t="s">
        <v>64</v>
      </c>
      <c r="BE7" s="990"/>
      <c r="BF7" s="990"/>
      <c r="BG7" s="993"/>
      <c r="BH7" s="989" t="s">
        <v>65</v>
      </c>
      <c r="BI7" s="990"/>
      <c r="BJ7" s="993"/>
      <c r="BK7" s="989" t="s">
        <v>24</v>
      </c>
      <c r="BL7" s="990"/>
      <c r="BM7" s="990"/>
      <c r="BN7" s="993"/>
      <c r="BO7" s="989" t="s">
        <v>20</v>
      </c>
      <c r="BP7" s="990"/>
      <c r="BQ7" s="990"/>
      <c r="BR7" s="990"/>
      <c r="BS7" s="989" t="s">
        <v>23</v>
      </c>
      <c r="BT7" s="990"/>
      <c r="BU7" s="990"/>
      <c r="BV7" s="993"/>
      <c r="BW7" s="989" t="s">
        <v>21</v>
      </c>
      <c r="BX7" s="990"/>
      <c r="BY7" s="990"/>
      <c r="BZ7" s="993"/>
      <c r="CA7" s="990" t="s">
        <v>25</v>
      </c>
      <c r="CB7" s="990"/>
      <c r="CC7" s="990"/>
      <c r="CD7" s="993"/>
      <c r="CE7" s="989" t="s">
        <v>22</v>
      </c>
      <c r="CF7" s="990"/>
      <c r="CG7" s="990"/>
      <c r="CH7" s="993"/>
      <c r="CI7" s="925" t="s">
        <v>26</v>
      </c>
      <c r="CJ7" s="926"/>
      <c r="CK7" s="926"/>
      <c r="CL7" s="926"/>
      <c r="CM7" s="926" t="s">
        <v>64</v>
      </c>
      <c r="CN7" s="926"/>
      <c r="CO7" s="926"/>
      <c r="CP7" s="927"/>
      <c r="CQ7" s="926" t="s">
        <v>65</v>
      </c>
      <c r="CR7" s="926"/>
      <c r="CS7" s="926"/>
      <c r="CT7" s="925" t="s">
        <v>24</v>
      </c>
      <c r="CU7" s="926"/>
      <c r="CV7" s="926"/>
      <c r="CW7" s="927"/>
      <c r="CX7" s="925" t="s">
        <v>20</v>
      </c>
      <c r="CY7" s="926"/>
      <c r="CZ7" s="926"/>
      <c r="DA7" s="926"/>
      <c r="DB7" s="925" t="s">
        <v>23</v>
      </c>
      <c r="DC7" s="926"/>
      <c r="DD7" s="926"/>
      <c r="DE7" s="927"/>
      <c r="DF7" s="925" t="s">
        <v>21</v>
      </c>
      <c r="DG7" s="926"/>
      <c r="DH7" s="926"/>
      <c r="DI7" s="927"/>
      <c r="DJ7" s="926" t="s">
        <v>25</v>
      </c>
      <c r="DK7" s="926"/>
      <c r="DL7" s="926"/>
      <c r="DM7" s="927"/>
      <c r="DN7" s="925" t="s">
        <v>22</v>
      </c>
      <c r="DO7" s="926"/>
      <c r="DP7" s="926"/>
      <c r="DQ7" s="927"/>
      <c r="DR7" s="924"/>
    </row>
    <row r="8" spans="1:210" ht="63" customHeight="1" thickBot="1" x14ac:dyDescent="0.3">
      <c r="A8" s="229" t="s">
        <v>31</v>
      </c>
      <c r="B8" s="234" t="s">
        <v>8</v>
      </c>
      <c r="C8" s="1026"/>
      <c r="D8" s="5" t="s">
        <v>13</v>
      </c>
      <c r="E8" s="6" t="s">
        <v>14</v>
      </c>
      <c r="F8" s="6" t="s">
        <v>15</v>
      </c>
      <c r="G8" s="170" t="s">
        <v>9</v>
      </c>
      <c r="H8" s="243" t="s">
        <v>13</v>
      </c>
      <c r="I8" s="244" t="s">
        <v>14</v>
      </c>
      <c r="J8" s="244" t="s">
        <v>15</v>
      </c>
      <c r="K8" s="245" t="s">
        <v>9</v>
      </c>
      <c r="L8" s="246" t="s">
        <v>28</v>
      </c>
      <c r="M8" s="244" t="s">
        <v>29</v>
      </c>
      <c r="N8" s="244" t="s">
        <v>16</v>
      </c>
      <c r="O8" s="244" t="s">
        <v>15</v>
      </c>
      <c r="P8" s="245" t="s">
        <v>9</v>
      </c>
      <c r="Q8" s="243" t="s">
        <v>13</v>
      </c>
      <c r="R8" s="244" t="s">
        <v>14</v>
      </c>
      <c r="S8" s="244" t="s">
        <v>15</v>
      </c>
      <c r="T8" s="245" t="s">
        <v>9</v>
      </c>
      <c r="U8" s="242" t="s">
        <v>15</v>
      </c>
      <c r="V8" s="170" t="s">
        <v>10</v>
      </c>
      <c r="W8" s="1040"/>
      <c r="X8" s="13" t="s">
        <v>13</v>
      </c>
      <c r="Y8" s="14" t="s">
        <v>14</v>
      </c>
      <c r="Z8" s="14" t="s">
        <v>15</v>
      </c>
      <c r="AA8" s="175" t="s">
        <v>9</v>
      </c>
      <c r="AB8" s="14" t="s">
        <v>28</v>
      </c>
      <c r="AC8" s="14" t="s">
        <v>29</v>
      </c>
      <c r="AD8" s="14" t="s">
        <v>16</v>
      </c>
      <c r="AE8" s="14" t="s">
        <v>15</v>
      </c>
      <c r="AF8" s="175" t="s">
        <v>9</v>
      </c>
      <c r="AG8" s="15" t="s">
        <v>13</v>
      </c>
      <c r="AH8" s="14" t="s">
        <v>14</v>
      </c>
      <c r="AI8" s="14" t="s">
        <v>15</v>
      </c>
      <c r="AJ8" s="175" t="s">
        <v>9</v>
      </c>
      <c r="AK8" s="733"/>
      <c r="AL8" s="868" t="s">
        <v>15</v>
      </c>
      <c r="AM8" s="175" t="s">
        <v>10</v>
      </c>
      <c r="AN8" s="1049"/>
      <c r="AO8" s="1051"/>
      <c r="AP8" s="1053"/>
      <c r="AQ8" s="923"/>
      <c r="AR8" s="274" t="s">
        <v>27</v>
      </c>
      <c r="AS8" s="17" t="s">
        <v>17</v>
      </c>
      <c r="AT8" s="17" t="s">
        <v>18</v>
      </c>
      <c r="AU8" s="115" t="s">
        <v>19</v>
      </c>
      <c r="AV8" s="920"/>
      <c r="AW8" s="1010" t="s">
        <v>32</v>
      </c>
      <c r="AX8" s="1011" t="s">
        <v>33</v>
      </c>
      <c r="AY8" s="188"/>
      <c r="AZ8" s="991" t="s">
        <v>15</v>
      </c>
      <c r="BA8" s="992"/>
      <c r="BB8" s="177" t="s">
        <v>9</v>
      </c>
      <c r="BC8" s="176" t="s">
        <v>11</v>
      </c>
      <c r="BD8" s="991" t="s">
        <v>15</v>
      </c>
      <c r="BE8" s="992"/>
      <c r="BF8" s="177" t="s">
        <v>9</v>
      </c>
      <c r="BG8" s="176" t="s">
        <v>11</v>
      </c>
      <c r="BH8" s="991" t="s">
        <v>15</v>
      </c>
      <c r="BI8" s="992"/>
      <c r="BJ8" s="177" t="s">
        <v>9</v>
      </c>
      <c r="BK8" s="991" t="s">
        <v>15</v>
      </c>
      <c r="BL8" s="992"/>
      <c r="BM8" s="177" t="s">
        <v>9</v>
      </c>
      <c r="BN8" s="176" t="s">
        <v>11</v>
      </c>
      <c r="BO8" s="991" t="s">
        <v>15</v>
      </c>
      <c r="BP8" s="992"/>
      <c r="BQ8" s="177" t="s">
        <v>9</v>
      </c>
      <c r="BR8" s="176" t="s">
        <v>11</v>
      </c>
      <c r="BS8" s="991" t="s">
        <v>15</v>
      </c>
      <c r="BT8" s="992"/>
      <c r="BU8" s="177" t="s">
        <v>9</v>
      </c>
      <c r="BV8" s="176" t="s">
        <v>11</v>
      </c>
      <c r="BW8" s="991" t="s">
        <v>15</v>
      </c>
      <c r="BX8" s="992"/>
      <c r="BY8" s="177" t="s">
        <v>9</v>
      </c>
      <c r="BZ8" s="176" t="s">
        <v>11</v>
      </c>
      <c r="CA8" s="991" t="s">
        <v>15</v>
      </c>
      <c r="CB8" s="992"/>
      <c r="CC8" s="177" t="s">
        <v>9</v>
      </c>
      <c r="CD8" s="176" t="s">
        <v>11</v>
      </c>
      <c r="CE8" s="991" t="s">
        <v>15</v>
      </c>
      <c r="CF8" s="992"/>
      <c r="CG8" s="177" t="s">
        <v>9</v>
      </c>
      <c r="CH8" s="176" t="s">
        <v>11</v>
      </c>
      <c r="CI8" s="953" t="s">
        <v>15</v>
      </c>
      <c r="CJ8" s="954"/>
      <c r="CK8" s="180" t="s">
        <v>9</v>
      </c>
      <c r="CL8" s="181" t="s">
        <v>11</v>
      </c>
      <c r="CM8" s="953" t="s">
        <v>15</v>
      </c>
      <c r="CN8" s="954"/>
      <c r="CO8" s="180" t="s">
        <v>9</v>
      </c>
      <c r="CP8" s="181" t="s">
        <v>11</v>
      </c>
      <c r="CQ8" s="953" t="s">
        <v>15</v>
      </c>
      <c r="CR8" s="954"/>
      <c r="CS8" s="180" t="s">
        <v>9</v>
      </c>
      <c r="CT8" s="953" t="s">
        <v>15</v>
      </c>
      <c r="CU8" s="954"/>
      <c r="CV8" s="180" t="s">
        <v>9</v>
      </c>
      <c r="CW8" s="181" t="s">
        <v>11</v>
      </c>
      <c r="CX8" s="953" t="s">
        <v>15</v>
      </c>
      <c r="CY8" s="954"/>
      <c r="CZ8" s="180" t="s">
        <v>9</v>
      </c>
      <c r="DA8" s="181" t="s">
        <v>11</v>
      </c>
      <c r="DB8" s="953" t="s">
        <v>15</v>
      </c>
      <c r="DC8" s="954"/>
      <c r="DD8" s="180" t="s">
        <v>9</v>
      </c>
      <c r="DE8" s="181" t="s">
        <v>11</v>
      </c>
      <c r="DF8" s="953" t="s">
        <v>15</v>
      </c>
      <c r="DG8" s="954"/>
      <c r="DH8" s="180" t="s">
        <v>9</v>
      </c>
      <c r="DI8" s="181" t="s">
        <v>11</v>
      </c>
      <c r="DJ8" s="953" t="s">
        <v>15</v>
      </c>
      <c r="DK8" s="954"/>
      <c r="DL8" s="180" t="s">
        <v>9</v>
      </c>
      <c r="DM8" s="181" t="s">
        <v>11</v>
      </c>
      <c r="DN8" s="953" t="s">
        <v>15</v>
      </c>
      <c r="DO8" s="954"/>
      <c r="DP8" s="180" t="s">
        <v>9</v>
      </c>
      <c r="DQ8" s="181" t="s">
        <v>11</v>
      </c>
      <c r="DR8" s="922" t="s">
        <v>32</v>
      </c>
    </row>
    <row r="9" spans="1:210" s="78" customFormat="1" ht="11.25" customHeight="1" x14ac:dyDescent="0.25">
      <c r="A9" s="230" t="s">
        <v>188</v>
      </c>
      <c r="B9" s="235">
        <f ca="1">INDEX(SeuilD1,MATCH(B$7,Param,0))</f>
        <v>1000</v>
      </c>
      <c r="C9" s="113">
        <f ca="1">INDEX(SeuilD1,MATCH(C$7,Param,0))</f>
        <v>100000000</v>
      </c>
      <c r="D9" s="994">
        <f ca="1">INDEX(SeuilD1,MATCH(D$7,Param,0))</f>
        <v>5000</v>
      </c>
      <c r="E9" s="995"/>
      <c r="F9" s="995"/>
      <c r="G9" s="996"/>
      <c r="H9" s="997">
        <f ca="1">INDEX(SeuilD1,MATCH(H$7,Param,0))</f>
        <v>100000000</v>
      </c>
      <c r="I9" s="998"/>
      <c r="J9" s="998"/>
      <c r="K9" s="999"/>
      <c r="L9" s="994">
        <f ca="1">INDEX(SeuilD1,MATCH(L$7,Param,0))</f>
        <v>4000</v>
      </c>
      <c r="M9" s="995"/>
      <c r="N9" s="995"/>
      <c r="O9" s="995"/>
      <c r="P9" s="996"/>
      <c r="Q9" s="994">
        <f ca="1">INDEX(SeuilD1,MATCH(Q$7,Param,0))</f>
        <v>500</v>
      </c>
      <c r="R9" s="995"/>
      <c r="S9" s="995"/>
      <c r="T9" s="996"/>
      <c r="U9" s="998">
        <f ca="1">INDEX(SeuilD1,MATCH(U$7,Param,0))</f>
        <v>100000000</v>
      </c>
      <c r="V9" s="999"/>
      <c r="W9" s="726">
        <f ca="1">INDEX(SeuilD2,MATCH(W$7,Param,0))</f>
        <v>100000000</v>
      </c>
      <c r="X9" s="1034">
        <f ca="1">INDEX(SeuilD2,MATCH(X$7,Param,0))</f>
        <v>2000</v>
      </c>
      <c r="Y9" s="1035"/>
      <c r="Z9" s="1035"/>
      <c r="AA9" s="1036"/>
      <c r="AB9" s="1034">
        <f ca="1">INDEX(SeuilD2,MATCH(AB$7,Param,0))</f>
        <v>55</v>
      </c>
      <c r="AC9" s="1035"/>
      <c r="AD9" s="1035"/>
      <c r="AE9" s="1035"/>
      <c r="AF9" s="1036"/>
      <c r="AG9" s="1034">
        <f ca="1">INDEX(SeuilD2,MATCH(AG$7,Param,0))</f>
        <v>20</v>
      </c>
      <c r="AH9" s="1035"/>
      <c r="AI9" s="1035"/>
      <c r="AJ9" s="1036"/>
      <c r="AK9" s="863"/>
      <c r="AL9" s="1037">
        <f ca="1">INDEX(SeuilD2,MATCH(AL$7,Param,0))</f>
        <v>100000000</v>
      </c>
      <c r="AM9" s="1038"/>
      <c r="AN9" s="213">
        <f ca="1">INDEX(SeuilD2,MATCH(AN$7,Param,0))</f>
        <v>100000000</v>
      </c>
      <c r="AO9" s="214">
        <f ca="1">INDEX(SeuilD2,MATCH(AO$7,Param,0))</f>
        <v>100000000</v>
      </c>
      <c r="AP9" s="215">
        <f ca="1">INDEX(SeuilD2,MATCH(AP$7,Param,0))</f>
        <v>100000000</v>
      </c>
      <c r="AQ9" s="923"/>
      <c r="AR9" s="968" t="s">
        <v>59</v>
      </c>
      <c r="AS9" s="969"/>
      <c r="AT9" s="969"/>
      <c r="AU9" s="969"/>
      <c r="AV9" s="920"/>
      <c r="AW9" s="917"/>
      <c r="AX9" s="1012"/>
      <c r="AY9" s="188"/>
      <c r="AZ9" s="1045">
        <f ca="1">INDEX(SeuilD1,MATCH(AZ$7,Param,0))</f>
        <v>50</v>
      </c>
      <c r="BA9" s="1046"/>
      <c r="BB9" s="1046"/>
      <c r="BC9" s="1047"/>
      <c r="BD9" s="994">
        <f ca="1">INDEX(SeuilD1,MATCH(BD$7,Param,0))</f>
        <v>5</v>
      </c>
      <c r="BE9" s="995"/>
      <c r="BF9" s="995"/>
      <c r="BG9" s="996"/>
      <c r="BH9" s="997">
        <f ca="1">INDEX(SeuilD1,MATCH(BH$7,Param,0))</f>
        <v>100000000</v>
      </c>
      <c r="BI9" s="998"/>
      <c r="BJ9" s="999"/>
      <c r="BK9" s="983">
        <f ca="1">INDEX(SeuilD1,MATCH(BK$7,Param,0))</f>
        <v>3</v>
      </c>
      <c r="BL9" s="984"/>
      <c r="BM9" s="984"/>
      <c r="BN9" s="985"/>
      <c r="BO9" s="983">
        <f ca="1">INDEX(SeuilD1,MATCH(BO$7,Param,0))</f>
        <v>60</v>
      </c>
      <c r="BP9" s="984"/>
      <c r="BQ9" s="984"/>
      <c r="BR9" s="985"/>
      <c r="BS9" s="983">
        <f ca="1">INDEX(SeuilD1,MATCH(BS$7,Param,0))</f>
        <v>40</v>
      </c>
      <c r="BT9" s="984"/>
      <c r="BU9" s="984"/>
      <c r="BV9" s="985"/>
      <c r="BW9" s="983">
        <f ca="1">INDEX(SeuilD1,MATCH(BW$7,Param,0))</f>
        <v>30</v>
      </c>
      <c r="BX9" s="984"/>
      <c r="BY9" s="984"/>
      <c r="BZ9" s="985"/>
      <c r="CA9" s="1064">
        <f ca="1">INDEX(SeuilD1,MATCH(CA$7,Param,0))</f>
        <v>0.3</v>
      </c>
      <c r="CB9" s="1064"/>
      <c r="CC9" s="1064"/>
      <c r="CD9" s="1064"/>
      <c r="CE9" s="983">
        <f ca="1">INDEX(SeuilD1,MATCH(CE$7,Param,0))</f>
        <v>90</v>
      </c>
      <c r="CF9" s="984"/>
      <c r="CG9" s="984"/>
      <c r="CH9" s="985"/>
      <c r="CI9" s="950">
        <f ca="1">INDEX(SeuilD2,MATCH(CI$7,Param,0))</f>
        <v>3</v>
      </c>
      <c r="CJ9" s="951"/>
      <c r="CK9" s="951"/>
      <c r="CL9" s="952"/>
      <c r="CM9" s="950">
        <f ca="1">INDEX(SeuilD2,MATCH(CM$7,Param,0))</f>
        <v>0.3</v>
      </c>
      <c r="CN9" s="951"/>
      <c r="CO9" s="951"/>
      <c r="CP9" s="952"/>
      <c r="CQ9" s="950">
        <f ca="1">INDEX(SeuilD2,MATCH(CQ$7,Param,0))</f>
        <v>0.1</v>
      </c>
      <c r="CR9" s="951"/>
      <c r="CS9" s="952"/>
      <c r="CT9" s="950">
        <f ca="1">INDEX(SeuilD2,MATCH(CT$7,Param,0))</f>
        <v>0.3</v>
      </c>
      <c r="CU9" s="951"/>
      <c r="CV9" s="951"/>
      <c r="CW9" s="952"/>
      <c r="CX9" s="950">
        <f ca="1">INDEX(SeuilD2,MATCH(CX$7,Param,0))</f>
        <v>2</v>
      </c>
      <c r="CY9" s="951"/>
      <c r="CZ9" s="951"/>
      <c r="DA9" s="952"/>
      <c r="DB9" s="1059">
        <f ca="1">INDEX(SeuilD2,MATCH(DB$7,Param,0))</f>
        <v>1000</v>
      </c>
      <c r="DC9" s="1060"/>
      <c r="DD9" s="1060"/>
      <c r="DE9" s="1061"/>
      <c r="DF9" s="950">
        <f ca="1">INDEX(SeuilD2,MATCH(DF$7,Param,0))</f>
        <v>2</v>
      </c>
      <c r="DG9" s="951"/>
      <c r="DH9" s="951"/>
      <c r="DI9" s="952"/>
      <c r="DJ9" s="955">
        <f ca="1">INDEX(SeuilD2,MATCH(DJ$7,Param,0))</f>
        <v>0.2</v>
      </c>
      <c r="DK9" s="955"/>
      <c r="DL9" s="955"/>
      <c r="DM9" s="955"/>
      <c r="DN9" s="950">
        <f ca="1">INDEX(SeuilD2,MATCH(DN$7,Param,0))</f>
        <v>2</v>
      </c>
      <c r="DO9" s="951"/>
      <c r="DP9" s="951"/>
      <c r="DQ9" s="952"/>
      <c r="DR9" s="923"/>
    </row>
    <row r="10" spans="1:210" s="78" customFormat="1" ht="11.25" customHeight="1" x14ac:dyDescent="0.25">
      <c r="A10" s="230" t="s">
        <v>183</v>
      </c>
      <c r="B10" s="236">
        <f ca="1">INDEX(Seuil2D1,MATCH(B$7,Param,0))</f>
        <v>100000000</v>
      </c>
      <c r="C10" s="114">
        <f ca="1">INDEX(Seuil2D1,MATCH(C$7,Param,0))</f>
        <v>100000000</v>
      </c>
      <c r="D10" s="971">
        <f ca="1">INDEX(Seuil2D1,MATCH(D$7,Param,0))</f>
        <v>100000000</v>
      </c>
      <c r="E10" s="972"/>
      <c r="F10" s="972"/>
      <c r="G10" s="973"/>
      <c r="H10" s="971">
        <f ca="1">INDEX(Seuil2D1,MATCH(H$7,Param,0))</f>
        <v>100000000</v>
      </c>
      <c r="I10" s="972"/>
      <c r="J10" s="972"/>
      <c r="K10" s="973"/>
      <c r="L10" s="971">
        <f ca="1">INDEX(Seuil2D1,MATCH(L$7,Param,0))</f>
        <v>100000000</v>
      </c>
      <c r="M10" s="972"/>
      <c r="N10" s="972"/>
      <c r="O10" s="972"/>
      <c r="P10" s="973"/>
      <c r="Q10" s="971">
        <f ca="1">INDEX(Seuil2D1,MATCH(Q$7,Param,0))</f>
        <v>100000000</v>
      </c>
      <c r="R10" s="972"/>
      <c r="S10" s="972"/>
      <c r="T10" s="973"/>
      <c r="U10" s="972">
        <f ca="1">INDEX(Seuil2D1,MATCH(U$7,Param,0))</f>
        <v>100000000</v>
      </c>
      <c r="V10" s="973"/>
      <c r="W10" s="727">
        <f ca="1">INDEX(Seuil2D2,MATCH(W$7,Param,0))</f>
        <v>100000000</v>
      </c>
      <c r="X10" s="1054">
        <f ca="1">INDEX(Seuil2D2,MATCH(X$7,Param,0))</f>
        <v>2500</v>
      </c>
      <c r="Y10" s="1055"/>
      <c r="Z10" s="1055"/>
      <c r="AA10" s="1056"/>
      <c r="AB10" s="1054">
        <f ca="1">INDEX(Seuil2D2,MATCH(AB$7,Param,0))</f>
        <v>110</v>
      </c>
      <c r="AC10" s="1055"/>
      <c r="AD10" s="1055"/>
      <c r="AE10" s="1055"/>
      <c r="AF10" s="1056"/>
      <c r="AG10" s="1054">
        <f ca="1">INDEX(Seuil2D2,MATCH(AG$7,Param,0))</f>
        <v>40</v>
      </c>
      <c r="AH10" s="1055"/>
      <c r="AI10" s="1055"/>
      <c r="AJ10" s="1056"/>
      <c r="AK10" s="864"/>
      <c r="AL10" s="1057">
        <f ca="1">INDEX(Seuil2D2,MATCH(AL$7,Param,0))</f>
        <v>100000000</v>
      </c>
      <c r="AM10" s="1058"/>
      <c r="AN10" s="216"/>
      <c r="AO10" s="217"/>
      <c r="AP10" s="218"/>
      <c r="AQ10" s="923"/>
      <c r="AR10" s="981"/>
      <c r="AS10" s="981"/>
      <c r="AT10" s="981"/>
      <c r="AU10" s="981"/>
      <c r="AV10" s="920"/>
      <c r="AW10" s="917"/>
      <c r="AX10" s="1012"/>
      <c r="AY10" s="188"/>
      <c r="AZ10" s="959"/>
      <c r="BA10" s="960"/>
      <c r="BB10" s="960"/>
      <c r="BC10" s="961"/>
      <c r="BD10" s="986"/>
      <c r="BE10" s="987"/>
      <c r="BF10" s="987"/>
      <c r="BG10" s="988"/>
      <c r="BH10" s="1014"/>
      <c r="BI10" s="1015"/>
      <c r="BJ10" s="1016"/>
      <c r="BK10" s="959"/>
      <c r="BL10" s="960"/>
      <c r="BM10" s="960"/>
      <c r="BN10" s="961"/>
      <c r="BO10" s="959"/>
      <c r="BP10" s="960"/>
      <c r="BQ10" s="960"/>
      <c r="BR10" s="961"/>
      <c r="BS10" s="959"/>
      <c r="BT10" s="960"/>
      <c r="BU10" s="960"/>
      <c r="BV10" s="961"/>
      <c r="BW10" s="959"/>
      <c r="BX10" s="960"/>
      <c r="BY10" s="960"/>
      <c r="BZ10" s="961"/>
      <c r="CA10" s="960"/>
      <c r="CB10" s="960"/>
      <c r="CC10" s="960"/>
      <c r="CD10" s="960"/>
      <c r="CE10" s="959"/>
      <c r="CF10" s="960"/>
      <c r="CG10" s="960"/>
      <c r="CH10" s="961"/>
      <c r="CI10" s="956">
        <f ca="1">INDEX(Seuil2D2,MATCH(CI$7,Param,0))</f>
        <v>5</v>
      </c>
      <c r="CJ10" s="957"/>
      <c r="CK10" s="957"/>
      <c r="CL10" s="958"/>
      <c r="CM10" s="956">
        <f ca="1">INDEX(Seuil2D2,MATCH(CM$7,Param,0))</f>
        <v>3</v>
      </c>
      <c r="CN10" s="957"/>
      <c r="CO10" s="957"/>
      <c r="CP10" s="958"/>
      <c r="CQ10" s="956">
        <f ca="1">INDEX(Seuil2D2,MATCH(CQ$7,Param,0))</f>
        <v>0.1</v>
      </c>
      <c r="CR10" s="957"/>
      <c r="CS10" s="958"/>
      <c r="CT10" s="956">
        <f ca="1">INDEX(Seuil2D2,MATCH(CT$7,Param,0))</f>
        <v>2</v>
      </c>
      <c r="CU10" s="957"/>
      <c r="CV10" s="957"/>
      <c r="CW10" s="958"/>
      <c r="CX10" s="956">
        <f ca="1">INDEX(Seuil2D2,MATCH(CX$7,Param,0))</f>
        <v>5</v>
      </c>
      <c r="CY10" s="957"/>
      <c r="CZ10" s="957"/>
      <c r="DA10" s="958"/>
      <c r="DB10" s="956">
        <f ca="1">INDEX(Seuil2D2,MATCH(DB$7,Param,0))</f>
        <v>1</v>
      </c>
      <c r="DC10" s="957"/>
      <c r="DD10" s="957"/>
      <c r="DE10" s="958"/>
      <c r="DF10" s="956">
        <f ca="1">INDEX(Seuil2D2,MATCH(DF$7,Param,0))</f>
        <v>5</v>
      </c>
      <c r="DG10" s="957"/>
      <c r="DH10" s="957"/>
      <c r="DI10" s="958"/>
      <c r="DJ10" s="956">
        <f ca="1">INDEX(Seuil2D2,MATCH(DJ$7,Param,0))</f>
        <v>1</v>
      </c>
      <c r="DK10" s="957"/>
      <c r="DL10" s="957"/>
      <c r="DM10" s="958"/>
      <c r="DN10" s="956">
        <f ca="1">INDEX(Seuil2D2,MATCH(DN$7,Param,0))</f>
        <v>5</v>
      </c>
      <c r="DO10" s="957"/>
      <c r="DP10" s="957"/>
      <c r="DQ10" s="958"/>
      <c r="DR10" s="923"/>
    </row>
    <row r="11" spans="1:210" ht="12" customHeight="1" x14ac:dyDescent="0.25">
      <c r="A11" s="219" t="s">
        <v>48</v>
      </c>
      <c r="B11" s="112" t="s">
        <v>50</v>
      </c>
      <c r="C11" s="112" t="s">
        <v>50</v>
      </c>
      <c r="D11" s="947" t="s">
        <v>50</v>
      </c>
      <c r="E11" s="948"/>
      <c r="F11" s="948"/>
      <c r="G11" s="949"/>
      <c r="H11" s="947" t="s">
        <v>50</v>
      </c>
      <c r="I11" s="948"/>
      <c r="J11" s="948"/>
      <c r="K11" s="949"/>
      <c r="L11" s="947" t="s">
        <v>50</v>
      </c>
      <c r="M11" s="948"/>
      <c r="N11" s="948"/>
      <c r="O11" s="948"/>
      <c r="P11" s="949"/>
      <c r="Q11" s="947" t="s">
        <v>50</v>
      </c>
      <c r="R11" s="948"/>
      <c r="S11" s="948"/>
      <c r="T11" s="949"/>
      <c r="U11" s="948" t="s">
        <v>50</v>
      </c>
      <c r="V11" s="949"/>
      <c r="W11" s="182" t="s">
        <v>50</v>
      </c>
      <c r="X11" s="931" t="s">
        <v>50</v>
      </c>
      <c r="Y11" s="932"/>
      <c r="Z11" s="932"/>
      <c r="AA11" s="933"/>
      <c r="AB11" s="931" t="s">
        <v>50</v>
      </c>
      <c r="AC11" s="932"/>
      <c r="AD11" s="932"/>
      <c r="AE11" s="932"/>
      <c r="AF11" s="933"/>
      <c r="AG11" s="931" t="s">
        <v>50</v>
      </c>
      <c r="AH11" s="932"/>
      <c r="AI11" s="932"/>
      <c r="AJ11" s="933"/>
      <c r="AK11" s="862"/>
      <c r="AL11" s="932" t="s">
        <v>50</v>
      </c>
      <c r="AM11" s="933"/>
      <c r="AN11" s="207"/>
      <c r="AO11" s="209"/>
      <c r="AP11" s="211"/>
      <c r="AQ11" s="923"/>
      <c r="AR11" s="982"/>
      <c r="AS11" s="982"/>
      <c r="AT11" s="982"/>
      <c r="AU11" s="982"/>
      <c r="AV11" s="920"/>
      <c r="AW11" s="917"/>
      <c r="AX11" s="1012"/>
      <c r="AY11" s="188"/>
      <c r="AZ11" s="947" t="s">
        <v>50</v>
      </c>
      <c r="BA11" s="948"/>
      <c r="BB11" s="948"/>
      <c r="BC11" s="949"/>
      <c r="BD11" s="947" t="s">
        <v>50</v>
      </c>
      <c r="BE11" s="948"/>
      <c r="BF11" s="948"/>
      <c r="BG11" s="949"/>
      <c r="BH11" s="940" t="s">
        <v>50</v>
      </c>
      <c r="BI11" s="941"/>
      <c r="BJ11" s="942"/>
      <c r="BK11" s="947" t="s">
        <v>50</v>
      </c>
      <c r="BL11" s="948"/>
      <c r="BM11" s="948"/>
      <c r="BN11" s="949"/>
      <c r="BO11" s="947" t="s">
        <v>50</v>
      </c>
      <c r="BP11" s="948"/>
      <c r="BQ11" s="948"/>
      <c r="BR11" s="949"/>
      <c r="BS11" s="947" t="s">
        <v>50</v>
      </c>
      <c r="BT11" s="948"/>
      <c r="BU11" s="948"/>
      <c r="BV11" s="949"/>
      <c r="BW11" s="947" t="s">
        <v>50</v>
      </c>
      <c r="BX11" s="948"/>
      <c r="BY11" s="948"/>
      <c r="BZ11" s="949"/>
      <c r="CA11" s="948" t="s">
        <v>50</v>
      </c>
      <c r="CB11" s="948"/>
      <c r="CC11" s="948"/>
      <c r="CD11" s="948"/>
      <c r="CE11" s="947" t="s">
        <v>50</v>
      </c>
      <c r="CF11" s="948"/>
      <c r="CG11" s="948"/>
      <c r="CH11" s="949"/>
      <c r="CI11" s="931" t="s">
        <v>50</v>
      </c>
      <c r="CJ11" s="932"/>
      <c r="CK11" s="932"/>
      <c r="CL11" s="933"/>
      <c r="CM11" s="931" t="s">
        <v>50</v>
      </c>
      <c r="CN11" s="932"/>
      <c r="CO11" s="932"/>
      <c r="CP11" s="933"/>
      <c r="CQ11" s="931" t="s">
        <v>50</v>
      </c>
      <c r="CR11" s="932"/>
      <c r="CS11" s="933"/>
      <c r="CT11" s="931" t="s">
        <v>50</v>
      </c>
      <c r="CU11" s="932"/>
      <c r="CV11" s="932"/>
      <c r="CW11" s="933"/>
      <c r="CX11" s="931" t="s">
        <v>50</v>
      </c>
      <c r="CY11" s="932"/>
      <c r="CZ11" s="932"/>
      <c r="DA11" s="933"/>
      <c r="DB11" s="931" t="s">
        <v>50</v>
      </c>
      <c r="DC11" s="932"/>
      <c r="DD11" s="932"/>
      <c r="DE11" s="933"/>
      <c r="DF11" s="931" t="s">
        <v>50</v>
      </c>
      <c r="DG11" s="932"/>
      <c r="DH11" s="932"/>
      <c r="DI11" s="933"/>
      <c r="DJ11" s="932" t="s">
        <v>50</v>
      </c>
      <c r="DK11" s="932"/>
      <c r="DL11" s="932"/>
      <c r="DM11" s="932"/>
      <c r="DN11" s="931" t="s">
        <v>50</v>
      </c>
      <c r="DO11" s="932"/>
      <c r="DP11" s="932"/>
      <c r="DQ11" s="933"/>
      <c r="DR11" s="923"/>
    </row>
    <row r="12" spans="1:210" ht="9" customHeight="1" x14ac:dyDescent="0.25">
      <c r="A12" s="231" t="s">
        <v>49</v>
      </c>
      <c r="B12" s="237" t="s">
        <v>51</v>
      </c>
      <c r="C12" s="240" t="s">
        <v>63</v>
      </c>
      <c r="D12" s="965" t="s">
        <v>61</v>
      </c>
      <c r="E12" s="966"/>
      <c r="F12" s="966"/>
      <c r="G12" s="967"/>
      <c r="H12" s="965" t="s">
        <v>61</v>
      </c>
      <c r="I12" s="966"/>
      <c r="J12" s="966"/>
      <c r="K12" s="967"/>
      <c r="L12" s="965" t="s">
        <v>61</v>
      </c>
      <c r="M12" s="966"/>
      <c r="N12" s="966"/>
      <c r="O12" s="966"/>
      <c r="P12" s="967"/>
      <c r="Q12" s="965" t="s">
        <v>61</v>
      </c>
      <c r="R12" s="966"/>
      <c r="S12" s="966"/>
      <c r="T12" s="967"/>
      <c r="U12" s="1044" t="s">
        <v>58</v>
      </c>
      <c r="V12" s="964"/>
      <c r="W12" s="183" t="s">
        <v>63</v>
      </c>
      <c r="X12" s="934" t="s">
        <v>62</v>
      </c>
      <c r="Y12" s="935"/>
      <c r="Z12" s="935"/>
      <c r="AA12" s="936"/>
      <c r="AB12" s="934" t="s">
        <v>62</v>
      </c>
      <c r="AC12" s="935"/>
      <c r="AD12" s="935"/>
      <c r="AE12" s="935"/>
      <c r="AF12" s="936"/>
      <c r="AG12" s="934" t="s">
        <v>62</v>
      </c>
      <c r="AH12" s="935"/>
      <c r="AI12" s="935"/>
      <c r="AJ12" s="936"/>
      <c r="AK12" s="866"/>
      <c r="AL12" s="1004" t="s">
        <v>58</v>
      </c>
      <c r="AM12" s="1005"/>
      <c r="AN12" s="207"/>
      <c r="AO12" s="209"/>
      <c r="AP12" s="211"/>
      <c r="AQ12" s="923"/>
      <c r="AR12" s="968" t="s">
        <v>52</v>
      </c>
      <c r="AS12" s="969"/>
      <c r="AT12" s="969"/>
      <c r="AU12" s="969"/>
      <c r="AV12" s="920"/>
      <c r="AW12" s="917"/>
      <c r="AX12" s="1012"/>
      <c r="AY12" s="188"/>
      <c r="AZ12" s="962" t="s">
        <v>58</v>
      </c>
      <c r="BA12" s="963"/>
      <c r="BB12" s="963"/>
      <c r="BC12" s="964"/>
      <c r="BD12" s="962" t="s">
        <v>52</v>
      </c>
      <c r="BE12" s="963"/>
      <c r="BF12" s="963"/>
      <c r="BG12" s="964"/>
      <c r="BH12" s="937" t="s">
        <v>58</v>
      </c>
      <c r="BI12" s="938"/>
      <c r="BJ12" s="939"/>
      <c r="BK12" s="962" t="s">
        <v>52</v>
      </c>
      <c r="BL12" s="963"/>
      <c r="BM12" s="963"/>
      <c r="BN12" s="964"/>
      <c r="BO12" s="962" t="s">
        <v>52</v>
      </c>
      <c r="BP12" s="963"/>
      <c r="BQ12" s="963"/>
      <c r="BR12" s="964"/>
      <c r="BS12" s="962" t="s">
        <v>52</v>
      </c>
      <c r="BT12" s="963"/>
      <c r="BU12" s="963"/>
      <c r="BV12" s="964"/>
      <c r="BW12" s="962" t="s">
        <v>52</v>
      </c>
      <c r="BX12" s="963"/>
      <c r="BY12" s="963"/>
      <c r="BZ12" s="964"/>
      <c r="CA12" s="963" t="s">
        <v>52</v>
      </c>
      <c r="CB12" s="963"/>
      <c r="CC12" s="963"/>
      <c r="CD12" s="963"/>
      <c r="CE12" s="962" t="s">
        <v>52</v>
      </c>
      <c r="CF12" s="963"/>
      <c r="CG12" s="963"/>
      <c r="CH12" s="964"/>
      <c r="CI12" s="934" t="s">
        <v>58</v>
      </c>
      <c r="CJ12" s="935"/>
      <c r="CK12" s="935"/>
      <c r="CL12" s="936"/>
      <c r="CM12" s="934" t="s">
        <v>52</v>
      </c>
      <c r="CN12" s="935"/>
      <c r="CO12" s="935"/>
      <c r="CP12" s="936"/>
      <c r="CQ12" s="934" t="s">
        <v>58</v>
      </c>
      <c r="CR12" s="935"/>
      <c r="CS12" s="936"/>
      <c r="CT12" s="934" t="s">
        <v>52</v>
      </c>
      <c r="CU12" s="935"/>
      <c r="CV12" s="935"/>
      <c r="CW12" s="936"/>
      <c r="CX12" s="934" t="s">
        <v>52</v>
      </c>
      <c r="CY12" s="935"/>
      <c r="CZ12" s="935"/>
      <c r="DA12" s="936"/>
      <c r="DB12" s="934" t="s">
        <v>52</v>
      </c>
      <c r="DC12" s="935"/>
      <c r="DD12" s="935"/>
      <c r="DE12" s="936"/>
      <c r="DF12" s="934" t="s">
        <v>52</v>
      </c>
      <c r="DG12" s="935"/>
      <c r="DH12" s="935"/>
      <c r="DI12" s="936"/>
      <c r="DJ12" s="935" t="s">
        <v>52</v>
      </c>
      <c r="DK12" s="935"/>
      <c r="DL12" s="935"/>
      <c r="DM12" s="935"/>
      <c r="DN12" s="934" t="s">
        <v>52</v>
      </c>
      <c r="DO12" s="935"/>
      <c r="DP12" s="935"/>
      <c r="DQ12" s="936"/>
      <c r="DR12" s="923"/>
    </row>
    <row r="13" spans="1:210" ht="15.75" customHeight="1" thickBot="1" x14ac:dyDescent="0.3">
      <c r="A13" s="232" t="s">
        <v>54</v>
      </c>
      <c r="B13" s="238"/>
      <c r="C13" s="238" t="s">
        <v>53</v>
      </c>
      <c r="D13" s="974" t="s">
        <v>55</v>
      </c>
      <c r="E13" s="975"/>
      <c r="F13" s="975"/>
      <c r="G13" s="976"/>
      <c r="H13" s="974" t="s">
        <v>55</v>
      </c>
      <c r="I13" s="975"/>
      <c r="J13" s="975"/>
      <c r="K13" s="976"/>
      <c r="L13" s="974" t="s">
        <v>56</v>
      </c>
      <c r="M13" s="975"/>
      <c r="N13" s="975"/>
      <c r="O13" s="975"/>
      <c r="P13" s="976"/>
      <c r="Q13" s="974" t="s">
        <v>55</v>
      </c>
      <c r="R13" s="975"/>
      <c r="S13" s="975"/>
      <c r="T13" s="976"/>
      <c r="U13" s="975" t="s">
        <v>57</v>
      </c>
      <c r="V13" s="977"/>
      <c r="W13" s="184" t="s">
        <v>53</v>
      </c>
      <c r="X13" s="1001" t="s">
        <v>55</v>
      </c>
      <c r="Y13" s="1002"/>
      <c r="Z13" s="1002"/>
      <c r="AA13" s="1003"/>
      <c r="AB13" s="1001" t="s">
        <v>56</v>
      </c>
      <c r="AC13" s="1002"/>
      <c r="AD13" s="1002"/>
      <c r="AE13" s="1002"/>
      <c r="AF13" s="1003"/>
      <c r="AG13" s="1001" t="s">
        <v>55</v>
      </c>
      <c r="AH13" s="1002"/>
      <c r="AI13" s="1002"/>
      <c r="AJ13" s="1003"/>
      <c r="AK13" s="867"/>
      <c r="AL13" s="1006" t="s">
        <v>57</v>
      </c>
      <c r="AM13" s="1007"/>
      <c r="AN13" s="208"/>
      <c r="AO13" s="210"/>
      <c r="AP13" s="212"/>
      <c r="AQ13" s="924"/>
      <c r="AR13" s="970"/>
      <c r="AS13" s="970"/>
      <c r="AT13" s="970"/>
      <c r="AU13" s="970"/>
      <c r="AV13" s="921"/>
      <c r="AW13" s="918"/>
      <c r="AX13" s="1013"/>
      <c r="AY13" s="188"/>
      <c r="AZ13" s="978"/>
      <c r="BA13" s="979"/>
      <c r="BB13" s="979"/>
      <c r="BC13" s="980"/>
      <c r="BD13" s="978"/>
      <c r="BE13" s="979"/>
      <c r="BF13" s="979"/>
      <c r="BG13" s="980"/>
      <c r="BH13" s="1008"/>
      <c r="BI13" s="1009"/>
      <c r="BJ13" s="977"/>
      <c r="BK13" s="978"/>
      <c r="BL13" s="979"/>
      <c r="BM13" s="979"/>
      <c r="BN13" s="980"/>
      <c r="BO13" s="978"/>
      <c r="BP13" s="979"/>
      <c r="BQ13" s="979"/>
      <c r="BR13" s="980"/>
      <c r="BS13" s="978"/>
      <c r="BT13" s="979"/>
      <c r="BU13" s="979"/>
      <c r="BV13" s="980"/>
      <c r="BW13" s="978"/>
      <c r="BX13" s="979"/>
      <c r="BY13" s="979"/>
      <c r="BZ13" s="980"/>
      <c r="CA13" s="979"/>
      <c r="CB13" s="979"/>
      <c r="CC13" s="979"/>
      <c r="CD13" s="979"/>
      <c r="CE13" s="978"/>
      <c r="CF13" s="979"/>
      <c r="CG13" s="979"/>
      <c r="CH13" s="980"/>
      <c r="CI13" s="928"/>
      <c r="CJ13" s="929"/>
      <c r="CK13" s="929"/>
      <c r="CL13" s="930"/>
      <c r="CM13" s="928"/>
      <c r="CN13" s="929"/>
      <c r="CO13" s="929"/>
      <c r="CP13" s="930"/>
      <c r="CQ13" s="928"/>
      <c r="CR13" s="929"/>
      <c r="CS13" s="930"/>
      <c r="CT13" s="928"/>
      <c r="CU13" s="929"/>
      <c r="CV13" s="929"/>
      <c r="CW13" s="930"/>
      <c r="CX13" s="928"/>
      <c r="CY13" s="929"/>
      <c r="CZ13" s="929"/>
      <c r="DA13" s="930"/>
      <c r="DB13" s="928"/>
      <c r="DC13" s="929"/>
      <c r="DD13" s="929"/>
      <c r="DE13" s="930"/>
      <c r="DF13" s="928"/>
      <c r="DG13" s="929"/>
      <c r="DH13" s="929"/>
      <c r="DI13" s="930"/>
      <c r="DJ13" s="929"/>
      <c r="DK13" s="929"/>
      <c r="DL13" s="929"/>
      <c r="DM13" s="929"/>
      <c r="DN13" s="928"/>
      <c r="DO13" s="929"/>
      <c r="DP13" s="929"/>
      <c r="DQ13" s="930"/>
      <c r="DR13" s="924"/>
      <c r="DS13" s="68"/>
      <c r="DT13" s="68"/>
      <c r="DU13" s="68"/>
      <c r="DV13" s="68"/>
      <c r="DW13" s="68"/>
      <c r="DX13" s="68"/>
      <c r="DY13" s="68"/>
      <c r="DZ13" s="68"/>
      <c r="EA13" s="68"/>
      <c r="EB13" s="68"/>
      <c r="EC13" s="68"/>
      <c r="ED13" s="68"/>
      <c r="EE13" s="68"/>
      <c r="EF13" s="68"/>
      <c r="EG13" s="68"/>
      <c r="EH13" s="68"/>
      <c r="EI13" s="68"/>
      <c r="EJ13" s="68"/>
      <c r="EK13" s="68"/>
      <c r="EL13" s="68"/>
      <c r="EM13" s="68"/>
      <c r="EN13" s="68"/>
      <c r="EO13" s="68"/>
      <c r="EP13" s="68"/>
      <c r="EQ13" s="68"/>
      <c r="ER13" s="68"/>
      <c r="ES13" s="68"/>
      <c r="ET13" s="68"/>
      <c r="EU13" s="68"/>
      <c r="EV13" s="68"/>
      <c r="EW13" s="68"/>
      <c r="EX13" s="68"/>
      <c r="EY13" s="68"/>
      <c r="EZ13" s="68"/>
      <c r="FA13" s="68"/>
      <c r="FB13" s="68"/>
      <c r="FC13" s="68"/>
      <c r="FD13" s="68"/>
      <c r="FE13" s="68"/>
      <c r="FF13" s="68"/>
      <c r="FG13" s="68"/>
      <c r="FH13" s="68"/>
      <c r="FI13" s="68"/>
      <c r="FJ13" s="68"/>
      <c r="FK13" s="68"/>
      <c r="FL13" s="68"/>
      <c r="FM13" s="68"/>
      <c r="FN13" s="68"/>
      <c r="FO13" s="68"/>
      <c r="FP13" s="68"/>
      <c r="FQ13" s="68"/>
      <c r="FR13" s="68"/>
      <c r="FS13" s="68"/>
      <c r="FT13" s="68"/>
      <c r="FU13" s="68"/>
      <c r="FV13" s="68"/>
      <c r="FW13" s="68"/>
      <c r="FX13" s="68"/>
      <c r="FY13" s="68"/>
      <c r="FZ13" s="68"/>
      <c r="GA13" s="68"/>
      <c r="GB13" s="68"/>
      <c r="GC13" s="68"/>
      <c r="GD13" s="68"/>
      <c r="GE13" s="68"/>
      <c r="GF13" s="68"/>
      <c r="GG13" s="68"/>
      <c r="GH13" s="68"/>
      <c r="GI13" s="68"/>
      <c r="GJ13" s="68"/>
      <c r="GK13" s="68"/>
      <c r="GL13" s="68"/>
      <c r="GM13" s="68"/>
      <c r="GN13" s="68"/>
      <c r="GO13" s="68"/>
      <c r="GP13" s="68"/>
      <c r="GQ13" s="68"/>
      <c r="GR13" s="68"/>
      <c r="GS13" s="68"/>
      <c r="GT13" s="68"/>
      <c r="GU13" s="68"/>
      <c r="GV13" s="68"/>
      <c r="GW13" s="68"/>
      <c r="GX13" s="68"/>
      <c r="GY13" s="68"/>
      <c r="GZ13" s="68"/>
      <c r="HA13" s="68"/>
      <c r="HB13" s="68"/>
    </row>
    <row r="14" spans="1:210" s="67" customFormat="1" outlineLevel="1" x14ac:dyDescent="0.25">
      <c r="A14" s="46">
        <f>EOMONTH($B$5,-1)+1</f>
        <v>43101</v>
      </c>
      <c r="B14" s="239"/>
      <c r="C14" s="241"/>
      <c r="D14" s="24">
        <v>1</v>
      </c>
      <c r="E14" s="224"/>
      <c r="F14" s="26">
        <f t="shared" ref="F14:F16" si="0">IF(E14=0,0,(E14*D14))</f>
        <v>0</v>
      </c>
      <c r="G14" s="163">
        <f t="shared" ref="G14:G16" si="1">IF(F14=0,0,IF(B14=0,0,F14*B14/1000))</f>
        <v>0</v>
      </c>
      <c r="H14" s="24">
        <v>1</v>
      </c>
      <c r="I14" s="224"/>
      <c r="J14" s="26">
        <f t="shared" ref="J14:J16" si="2">IF(I14=0,0,(I14*H14))</f>
        <v>0</v>
      </c>
      <c r="K14" s="163">
        <f t="shared" ref="K14:K16" si="3">IF(J14=0,0,IF(B14=0,0,J14*B14/1000))</f>
        <v>0</v>
      </c>
      <c r="L14" s="247"/>
      <c r="M14" s="225"/>
      <c r="N14" s="26">
        <v>30</v>
      </c>
      <c r="O14" s="26">
        <f t="shared" ref="O14:O16" si="4">IF(M14=0,0,(M14-L14)*1000/N14)</f>
        <v>0</v>
      </c>
      <c r="P14" s="163">
        <f t="shared" ref="P14:P16" si="5">IF(O14=0,0,IF(B14=0,0,O14*B14/1000))</f>
        <v>0</v>
      </c>
      <c r="Q14" s="24">
        <v>20</v>
      </c>
      <c r="R14" s="225"/>
      <c r="S14" s="41">
        <f t="shared" ref="S14:S16" si="6">IF(R14=0,0,(R14*Q14))</f>
        <v>0</v>
      </c>
      <c r="T14" s="168">
        <f t="shared" ref="T14:T16" si="7">IF(S14=0,0,IF(B14=0,0,S14*B14/1000))</f>
        <v>0</v>
      </c>
      <c r="U14" s="28"/>
      <c r="V14" s="221">
        <f t="shared" ref="V14:V15" si="8">IF(U14=0,0,IF(COUNT(B14)=0,0,(AVERAGE(B14)*U14/1000)))</f>
        <v>0</v>
      </c>
      <c r="W14" s="223"/>
      <c r="X14" s="224">
        <v>1</v>
      </c>
      <c r="Y14" s="224"/>
      <c r="Z14" s="186">
        <f t="shared" ref="Z14:Z16" si="9">IF(Y14=0,0,(Y14*X14))</f>
        <v>0</v>
      </c>
      <c r="AA14" s="221">
        <f>IF(Z14=0,0,IF(B14=0,0,Z14*B14/1000))</f>
        <v>0</v>
      </c>
      <c r="AB14" s="225"/>
      <c r="AC14" s="225"/>
      <c r="AD14" s="26">
        <v>100</v>
      </c>
      <c r="AE14" s="186">
        <f t="shared" ref="AE14:AE16" si="10">IF(AC14=0,0,(AC14-AB14)*1000/AD14)</f>
        <v>0</v>
      </c>
      <c r="AF14" s="163">
        <f>IF(AE14=0,0,IF(B14=0,0,AE14*B14/1000))</f>
        <v>0</v>
      </c>
      <c r="AG14" s="224">
        <v>1</v>
      </c>
      <c r="AH14" s="225"/>
      <c r="AI14" s="187">
        <f t="shared" ref="AI14:AI16" si="11">IF(AH14=0,0,(AH14*AG14))</f>
        <v>0</v>
      </c>
      <c r="AJ14" s="168">
        <f>IF(AI14=0,0,IF(B14=0,0,AI14*B14/1000))</f>
        <v>0</v>
      </c>
      <c r="AK14" s="869"/>
      <c r="AL14" s="865"/>
      <c r="AM14" s="167">
        <f>IF(AL14=0,0,AVERAGE(B7:B14)*(AL14)/1000)</f>
        <v>0</v>
      </c>
      <c r="AN14" s="29">
        <f t="shared" ref="AN14:AN26" si="12">IF(B14=0,0,IF(F14&gt;0,SUM((F14-Z14)/F14*100),0))</f>
        <v>0</v>
      </c>
      <c r="AO14" s="25">
        <f t="shared" ref="AO14:AO26" si="13">IF(B14=0,0,IF(O14&gt;0,SUM((O14-AE14)/O14*100),0))</f>
        <v>0</v>
      </c>
      <c r="AP14" s="273">
        <f t="shared" ref="AP14:AP26" si="14">IF(B14=0,0,IF(S14&gt;0,SUM((S14-AI14)/S14*100),0))</f>
        <v>0</v>
      </c>
      <c r="AQ14" s="226"/>
      <c r="AR14" s="49"/>
      <c r="AS14" s="41"/>
      <c r="AT14" s="41"/>
      <c r="AU14" s="72">
        <f t="shared" ref="AU14:AU16" si="15">IF(AT14=0,0,(AT14-AR14)*100/(AS14-AR14))</f>
        <v>0</v>
      </c>
      <c r="AV14" s="222" t="s">
        <v>232</v>
      </c>
      <c r="AW14" s="227"/>
      <c r="AX14" s="7" t="s">
        <v>234</v>
      </c>
      <c r="AY14" s="188"/>
      <c r="AZ14" s="39"/>
      <c r="BA14" s="58"/>
      <c r="BB14" s="179">
        <f>IF(AZ14="&lt;",BA14/2*$B14/1000,BA14*$B14/1000)</f>
        <v>0</v>
      </c>
      <c r="BC14" s="163">
        <f>IF(BA14=0,0,IF(COUNT(B14)=0,0,(SUM(B14)*BA14/1000)))</f>
        <v>0</v>
      </c>
      <c r="BD14" s="40"/>
      <c r="BE14" s="58"/>
      <c r="BF14" s="179">
        <f>IF(BD14="&lt;",BE14/2*$B14/1000,BE14*$B14/1000)</f>
        <v>0</v>
      </c>
      <c r="BG14" s="163">
        <f>IF(BE14=0,0,IF(COUNT(B14)=0,0,(SUM(B14)*BE14/1000)))</f>
        <v>0</v>
      </c>
      <c r="BH14" s="889"/>
      <c r="BI14" s="887"/>
      <c r="BJ14" s="163">
        <f>IF(BH14="&lt;",BI14/2*$B14/1000,BI14*$B14/1000)</f>
        <v>0</v>
      </c>
      <c r="BK14" s="40"/>
      <c r="BL14" s="61"/>
      <c r="BM14" s="179">
        <f>IF(BK14="&lt;",BL14/2*$B14/1000,BL14*$B14/1000)</f>
        <v>0</v>
      </c>
      <c r="BN14" s="163">
        <f>IF(BL14=0,0,IF(COUNT(B14)=0,0,(SUM(B14)*BL14/1000)))</f>
        <v>0</v>
      </c>
      <c r="BO14" s="39"/>
      <c r="BP14" s="57"/>
      <c r="BQ14" s="179">
        <f>IF(BO14="&lt;",BP14/2*$B14/1000,BP14*$B14/1000)</f>
        <v>0</v>
      </c>
      <c r="BR14" s="163">
        <f>IF(BP14=0,0,IF(COUNT(B14)=0,0,(SUM(B14)*BP14/1000)))</f>
        <v>0</v>
      </c>
      <c r="BS14" s="39"/>
      <c r="BT14" s="62"/>
      <c r="BU14" s="179">
        <f>IF(BS14="&lt;",BT14/2*$B14/1000,BT14*$B14/1000)</f>
        <v>0</v>
      </c>
      <c r="BV14" s="163">
        <f>IF(BT14=0,0,IF(COUNT(B14)=0,0,(SUM(B14)*BT14/1000)))</f>
        <v>0</v>
      </c>
      <c r="BW14" s="39"/>
      <c r="BX14" s="56"/>
      <c r="BY14" s="178">
        <f>IF(BW14="&lt;",BX14/2*$B14/1000,BX14*$B14/1000)</f>
        <v>0</v>
      </c>
      <c r="BZ14" s="163">
        <f>IF(BX14=0,0,IF(COUNT(B14)=0,0,(SUM(B14)*BX14/1000)))</f>
        <v>0</v>
      </c>
      <c r="CA14" s="40"/>
      <c r="CB14" s="58"/>
      <c r="CC14" s="179">
        <f>IF(CA14="&lt;",CB14/2*$B14/1000,CB14*$B14/1000)</f>
        <v>0</v>
      </c>
      <c r="CD14" s="163">
        <f>IF(CB14=0,0,IF(COUNT(B14)=0,0,(SUM(B14)*CB14/1000)))</f>
        <v>0</v>
      </c>
      <c r="CE14" s="39"/>
      <c r="CF14" s="62"/>
      <c r="CG14" s="179">
        <f>IF(CE14="&lt;",CF14/2*$B14/1000,CF14*$B14/1000)</f>
        <v>0</v>
      </c>
      <c r="CH14" s="163">
        <f>IF(CF14=0,0,IF(COUNT(B14)=0,0,(SUM(B14)*CF14/1000)))</f>
        <v>0</v>
      </c>
      <c r="CI14" s="39"/>
      <c r="CJ14" s="56"/>
      <c r="CK14" s="178">
        <f>IF(CI14="&lt;",CJ14/2*$B14/1000,CJ14*$B14/1000)</f>
        <v>0</v>
      </c>
      <c r="CL14" s="163">
        <f>IF(CJ14=0,0,IF(COUNT(B14)=0,0,(SUM(B14)*CJ14/1000)))</f>
        <v>0</v>
      </c>
      <c r="CM14" s="40"/>
      <c r="CN14" s="86"/>
      <c r="CO14" s="179">
        <f>IF(CM14="&lt;",CN14/2*$B14/1000,CN14*$B14/1000)</f>
        <v>0</v>
      </c>
      <c r="CP14" s="163">
        <f>IF(CN14=0,0,IF(COUNT(B14)=0,0,(SUM(B14)*CN14/1000)))</f>
        <v>0</v>
      </c>
      <c r="CQ14" s="228"/>
      <c r="CR14" s="61"/>
      <c r="CS14" s="167">
        <f>IF(CQ14="&lt;",CR14/2*$B14/1000,CR14*$B14/1000)</f>
        <v>0</v>
      </c>
      <c r="CT14" s="40"/>
      <c r="CU14" s="59"/>
      <c r="CV14" s="179">
        <f>IF(CT14="&lt;",CU14/2*$B14/1000,CU14*$B14/1000)</f>
        <v>0</v>
      </c>
      <c r="CW14" s="163">
        <f>IF(CU14=0,0,IF(COUNT(B14)=0,0,(SUM(B14)*CU14/1000)))</f>
        <v>0</v>
      </c>
      <c r="CX14" s="39"/>
      <c r="CY14" s="189"/>
      <c r="CZ14" s="179">
        <f>IF(CX14="&lt;",CY14/2*$B14/1000,CY14*$B14/1000)</f>
        <v>0</v>
      </c>
      <c r="DA14" s="163">
        <f>IF(CY14=0,0,IF(COUNT(B14)=0,0,(SUM(B14)*CY14/1000)))</f>
        <v>0</v>
      </c>
      <c r="DB14" s="39"/>
      <c r="DC14" s="63"/>
      <c r="DD14" s="179">
        <f>IF(DB14="&lt;",DC14/2*$B14/1000,DC14*$B14/1000)</f>
        <v>0</v>
      </c>
      <c r="DE14" s="163">
        <f>IF(DC14=0,0,IF(COUNT(B14)=0,0,(SUM(B14)*DC14/1000)))</f>
        <v>0</v>
      </c>
      <c r="DF14" s="39"/>
      <c r="DG14" s="62"/>
      <c r="DH14" s="729">
        <f>IF(DF14="&lt;",DG14/2*$B14/1000,DG14*$B14/1000)</f>
        <v>0</v>
      </c>
      <c r="DI14" s="72">
        <f>IF(DG14=0,0,IF(COUNT(B14)=0,0,(SUM(B14)*DG14/1000)))</f>
        <v>0</v>
      </c>
      <c r="DJ14" s="40"/>
      <c r="DK14" s="59"/>
      <c r="DL14" s="163">
        <f>IF(DJ14="&lt;",DK14/2*$B14/1000,DK14*$B14/1000)</f>
        <v>0</v>
      </c>
      <c r="DM14" s="178">
        <f>IF(DK14=0,0,IF(COUNT(B14)=0,0,(SUM(B14)*DK14/1000)))</f>
        <v>0</v>
      </c>
      <c r="DN14" s="39"/>
      <c r="DO14" s="63"/>
      <c r="DP14" s="179">
        <f>IF(DN14="&lt;",DO14/2*$B14/1000,DO14*$B14/1000)</f>
        <v>0</v>
      </c>
      <c r="DQ14" s="221">
        <f>IF(DO14=0,0,IF(COUNT(B14)=0,0,(SUM(B14)*DO14/1000)))</f>
        <v>0</v>
      </c>
      <c r="DR14" s="305"/>
    </row>
    <row r="15" spans="1:210" outlineLevel="1" x14ac:dyDescent="0.25">
      <c r="A15" s="46">
        <f>A14+1</f>
        <v>43102</v>
      </c>
      <c r="B15" s="239">
        <v>334</v>
      </c>
      <c r="C15" s="241">
        <v>6.3</v>
      </c>
      <c r="D15" s="24">
        <v>1</v>
      </c>
      <c r="E15" s="224">
        <v>5891</v>
      </c>
      <c r="F15" s="26">
        <f t="shared" si="0"/>
        <v>5891</v>
      </c>
      <c r="G15" s="163">
        <f t="shared" si="1"/>
        <v>1967.5940000000001</v>
      </c>
      <c r="H15" s="24">
        <v>1</v>
      </c>
      <c r="I15" s="224">
        <v>2113</v>
      </c>
      <c r="J15" s="26">
        <f t="shared" si="2"/>
        <v>2113</v>
      </c>
      <c r="K15" s="163">
        <f t="shared" si="3"/>
        <v>705.74199999999996</v>
      </c>
      <c r="L15" s="247">
        <v>90.4</v>
      </c>
      <c r="M15" s="225">
        <v>255</v>
      </c>
      <c r="N15" s="26">
        <v>34</v>
      </c>
      <c r="O15" s="26">
        <f t="shared" si="4"/>
        <v>4841.1764705882351</v>
      </c>
      <c r="P15" s="163">
        <f t="shared" si="5"/>
        <v>1616.9529411764706</v>
      </c>
      <c r="Q15" s="24">
        <v>20</v>
      </c>
      <c r="R15" s="225">
        <v>17</v>
      </c>
      <c r="S15" s="41">
        <f t="shared" si="6"/>
        <v>340</v>
      </c>
      <c r="T15" s="168">
        <f t="shared" si="7"/>
        <v>113.56</v>
      </c>
      <c r="U15" s="28">
        <v>65.7</v>
      </c>
      <c r="V15" s="221">
        <f t="shared" si="8"/>
        <v>21.9438</v>
      </c>
      <c r="W15" s="223">
        <v>9</v>
      </c>
      <c r="X15" s="224">
        <v>1</v>
      </c>
      <c r="Y15" s="224">
        <v>1484</v>
      </c>
      <c r="Z15" s="186">
        <f t="shared" si="9"/>
        <v>1484</v>
      </c>
      <c r="AA15" s="221">
        <f>IF(Z15=0,0,IF(B15=0,0,Z15*B15/1000))</f>
        <v>495.65600000000001</v>
      </c>
      <c r="AB15" s="225">
        <v>90.6</v>
      </c>
      <c r="AC15" s="225">
        <v>103.2</v>
      </c>
      <c r="AD15" s="26">
        <v>260</v>
      </c>
      <c r="AE15" s="186">
        <f t="shared" si="10"/>
        <v>48.461538461538495</v>
      </c>
      <c r="AF15" s="163">
        <f>IF(AE15=0,0,IF(B15=0,0,AE15*B15/1000))</f>
        <v>16.186153846153857</v>
      </c>
      <c r="AG15" s="224">
        <v>1</v>
      </c>
      <c r="AH15" s="225">
        <v>3.21</v>
      </c>
      <c r="AI15" s="187">
        <f t="shared" si="11"/>
        <v>3.21</v>
      </c>
      <c r="AJ15" s="168">
        <f>IF(AI15=0,0,IF(B15=0,0,AI15*B15/1000))</f>
        <v>1.0721400000000001</v>
      </c>
      <c r="AK15" s="870"/>
      <c r="AL15" s="731">
        <v>39.200000000000003</v>
      </c>
      <c r="AM15" s="163">
        <f ca="1">IF(AL15=0,0,AVERAGE(B8:B15)*(AL15)/1000)</f>
        <v>1306684.0976000002</v>
      </c>
      <c r="AN15" s="29">
        <f t="shared" si="12"/>
        <v>74.809030724834486</v>
      </c>
      <c r="AO15" s="25">
        <f t="shared" si="13"/>
        <v>98.998971866529601</v>
      </c>
      <c r="AP15" s="273">
        <f t="shared" si="14"/>
        <v>99.055882352941182</v>
      </c>
      <c r="AQ15" s="226"/>
      <c r="AR15" s="49"/>
      <c r="AS15" s="41"/>
      <c r="AT15" s="41"/>
      <c r="AU15" s="72">
        <f t="shared" si="15"/>
        <v>0</v>
      </c>
      <c r="AV15" s="222" t="s">
        <v>232</v>
      </c>
      <c r="AW15" s="227"/>
      <c r="AX15" s="7" t="s">
        <v>189</v>
      </c>
      <c r="AY15" s="188"/>
      <c r="AZ15" s="39"/>
      <c r="BA15" s="58">
        <v>37</v>
      </c>
      <c r="BB15" s="179">
        <f t="shared" ref="BB15:BB78" si="16">IF(AZ15="&lt;",BA15/2*$B15/1000,BA15*$B15/1000)</f>
        <v>12.358000000000001</v>
      </c>
      <c r="BC15" s="163">
        <f>IF(BA15=0,0,IF(COUNT(B15)=0,0,(SUM(B15)*BA15/1000)))</f>
        <v>12.358000000000001</v>
      </c>
      <c r="BD15" s="40"/>
      <c r="BE15" s="58">
        <v>1.2350000000000001</v>
      </c>
      <c r="BF15" s="179">
        <f t="shared" ref="BF15:BF78" si="17">IF(BD15="&lt;",BE15/2*$B15/1000,BE15*$B15/1000)</f>
        <v>0.41249000000000002</v>
      </c>
      <c r="BG15" s="163">
        <f>IF(BE15=0,0,IF(COUNT(B15)=0,0,(SUM(B15)*BE15/1000)))</f>
        <v>0.41249000000000002</v>
      </c>
      <c r="BH15" s="40" t="s">
        <v>94</v>
      </c>
      <c r="BI15" s="885">
        <v>0.04</v>
      </c>
      <c r="BJ15" s="163">
        <f t="shared" ref="BJ15:BJ78" si="18">IF(BH15="&lt;",BI15/2*$B15/1000,BI15*$B15/1000)</f>
        <v>6.6799999999999993E-3</v>
      </c>
      <c r="BK15" s="40"/>
      <c r="BL15" s="61">
        <v>0.48</v>
      </c>
      <c r="BM15" s="179">
        <f t="shared" ref="BM15:BM78" si="19">IF(BK15="&lt;",BL15/2*$B15/1000,BL15*$B15/1000)</f>
        <v>0.16031999999999999</v>
      </c>
      <c r="BN15" s="163">
        <f>IF(BL15=0,0,IF(COUNT(B15)=0,0,(SUM(B15)*BL15/1000)))</f>
        <v>0.16031999999999999</v>
      </c>
      <c r="BO15" s="39"/>
      <c r="BP15" s="57">
        <v>123</v>
      </c>
      <c r="BQ15" s="179">
        <f t="shared" ref="BQ15:BQ78" si="20">IF(BO15="&lt;",BP15/2*$B15/1000,BP15*$B15/1000)</f>
        <v>41.082000000000001</v>
      </c>
      <c r="BR15" s="163">
        <f>IF(BP15=0,0,IF(COUNT(B15)=0,0,(SUM(B15)*BP15/1000)))</f>
        <v>41.082000000000001</v>
      </c>
      <c r="BS15" s="39"/>
      <c r="BT15" s="62">
        <v>7.3</v>
      </c>
      <c r="BU15" s="179">
        <f t="shared" ref="BU15:BU78" si="21">IF(BS15="&lt;",BT15/2*$B15/1000,BT15*$B15/1000)</f>
        <v>2.4381999999999997</v>
      </c>
      <c r="BV15" s="163">
        <f>IF(BT15=0,0,IF(COUNT(B15)=0,0,(SUM(B15)*BT15/1000)))</f>
        <v>2.4381999999999997</v>
      </c>
      <c r="BW15" s="39"/>
      <c r="BX15" s="56">
        <v>0.57799999999999996</v>
      </c>
      <c r="BY15" s="178">
        <f t="shared" ref="BY15:BY78" si="22">IF(BW15="&lt;",BX15/2*$B15/1000,BX15*$B15/1000)</f>
        <v>0.193052</v>
      </c>
      <c r="BZ15" s="163">
        <f>IF(BX15=0,0,IF(COUNT(B15)=0,0,(SUM(B15)*BX15/1000)))</f>
        <v>0.193052</v>
      </c>
      <c r="CA15" s="40" t="s">
        <v>94</v>
      </c>
      <c r="CB15" s="58">
        <v>0.06</v>
      </c>
      <c r="CC15" s="179">
        <f t="shared" ref="CC15:CC78" si="23">IF(CA15="&lt;",CB15/2*$B15/1000,CB15*$B15/1000)</f>
        <v>1.0019999999999999E-2</v>
      </c>
      <c r="CD15" s="163">
        <f>IF(CB15=0,0,IF(COUNT(B15)=0,0,(SUM(B15)*CB15/1000)))</f>
        <v>2.0039999999999999E-2</v>
      </c>
      <c r="CE15" s="39"/>
      <c r="CF15" s="62">
        <v>730</v>
      </c>
      <c r="CG15" s="179">
        <f t="shared" ref="CG15:CG78" si="24">IF(CE15="&lt;",CF15/2*$B15/1000,CF15*$B15/1000)</f>
        <v>243.82</v>
      </c>
      <c r="CH15" s="163">
        <f>IF(CF15=0,0,IF(COUNT(B15)=0,0,(SUM(B15)*CF15/1000)))</f>
        <v>243.82</v>
      </c>
      <c r="CI15" s="39"/>
      <c r="CJ15" s="56">
        <v>9.5</v>
      </c>
      <c r="CK15" s="178">
        <f t="shared" ref="CK15:CK78" si="25">IF(CI15="&lt;",CJ15/2*$B15/1000,CJ15*$B15/1000)</f>
        <v>3.173</v>
      </c>
      <c r="CL15" s="163">
        <f>IF(CJ15=0,0,IF(COUNT(B15)=0,0,(SUM(B15)*CJ15/1000)))</f>
        <v>3.173</v>
      </c>
      <c r="CM15" s="40"/>
      <c r="CN15" s="86">
        <v>0.12</v>
      </c>
      <c r="CO15" s="179">
        <f t="shared" ref="CO15:CO78" si="26">IF(CM15="&lt;",CN15/2*$B15/1000,CN15*$B15/1000)</f>
        <v>4.0079999999999998E-2</v>
      </c>
      <c r="CP15" s="163">
        <f>IF(CN15=0,0,IF(COUNT(B15)=0,0,(SUM(B15)*CN15/1000)))</f>
        <v>4.0079999999999998E-2</v>
      </c>
      <c r="CQ15" s="228"/>
      <c r="CR15" s="61">
        <v>0.03</v>
      </c>
      <c r="CS15" s="167">
        <f t="shared" ref="CS15:CS78" si="27">IF(CQ15="&lt;",CR15/2*$B15/1000,CR15*$B15/1000)</f>
        <v>1.0019999999999999E-2</v>
      </c>
      <c r="CT15" s="40"/>
      <c r="CU15" s="59">
        <v>0.20979999999999999</v>
      </c>
      <c r="CV15" s="179">
        <f t="shared" ref="CV15:CV78" si="28">IF(CT15="&lt;",CU15/2*$B15/1000,CU15*$B15/1000)</f>
        <v>7.0073200000000002E-2</v>
      </c>
      <c r="CW15" s="163">
        <f>IF(CU15=0,0,IF(COUNT(B15)=0,0,(SUM(B15)*CU15/1000)))</f>
        <v>7.0073200000000002E-2</v>
      </c>
      <c r="CX15" s="39"/>
      <c r="CY15" s="189">
        <v>32</v>
      </c>
      <c r="CZ15" s="179">
        <f t="shared" ref="CZ15:CZ78" si="29">IF(CX15="&lt;",CY15/2*$B15/1000,CY15*$B15/1000)</f>
        <v>10.688000000000001</v>
      </c>
      <c r="DA15" s="163">
        <f>IF(CY15=0,0,IF(COUNT(B15)=0,0,(SUM(B15)*CY15/1000)))</f>
        <v>10.688000000000001</v>
      </c>
      <c r="DB15" s="39"/>
      <c r="DC15" s="63">
        <v>3.3</v>
      </c>
      <c r="DD15" s="179">
        <f t="shared" ref="DD15:DD78" si="30">IF(DB15="&lt;",DC15/2*$B15/1000,DC15*$B15/1000)</f>
        <v>1.1022000000000001</v>
      </c>
      <c r="DE15" s="163">
        <f>IF(DC15=0,0,IF(COUNT(B15)=0,0,(SUM(B15)*DC15/1000)))</f>
        <v>1.1022000000000001</v>
      </c>
      <c r="DF15" s="39"/>
      <c r="DG15" s="62">
        <v>0.16500000000000001</v>
      </c>
      <c r="DH15" s="729">
        <f t="shared" ref="DH15:DH78" si="31">IF(DF15="&lt;",DG15/2*$B15/1000,DG15*$B15/1000)</f>
        <v>5.5109999999999999E-2</v>
      </c>
      <c r="DI15" s="72">
        <f>IF(DG15=0,0,IF(COUNT(B15)=0,0,(SUM(B15)*DG15/1000)))</f>
        <v>5.5109999999999999E-2</v>
      </c>
      <c r="DJ15" s="40" t="s">
        <v>94</v>
      </c>
      <c r="DK15" s="58">
        <v>0.06</v>
      </c>
      <c r="DL15" s="163">
        <f t="shared" ref="DL15:DL78" si="32">IF(DJ15="&lt;",DK15/2*$B15/1000,DK15*$B15/1000)</f>
        <v>1.0019999999999999E-2</v>
      </c>
      <c r="DM15" s="178">
        <f>IF(DK15=0,0,IF(COUNT(B15)=0,0,(SUM(B15)*DK15/1000)))</f>
        <v>2.0039999999999999E-2</v>
      </c>
      <c r="DN15" s="39"/>
      <c r="DO15" s="63">
        <v>39</v>
      </c>
      <c r="DP15" s="179">
        <f t="shared" ref="DP15:DP78" si="33">IF(DN15="&lt;",DO15/2*$B15/1000,DO15*$B15/1000)</f>
        <v>13.026</v>
      </c>
      <c r="DQ15" s="221">
        <f>IF(DO15=0,0,IF(COUNT(B15)=0,0,(SUM(B15)*DO15/1000)))</f>
        <v>13.026</v>
      </c>
      <c r="DR15" s="305" t="s">
        <v>231</v>
      </c>
    </row>
    <row r="16" spans="1:210" outlineLevel="1" x14ac:dyDescent="0.25">
      <c r="A16" s="46">
        <f t="shared" ref="A16:A79" si="34">A15+1</f>
        <v>43103</v>
      </c>
      <c r="B16" s="239">
        <v>806</v>
      </c>
      <c r="C16" s="241">
        <v>6.89</v>
      </c>
      <c r="D16" s="24">
        <v>1</v>
      </c>
      <c r="E16" s="224">
        <v>7127</v>
      </c>
      <c r="F16" s="26">
        <f t="shared" si="0"/>
        <v>7127</v>
      </c>
      <c r="G16" s="163">
        <f t="shared" si="1"/>
        <v>5744.3620000000001</v>
      </c>
      <c r="H16" s="24">
        <v>1</v>
      </c>
      <c r="I16" s="224">
        <v>1904</v>
      </c>
      <c r="J16" s="26">
        <f t="shared" si="2"/>
        <v>1904</v>
      </c>
      <c r="K16" s="163">
        <f t="shared" si="3"/>
        <v>1534.624</v>
      </c>
      <c r="L16" s="247">
        <v>88.5</v>
      </c>
      <c r="M16" s="225">
        <v>331.4</v>
      </c>
      <c r="N16" s="26">
        <v>32.5</v>
      </c>
      <c r="O16" s="26">
        <f t="shared" si="4"/>
        <v>7473.8461538461534</v>
      </c>
      <c r="P16" s="163">
        <f t="shared" si="5"/>
        <v>6023.92</v>
      </c>
      <c r="Q16" s="24">
        <v>20</v>
      </c>
      <c r="R16" s="225">
        <v>18.3</v>
      </c>
      <c r="S16" s="41">
        <f t="shared" si="6"/>
        <v>366</v>
      </c>
      <c r="T16" s="168">
        <f t="shared" si="7"/>
        <v>294.99599999999998</v>
      </c>
      <c r="U16" s="28"/>
      <c r="V16" s="221">
        <f>IF(U16=0,0,AVERAGE(B14:B16)*(U16)/1000)</f>
        <v>0</v>
      </c>
      <c r="W16" s="223">
        <v>9.25</v>
      </c>
      <c r="X16" s="224">
        <v>1</v>
      </c>
      <c r="Y16" s="224">
        <v>1732</v>
      </c>
      <c r="Z16" s="186">
        <f t="shared" si="9"/>
        <v>1732</v>
      </c>
      <c r="AA16" s="221">
        <f t="shared" ref="AA16:AA17" si="35">IF(Z16=0,0,IF(B16=0,0,Z16*B16/1000))</f>
        <v>1395.992</v>
      </c>
      <c r="AB16" s="225">
        <v>89.2</v>
      </c>
      <c r="AC16" s="225">
        <v>105.7</v>
      </c>
      <c r="AD16" s="26">
        <v>100</v>
      </c>
      <c r="AE16" s="186">
        <f t="shared" si="10"/>
        <v>165</v>
      </c>
      <c r="AF16" s="163">
        <f t="shared" ref="AF16:AF17" si="36">IF(AE16=0,0,IF(B16=0,0,AE16*B16/1000))</f>
        <v>132.99</v>
      </c>
      <c r="AG16" s="224">
        <v>1</v>
      </c>
      <c r="AH16" s="225">
        <v>0.94299999999999995</v>
      </c>
      <c r="AI16" s="187">
        <f t="shared" si="11"/>
        <v>0.94299999999999995</v>
      </c>
      <c r="AJ16" s="168">
        <f t="shared" ref="AJ16:AJ17" si="37">IF(AI16=0,0,IF(B16=0,0,AI16*B16/1000))</f>
        <v>0.76005800000000001</v>
      </c>
      <c r="AK16" s="870"/>
      <c r="AL16" s="731"/>
      <c r="AM16" s="163">
        <f>IF(AL16=0,0,AVERAGE(B11:B16)*(AL16)/1000)</f>
        <v>0</v>
      </c>
      <c r="AN16" s="29">
        <f t="shared" si="12"/>
        <v>75.698049670267991</v>
      </c>
      <c r="AO16" s="25">
        <f t="shared" si="13"/>
        <v>97.792301358583771</v>
      </c>
      <c r="AP16" s="273">
        <f t="shared" si="14"/>
        <v>99.742349726775956</v>
      </c>
      <c r="AQ16" s="226">
        <v>55.1</v>
      </c>
      <c r="AR16" s="49"/>
      <c r="AS16" s="41"/>
      <c r="AT16" s="41"/>
      <c r="AU16" s="71">
        <f t="shared" si="15"/>
        <v>0</v>
      </c>
      <c r="AV16" s="222" t="s">
        <v>232</v>
      </c>
      <c r="AW16" s="199" t="s">
        <v>190</v>
      </c>
      <c r="AX16" s="7" t="s">
        <v>221</v>
      </c>
      <c r="AY16" s="188"/>
      <c r="AZ16" s="39"/>
      <c r="BA16" s="58"/>
      <c r="BB16" s="179">
        <f t="shared" si="16"/>
        <v>0</v>
      </c>
      <c r="BC16" s="163">
        <f t="shared" ref="BC16:BC79" si="38">IF(BA16=0,0,IF(COUNT(B16)=0,0,(SUM(B16)*BA16/1000)))</f>
        <v>0</v>
      </c>
      <c r="BD16" s="40"/>
      <c r="BE16" s="58"/>
      <c r="BF16" s="179">
        <f t="shared" si="17"/>
        <v>0</v>
      </c>
      <c r="BG16" s="163">
        <f t="shared" ref="BG16:BG79" si="39">IF(BE16=0,0,IF(COUNT(B16)=0,0,(SUM(B16)*BE16/1000)))</f>
        <v>0</v>
      </c>
      <c r="BH16" s="40" t="s">
        <v>94</v>
      </c>
      <c r="BI16" s="885">
        <v>0.02</v>
      </c>
      <c r="BJ16" s="163">
        <f t="shared" si="18"/>
        <v>8.0600000000000012E-3</v>
      </c>
      <c r="BK16" s="40"/>
      <c r="BL16" s="61"/>
      <c r="BM16" s="179">
        <f t="shared" si="19"/>
        <v>0</v>
      </c>
      <c r="BN16" s="163">
        <f t="shared" ref="BN16:BN79" si="40">IF(BL16=0,0,IF(COUNT(B16)=0,0,(SUM(B16)*BL16/1000)))</f>
        <v>0</v>
      </c>
      <c r="BO16" s="39"/>
      <c r="BP16" s="57"/>
      <c r="BQ16" s="179">
        <f t="shared" si="20"/>
        <v>0</v>
      </c>
      <c r="BR16" s="163">
        <f t="shared" ref="BR16:BR79" si="41">IF(BP16=0,0,IF(COUNT(B16)=0,0,(SUM(B16)*BP16/1000)))</f>
        <v>0</v>
      </c>
      <c r="BS16" s="39"/>
      <c r="BT16" s="62"/>
      <c r="BU16" s="179">
        <f t="shared" si="21"/>
        <v>0</v>
      </c>
      <c r="BV16" s="163">
        <f t="shared" ref="BV16:BV79" si="42">IF(BT16=0,0,IF(COUNT(B16)=0,0,(SUM(B16)*BT16/1000)))</f>
        <v>0</v>
      </c>
      <c r="BW16" s="39"/>
      <c r="BX16" s="56"/>
      <c r="BY16" s="178">
        <f t="shared" si="22"/>
        <v>0</v>
      </c>
      <c r="BZ16" s="163">
        <f t="shared" ref="BZ16:BZ79" si="43">IF(BX16=0,0,IF(COUNT(B16)=0,0,(SUM(B16)*BX16/1000)))</f>
        <v>0</v>
      </c>
      <c r="CA16" s="40"/>
      <c r="CB16" s="58"/>
      <c r="CC16" s="179">
        <f t="shared" si="23"/>
        <v>0</v>
      </c>
      <c r="CD16" s="163">
        <f t="shared" ref="CD16:CD79" si="44">IF(CB16=0,0,IF(COUNT(B16)=0,0,(SUM(B16)*CB16/1000)))</f>
        <v>0</v>
      </c>
      <c r="CE16" s="39"/>
      <c r="CF16" s="62"/>
      <c r="CG16" s="179">
        <f t="shared" si="24"/>
        <v>0</v>
      </c>
      <c r="CH16" s="163">
        <f t="shared" ref="CH16:CH79" si="45">IF(CF16=0,0,IF(COUNT(B16)=0,0,(SUM(B16)*CF16/1000)))</f>
        <v>0</v>
      </c>
      <c r="CI16" s="39"/>
      <c r="CJ16" s="56"/>
      <c r="CK16" s="178">
        <f t="shared" si="25"/>
        <v>0</v>
      </c>
      <c r="CL16" s="163">
        <f t="shared" ref="CL16:CL79" si="46">IF(CJ16=0,0,IF(COUNT(B16)=0,0,(SUM(B16)*CJ16/1000)))</f>
        <v>0</v>
      </c>
      <c r="CM16" s="40"/>
      <c r="CN16" s="86"/>
      <c r="CO16" s="179">
        <f t="shared" si="26"/>
        <v>0</v>
      </c>
      <c r="CP16" s="163">
        <f t="shared" ref="CP16:CP79" si="47">IF(CN16=0,0,IF(COUNT(B16)=0,0,(SUM(B16)*CN16/1000)))</f>
        <v>0</v>
      </c>
      <c r="CQ16" s="228" t="s">
        <v>94</v>
      </c>
      <c r="CR16" s="61">
        <v>0.01</v>
      </c>
      <c r="CS16" s="167">
        <f t="shared" si="27"/>
        <v>4.0300000000000006E-3</v>
      </c>
      <c r="CT16" s="40"/>
      <c r="CU16" s="59"/>
      <c r="CV16" s="179">
        <f t="shared" si="28"/>
        <v>0</v>
      </c>
      <c r="CW16" s="163">
        <f t="shared" ref="CW16:CW79" si="48">IF(CU16=0,0,IF(COUNT(B16)=0,0,(SUM(B16)*CU16/1000)))</f>
        <v>0</v>
      </c>
      <c r="CX16" s="39"/>
      <c r="CY16" s="189"/>
      <c r="CZ16" s="179">
        <f t="shared" si="29"/>
        <v>0</v>
      </c>
      <c r="DA16" s="163">
        <f t="shared" ref="DA16:DA79" si="49">IF(CY16=0,0,IF(COUNT(B16)=0,0,(SUM(B16)*CY16/1000)))</f>
        <v>0</v>
      </c>
      <c r="DB16" s="39"/>
      <c r="DC16" s="63"/>
      <c r="DD16" s="179">
        <f t="shared" si="30"/>
        <v>0</v>
      </c>
      <c r="DE16" s="163">
        <f t="shared" ref="DE16:DE79" si="50">IF(DC16=0,0,IF(COUNT(B16)=0,0,(SUM(B16)*DC16/1000)))</f>
        <v>0</v>
      </c>
      <c r="DF16" s="39"/>
      <c r="DG16" s="62"/>
      <c r="DH16" s="729">
        <f t="shared" si="31"/>
        <v>0</v>
      </c>
      <c r="DI16" s="72">
        <f t="shared" ref="DI16:DI79" si="51">IF(DG16=0,0,IF(COUNT(B16)=0,0,(SUM(B16)*DG16/1000)))</f>
        <v>0</v>
      </c>
      <c r="DJ16" s="40"/>
      <c r="DK16" s="59"/>
      <c r="DL16" s="163">
        <f t="shared" si="32"/>
        <v>0</v>
      </c>
      <c r="DM16" s="178">
        <f t="shared" ref="DM16:DM79" si="52">IF(DK16=0,0,IF(COUNT(B16)=0,0,(SUM(B16)*DK16/1000)))</f>
        <v>0</v>
      </c>
      <c r="DN16" s="39"/>
      <c r="DO16" s="63"/>
      <c r="DP16" s="179">
        <f t="shared" si="33"/>
        <v>0</v>
      </c>
      <c r="DQ16" s="221">
        <f t="shared" ref="DQ16:DQ79" si="53">IF(DO16=0,0,IF(COUNT(B16)=0,0,(SUM(B16)*DO16/1000)))</f>
        <v>0</v>
      </c>
      <c r="DR16" s="305"/>
    </row>
    <row r="17" spans="1:122" outlineLevel="1" x14ac:dyDescent="0.25">
      <c r="A17" s="46">
        <f t="shared" si="34"/>
        <v>43104</v>
      </c>
      <c r="B17" s="239">
        <v>999</v>
      </c>
      <c r="C17" s="241">
        <v>7.8</v>
      </c>
      <c r="D17" s="24">
        <v>1</v>
      </c>
      <c r="E17" s="224">
        <v>5880</v>
      </c>
      <c r="F17" s="26">
        <f t="shared" ref="F17:F80" si="54">IF(E17=0,0,(E17*D17))</f>
        <v>5880</v>
      </c>
      <c r="G17" s="163">
        <f t="shared" ref="G17:G80" si="55">IF(F17=0,0,IF(B17=0,0,F17*B17/1000))</f>
        <v>5874.12</v>
      </c>
      <c r="H17" s="24">
        <v>1</v>
      </c>
      <c r="I17" s="224">
        <v>1062</v>
      </c>
      <c r="J17" s="26">
        <f t="shared" ref="J17:J80" si="56">IF(I17=0,0,(I17*H17))</f>
        <v>1062</v>
      </c>
      <c r="K17" s="163">
        <f t="shared" ref="K17:K80" si="57">IF(J17=0,0,IF(B17=0,0,J17*B17/1000))</f>
        <v>1060.9380000000001</v>
      </c>
      <c r="L17" s="247">
        <v>90.5</v>
      </c>
      <c r="M17" s="225">
        <v>293.89999999999998</v>
      </c>
      <c r="N17" s="26">
        <v>31</v>
      </c>
      <c r="O17" s="26">
        <f t="shared" ref="O17:O80" si="58">IF(M17=0,0,(M17-L17)*1000/N17)</f>
        <v>6561.290322580644</v>
      </c>
      <c r="P17" s="163">
        <f t="shared" ref="P17:P80" si="59">IF(O17=0,0,IF(B17=0,0,O17*B17/1000))</f>
        <v>6554.7290322580639</v>
      </c>
      <c r="Q17" s="24">
        <v>20</v>
      </c>
      <c r="R17" s="225">
        <v>14.3</v>
      </c>
      <c r="S17" s="41">
        <f t="shared" ref="S17:S80" si="60">IF(R17=0,0,(R17*Q17))</f>
        <v>286</v>
      </c>
      <c r="T17" s="168">
        <f t="shared" ref="T17:T80" si="61">IF(S17=0,0,IF(B17=0,0,S17*B17/1000))</f>
        <v>285.714</v>
      </c>
      <c r="U17" s="28"/>
      <c r="V17" s="221">
        <f t="shared" ref="V17" si="62">IF(U17=0,0,IF(COUNT(B17)=0,0,(AVERAGE(B17)*U17/1000)))</f>
        <v>0</v>
      </c>
      <c r="W17" s="223">
        <v>8.9</v>
      </c>
      <c r="X17" s="224">
        <v>1</v>
      </c>
      <c r="Y17" s="224">
        <v>960</v>
      </c>
      <c r="Z17" s="186">
        <f t="shared" ref="Z17" si="63">IF(Y17=0,0,(Y17*X17))</f>
        <v>960</v>
      </c>
      <c r="AA17" s="221">
        <f t="shared" si="35"/>
        <v>959.04</v>
      </c>
      <c r="AB17" s="225">
        <v>89.8</v>
      </c>
      <c r="AC17" s="225">
        <v>93.8</v>
      </c>
      <c r="AD17" s="26">
        <v>200</v>
      </c>
      <c r="AE17" s="186">
        <f t="shared" ref="AE17:AE80" si="64">IF(AC17=0,0,(AC17-AB17)*1000/AD17)</f>
        <v>20</v>
      </c>
      <c r="AF17" s="163">
        <f t="shared" si="36"/>
        <v>19.98</v>
      </c>
      <c r="AG17" s="224">
        <v>1</v>
      </c>
      <c r="AH17" s="225">
        <v>0.73</v>
      </c>
      <c r="AI17" s="187">
        <f t="shared" ref="AI17:AI80" si="65">IF(AH17=0,0,(AH17*AG17))</f>
        <v>0.73</v>
      </c>
      <c r="AJ17" s="168">
        <f t="shared" si="37"/>
        <v>0.72926999999999997</v>
      </c>
      <c r="AK17" s="870"/>
      <c r="AL17" s="731"/>
      <c r="AM17" s="163">
        <f t="shared" ref="AM17" si="66">IF(AL17=0,0,AVERAGE(B10:B17)*(AL17)/1000)</f>
        <v>0</v>
      </c>
      <c r="AN17" s="29">
        <f t="shared" si="12"/>
        <v>83.673469387755105</v>
      </c>
      <c r="AO17" s="25">
        <f t="shared" si="13"/>
        <v>99.695181907571282</v>
      </c>
      <c r="AP17" s="273">
        <f t="shared" si="14"/>
        <v>99.74475524475524</v>
      </c>
      <c r="AQ17" s="226">
        <v>53.27</v>
      </c>
      <c r="AR17" s="49"/>
      <c r="AS17" s="41"/>
      <c r="AT17" s="41"/>
      <c r="AU17" s="72">
        <f t="shared" ref="AU17:AU80" si="67">IF(AT17=0,0,(AT17-AR17)*100/(AS17-AR17))</f>
        <v>0</v>
      </c>
      <c r="AV17" s="222" t="s">
        <v>232</v>
      </c>
      <c r="AW17" s="199"/>
      <c r="AX17" s="7" t="s">
        <v>191</v>
      </c>
      <c r="AY17" s="188"/>
      <c r="AZ17" s="39"/>
      <c r="BA17" s="58"/>
      <c r="BB17" s="179">
        <f t="shared" si="16"/>
        <v>0</v>
      </c>
      <c r="BC17" s="163">
        <f t="shared" si="38"/>
        <v>0</v>
      </c>
      <c r="BD17" s="40"/>
      <c r="BE17" s="58"/>
      <c r="BF17" s="179">
        <f t="shared" si="17"/>
        <v>0</v>
      </c>
      <c r="BG17" s="163">
        <f t="shared" si="39"/>
        <v>0</v>
      </c>
      <c r="BH17" s="40" t="s">
        <v>94</v>
      </c>
      <c r="BI17" s="885">
        <v>0.01</v>
      </c>
      <c r="BJ17" s="163">
        <f t="shared" si="18"/>
        <v>4.9950000000000003E-3</v>
      </c>
      <c r="BK17" s="40"/>
      <c r="BL17" s="61"/>
      <c r="BM17" s="179">
        <f t="shared" si="19"/>
        <v>0</v>
      </c>
      <c r="BN17" s="163">
        <f t="shared" si="40"/>
        <v>0</v>
      </c>
      <c r="BO17" s="39"/>
      <c r="BP17" s="57"/>
      <c r="BQ17" s="179">
        <f t="shared" si="20"/>
        <v>0</v>
      </c>
      <c r="BR17" s="163">
        <f t="shared" si="41"/>
        <v>0</v>
      </c>
      <c r="BS17" s="39"/>
      <c r="BT17" s="62"/>
      <c r="BU17" s="179">
        <f t="shared" si="21"/>
        <v>0</v>
      </c>
      <c r="BV17" s="163">
        <f t="shared" si="42"/>
        <v>0</v>
      </c>
      <c r="BW17" s="39"/>
      <c r="BX17" s="56"/>
      <c r="BY17" s="178">
        <f t="shared" si="22"/>
        <v>0</v>
      </c>
      <c r="BZ17" s="163">
        <f t="shared" si="43"/>
        <v>0</v>
      </c>
      <c r="CA17" s="40"/>
      <c r="CB17" s="58"/>
      <c r="CC17" s="179">
        <f t="shared" si="23"/>
        <v>0</v>
      </c>
      <c r="CD17" s="163">
        <f t="shared" si="44"/>
        <v>0</v>
      </c>
      <c r="CE17" s="39"/>
      <c r="CF17" s="62"/>
      <c r="CG17" s="179">
        <f t="shared" si="24"/>
        <v>0</v>
      </c>
      <c r="CH17" s="163">
        <f t="shared" si="45"/>
        <v>0</v>
      </c>
      <c r="CI17" s="39"/>
      <c r="CJ17" s="56"/>
      <c r="CK17" s="178">
        <f t="shared" si="25"/>
        <v>0</v>
      </c>
      <c r="CL17" s="163">
        <f t="shared" si="46"/>
        <v>0</v>
      </c>
      <c r="CM17" s="40"/>
      <c r="CN17" s="86"/>
      <c r="CO17" s="179">
        <f t="shared" si="26"/>
        <v>0</v>
      </c>
      <c r="CP17" s="163">
        <f t="shared" si="47"/>
        <v>0</v>
      </c>
      <c r="CQ17" s="228" t="s">
        <v>94</v>
      </c>
      <c r="CR17" s="61">
        <v>0.01</v>
      </c>
      <c r="CS17" s="167">
        <f t="shared" si="27"/>
        <v>4.9950000000000003E-3</v>
      </c>
      <c r="CT17" s="40"/>
      <c r="CU17" s="59"/>
      <c r="CV17" s="179">
        <f t="shared" si="28"/>
        <v>0</v>
      </c>
      <c r="CW17" s="163">
        <f t="shared" si="48"/>
        <v>0</v>
      </c>
      <c r="CX17" s="39"/>
      <c r="CY17" s="189"/>
      <c r="CZ17" s="179">
        <f t="shared" si="29"/>
        <v>0</v>
      </c>
      <c r="DA17" s="163">
        <f t="shared" si="49"/>
        <v>0</v>
      </c>
      <c r="DB17" s="39"/>
      <c r="DC17" s="63"/>
      <c r="DD17" s="179">
        <f t="shared" si="30"/>
        <v>0</v>
      </c>
      <c r="DE17" s="163">
        <f t="shared" si="50"/>
        <v>0</v>
      </c>
      <c r="DF17" s="39"/>
      <c r="DG17" s="62"/>
      <c r="DH17" s="729">
        <f t="shared" si="31"/>
        <v>0</v>
      </c>
      <c r="DI17" s="72">
        <f t="shared" si="51"/>
        <v>0</v>
      </c>
      <c r="DJ17" s="40"/>
      <c r="DK17" s="59"/>
      <c r="DL17" s="163">
        <f t="shared" si="32"/>
        <v>0</v>
      </c>
      <c r="DM17" s="178">
        <f t="shared" si="52"/>
        <v>0</v>
      </c>
      <c r="DN17" s="39"/>
      <c r="DO17" s="63"/>
      <c r="DP17" s="179">
        <f t="shared" si="33"/>
        <v>0</v>
      </c>
      <c r="DQ17" s="221">
        <f t="shared" si="53"/>
        <v>0</v>
      </c>
      <c r="DR17" s="305"/>
    </row>
    <row r="18" spans="1:122" outlineLevel="1" x14ac:dyDescent="0.25">
      <c r="A18" s="46">
        <f t="shared" si="34"/>
        <v>43105</v>
      </c>
      <c r="B18" s="239">
        <v>590</v>
      </c>
      <c r="C18" s="241">
        <v>7.74</v>
      </c>
      <c r="D18" s="24">
        <v>1</v>
      </c>
      <c r="E18" s="224">
        <v>2869</v>
      </c>
      <c r="F18" s="26">
        <f t="shared" si="54"/>
        <v>2869</v>
      </c>
      <c r="G18" s="163">
        <f t="shared" si="55"/>
        <v>1692.71</v>
      </c>
      <c r="H18" s="24">
        <v>1</v>
      </c>
      <c r="I18" s="224">
        <v>690</v>
      </c>
      <c r="J18" s="26">
        <f t="shared" si="56"/>
        <v>690</v>
      </c>
      <c r="K18" s="163">
        <f t="shared" si="57"/>
        <v>407.1</v>
      </c>
      <c r="L18" s="247">
        <v>89.2</v>
      </c>
      <c r="M18" s="225">
        <v>180</v>
      </c>
      <c r="N18" s="26">
        <v>32.5</v>
      </c>
      <c r="O18" s="26">
        <f t="shared" si="58"/>
        <v>2793.8461538461538</v>
      </c>
      <c r="P18" s="163">
        <f t="shared" si="59"/>
        <v>1648.3692307692309</v>
      </c>
      <c r="Q18" s="24">
        <v>20</v>
      </c>
      <c r="R18" s="225">
        <v>6.29</v>
      </c>
      <c r="S18" s="41">
        <f t="shared" si="60"/>
        <v>125.8</v>
      </c>
      <c r="T18" s="168">
        <f t="shared" si="61"/>
        <v>74.221999999999994</v>
      </c>
      <c r="U18" s="28"/>
      <c r="V18" s="221">
        <f t="shared" ref="V18" si="68">IF(U18=0,0,AVERAGE(B16:B18)*(U18)/1000)</f>
        <v>0</v>
      </c>
      <c r="W18" s="223">
        <v>9.3000000000000007</v>
      </c>
      <c r="X18" s="224">
        <v>1</v>
      </c>
      <c r="Y18" s="224">
        <v>512</v>
      </c>
      <c r="Z18" s="186">
        <f t="shared" ref="Z18:Z80" si="69">IF(Y18=0,0,(Y18*X18))</f>
        <v>512</v>
      </c>
      <c r="AA18" s="221">
        <f t="shared" ref="AA18:AA81" si="70">IF(Z18=0,0,IF(B18=0,0,Z18*B18/1000))</f>
        <v>302.08</v>
      </c>
      <c r="AB18" s="225">
        <v>89.4</v>
      </c>
      <c r="AC18" s="225">
        <v>92.9</v>
      </c>
      <c r="AD18" s="26">
        <v>200</v>
      </c>
      <c r="AE18" s="186">
        <f t="shared" si="64"/>
        <v>17.5</v>
      </c>
      <c r="AF18" s="163">
        <f t="shared" ref="AF18:AF81" si="71">IF(AE18=0,0,IF(B18=0,0,AE18*B18/1000))</f>
        <v>10.324999999999999</v>
      </c>
      <c r="AG18" s="224">
        <v>1</v>
      </c>
      <c r="AH18" s="225">
        <v>0.753</v>
      </c>
      <c r="AI18" s="187">
        <f t="shared" si="65"/>
        <v>0.753</v>
      </c>
      <c r="AJ18" s="168">
        <f t="shared" ref="AJ18:AJ81" si="72">IF(AI18=0,0,IF(B18=0,0,AI18*B18/1000))</f>
        <v>0.44427</v>
      </c>
      <c r="AK18" s="870"/>
      <c r="AL18" s="731"/>
      <c r="AM18" s="163">
        <f t="shared" ref="AM18" si="73">IF(AL18=0,0,AVERAGE(B13:B18)*(AL18)/1000)</f>
        <v>0</v>
      </c>
      <c r="AN18" s="29">
        <f t="shared" si="12"/>
        <v>82.15406064830951</v>
      </c>
      <c r="AO18" s="25">
        <f t="shared" si="13"/>
        <v>99.373623348017631</v>
      </c>
      <c r="AP18" s="273">
        <f t="shared" si="14"/>
        <v>99.401430842607311</v>
      </c>
      <c r="AQ18" s="226">
        <v>51.85</v>
      </c>
      <c r="AR18" s="49"/>
      <c r="AS18" s="41"/>
      <c r="AT18" s="41"/>
      <c r="AU18" s="71">
        <f t="shared" si="67"/>
        <v>0</v>
      </c>
      <c r="AV18" s="222" t="s">
        <v>232</v>
      </c>
      <c r="AW18" s="199"/>
      <c r="AX18" s="7" t="s">
        <v>192</v>
      </c>
      <c r="AY18" s="188"/>
      <c r="AZ18" s="39"/>
      <c r="BA18" s="58"/>
      <c r="BB18" s="179">
        <f t="shared" si="16"/>
        <v>0</v>
      </c>
      <c r="BC18" s="163">
        <f t="shared" si="38"/>
        <v>0</v>
      </c>
      <c r="BD18" s="40"/>
      <c r="BE18" s="58"/>
      <c r="BF18" s="179">
        <f t="shared" si="17"/>
        <v>0</v>
      </c>
      <c r="BG18" s="163">
        <f t="shared" si="39"/>
        <v>0</v>
      </c>
      <c r="BH18" s="40" t="s">
        <v>94</v>
      </c>
      <c r="BI18" s="885">
        <v>0.01</v>
      </c>
      <c r="BJ18" s="163">
        <f t="shared" si="18"/>
        <v>2.9500000000000004E-3</v>
      </c>
      <c r="BK18" s="40"/>
      <c r="BL18" s="61"/>
      <c r="BM18" s="179">
        <f t="shared" si="19"/>
        <v>0</v>
      </c>
      <c r="BN18" s="163">
        <f t="shared" si="40"/>
        <v>0</v>
      </c>
      <c r="BO18" s="39"/>
      <c r="BP18" s="57"/>
      <c r="BQ18" s="179">
        <f t="shared" si="20"/>
        <v>0</v>
      </c>
      <c r="BR18" s="163">
        <f t="shared" si="41"/>
        <v>0</v>
      </c>
      <c r="BS18" s="39"/>
      <c r="BT18" s="62"/>
      <c r="BU18" s="179">
        <f t="shared" si="21"/>
        <v>0</v>
      </c>
      <c r="BV18" s="163">
        <f t="shared" si="42"/>
        <v>0</v>
      </c>
      <c r="BW18" s="39"/>
      <c r="BX18" s="56"/>
      <c r="BY18" s="178">
        <f t="shared" si="22"/>
        <v>0</v>
      </c>
      <c r="BZ18" s="163">
        <f t="shared" si="43"/>
        <v>0</v>
      </c>
      <c r="CA18" s="40"/>
      <c r="CB18" s="58"/>
      <c r="CC18" s="179">
        <f t="shared" si="23"/>
        <v>0</v>
      </c>
      <c r="CD18" s="163">
        <f t="shared" si="44"/>
        <v>0</v>
      </c>
      <c r="CE18" s="39"/>
      <c r="CF18" s="62"/>
      <c r="CG18" s="179">
        <f t="shared" si="24"/>
        <v>0</v>
      </c>
      <c r="CH18" s="163">
        <f t="shared" si="45"/>
        <v>0</v>
      </c>
      <c r="CI18" s="39"/>
      <c r="CJ18" s="56"/>
      <c r="CK18" s="178">
        <f t="shared" si="25"/>
        <v>0</v>
      </c>
      <c r="CL18" s="163">
        <f t="shared" si="46"/>
        <v>0</v>
      </c>
      <c r="CM18" s="40"/>
      <c r="CN18" s="86"/>
      <c r="CO18" s="179">
        <f t="shared" si="26"/>
        <v>0</v>
      </c>
      <c r="CP18" s="163">
        <f t="shared" si="47"/>
        <v>0</v>
      </c>
      <c r="CQ18" s="228" t="s">
        <v>94</v>
      </c>
      <c r="CR18" s="61">
        <v>0.01</v>
      </c>
      <c r="CS18" s="167">
        <f t="shared" si="27"/>
        <v>2.9500000000000004E-3</v>
      </c>
      <c r="CT18" s="40"/>
      <c r="CU18" s="59"/>
      <c r="CV18" s="179">
        <f t="shared" si="28"/>
        <v>0</v>
      </c>
      <c r="CW18" s="163">
        <f t="shared" si="48"/>
        <v>0</v>
      </c>
      <c r="CX18" s="39"/>
      <c r="CY18" s="189"/>
      <c r="CZ18" s="179">
        <f t="shared" si="29"/>
        <v>0</v>
      </c>
      <c r="DA18" s="163">
        <f t="shared" si="49"/>
        <v>0</v>
      </c>
      <c r="DB18" s="39"/>
      <c r="DC18" s="63"/>
      <c r="DD18" s="179">
        <f t="shared" si="30"/>
        <v>0</v>
      </c>
      <c r="DE18" s="163">
        <f t="shared" si="50"/>
        <v>0</v>
      </c>
      <c r="DF18" s="39"/>
      <c r="DG18" s="62"/>
      <c r="DH18" s="729">
        <f t="shared" si="31"/>
        <v>0</v>
      </c>
      <c r="DI18" s="72">
        <f t="shared" si="51"/>
        <v>0</v>
      </c>
      <c r="DJ18" s="40"/>
      <c r="DK18" s="59"/>
      <c r="DL18" s="163">
        <f t="shared" si="32"/>
        <v>0</v>
      </c>
      <c r="DM18" s="178">
        <f t="shared" si="52"/>
        <v>0</v>
      </c>
      <c r="DN18" s="39"/>
      <c r="DO18" s="63"/>
      <c r="DP18" s="179">
        <f t="shared" si="33"/>
        <v>0</v>
      </c>
      <c r="DQ18" s="221">
        <f t="shared" si="53"/>
        <v>0</v>
      </c>
      <c r="DR18" s="305"/>
    </row>
    <row r="19" spans="1:122" outlineLevel="1" x14ac:dyDescent="0.25">
      <c r="A19" s="46">
        <f t="shared" si="34"/>
        <v>43106</v>
      </c>
      <c r="B19" s="239">
        <v>677</v>
      </c>
      <c r="C19" s="241">
        <v>8.3000000000000007</v>
      </c>
      <c r="D19" s="24">
        <v>1</v>
      </c>
      <c r="E19" s="224">
        <v>4519</v>
      </c>
      <c r="F19" s="26">
        <f t="shared" si="54"/>
        <v>4519</v>
      </c>
      <c r="G19" s="163">
        <f t="shared" si="55"/>
        <v>3059.3629999999998</v>
      </c>
      <c r="H19" s="24">
        <v>1</v>
      </c>
      <c r="I19" s="224">
        <v>754</v>
      </c>
      <c r="J19" s="26">
        <f t="shared" si="56"/>
        <v>754</v>
      </c>
      <c r="K19" s="163">
        <f t="shared" si="57"/>
        <v>510.45800000000003</v>
      </c>
      <c r="L19" s="247">
        <v>89.2</v>
      </c>
      <c r="M19" s="225">
        <v>270.3</v>
      </c>
      <c r="N19" s="26">
        <v>35</v>
      </c>
      <c r="O19" s="26">
        <f t="shared" si="58"/>
        <v>5174.2857142857147</v>
      </c>
      <c r="P19" s="163">
        <f t="shared" si="59"/>
        <v>3502.9914285714285</v>
      </c>
      <c r="Q19" s="24">
        <v>20</v>
      </c>
      <c r="R19" s="225">
        <v>11.3</v>
      </c>
      <c r="S19" s="41">
        <f t="shared" si="60"/>
        <v>226</v>
      </c>
      <c r="T19" s="168">
        <f t="shared" si="61"/>
        <v>153.00200000000001</v>
      </c>
      <c r="U19" s="28"/>
      <c r="V19" s="221">
        <f t="shared" ref="V19" si="74">IF(U19=0,0,IF(COUNT(B19)=0,0,(AVERAGE(B19)*U19/1000)))</f>
        <v>0</v>
      </c>
      <c r="W19" s="223">
        <v>9.5</v>
      </c>
      <c r="X19" s="224">
        <v>1</v>
      </c>
      <c r="Y19" s="224">
        <v>586</v>
      </c>
      <c r="Z19" s="186">
        <f t="shared" si="69"/>
        <v>586</v>
      </c>
      <c r="AA19" s="221">
        <f t="shared" si="70"/>
        <v>396.72199999999998</v>
      </c>
      <c r="AB19" s="225">
        <v>90.7</v>
      </c>
      <c r="AC19" s="225">
        <v>94.5</v>
      </c>
      <c r="AD19" s="26">
        <v>200</v>
      </c>
      <c r="AE19" s="186">
        <f t="shared" si="64"/>
        <v>18.999999999999986</v>
      </c>
      <c r="AF19" s="163">
        <f t="shared" si="71"/>
        <v>12.862999999999991</v>
      </c>
      <c r="AG19" s="224">
        <v>1</v>
      </c>
      <c r="AH19" s="225">
        <v>0.78900000000000003</v>
      </c>
      <c r="AI19" s="187">
        <f t="shared" si="65"/>
        <v>0.78900000000000003</v>
      </c>
      <c r="AJ19" s="168">
        <f t="shared" si="72"/>
        <v>0.53415299999999999</v>
      </c>
      <c r="AK19" s="870"/>
      <c r="AL19" s="731"/>
      <c r="AM19" s="163">
        <f t="shared" ref="AM19" si="75">IF(AL19=0,0,AVERAGE(B12:B19)*(AL19)/1000)</f>
        <v>0</v>
      </c>
      <c r="AN19" s="29">
        <f t="shared" si="12"/>
        <v>87.032529320646162</v>
      </c>
      <c r="AO19" s="25">
        <f t="shared" si="13"/>
        <v>99.632799558255101</v>
      </c>
      <c r="AP19" s="273">
        <f t="shared" si="14"/>
        <v>99.650884955752218</v>
      </c>
      <c r="AQ19" s="226">
        <v>51.9</v>
      </c>
      <c r="AR19" s="49"/>
      <c r="AS19" s="41"/>
      <c r="AT19" s="41"/>
      <c r="AU19" s="72">
        <f t="shared" si="67"/>
        <v>0</v>
      </c>
      <c r="AV19" s="222" t="s">
        <v>232</v>
      </c>
      <c r="AW19" s="199"/>
      <c r="AX19" s="7" t="s">
        <v>193</v>
      </c>
      <c r="AY19" s="188"/>
      <c r="AZ19" s="39"/>
      <c r="BA19" s="58"/>
      <c r="BB19" s="179">
        <f t="shared" si="16"/>
        <v>0</v>
      </c>
      <c r="BC19" s="163">
        <f t="shared" si="38"/>
        <v>0</v>
      </c>
      <c r="BD19" s="40"/>
      <c r="BE19" s="58"/>
      <c r="BF19" s="179">
        <f t="shared" si="17"/>
        <v>0</v>
      </c>
      <c r="BG19" s="163">
        <f t="shared" si="39"/>
        <v>0</v>
      </c>
      <c r="BH19" s="40" t="s">
        <v>94</v>
      </c>
      <c r="BI19" s="885">
        <v>0.01</v>
      </c>
      <c r="BJ19" s="163">
        <f t="shared" si="18"/>
        <v>3.3850000000000004E-3</v>
      </c>
      <c r="BK19" s="40"/>
      <c r="BL19" s="61"/>
      <c r="BM19" s="179">
        <f t="shared" si="19"/>
        <v>0</v>
      </c>
      <c r="BN19" s="163">
        <f t="shared" si="40"/>
        <v>0</v>
      </c>
      <c r="BO19" s="39"/>
      <c r="BP19" s="57"/>
      <c r="BQ19" s="179">
        <f t="shared" si="20"/>
        <v>0</v>
      </c>
      <c r="BR19" s="163">
        <f t="shared" si="41"/>
        <v>0</v>
      </c>
      <c r="BS19" s="39"/>
      <c r="BT19" s="62"/>
      <c r="BU19" s="179">
        <f t="shared" si="21"/>
        <v>0</v>
      </c>
      <c r="BV19" s="163">
        <f t="shared" si="42"/>
        <v>0</v>
      </c>
      <c r="BW19" s="39"/>
      <c r="BX19" s="56"/>
      <c r="BY19" s="178">
        <f t="shared" si="22"/>
        <v>0</v>
      </c>
      <c r="BZ19" s="163">
        <f t="shared" si="43"/>
        <v>0</v>
      </c>
      <c r="CA19" s="40"/>
      <c r="CB19" s="58"/>
      <c r="CC19" s="179">
        <f t="shared" si="23"/>
        <v>0</v>
      </c>
      <c r="CD19" s="163">
        <f t="shared" si="44"/>
        <v>0</v>
      </c>
      <c r="CE19" s="39"/>
      <c r="CF19" s="62"/>
      <c r="CG19" s="179">
        <f t="shared" si="24"/>
        <v>0</v>
      </c>
      <c r="CH19" s="163">
        <f t="shared" si="45"/>
        <v>0</v>
      </c>
      <c r="CI19" s="39"/>
      <c r="CJ19" s="56"/>
      <c r="CK19" s="178">
        <f t="shared" si="25"/>
        <v>0</v>
      </c>
      <c r="CL19" s="163">
        <f t="shared" si="46"/>
        <v>0</v>
      </c>
      <c r="CM19" s="40"/>
      <c r="CN19" s="86"/>
      <c r="CO19" s="179">
        <f t="shared" si="26"/>
        <v>0</v>
      </c>
      <c r="CP19" s="163">
        <f t="shared" si="47"/>
        <v>0</v>
      </c>
      <c r="CQ19" s="228" t="s">
        <v>94</v>
      </c>
      <c r="CR19" s="61">
        <v>0.01</v>
      </c>
      <c r="CS19" s="167">
        <f t="shared" si="27"/>
        <v>3.3850000000000004E-3</v>
      </c>
      <c r="CT19" s="40"/>
      <c r="CU19" s="59"/>
      <c r="CV19" s="179">
        <f t="shared" si="28"/>
        <v>0</v>
      </c>
      <c r="CW19" s="163">
        <f t="shared" si="48"/>
        <v>0</v>
      </c>
      <c r="CX19" s="39"/>
      <c r="CY19" s="189"/>
      <c r="CZ19" s="179">
        <f t="shared" si="29"/>
        <v>0</v>
      </c>
      <c r="DA19" s="163">
        <f t="shared" si="49"/>
        <v>0</v>
      </c>
      <c r="DB19" s="39"/>
      <c r="DC19" s="63"/>
      <c r="DD19" s="179">
        <f t="shared" si="30"/>
        <v>0</v>
      </c>
      <c r="DE19" s="163">
        <f t="shared" si="50"/>
        <v>0</v>
      </c>
      <c r="DF19" s="39"/>
      <c r="DG19" s="62"/>
      <c r="DH19" s="729">
        <f t="shared" si="31"/>
        <v>0</v>
      </c>
      <c r="DI19" s="72">
        <f t="shared" si="51"/>
        <v>0</v>
      </c>
      <c r="DJ19" s="40"/>
      <c r="DK19" s="59"/>
      <c r="DL19" s="163">
        <f t="shared" si="32"/>
        <v>0</v>
      </c>
      <c r="DM19" s="178">
        <f t="shared" si="52"/>
        <v>0</v>
      </c>
      <c r="DN19" s="39"/>
      <c r="DO19" s="63"/>
      <c r="DP19" s="179">
        <f t="shared" si="33"/>
        <v>0</v>
      </c>
      <c r="DQ19" s="221">
        <f t="shared" si="53"/>
        <v>0</v>
      </c>
      <c r="DR19" s="305"/>
    </row>
    <row r="20" spans="1:122" outlineLevel="1" x14ac:dyDescent="0.25">
      <c r="A20" s="46">
        <f t="shared" si="34"/>
        <v>43107</v>
      </c>
      <c r="B20" s="239"/>
      <c r="C20" s="241"/>
      <c r="D20" s="24">
        <v>1</v>
      </c>
      <c r="E20" s="224"/>
      <c r="F20" s="26">
        <f t="shared" si="54"/>
        <v>0</v>
      </c>
      <c r="G20" s="163">
        <f t="shared" si="55"/>
        <v>0</v>
      </c>
      <c r="H20" s="24">
        <v>1</v>
      </c>
      <c r="I20" s="224"/>
      <c r="J20" s="26">
        <f t="shared" si="56"/>
        <v>0</v>
      </c>
      <c r="K20" s="163">
        <f t="shared" si="57"/>
        <v>0</v>
      </c>
      <c r="L20" s="247"/>
      <c r="M20" s="225"/>
      <c r="N20" s="26">
        <v>30</v>
      </c>
      <c r="O20" s="26">
        <f t="shared" si="58"/>
        <v>0</v>
      </c>
      <c r="P20" s="163">
        <f t="shared" si="59"/>
        <v>0</v>
      </c>
      <c r="Q20" s="24">
        <v>20</v>
      </c>
      <c r="R20" s="225"/>
      <c r="S20" s="41">
        <f t="shared" si="60"/>
        <v>0</v>
      </c>
      <c r="T20" s="168">
        <f t="shared" si="61"/>
        <v>0</v>
      </c>
      <c r="U20" s="28"/>
      <c r="V20" s="221">
        <f t="shared" ref="V20" si="76">IF(U20=0,0,AVERAGE(B18:B20)*(U20)/1000)</f>
        <v>0</v>
      </c>
      <c r="W20" s="223"/>
      <c r="X20" s="224">
        <v>1</v>
      </c>
      <c r="Y20" s="224"/>
      <c r="Z20" s="186">
        <f t="shared" si="69"/>
        <v>0</v>
      </c>
      <c r="AA20" s="221">
        <f t="shared" si="70"/>
        <v>0</v>
      </c>
      <c r="AB20" s="225"/>
      <c r="AC20" s="225"/>
      <c r="AD20" s="26">
        <v>100</v>
      </c>
      <c r="AE20" s="186">
        <f t="shared" si="64"/>
        <v>0</v>
      </c>
      <c r="AF20" s="163">
        <f t="shared" si="71"/>
        <v>0</v>
      </c>
      <c r="AG20" s="224">
        <v>1</v>
      </c>
      <c r="AH20" s="225"/>
      <c r="AI20" s="187">
        <f t="shared" si="65"/>
        <v>0</v>
      </c>
      <c r="AJ20" s="168">
        <f t="shared" si="72"/>
        <v>0</v>
      </c>
      <c r="AK20" s="870"/>
      <c r="AL20" s="731"/>
      <c r="AM20" s="163">
        <f t="shared" ref="AM20" si="77">IF(AL20=0,0,AVERAGE(B15:B20)*(AL20)/1000)</f>
        <v>0</v>
      </c>
      <c r="AN20" s="29">
        <f t="shared" si="12"/>
        <v>0</v>
      </c>
      <c r="AO20" s="25">
        <f t="shared" si="13"/>
        <v>0</v>
      </c>
      <c r="AP20" s="273">
        <f t="shared" si="14"/>
        <v>0</v>
      </c>
      <c r="AQ20" s="226"/>
      <c r="AR20" s="49">
        <v>22.155999999999999</v>
      </c>
      <c r="AS20" s="41">
        <v>23.407</v>
      </c>
      <c r="AT20" s="41">
        <v>22.6952</v>
      </c>
      <c r="AU20" s="71">
        <f t="shared" si="67"/>
        <v>43.101518784972065</v>
      </c>
      <c r="AV20" s="222" t="s">
        <v>232</v>
      </c>
      <c r="AW20" s="199"/>
      <c r="AX20" s="7" t="s">
        <v>234</v>
      </c>
      <c r="AY20" s="188"/>
      <c r="AZ20" s="39"/>
      <c r="BA20" s="58"/>
      <c r="BB20" s="179">
        <f t="shared" si="16"/>
        <v>0</v>
      </c>
      <c r="BC20" s="163">
        <f t="shared" si="38"/>
        <v>0</v>
      </c>
      <c r="BD20" s="40"/>
      <c r="BE20" s="58"/>
      <c r="BF20" s="179">
        <f t="shared" si="17"/>
        <v>0</v>
      </c>
      <c r="BG20" s="163">
        <f t="shared" si="39"/>
        <v>0</v>
      </c>
      <c r="BH20" s="40"/>
      <c r="BI20" s="885"/>
      <c r="BJ20" s="163">
        <f t="shared" si="18"/>
        <v>0</v>
      </c>
      <c r="BK20" s="40"/>
      <c r="BL20" s="61"/>
      <c r="BM20" s="179">
        <f t="shared" si="19"/>
        <v>0</v>
      </c>
      <c r="BN20" s="163">
        <f t="shared" si="40"/>
        <v>0</v>
      </c>
      <c r="BO20" s="39"/>
      <c r="BP20" s="57"/>
      <c r="BQ20" s="179">
        <f t="shared" si="20"/>
        <v>0</v>
      </c>
      <c r="BR20" s="163">
        <f t="shared" si="41"/>
        <v>0</v>
      </c>
      <c r="BS20" s="39"/>
      <c r="BT20" s="62"/>
      <c r="BU20" s="179">
        <f t="shared" si="21"/>
        <v>0</v>
      </c>
      <c r="BV20" s="163">
        <f t="shared" si="42"/>
        <v>0</v>
      </c>
      <c r="BW20" s="39"/>
      <c r="BX20" s="56"/>
      <c r="BY20" s="178">
        <f t="shared" si="22"/>
        <v>0</v>
      </c>
      <c r="BZ20" s="163">
        <f t="shared" si="43"/>
        <v>0</v>
      </c>
      <c r="CA20" s="40"/>
      <c r="CB20" s="58"/>
      <c r="CC20" s="179">
        <f t="shared" si="23"/>
        <v>0</v>
      </c>
      <c r="CD20" s="163">
        <f t="shared" si="44"/>
        <v>0</v>
      </c>
      <c r="CE20" s="39"/>
      <c r="CF20" s="62"/>
      <c r="CG20" s="179">
        <f t="shared" si="24"/>
        <v>0</v>
      </c>
      <c r="CH20" s="163">
        <f t="shared" si="45"/>
        <v>0</v>
      </c>
      <c r="CI20" s="39"/>
      <c r="CJ20" s="56"/>
      <c r="CK20" s="178">
        <f t="shared" si="25"/>
        <v>0</v>
      </c>
      <c r="CL20" s="163">
        <f t="shared" si="46"/>
        <v>0</v>
      </c>
      <c r="CM20" s="40"/>
      <c r="CN20" s="86"/>
      <c r="CO20" s="179">
        <f t="shared" si="26"/>
        <v>0</v>
      </c>
      <c r="CP20" s="163">
        <f t="shared" si="47"/>
        <v>0</v>
      </c>
      <c r="CQ20" s="228"/>
      <c r="CR20" s="61"/>
      <c r="CS20" s="167">
        <f t="shared" si="27"/>
        <v>0</v>
      </c>
      <c r="CT20" s="40"/>
      <c r="CU20" s="59"/>
      <c r="CV20" s="179">
        <f t="shared" si="28"/>
        <v>0</v>
      </c>
      <c r="CW20" s="163">
        <f t="shared" si="48"/>
        <v>0</v>
      </c>
      <c r="CX20" s="39"/>
      <c r="CY20" s="189"/>
      <c r="CZ20" s="179">
        <f t="shared" si="29"/>
        <v>0</v>
      </c>
      <c r="DA20" s="163">
        <f t="shared" si="49"/>
        <v>0</v>
      </c>
      <c r="DB20" s="39"/>
      <c r="DC20" s="63"/>
      <c r="DD20" s="179">
        <f t="shared" si="30"/>
        <v>0</v>
      </c>
      <c r="DE20" s="163">
        <f t="shared" si="50"/>
        <v>0</v>
      </c>
      <c r="DF20" s="39"/>
      <c r="DG20" s="62"/>
      <c r="DH20" s="729">
        <f t="shared" si="31"/>
        <v>0</v>
      </c>
      <c r="DI20" s="72">
        <f t="shared" si="51"/>
        <v>0</v>
      </c>
      <c r="DJ20" s="40"/>
      <c r="DK20" s="59"/>
      <c r="DL20" s="163">
        <f t="shared" si="32"/>
        <v>0</v>
      </c>
      <c r="DM20" s="178">
        <f t="shared" si="52"/>
        <v>0</v>
      </c>
      <c r="DN20" s="39"/>
      <c r="DO20" s="63"/>
      <c r="DP20" s="179">
        <f t="shared" si="33"/>
        <v>0</v>
      </c>
      <c r="DQ20" s="221">
        <f t="shared" si="53"/>
        <v>0</v>
      </c>
      <c r="DR20" s="305"/>
    </row>
    <row r="21" spans="1:122" outlineLevel="1" x14ac:dyDescent="0.25">
      <c r="A21" s="46">
        <f t="shared" si="34"/>
        <v>43108</v>
      </c>
      <c r="B21" s="239">
        <v>730</v>
      </c>
      <c r="C21" s="241">
        <v>8.1999999999999993</v>
      </c>
      <c r="D21" s="24">
        <v>1</v>
      </c>
      <c r="E21" s="224">
        <v>3580</v>
      </c>
      <c r="F21" s="26">
        <f t="shared" si="54"/>
        <v>3580</v>
      </c>
      <c r="G21" s="163">
        <f t="shared" si="55"/>
        <v>2613.4</v>
      </c>
      <c r="H21" s="24">
        <v>1</v>
      </c>
      <c r="I21" s="224">
        <v>610</v>
      </c>
      <c r="J21" s="26">
        <f t="shared" si="56"/>
        <v>610</v>
      </c>
      <c r="K21" s="163">
        <f t="shared" si="57"/>
        <v>445.3</v>
      </c>
      <c r="L21" s="247">
        <v>91.2</v>
      </c>
      <c r="M21" s="225">
        <v>195.7</v>
      </c>
      <c r="N21" s="26">
        <v>32</v>
      </c>
      <c r="O21" s="26">
        <f t="shared" si="58"/>
        <v>3265.6249999999995</v>
      </c>
      <c r="P21" s="163">
        <f t="shared" si="59"/>
        <v>2383.9062499999995</v>
      </c>
      <c r="Q21" s="24">
        <v>20</v>
      </c>
      <c r="R21" s="225">
        <v>6.47</v>
      </c>
      <c r="S21" s="41">
        <f t="shared" si="60"/>
        <v>129.4</v>
      </c>
      <c r="T21" s="168">
        <f t="shared" si="61"/>
        <v>94.462000000000003</v>
      </c>
      <c r="U21" s="28"/>
      <c r="V21" s="221">
        <f t="shared" ref="V21" si="78">IF(U21=0,0,IF(COUNT(B21)=0,0,(AVERAGE(B21)*U21/1000)))</f>
        <v>0</v>
      </c>
      <c r="W21" s="223">
        <v>9.65</v>
      </c>
      <c r="X21" s="224">
        <v>1</v>
      </c>
      <c r="Y21" s="224">
        <v>527</v>
      </c>
      <c r="Z21" s="186">
        <f t="shared" si="69"/>
        <v>527</v>
      </c>
      <c r="AA21" s="221">
        <f t="shared" si="70"/>
        <v>384.71</v>
      </c>
      <c r="AB21" s="225">
        <v>88.5</v>
      </c>
      <c r="AC21" s="225">
        <v>92.6</v>
      </c>
      <c r="AD21" s="26">
        <v>200</v>
      </c>
      <c r="AE21" s="186">
        <f t="shared" si="64"/>
        <v>20.499999999999972</v>
      </c>
      <c r="AF21" s="163">
        <f t="shared" si="71"/>
        <v>14.96499999999998</v>
      </c>
      <c r="AG21" s="224">
        <v>1</v>
      </c>
      <c r="AH21" s="225">
        <v>0.94399999999999995</v>
      </c>
      <c r="AI21" s="187">
        <f t="shared" si="65"/>
        <v>0.94399999999999995</v>
      </c>
      <c r="AJ21" s="168">
        <f t="shared" si="72"/>
        <v>0.68911999999999995</v>
      </c>
      <c r="AK21" s="870"/>
      <c r="AL21" s="731"/>
      <c r="AM21" s="163">
        <f t="shared" ref="AM21" si="79">IF(AL21=0,0,AVERAGE(B14:B21)*(AL21)/1000)</f>
        <v>0</v>
      </c>
      <c r="AN21" s="29">
        <f t="shared" si="12"/>
        <v>85.279329608938554</v>
      </c>
      <c r="AO21" s="25">
        <f t="shared" si="13"/>
        <v>99.372248803827759</v>
      </c>
      <c r="AP21" s="273">
        <f t="shared" si="14"/>
        <v>99.270479134466783</v>
      </c>
      <c r="AQ21" s="226">
        <v>52.2</v>
      </c>
      <c r="AR21" s="49"/>
      <c r="AS21" s="41"/>
      <c r="AT21" s="41"/>
      <c r="AU21" s="72">
        <f t="shared" si="67"/>
        <v>0</v>
      </c>
      <c r="AV21" s="222" t="s">
        <v>232</v>
      </c>
      <c r="AW21" s="199"/>
      <c r="AX21" s="7" t="s">
        <v>194</v>
      </c>
      <c r="AY21" s="188"/>
      <c r="AZ21" s="39"/>
      <c r="BA21" s="58"/>
      <c r="BB21" s="179">
        <f t="shared" si="16"/>
        <v>0</v>
      </c>
      <c r="BC21" s="163">
        <f t="shared" si="38"/>
        <v>0</v>
      </c>
      <c r="BD21" s="40"/>
      <c r="BE21" s="58"/>
      <c r="BF21" s="179">
        <f t="shared" si="17"/>
        <v>0</v>
      </c>
      <c r="BG21" s="163">
        <f t="shared" si="39"/>
        <v>0</v>
      </c>
      <c r="BH21" s="40" t="s">
        <v>94</v>
      </c>
      <c r="BI21" s="885">
        <v>0.01</v>
      </c>
      <c r="BJ21" s="163">
        <f t="shared" si="18"/>
        <v>3.65E-3</v>
      </c>
      <c r="BK21" s="40"/>
      <c r="BL21" s="61"/>
      <c r="BM21" s="179">
        <f t="shared" si="19"/>
        <v>0</v>
      </c>
      <c r="BN21" s="163">
        <f t="shared" si="40"/>
        <v>0</v>
      </c>
      <c r="BO21" s="39"/>
      <c r="BP21" s="57"/>
      <c r="BQ21" s="179">
        <f t="shared" si="20"/>
        <v>0</v>
      </c>
      <c r="BR21" s="163">
        <f t="shared" si="41"/>
        <v>0</v>
      </c>
      <c r="BS21" s="39"/>
      <c r="BT21" s="62"/>
      <c r="BU21" s="179">
        <f t="shared" si="21"/>
        <v>0</v>
      </c>
      <c r="BV21" s="163">
        <f t="shared" si="42"/>
        <v>0</v>
      </c>
      <c r="BW21" s="39"/>
      <c r="BX21" s="56"/>
      <c r="BY21" s="178">
        <f t="shared" si="22"/>
        <v>0</v>
      </c>
      <c r="BZ21" s="163">
        <f t="shared" si="43"/>
        <v>0</v>
      </c>
      <c r="CA21" s="40"/>
      <c r="CB21" s="58"/>
      <c r="CC21" s="179">
        <f t="shared" si="23"/>
        <v>0</v>
      </c>
      <c r="CD21" s="163">
        <f t="shared" si="44"/>
        <v>0</v>
      </c>
      <c r="CE21" s="39"/>
      <c r="CF21" s="62"/>
      <c r="CG21" s="179">
        <f t="shared" si="24"/>
        <v>0</v>
      </c>
      <c r="CH21" s="163">
        <f t="shared" si="45"/>
        <v>0</v>
      </c>
      <c r="CI21" s="39"/>
      <c r="CJ21" s="56"/>
      <c r="CK21" s="178">
        <f t="shared" si="25"/>
        <v>0</v>
      </c>
      <c r="CL21" s="163">
        <f t="shared" si="46"/>
        <v>0</v>
      </c>
      <c r="CM21" s="40"/>
      <c r="CN21" s="86"/>
      <c r="CO21" s="179">
        <f t="shared" si="26"/>
        <v>0</v>
      </c>
      <c r="CP21" s="163">
        <f t="shared" si="47"/>
        <v>0</v>
      </c>
      <c r="CQ21" s="228" t="s">
        <v>94</v>
      </c>
      <c r="CR21" s="61">
        <v>0.02</v>
      </c>
      <c r="CS21" s="167">
        <f t="shared" si="27"/>
        <v>7.3000000000000001E-3</v>
      </c>
      <c r="CT21" s="40"/>
      <c r="CU21" s="59"/>
      <c r="CV21" s="179">
        <f t="shared" si="28"/>
        <v>0</v>
      </c>
      <c r="CW21" s="163">
        <f t="shared" si="48"/>
        <v>0</v>
      </c>
      <c r="CX21" s="39"/>
      <c r="CY21" s="189"/>
      <c r="CZ21" s="179">
        <f t="shared" si="29"/>
        <v>0</v>
      </c>
      <c r="DA21" s="163">
        <f t="shared" si="49"/>
        <v>0</v>
      </c>
      <c r="DB21" s="39"/>
      <c r="DC21" s="63"/>
      <c r="DD21" s="179">
        <f t="shared" si="30"/>
        <v>0</v>
      </c>
      <c r="DE21" s="163">
        <f t="shared" si="50"/>
        <v>0</v>
      </c>
      <c r="DF21" s="39"/>
      <c r="DG21" s="62"/>
      <c r="DH21" s="729">
        <f t="shared" si="31"/>
        <v>0</v>
      </c>
      <c r="DI21" s="72">
        <f t="shared" si="51"/>
        <v>0</v>
      </c>
      <c r="DJ21" s="40"/>
      <c r="DK21" s="59"/>
      <c r="DL21" s="163">
        <f t="shared" si="32"/>
        <v>0</v>
      </c>
      <c r="DM21" s="178">
        <f t="shared" si="52"/>
        <v>0</v>
      </c>
      <c r="DN21" s="39"/>
      <c r="DO21" s="63"/>
      <c r="DP21" s="179">
        <f t="shared" si="33"/>
        <v>0</v>
      </c>
      <c r="DQ21" s="221">
        <f t="shared" si="53"/>
        <v>0</v>
      </c>
      <c r="DR21" s="305"/>
    </row>
    <row r="22" spans="1:122" outlineLevel="1" x14ac:dyDescent="0.25">
      <c r="A22" s="46">
        <f t="shared" si="34"/>
        <v>43109</v>
      </c>
      <c r="B22" s="239">
        <v>587</v>
      </c>
      <c r="C22" s="241">
        <v>8.1999999999999993</v>
      </c>
      <c r="D22" s="24">
        <v>1</v>
      </c>
      <c r="E22" s="224">
        <v>3399</v>
      </c>
      <c r="F22" s="26">
        <f t="shared" si="54"/>
        <v>3399</v>
      </c>
      <c r="G22" s="163">
        <f t="shared" si="55"/>
        <v>1995.213</v>
      </c>
      <c r="H22" s="24">
        <v>1</v>
      </c>
      <c r="I22" s="224">
        <v>659</v>
      </c>
      <c r="J22" s="26">
        <f t="shared" si="56"/>
        <v>659</v>
      </c>
      <c r="K22" s="163">
        <f t="shared" si="57"/>
        <v>386.83300000000003</v>
      </c>
      <c r="L22" s="247">
        <v>89.7</v>
      </c>
      <c r="M22" s="225">
        <v>204.9</v>
      </c>
      <c r="N22" s="26">
        <v>33</v>
      </c>
      <c r="O22" s="26">
        <f t="shared" si="58"/>
        <v>3490.909090909091</v>
      </c>
      <c r="P22" s="163">
        <f t="shared" si="59"/>
        <v>2049.1636363636367</v>
      </c>
      <c r="Q22" s="24">
        <v>20</v>
      </c>
      <c r="R22" s="225">
        <v>6.98</v>
      </c>
      <c r="S22" s="41">
        <f t="shared" si="60"/>
        <v>139.60000000000002</v>
      </c>
      <c r="T22" s="168">
        <f t="shared" si="61"/>
        <v>81.945200000000014</v>
      </c>
      <c r="U22" s="28">
        <v>57.6</v>
      </c>
      <c r="V22" s="221">
        <f t="shared" ref="V22" si="80">IF(U22=0,0,AVERAGE(B20:B22)*(U22)/1000)</f>
        <v>37.929600000000001</v>
      </c>
      <c r="W22" s="223">
        <v>9.3000000000000007</v>
      </c>
      <c r="X22" s="224">
        <v>1</v>
      </c>
      <c r="Y22" s="224">
        <v>534</v>
      </c>
      <c r="Z22" s="186">
        <f t="shared" si="69"/>
        <v>534</v>
      </c>
      <c r="AA22" s="221">
        <f t="shared" si="70"/>
        <v>313.45800000000003</v>
      </c>
      <c r="AB22" s="225">
        <v>90.1</v>
      </c>
      <c r="AC22" s="225">
        <v>94.1</v>
      </c>
      <c r="AD22" s="26">
        <v>200</v>
      </c>
      <c r="AE22" s="186">
        <f t="shared" si="64"/>
        <v>20</v>
      </c>
      <c r="AF22" s="163">
        <f t="shared" si="71"/>
        <v>11.74</v>
      </c>
      <c r="AG22" s="224">
        <v>1</v>
      </c>
      <c r="AH22" s="225">
        <v>0.81299999999999994</v>
      </c>
      <c r="AI22" s="187">
        <f t="shared" si="65"/>
        <v>0.81299999999999994</v>
      </c>
      <c r="AJ22" s="168">
        <f t="shared" si="72"/>
        <v>0.47723100000000002</v>
      </c>
      <c r="AK22" s="870"/>
      <c r="AL22" s="731">
        <v>15.6</v>
      </c>
      <c r="AM22" s="163">
        <f t="shared" ref="AM22" si="81">IF(AL22=0,0,AVERAGE(B17:B22)*(AL22)/1000)</f>
        <v>11.178960000000002</v>
      </c>
      <c r="AN22" s="29">
        <f t="shared" si="12"/>
        <v>84.28949691085613</v>
      </c>
      <c r="AO22" s="25">
        <f t="shared" si="13"/>
        <v>99.427083333333329</v>
      </c>
      <c r="AP22" s="273">
        <f t="shared" si="14"/>
        <v>99.417621776504305</v>
      </c>
      <c r="AQ22" s="226">
        <v>52.05</v>
      </c>
      <c r="AR22" s="49"/>
      <c r="AS22" s="41"/>
      <c r="AT22" s="41"/>
      <c r="AU22" s="71">
        <f t="shared" si="67"/>
        <v>0</v>
      </c>
      <c r="AV22" s="222" t="s">
        <v>232</v>
      </c>
      <c r="AW22" s="199"/>
      <c r="AX22" s="7" t="s">
        <v>195</v>
      </c>
      <c r="AY22" s="188"/>
      <c r="AZ22" s="39"/>
      <c r="BA22" s="58">
        <v>52</v>
      </c>
      <c r="BB22" s="179">
        <f t="shared" si="16"/>
        <v>30.524000000000001</v>
      </c>
      <c r="BC22" s="163">
        <f t="shared" si="38"/>
        <v>30.524000000000001</v>
      </c>
      <c r="BD22" s="40"/>
      <c r="BE22" s="58">
        <v>0.87350000000000005</v>
      </c>
      <c r="BF22" s="179">
        <f t="shared" si="17"/>
        <v>0.51274450000000005</v>
      </c>
      <c r="BG22" s="163">
        <f t="shared" si="39"/>
        <v>0.51274450000000005</v>
      </c>
      <c r="BH22" s="40" t="s">
        <v>94</v>
      </c>
      <c r="BI22" s="885">
        <v>0.01</v>
      </c>
      <c r="BJ22" s="163">
        <f t="shared" si="18"/>
        <v>2.9350000000000001E-3</v>
      </c>
      <c r="BK22" s="40"/>
      <c r="BL22" s="61">
        <v>0.49</v>
      </c>
      <c r="BM22" s="179">
        <f t="shared" si="19"/>
        <v>0.28763</v>
      </c>
      <c r="BN22" s="163">
        <f t="shared" si="40"/>
        <v>0.28763</v>
      </c>
      <c r="BO22" s="39"/>
      <c r="BP22" s="57">
        <v>133</v>
      </c>
      <c r="BQ22" s="179">
        <f t="shared" si="20"/>
        <v>78.070999999999998</v>
      </c>
      <c r="BR22" s="163">
        <f t="shared" si="41"/>
        <v>78.070999999999998</v>
      </c>
      <c r="BS22" s="39"/>
      <c r="BT22" s="62">
        <v>10</v>
      </c>
      <c r="BU22" s="179">
        <f t="shared" si="21"/>
        <v>5.87</v>
      </c>
      <c r="BV22" s="163">
        <f t="shared" si="42"/>
        <v>5.87</v>
      </c>
      <c r="BW22" s="39"/>
      <c r="BX22" s="56">
        <v>0.52300000000000002</v>
      </c>
      <c r="BY22" s="178">
        <f t="shared" si="22"/>
        <v>0.30700100000000002</v>
      </c>
      <c r="BZ22" s="163">
        <f t="shared" si="43"/>
        <v>0.30700100000000002</v>
      </c>
      <c r="CA22" s="40" t="s">
        <v>94</v>
      </c>
      <c r="CB22" s="58">
        <v>0.06</v>
      </c>
      <c r="CC22" s="179">
        <f t="shared" si="23"/>
        <v>1.7610000000000001E-2</v>
      </c>
      <c r="CD22" s="163">
        <f t="shared" si="44"/>
        <v>3.5220000000000001E-2</v>
      </c>
      <c r="CE22" s="39"/>
      <c r="CF22" s="62">
        <v>879</v>
      </c>
      <c r="CG22" s="179">
        <f t="shared" si="24"/>
        <v>515.97299999999996</v>
      </c>
      <c r="CH22" s="163">
        <f t="shared" si="45"/>
        <v>515.97299999999996</v>
      </c>
      <c r="CI22" s="39"/>
      <c r="CJ22" s="56">
        <v>0.41</v>
      </c>
      <c r="CK22" s="178">
        <f t="shared" si="25"/>
        <v>0.24067</v>
      </c>
      <c r="CL22" s="163">
        <f t="shared" si="46"/>
        <v>0.24067</v>
      </c>
      <c r="CM22" s="40"/>
      <c r="CN22" s="86">
        <v>0.114</v>
      </c>
      <c r="CO22" s="179">
        <f t="shared" si="26"/>
        <v>6.6918000000000005E-2</v>
      </c>
      <c r="CP22" s="163">
        <f t="shared" si="47"/>
        <v>6.6918000000000005E-2</v>
      </c>
      <c r="CQ22" s="228" t="s">
        <v>94</v>
      </c>
      <c r="CR22" s="61">
        <v>0.01</v>
      </c>
      <c r="CS22" s="167">
        <f t="shared" si="27"/>
        <v>2.9350000000000001E-3</v>
      </c>
      <c r="CT22" s="40"/>
      <c r="CU22" s="59">
        <v>0.16400000000000001</v>
      </c>
      <c r="CV22" s="179">
        <f t="shared" si="28"/>
        <v>9.6268000000000006E-2</v>
      </c>
      <c r="CW22" s="163">
        <f t="shared" si="48"/>
        <v>9.6268000000000006E-2</v>
      </c>
      <c r="CX22" s="39"/>
      <c r="CY22" s="189">
        <v>0.58499999999999996</v>
      </c>
      <c r="CZ22" s="179">
        <f t="shared" si="29"/>
        <v>0.34339500000000001</v>
      </c>
      <c r="DA22" s="163">
        <f t="shared" si="49"/>
        <v>0.34339500000000001</v>
      </c>
      <c r="DB22" s="39"/>
      <c r="DC22" s="63">
        <v>7.1400000000000005E-2</v>
      </c>
      <c r="DD22" s="179">
        <f t="shared" si="30"/>
        <v>4.1911799999999999E-2</v>
      </c>
      <c r="DE22" s="163">
        <f t="shared" si="50"/>
        <v>4.1911799999999999E-2</v>
      </c>
      <c r="DF22" s="39"/>
      <c r="DG22" s="62">
        <v>7.4700000000000003E-2</v>
      </c>
      <c r="DH22" s="729">
        <f t="shared" si="31"/>
        <v>4.3848900000000003E-2</v>
      </c>
      <c r="DI22" s="72">
        <f t="shared" si="51"/>
        <v>4.3848900000000003E-2</v>
      </c>
      <c r="DJ22" s="40" t="s">
        <v>94</v>
      </c>
      <c r="DK22" s="58">
        <v>0.06</v>
      </c>
      <c r="DL22" s="72">
        <f t="shared" si="32"/>
        <v>1.7610000000000001E-2</v>
      </c>
      <c r="DM22" s="178">
        <f t="shared" si="52"/>
        <v>3.5220000000000001E-2</v>
      </c>
      <c r="DN22" s="39"/>
      <c r="DO22" s="63">
        <v>1.18</v>
      </c>
      <c r="DP22" s="179">
        <f t="shared" si="33"/>
        <v>0.69265999999999994</v>
      </c>
      <c r="DQ22" s="221">
        <f t="shared" si="53"/>
        <v>0.69265999999999994</v>
      </c>
      <c r="DR22" s="305"/>
    </row>
    <row r="23" spans="1:122" outlineLevel="1" x14ac:dyDescent="0.25">
      <c r="A23" s="46">
        <f t="shared" si="34"/>
        <v>43110</v>
      </c>
      <c r="B23" s="239">
        <v>820</v>
      </c>
      <c r="C23" s="241">
        <v>8.15</v>
      </c>
      <c r="D23" s="24">
        <v>1</v>
      </c>
      <c r="E23" s="224">
        <v>3337</v>
      </c>
      <c r="F23" s="26">
        <f t="shared" si="54"/>
        <v>3337</v>
      </c>
      <c r="G23" s="163">
        <f t="shared" si="55"/>
        <v>2736.34</v>
      </c>
      <c r="H23" s="24">
        <v>1</v>
      </c>
      <c r="I23" s="224">
        <v>816</v>
      </c>
      <c r="J23" s="26">
        <f t="shared" si="56"/>
        <v>816</v>
      </c>
      <c r="K23" s="163">
        <f t="shared" si="57"/>
        <v>669.12</v>
      </c>
      <c r="L23" s="247">
        <v>90</v>
      </c>
      <c r="M23" s="225">
        <v>191.2</v>
      </c>
      <c r="N23" s="26">
        <v>32</v>
      </c>
      <c r="O23" s="26">
        <f t="shared" si="58"/>
        <v>3162.4999999999995</v>
      </c>
      <c r="P23" s="163">
        <f t="shared" si="59"/>
        <v>2593.2499999999995</v>
      </c>
      <c r="Q23" s="24">
        <v>20</v>
      </c>
      <c r="R23" s="225">
        <v>6.95</v>
      </c>
      <c r="S23" s="41">
        <f t="shared" si="60"/>
        <v>139</v>
      </c>
      <c r="T23" s="168">
        <f t="shared" si="61"/>
        <v>113.98</v>
      </c>
      <c r="U23" s="28"/>
      <c r="V23" s="221">
        <f t="shared" ref="V23" si="82">IF(U23=0,0,IF(COUNT(B23)=0,0,(AVERAGE(B23)*U23/1000)))</f>
        <v>0</v>
      </c>
      <c r="W23" s="223">
        <v>9.6</v>
      </c>
      <c r="X23" s="224">
        <v>1</v>
      </c>
      <c r="Y23" s="224">
        <v>653</v>
      </c>
      <c r="Z23" s="186">
        <f t="shared" si="69"/>
        <v>653</v>
      </c>
      <c r="AA23" s="221">
        <f t="shared" si="70"/>
        <v>535.46</v>
      </c>
      <c r="AB23" s="225">
        <v>89</v>
      </c>
      <c r="AC23" s="225">
        <v>93.8</v>
      </c>
      <c r="AD23" s="26">
        <v>200</v>
      </c>
      <c r="AE23" s="186">
        <f t="shared" si="64"/>
        <v>23.999999999999986</v>
      </c>
      <c r="AF23" s="163">
        <f t="shared" si="71"/>
        <v>19.679999999999989</v>
      </c>
      <c r="AG23" s="224">
        <v>1</v>
      </c>
      <c r="AH23" s="225">
        <v>0.78</v>
      </c>
      <c r="AI23" s="187">
        <f t="shared" si="65"/>
        <v>0.78</v>
      </c>
      <c r="AJ23" s="168">
        <f t="shared" si="72"/>
        <v>0.63960000000000006</v>
      </c>
      <c r="AK23" s="870"/>
      <c r="AL23" s="731"/>
      <c r="AM23" s="163">
        <f t="shared" ref="AM23" si="83">IF(AL23=0,0,AVERAGE(B16:B23)*(AL23)/1000)</f>
        <v>0</v>
      </c>
      <c r="AN23" s="29">
        <f t="shared" si="12"/>
        <v>80.431525322145632</v>
      </c>
      <c r="AO23" s="25">
        <f t="shared" si="13"/>
        <v>99.241106719367593</v>
      </c>
      <c r="AP23" s="273">
        <f t="shared" si="14"/>
        <v>99.438848920863308</v>
      </c>
      <c r="AQ23" s="226">
        <v>52.2</v>
      </c>
      <c r="AR23" s="49"/>
      <c r="AS23" s="41"/>
      <c r="AT23" s="41"/>
      <c r="AU23" s="72">
        <f t="shared" si="67"/>
        <v>0</v>
      </c>
      <c r="AV23" s="222" t="s">
        <v>232</v>
      </c>
      <c r="AW23" s="199" t="s">
        <v>239</v>
      </c>
      <c r="AX23" s="7" t="s">
        <v>195</v>
      </c>
      <c r="AY23" s="188"/>
      <c r="AZ23" s="39"/>
      <c r="BA23" s="58"/>
      <c r="BB23" s="179">
        <f t="shared" si="16"/>
        <v>0</v>
      </c>
      <c r="BC23" s="163">
        <f t="shared" si="38"/>
        <v>0</v>
      </c>
      <c r="BD23" s="40"/>
      <c r="BE23" s="58"/>
      <c r="BF23" s="179">
        <f t="shared" si="17"/>
        <v>0</v>
      </c>
      <c r="BG23" s="163">
        <f t="shared" si="39"/>
        <v>0</v>
      </c>
      <c r="BH23" s="40" t="s">
        <v>94</v>
      </c>
      <c r="BI23" s="885">
        <v>0.01</v>
      </c>
      <c r="BJ23" s="163">
        <f t="shared" si="18"/>
        <v>4.0999999999999995E-3</v>
      </c>
      <c r="BK23" s="40"/>
      <c r="BL23" s="61"/>
      <c r="BM23" s="179">
        <f t="shared" si="19"/>
        <v>0</v>
      </c>
      <c r="BN23" s="163">
        <f t="shared" si="40"/>
        <v>0</v>
      </c>
      <c r="BO23" s="39"/>
      <c r="BP23" s="57"/>
      <c r="BQ23" s="179">
        <f t="shared" si="20"/>
        <v>0</v>
      </c>
      <c r="BR23" s="163">
        <f t="shared" si="41"/>
        <v>0</v>
      </c>
      <c r="BS23" s="39"/>
      <c r="BT23" s="62"/>
      <c r="BU23" s="179">
        <f t="shared" si="21"/>
        <v>0</v>
      </c>
      <c r="BV23" s="163">
        <f t="shared" si="42"/>
        <v>0</v>
      </c>
      <c r="BW23" s="39"/>
      <c r="BX23" s="56"/>
      <c r="BY23" s="178">
        <f t="shared" si="22"/>
        <v>0</v>
      </c>
      <c r="BZ23" s="163">
        <f t="shared" si="43"/>
        <v>0</v>
      </c>
      <c r="CA23" s="40"/>
      <c r="CB23" s="58"/>
      <c r="CC23" s="179">
        <f t="shared" si="23"/>
        <v>0</v>
      </c>
      <c r="CD23" s="163">
        <f t="shared" si="44"/>
        <v>0</v>
      </c>
      <c r="CE23" s="39"/>
      <c r="CF23" s="62"/>
      <c r="CG23" s="179">
        <f t="shared" si="24"/>
        <v>0</v>
      </c>
      <c r="CH23" s="163">
        <f t="shared" si="45"/>
        <v>0</v>
      </c>
      <c r="CI23" s="39"/>
      <c r="CJ23" s="56"/>
      <c r="CK23" s="178">
        <f t="shared" si="25"/>
        <v>0</v>
      </c>
      <c r="CL23" s="163">
        <f t="shared" si="46"/>
        <v>0</v>
      </c>
      <c r="CM23" s="40"/>
      <c r="CN23" s="86"/>
      <c r="CO23" s="179">
        <f t="shared" si="26"/>
        <v>0</v>
      </c>
      <c r="CP23" s="163">
        <f t="shared" si="47"/>
        <v>0</v>
      </c>
      <c r="CQ23" s="228" t="s">
        <v>94</v>
      </c>
      <c r="CR23" s="61">
        <v>0.01</v>
      </c>
      <c r="CS23" s="167">
        <f t="shared" si="27"/>
        <v>4.0999999999999995E-3</v>
      </c>
      <c r="CT23" s="40"/>
      <c r="CU23" s="59"/>
      <c r="CV23" s="179">
        <f t="shared" si="28"/>
        <v>0</v>
      </c>
      <c r="CW23" s="163">
        <f t="shared" si="48"/>
        <v>0</v>
      </c>
      <c r="CX23" s="39"/>
      <c r="CY23" s="189"/>
      <c r="CZ23" s="179">
        <f t="shared" si="29"/>
        <v>0</v>
      </c>
      <c r="DA23" s="163">
        <f t="shared" si="49"/>
        <v>0</v>
      </c>
      <c r="DB23" s="39"/>
      <c r="DC23" s="63"/>
      <c r="DD23" s="179">
        <f t="shared" si="30"/>
        <v>0</v>
      </c>
      <c r="DE23" s="163">
        <f t="shared" si="50"/>
        <v>0</v>
      </c>
      <c r="DF23" s="39"/>
      <c r="DG23" s="62"/>
      <c r="DH23" s="729">
        <f t="shared" si="31"/>
        <v>0</v>
      </c>
      <c r="DI23" s="72">
        <f t="shared" si="51"/>
        <v>0</v>
      </c>
      <c r="DJ23" s="40"/>
      <c r="DK23" s="59"/>
      <c r="DL23" s="163">
        <f t="shared" si="32"/>
        <v>0</v>
      </c>
      <c r="DM23" s="178">
        <f t="shared" si="52"/>
        <v>0</v>
      </c>
      <c r="DN23" s="39"/>
      <c r="DO23" s="63"/>
      <c r="DP23" s="179">
        <f t="shared" si="33"/>
        <v>0</v>
      </c>
      <c r="DQ23" s="221">
        <f t="shared" si="53"/>
        <v>0</v>
      </c>
      <c r="DR23" s="305"/>
    </row>
    <row r="24" spans="1:122" outlineLevel="1" x14ac:dyDescent="0.25">
      <c r="A24" s="46">
        <f t="shared" si="34"/>
        <v>43111</v>
      </c>
      <c r="B24" s="239">
        <v>784</v>
      </c>
      <c r="C24" s="241">
        <v>8.26</v>
      </c>
      <c r="D24" s="24">
        <v>1</v>
      </c>
      <c r="E24" s="224">
        <v>3795</v>
      </c>
      <c r="F24" s="26">
        <f t="shared" si="54"/>
        <v>3795</v>
      </c>
      <c r="G24" s="163">
        <f t="shared" si="55"/>
        <v>2975.28</v>
      </c>
      <c r="H24" s="24">
        <v>1</v>
      </c>
      <c r="I24" s="224">
        <v>514</v>
      </c>
      <c r="J24" s="26">
        <f t="shared" si="56"/>
        <v>514</v>
      </c>
      <c r="K24" s="163">
        <f t="shared" si="57"/>
        <v>402.976</v>
      </c>
      <c r="L24" s="247">
        <v>90.7</v>
      </c>
      <c r="M24" s="225">
        <v>230.8</v>
      </c>
      <c r="N24" s="26">
        <v>33</v>
      </c>
      <c r="O24" s="26">
        <f t="shared" si="58"/>
        <v>4245.454545454546</v>
      </c>
      <c r="P24" s="163">
        <f t="shared" si="59"/>
        <v>3328.4363636363641</v>
      </c>
      <c r="Q24" s="24">
        <v>20</v>
      </c>
      <c r="R24" s="225">
        <v>8.6300000000000008</v>
      </c>
      <c r="S24" s="41">
        <f t="shared" si="60"/>
        <v>172.60000000000002</v>
      </c>
      <c r="T24" s="168">
        <f t="shared" si="61"/>
        <v>135.31840000000003</v>
      </c>
      <c r="U24" s="28"/>
      <c r="V24" s="221">
        <f t="shared" ref="V24" si="84">IF(U24=0,0,AVERAGE(B22:B24)*(U24)/1000)</f>
        <v>0</v>
      </c>
      <c r="W24" s="223">
        <v>9.6999999999999993</v>
      </c>
      <c r="X24" s="224">
        <v>1</v>
      </c>
      <c r="Y24" s="224">
        <v>380</v>
      </c>
      <c r="Z24" s="186">
        <f t="shared" si="69"/>
        <v>380</v>
      </c>
      <c r="AA24" s="221">
        <f t="shared" si="70"/>
        <v>297.92</v>
      </c>
      <c r="AB24" s="225">
        <v>89.1</v>
      </c>
      <c r="AC24" s="225">
        <v>90.8</v>
      </c>
      <c r="AD24" s="26">
        <v>100</v>
      </c>
      <c r="AE24" s="186">
        <f t="shared" si="64"/>
        <v>17.000000000000028</v>
      </c>
      <c r="AF24" s="163">
        <f t="shared" si="71"/>
        <v>13.328000000000022</v>
      </c>
      <c r="AG24" s="224">
        <v>1</v>
      </c>
      <c r="AH24" s="225">
        <v>0.92</v>
      </c>
      <c r="AI24" s="187">
        <f t="shared" si="65"/>
        <v>0.92</v>
      </c>
      <c r="AJ24" s="168">
        <f t="shared" si="72"/>
        <v>0.72128000000000003</v>
      </c>
      <c r="AK24" s="870"/>
      <c r="AL24" s="731"/>
      <c r="AM24" s="163">
        <f t="shared" ref="AM24" si="85">IF(AL24=0,0,AVERAGE(B19:B24)*(AL24)/1000)</f>
        <v>0</v>
      </c>
      <c r="AN24" s="29">
        <f t="shared" si="12"/>
        <v>89.986824769433454</v>
      </c>
      <c r="AO24" s="25">
        <f t="shared" si="13"/>
        <v>99.599571734475376</v>
      </c>
      <c r="AP24" s="273">
        <f t="shared" si="14"/>
        <v>99.466975666280419</v>
      </c>
      <c r="AQ24" s="226">
        <v>52.46</v>
      </c>
      <c r="AR24" s="49"/>
      <c r="AS24" s="41"/>
      <c r="AT24" s="41"/>
      <c r="AU24" s="71">
        <f t="shared" si="67"/>
        <v>0</v>
      </c>
      <c r="AV24" s="222" t="s">
        <v>232</v>
      </c>
      <c r="AW24" s="199"/>
      <c r="AX24" s="7" t="s">
        <v>390</v>
      </c>
      <c r="AY24" s="188"/>
      <c r="AZ24" s="39"/>
      <c r="BA24" s="58"/>
      <c r="BB24" s="179">
        <f t="shared" si="16"/>
        <v>0</v>
      </c>
      <c r="BC24" s="163">
        <f t="shared" si="38"/>
        <v>0</v>
      </c>
      <c r="BD24" s="40"/>
      <c r="BE24" s="58"/>
      <c r="BF24" s="179">
        <f t="shared" si="17"/>
        <v>0</v>
      </c>
      <c r="BG24" s="163">
        <f t="shared" si="39"/>
        <v>0</v>
      </c>
      <c r="BH24" s="40" t="s">
        <v>94</v>
      </c>
      <c r="BI24" s="885">
        <v>0.01</v>
      </c>
      <c r="BJ24" s="163">
        <f t="shared" si="18"/>
        <v>3.9199999999999999E-3</v>
      </c>
      <c r="BK24" s="40"/>
      <c r="BL24" s="61"/>
      <c r="BM24" s="179">
        <f t="shared" si="19"/>
        <v>0</v>
      </c>
      <c r="BN24" s="163">
        <f t="shared" si="40"/>
        <v>0</v>
      </c>
      <c r="BO24" s="39"/>
      <c r="BP24" s="57"/>
      <c r="BQ24" s="179">
        <f t="shared" si="20"/>
        <v>0</v>
      </c>
      <c r="BR24" s="163">
        <f t="shared" si="41"/>
        <v>0</v>
      </c>
      <c r="BS24" s="39"/>
      <c r="BT24" s="62"/>
      <c r="BU24" s="179">
        <f t="shared" si="21"/>
        <v>0</v>
      </c>
      <c r="BV24" s="163">
        <f t="shared" si="42"/>
        <v>0</v>
      </c>
      <c r="BW24" s="39"/>
      <c r="BX24" s="56"/>
      <c r="BY24" s="178">
        <f t="shared" si="22"/>
        <v>0</v>
      </c>
      <c r="BZ24" s="163">
        <f t="shared" si="43"/>
        <v>0</v>
      </c>
      <c r="CA24" s="40"/>
      <c r="CB24" s="58"/>
      <c r="CC24" s="179">
        <f t="shared" si="23"/>
        <v>0</v>
      </c>
      <c r="CD24" s="163">
        <f t="shared" si="44"/>
        <v>0</v>
      </c>
      <c r="CE24" s="39"/>
      <c r="CF24" s="62"/>
      <c r="CG24" s="179">
        <f t="shared" si="24"/>
        <v>0</v>
      </c>
      <c r="CH24" s="163">
        <f t="shared" si="45"/>
        <v>0</v>
      </c>
      <c r="CI24" s="39"/>
      <c r="CJ24" s="56"/>
      <c r="CK24" s="178">
        <f t="shared" si="25"/>
        <v>0</v>
      </c>
      <c r="CL24" s="163">
        <f t="shared" si="46"/>
        <v>0</v>
      </c>
      <c r="CM24" s="40"/>
      <c r="CN24" s="86"/>
      <c r="CO24" s="179">
        <f t="shared" si="26"/>
        <v>0</v>
      </c>
      <c r="CP24" s="163">
        <f t="shared" si="47"/>
        <v>0</v>
      </c>
      <c r="CQ24" s="228" t="s">
        <v>94</v>
      </c>
      <c r="CR24" s="61">
        <v>0.01</v>
      </c>
      <c r="CS24" s="167">
        <f t="shared" si="27"/>
        <v>3.9199999999999999E-3</v>
      </c>
      <c r="CT24" s="40"/>
      <c r="CU24" s="59"/>
      <c r="CV24" s="179">
        <f t="shared" si="28"/>
        <v>0</v>
      </c>
      <c r="CW24" s="163">
        <f t="shared" si="48"/>
        <v>0</v>
      </c>
      <c r="CX24" s="39"/>
      <c r="CY24" s="189"/>
      <c r="CZ24" s="179">
        <f t="shared" si="29"/>
        <v>0</v>
      </c>
      <c r="DA24" s="163">
        <f t="shared" si="49"/>
        <v>0</v>
      </c>
      <c r="DB24" s="39"/>
      <c r="DC24" s="63"/>
      <c r="DD24" s="179">
        <f t="shared" si="30"/>
        <v>0</v>
      </c>
      <c r="DE24" s="163">
        <f t="shared" si="50"/>
        <v>0</v>
      </c>
      <c r="DF24" s="39"/>
      <c r="DG24" s="62"/>
      <c r="DH24" s="729">
        <f t="shared" si="31"/>
        <v>0</v>
      </c>
      <c r="DI24" s="72">
        <f t="shared" si="51"/>
        <v>0</v>
      </c>
      <c r="DJ24" s="40"/>
      <c r="DK24" s="59"/>
      <c r="DL24" s="163">
        <f t="shared" si="32"/>
        <v>0</v>
      </c>
      <c r="DM24" s="178">
        <f t="shared" si="52"/>
        <v>0</v>
      </c>
      <c r="DN24" s="39"/>
      <c r="DO24" s="63"/>
      <c r="DP24" s="179">
        <f t="shared" si="33"/>
        <v>0</v>
      </c>
      <c r="DQ24" s="221">
        <f t="shared" si="53"/>
        <v>0</v>
      </c>
      <c r="DR24" s="305"/>
    </row>
    <row r="25" spans="1:122" outlineLevel="1" x14ac:dyDescent="0.25">
      <c r="A25" s="46">
        <f t="shared" si="34"/>
        <v>43112</v>
      </c>
      <c r="B25" s="239">
        <v>903</v>
      </c>
      <c r="C25" s="241">
        <v>8.5</v>
      </c>
      <c r="D25" s="24">
        <v>1</v>
      </c>
      <c r="E25" s="224">
        <v>4045</v>
      </c>
      <c r="F25" s="26">
        <f t="shared" si="54"/>
        <v>4045</v>
      </c>
      <c r="G25" s="163">
        <f t="shared" si="55"/>
        <v>3652.6350000000002</v>
      </c>
      <c r="H25" s="24">
        <v>1</v>
      </c>
      <c r="I25" s="224">
        <v>507</v>
      </c>
      <c r="J25" s="26">
        <f t="shared" si="56"/>
        <v>507</v>
      </c>
      <c r="K25" s="163">
        <f t="shared" si="57"/>
        <v>457.82100000000003</v>
      </c>
      <c r="L25" s="247">
        <v>88.9</v>
      </c>
      <c r="M25" s="225">
        <v>227.3</v>
      </c>
      <c r="N25" s="26">
        <v>31</v>
      </c>
      <c r="O25" s="26">
        <f t="shared" si="58"/>
        <v>4464.5161290322585</v>
      </c>
      <c r="P25" s="163">
        <f t="shared" si="59"/>
        <v>4031.4580645161295</v>
      </c>
      <c r="Q25" s="24">
        <v>20</v>
      </c>
      <c r="R25" s="225">
        <v>6.82</v>
      </c>
      <c r="S25" s="41">
        <f t="shared" si="60"/>
        <v>136.4</v>
      </c>
      <c r="T25" s="168">
        <f t="shared" si="61"/>
        <v>123.16920000000002</v>
      </c>
      <c r="U25" s="28"/>
      <c r="V25" s="221">
        <f t="shared" ref="V25" si="86">IF(U25=0,0,IF(COUNT(B25)=0,0,(AVERAGE(B25)*U25/1000)))</f>
        <v>0</v>
      </c>
      <c r="W25" s="223">
        <v>9.35</v>
      </c>
      <c r="X25" s="224">
        <v>1</v>
      </c>
      <c r="Y25" s="224">
        <v>307</v>
      </c>
      <c r="Z25" s="186">
        <f t="shared" si="69"/>
        <v>307</v>
      </c>
      <c r="AA25" s="221">
        <f t="shared" si="70"/>
        <v>277.221</v>
      </c>
      <c r="AB25" s="225">
        <v>90.7</v>
      </c>
      <c r="AC25" s="225">
        <v>93.3</v>
      </c>
      <c r="AD25" s="26">
        <v>200</v>
      </c>
      <c r="AE25" s="186">
        <f t="shared" si="64"/>
        <v>12.999999999999973</v>
      </c>
      <c r="AF25" s="163">
        <f t="shared" si="71"/>
        <v>11.738999999999976</v>
      </c>
      <c r="AG25" s="224">
        <v>1</v>
      </c>
      <c r="AH25" s="225">
        <v>0.80200000000000005</v>
      </c>
      <c r="AI25" s="187">
        <f t="shared" si="65"/>
        <v>0.80200000000000005</v>
      </c>
      <c r="AJ25" s="168">
        <f t="shared" si="72"/>
        <v>0.72420600000000002</v>
      </c>
      <c r="AK25" s="870"/>
      <c r="AL25" s="731"/>
      <c r="AM25" s="163">
        <f t="shared" ref="AM25" si="87">IF(AL25=0,0,AVERAGE(B18:B25)*(AL25)/1000)</f>
        <v>0</v>
      </c>
      <c r="AN25" s="29">
        <f t="shared" si="12"/>
        <v>92.410383189122371</v>
      </c>
      <c r="AO25" s="25">
        <f t="shared" si="13"/>
        <v>99.708815028901725</v>
      </c>
      <c r="AP25" s="273">
        <f t="shared" si="14"/>
        <v>99.412023460410552</v>
      </c>
      <c r="AQ25" s="226">
        <v>52.09</v>
      </c>
      <c r="AR25" s="49"/>
      <c r="AS25" s="41"/>
      <c r="AT25" s="41"/>
      <c r="AU25" s="72">
        <f t="shared" si="67"/>
        <v>0</v>
      </c>
      <c r="AV25" s="222" t="s">
        <v>232</v>
      </c>
      <c r="AW25" s="199"/>
      <c r="AX25" s="7" t="s">
        <v>196</v>
      </c>
      <c r="AY25" s="188"/>
      <c r="AZ25" s="39"/>
      <c r="BA25" s="58"/>
      <c r="BB25" s="179">
        <f t="shared" si="16"/>
        <v>0</v>
      </c>
      <c r="BC25" s="163">
        <f t="shared" si="38"/>
        <v>0</v>
      </c>
      <c r="BD25" s="40"/>
      <c r="BE25" s="58"/>
      <c r="BF25" s="179">
        <f t="shared" si="17"/>
        <v>0</v>
      </c>
      <c r="BG25" s="163">
        <f t="shared" si="39"/>
        <v>0</v>
      </c>
      <c r="BH25" s="40" t="s">
        <v>94</v>
      </c>
      <c r="BI25" s="885">
        <v>0.01</v>
      </c>
      <c r="BJ25" s="163">
        <f t="shared" si="18"/>
        <v>4.5149999999999999E-3</v>
      </c>
      <c r="BK25" s="40"/>
      <c r="BL25" s="61"/>
      <c r="BM25" s="179">
        <f t="shared" si="19"/>
        <v>0</v>
      </c>
      <c r="BN25" s="163">
        <f t="shared" si="40"/>
        <v>0</v>
      </c>
      <c r="BO25" s="39"/>
      <c r="BP25" s="57"/>
      <c r="BQ25" s="179">
        <f t="shared" si="20"/>
        <v>0</v>
      </c>
      <c r="BR25" s="163">
        <f t="shared" si="41"/>
        <v>0</v>
      </c>
      <c r="BS25" s="39"/>
      <c r="BT25" s="62"/>
      <c r="BU25" s="179">
        <f t="shared" si="21"/>
        <v>0</v>
      </c>
      <c r="BV25" s="163">
        <f t="shared" si="42"/>
        <v>0</v>
      </c>
      <c r="BW25" s="39"/>
      <c r="BX25" s="56"/>
      <c r="BY25" s="178">
        <f t="shared" si="22"/>
        <v>0</v>
      </c>
      <c r="BZ25" s="163">
        <f t="shared" si="43"/>
        <v>0</v>
      </c>
      <c r="CA25" s="40"/>
      <c r="CB25" s="58"/>
      <c r="CC25" s="179">
        <f t="shared" si="23"/>
        <v>0</v>
      </c>
      <c r="CD25" s="163">
        <f t="shared" si="44"/>
        <v>0</v>
      </c>
      <c r="CE25" s="39"/>
      <c r="CF25" s="62"/>
      <c r="CG25" s="179">
        <f t="shared" si="24"/>
        <v>0</v>
      </c>
      <c r="CH25" s="163">
        <f t="shared" si="45"/>
        <v>0</v>
      </c>
      <c r="CI25" s="39"/>
      <c r="CJ25" s="56"/>
      <c r="CK25" s="178">
        <f t="shared" si="25"/>
        <v>0</v>
      </c>
      <c r="CL25" s="163">
        <f t="shared" si="46"/>
        <v>0</v>
      </c>
      <c r="CM25" s="40"/>
      <c r="CN25" s="86"/>
      <c r="CO25" s="179">
        <f t="shared" si="26"/>
        <v>0</v>
      </c>
      <c r="CP25" s="163">
        <f t="shared" si="47"/>
        <v>0</v>
      </c>
      <c r="CQ25" s="228" t="s">
        <v>94</v>
      </c>
      <c r="CR25" s="61">
        <v>0.01</v>
      </c>
      <c r="CS25" s="167">
        <f t="shared" si="27"/>
        <v>4.5149999999999999E-3</v>
      </c>
      <c r="CT25" s="40"/>
      <c r="CU25" s="59"/>
      <c r="CV25" s="179">
        <f t="shared" si="28"/>
        <v>0</v>
      </c>
      <c r="CW25" s="163">
        <f t="shared" si="48"/>
        <v>0</v>
      </c>
      <c r="CX25" s="39"/>
      <c r="CY25" s="189"/>
      <c r="CZ25" s="179">
        <f t="shared" si="29"/>
        <v>0</v>
      </c>
      <c r="DA25" s="163">
        <f t="shared" si="49"/>
        <v>0</v>
      </c>
      <c r="DB25" s="39"/>
      <c r="DC25" s="63"/>
      <c r="DD25" s="179">
        <f t="shared" si="30"/>
        <v>0</v>
      </c>
      <c r="DE25" s="163">
        <f t="shared" si="50"/>
        <v>0</v>
      </c>
      <c r="DF25" s="39"/>
      <c r="DG25" s="62"/>
      <c r="DH25" s="729">
        <f t="shared" si="31"/>
        <v>0</v>
      </c>
      <c r="DI25" s="72">
        <f t="shared" si="51"/>
        <v>0</v>
      </c>
      <c r="DJ25" s="40"/>
      <c r="DK25" s="59"/>
      <c r="DL25" s="163">
        <f t="shared" si="32"/>
        <v>0</v>
      </c>
      <c r="DM25" s="178">
        <f t="shared" si="52"/>
        <v>0</v>
      </c>
      <c r="DN25" s="39"/>
      <c r="DO25" s="63"/>
      <c r="DP25" s="179">
        <f t="shared" si="33"/>
        <v>0</v>
      </c>
      <c r="DQ25" s="221">
        <f t="shared" si="53"/>
        <v>0</v>
      </c>
      <c r="DR25" s="305"/>
    </row>
    <row r="26" spans="1:122" outlineLevel="1" x14ac:dyDescent="0.25">
      <c r="A26" s="46">
        <f t="shared" si="34"/>
        <v>43113</v>
      </c>
      <c r="B26" s="239">
        <v>387</v>
      </c>
      <c r="C26" s="241">
        <v>9.5</v>
      </c>
      <c r="D26" s="24">
        <v>1</v>
      </c>
      <c r="E26" s="224">
        <v>3157</v>
      </c>
      <c r="F26" s="26">
        <f t="shared" si="54"/>
        <v>3157</v>
      </c>
      <c r="G26" s="163">
        <f t="shared" si="55"/>
        <v>1221.759</v>
      </c>
      <c r="H26" s="24">
        <v>1</v>
      </c>
      <c r="I26" s="26">
        <v>1213</v>
      </c>
      <c r="J26" s="26">
        <f t="shared" si="56"/>
        <v>1213</v>
      </c>
      <c r="K26" s="163">
        <f t="shared" si="57"/>
        <v>469.43099999999998</v>
      </c>
      <c r="L26" s="247">
        <v>90.6</v>
      </c>
      <c r="M26" s="225">
        <v>193.3</v>
      </c>
      <c r="N26" s="26">
        <v>47</v>
      </c>
      <c r="O26" s="26">
        <f t="shared" si="58"/>
        <v>2185.1063829787236</v>
      </c>
      <c r="P26" s="163">
        <f t="shared" si="59"/>
        <v>845.63617021276605</v>
      </c>
      <c r="Q26" s="24">
        <v>20</v>
      </c>
      <c r="R26" s="225">
        <v>5.0599999999999996</v>
      </c>
      <c r="S26" s="41">
        <f t="shared" si="60"/>
        <v>101.19999999999999</v>
      </c>
      <c r="T26" s="168">
        <f t="shared" si="61"/>
        <v>39.164399999999993</v>
      </c>
      <c r="U26" s="28"/>
      <c r="V26" s="221">
        <f t="shared" ref="V26" si="88">IF(U26=0,0,AVERAGE(B24:B26)*(U26)/1000)</f>
        <v>0</v>
      </c>
      <c r="W26" s="223">
        <v>9.7200000000000006</v>
      </c>
      <c r="X26" s="224">
        <v>1</v>
      </c>
      <c r="Y26" s="224">
        <v>1178</v>
      </c>
      <c r="Z26" s="186">
        <f t="shared" si="69"/>
        <v>1178</v>
      </c>
      <c r="AA26" s="221">
        <f t="shared" si="70"/>
        <v>455.88600000000002</v>
      </c>
      <c r="AB26" s="225">
        <v>90.4</v>
      </c>
      <c r="AC26" s="225">
        <v>93.1</v>
      </c>
      <c r="AD26" s="26">
        <v>100</v>
      </c>
      <c r="AE26" s="186">
        <f t="shared" si="64"/>
        <v>26.999999999999886</v>
      </c>
      <c r="AF26" s="163">
        <f t="shared" si="71"/>
        <v>10.448999999999957</v>
      </c>
      <c r="AG26" s="224">
        <v>1</v>
      </c>
      <c r="AH26" s="225">
        <v>2.06</v>
      </c>
      <c r="AI26" s="187">
        <f t="shared" si="65"/>
        <v>2.06</v>
      </c>
      <c r="AJ26" s="168">
        <f t="shared" si="72"/>
        <v>0.79722000000000004</v>
      </c>
      <c r="AK26" s="870"/>
      <c r="AL26" s="731"/>
      <c r="AM26" s="163">
        <f t="shared" ref="AM26" si="89">IF(AL26=0,0,AVERAGE(B21:B26)*(AL26)/1000)</f>
        <v>0</v>
      </c>
      <c r="AN26" s="29">
        <f t="shared" si="12"/>
        <v>62.686094393411466</v>
      </c>
      <c r="AO26" s="25">
        <f t="shared" si="13"/>
        <v>98.764362220058416</v>
      </c>
      <c r="AP26" s="273">
        <f t="shared" si="14"/>
        <v>97.964426877470359</v>
      </c>
      <c r="AQ26" s="259">
        <v>51.35</v>
      </c>
      <c r="AR26" s="49"/>
      <c r="AS26" s="41"/>
      <c r="AT26" s="41"/>
      <c r="AU26" s="71">
        <f t="shared" si="67"/>
        <v>0</v>
      </c>
      <c r="AV26" s="222" t="s">
        <v>232</v>
      </c>
      <c r="AW26" s="199"/>
      <c r="AX26" s="7"/>
      <c r="AY26" s="188"/>
      <c r="AZ26" s="39"/>
      <c r="BA26" s="58"/>
      <c r="BB26" s="179">
        <f t="shared" si="16"/>
        <v>0</v>
      </c>
      <c r="BC26" s="163">
        <f t="shared" si="38"/>
        <v>0</v>
      </c>
      <c r="BD26" s="40"/>
      <c r="BE26" s="58"/>
      <c r="BF26" s="179">
        <f t="shared" si="17"/>
        <v>0</v>
      </c>
      <c r="BG26" s="163">
        <f t="shared" si="39"/>
        <v>0</v>
      </c>
      <c r="BH26" s="40" t="s">
        <v>94</v>
      </c>
      <c r="BI26" s="885">
        <v>0.01</v>
      </c>
      <c r="BJ26" s="163">
        <f t="shared" si="18"/>
        <v>1.9350000000000001E-3</v>
      </c>
      <c r="BK26" s="40"/>
      <c r="BL26" s="61"/>
      <c r="BM26" s="179">
        <f t="shared" si="19"/>
        <v>0</v>
      </c>
      <c r="BN26" s="163">
        <f t="shared" si="40"/>
        <v>0</v>
      </c>
      <c r="BO26" s="39"/>
      <c r="BP26" s="57"/>
      <c r="BQ26" s="179">
        <f t="shared" si="20"/>
        <v>0</v>
      </c>
      <c r="BR26" s="163">
        <f t="shared" si="41"/>
        <v>0</v>
      </c>
      <c r="BS26" s="39"/>
      <c r="BT26" s="62"/>
      <c r="BU26" s="179">
        <f t="shared" si="21"/>
        <v>0</v>
      </c>
      <c r="BV26" s="163">
        <f t="shared" si="42"/>
        <v>0</v>
      </c>
      <c r="BW26" s="39"/>
      <c r="BX26" s="56"/>
      <c r="BY26" s="178">
        <f t="shared" si="22"/>
        <v>0</v>
      </c>
      <c r="BZ26" s="163">
        <f t="shared" si="43"/>
        <v>0</v>
      </c>
      <c r="CA26" s="40"/>
      <c r="CB26" s="58"/>
      <c r="CC26" s="179">
        <f t="shared" si="23"/>
        <v>0</v>
      </c>
      <c r="CD26" s="163">
        <f t="shared" si="44"/>
        <v>0</v>
      </c>
      <c r="CE26" s="39"/>
      <c r="CF26" s="62"/>
      <c r="CG26" s="179">
        <f t="shared" si="24"/>
        <v>0</v>
      </c>
      <c r="CH26" s="163">
        <f t="shared" si="45"/>
        <v>0</v>
      </c>
      <c r="CI26" s="39"/>
      <c r="CJ26" s="56"/>
      <c r="CK26" s="178">
        <f t="shared" si="25"/>
        <v>0</v>
      </c>
      <c r="CL26" s="163">
        <f t="shared" si="46"/>
        <v>0</v>
      </c>
      <c r="CM26" s="40"/>
      <c r="CN26" s="86"/>
      <c r="CO26" s="179">
        <f t="shared" si="26"/>
        <v>0</v>
      </c>
      <c r="CP26" s="163">
        <f t="shared" si="47"/>
        <v>0</v>
      </c>
      <c r="CQ26" s="228" t="s">
        <v>94</v>
      </c>
      <c r="CR26" s="61">
        <v>0.01</v>
      </c>
      <c r="CS26" s="167">
        <f t="shared" si="27"/>
        <v>1.9350000000000001E-3</v>
      </c>
      <c r="CT26" s="40"/>
      <c r="CU26" s="59"/>
      <c r="CV26" s="179">
        <f t="shared" si="28"/>
        <v>0</v>
      </c>
      <c r="CW26" s="163">
        <f t="shared" si="48"/>
        <v>0</v>
      </c>
      <c r="CX26" s="39"/>
      <c r="CY26" s="189"/>
      <c r="CZ26" s="179">
        <f t="shared" si="29"/>
        <v>0</v>
      </c>
      <c r="DA26" s="163">
        <f t="shared" si="49"/>
        <v>0</v>
      </c>
      <c r="DB26" s="39"/>
      <c r="DC26" s="63"/>
      <c r="DD26" s="179">
        <f t="shared" si="30"/>
        <v>0</v>
      </c>
      <c r="DE26" s="163">
        <f t="shared" si="50"/>
        <v>0</v>
      </c>
      <c r="DF26" s="39"/>
      <c r="DG26" s="62"/>
      <c r="DH26" s="729">
        <f t="shared" si="31"/>
        <v>0</v>
      </c>
      <c r="DI26" s="72">
        <f t="shared" si="51"/>
        <v>0</v>
      </c>
      <c r="DJ26" s="40"/>
      <c r="DK26" s="59"/>
      <c r="DL26" s="163">
        <f t="shared" si="32"/>
        <v>0</v>
      </c>
      <c r="DM26" s="178">
        <f t="shared" si="52"/>
        <v>0</v>
      </c>
      <c r="DN26" s="39"/>
      <c r="DO26" s="63"/>
      <c r="DP26" s="179">
        <f t="shared" si="33"/>
        <v>0</v>
      </c>
      <c r="DQ26" s="221">
        <f t="shared" si="53"/>
        <v>0</v>
      </c>
      <c r="DR26" s="305"/>
    </row>
    <row r="27" spans="1:122" outlineLevel="1" x14ac:dyDescent="0.25">
      <c r="A27" s="46">
        <f t="shared" si="34"/>
        <v>43114</v>
      </c>
      <c r="B27" s="239"/>
      <c r="C27" s="241"/>
      <c r="D27" s="24">
        <v>1</v>
      </c>
      <c r="E27" s="224"/>
      <c r="F27" s="26">
        <f t="shared" si="54"/>
        <v>0</v>
      </c>
      <c r="G27" s="163">
        <f t="shared" si="55"/>
        <v>0</v>
      </c>
      <c r="H27" s="24">
        <v>1</v>
      </c>
      <c r="I27" s="26"/>
      <c r="J27" s="26">
        <f t="shared" si="56"/>
        <v>0</v>
      </c>
      <c r="K27" s="163">
        <f t="shared" si="57"/>
        <v>0</v>
      </c>
      <c r="L27" s="247"/>
      <c r="M27" s="225"/>
      <c r="N27" s="26">
        <v>30</v>
      </c>
      <c r="O27" s="26">
        <f t="shared" si="58"/>
        <v>0</v>
      </c>
      <c r="P27" s="163">
        <f t="shared" si="59"/>
        <v>0</v>
      </c>
      <c r="Q27" s="24">
        <v>20</v>
      </c>
      <c r="R27" s="225"/>
      <c r="S27" s="41">
        <f t="shared" si="60"/>
        <v>0</v>
      </c>
      <c r="T27" s="168">
        <f t="shared" si="61"/>
        <v>0</v>
      </c>
      <c r="U27" s="28"/>
      <c r="V27" s="221">
        <f t="shared" ref="V27" si="90">IF(U27=0,0,IF(COUNT(B27)=0,0,(AVERAGE(B27)*U27/1000)))</f>
        <v>0</v>
      </c>
      <c r="W27" s="223"/>
      <c r="X27" s="224">
        <v>1</v>
      </c>
      <c r="Y27" s="224"/>
      <c r="Z27" s="186">
        <f t="shared" si="69"/>
        <v>0</v>
      </c>
      <c r="AA27" s="221">
        <f t="shared" si="70"/>
        <v>0</v>
      </c>
      <c r="AB27" s="225"/>
      <c r="AC27" s="225"/>
      <c r="AD27" s="26">
        <v>100</v>
      </c>
      <c r="AE27" s="186">
        <f t="shared" si="64"/>
        <v>0</v>
      </c>
      <c r="AF27" s="163">
        <f t="shared" si="71"/>
        <v>0</v>
      </c>
      <c r="AG27" s="224">
        <v>1</v>
      </c>
      <c r="AH27" s="225"/>
      <c r="AI27" s="187">
        <f t="shared" si="65"/>
        <v>0</v>
      </c>
      <c r="AJ27" s="168">
        <f t="shared" si="72"/>
        <v>0</v>
      </c>
      <c r="AK27" s="870"/>
      <c r="AL27" s="731"/>
      <c r="AM27" s="163">
        <f t="shared" ref="AM27" si="91">IF(AL27=0,0,AVERAGE(B20:B27)*(AL27)/1000)</f>
        <v>0</v>
      </c>
      <c r="AN27" s="29">
        <f t="shared" ref="AN27:AN28" si="92">IF(B27=0,0,IF(F27&gt;0,SUM((F27-Z27)/F27*100),0))</f>
        <v>0</v>
      </c>
      <c r="AO27" s="25">
        <f t="shared" ref="AO27:AO80" si="93">IF(B27=0,0,IF(O27&gt;0,SUM((O27-AE27)/O27*100),0))</f>
        <v>0</v>
      </c>
      <c r="AP27" s="273">
        <f t="shared" ref="AP27:AP80" si="94">IF(B27=0,0,IF(S27&gt;0,SUM((S27-AI27)/S27*100),0))</f>
        <v>0</v>
      </c>
      <c r="AQ27" s="73"/>
      <c r="AR27" s="49"/>
      <c r="AS27" s="41"/>
      <c r="AT27" s="41"/>
      <c r="AU27" s="72">
        <f t="shared" si="67"/>
        <v>0</v>
      </c>
      <c r="AV27" s="222" t="s">
        <v>232</v>
      </c>
      <c r="AW27" s="199"/>
      <c r="AX27" s="7" t="s">
        <v>234</v>
      </c>
      <c r="AY27" s="188"/>
      <c r="AZ27" s="39"/>
      <c r="BA27" s="58"/>
      <c r="BB27" s="179">
        <f t="shared" si="16"/>
        <v>0</v>
      </c>
      <c r="BC27" s="163">
        <f t="shared" si="38"/>
        <v>0</v>
      </c>
      <c r="BD27" s="40"/>
      <c r="BE27" s="58"/>
      <c r="BF27" s="179">
        <f t="shared" si="17"/>
        <v>0</v>
      </c>
      <c r="BG27" s="163">
        <f t="shared" si="39"/>
        <v>0</v>
      </c>
      <c r="BH27" s="40"/>
      <c r="BI27" s="885"/>
      <c r="BJ27" s="163">
        <f t="shared" si="18"/>
        <v>0</v>
      </c>
      <c r="BK27" s="40"/>
      <c r="BL27" s="61"/>
      <c r="BM27" s="179">
        <f t="shared" si="19"/>
        <v>0</v>
      </c>
      <c r="BN27" s="163">
        <f t="shared" si="40"/>
        <v>0</v>
      </c>
      <c r="BO27" s="39"/>
      <c r="BP27" s="57"/>
      <c r="BQ27" s="179">
        <f t="shared" si="20"/>
        <v>0</v>
      </c>
      <c r="BR27" s="163">
        <f t="shared" si="41"/>
        <v>0</v>
      </c>
      <c r="BS27" s="39"/>
      <c r="BT27" s="62"/>
      <c r="BU27" s="179">
        <f t="shared" si="21"/>
        <v>0</v>
      </c>
      <c r="BV27" s="163">
        <f t="shared" si="42"/>
        <v>0</v>
      </c>
      <c r="BW27" s="39"/>
      <c r="BX27" s="56"/>
      <c r="BY27" s="178">
        <f t="shared" si="22"/>
        <v>0</v>
      </c>
      <c r="BZ27" s="163">
        <f t="shared" si="43"/>
        <v>0</v>
      </c>
      <c r="CA27" s="40"/>
      <c r="CB27" s="58"/>
      <c r="CC27" s="179">
        <f t="shared" si="23"/>
        <v>0</v>
      </c>
      <c r="CD27" s="163">
        <f t="shared" si="44"/>
        <v>0</v>
      </c>
      <c r="CE27" s="39"/>
      <c r="CF27" s="62"/>
      <c r="CG27" s="179">
        <f t="shared" si="24"/>
        <v>0</v>
      </c>
      <c r="CH27" s="163">
        <f t="shared" si="45"/>
        <v>0</v>
      </c>
      <c r="CI27" s="39"/>
      <c r="CJ27" s="56"/>
      <c r="CK27" s="178">
        <f t="shared" si="25"/>
        <v>0</v>
      </c>
      <c r="CL27" s="163">
        <f t="shared" si="46"/>
        <v>0</v>
      </c>
      <c r="CM27" s="40"/>
      <c r="CN27" s="86"/>
      <c r="CO27" s="179">
        <f t="shared" si="26"/>
        <v>0</v>
      </c>
      <c r="CP27" s="163">
        <f t="shared" si="47"/>
        <v>0</v>
      </c>
      <c r="CQ27" s="228"/>
      <c r="CR27" s="61"/>
      <c r="CS27" s="167">
        <f t="shared" si="27"/>
        <v>0</v>
      </c>
      <c r="CT27" s="40"/>
      <c r="CU27" s="59"/>
      <c r="CV27" s="179">
        <f t="shared" si="28"/>
        <v>0</v>
      </c>
      <c r="CW27" s="163">
        <f t="shared" si="48"/>
        <v>0</v>
      </c>
      <c r="CX27" s="39"/>
      <c r="CY27" s="189"/>
      <c r="CZ27" s="179">
        <f t="shared" si="29"/>
        <v>0</v>
      </c>
      <c r="DA27" s="163">
        <f t="shared" si="49"/>
        <v>0</v>
      </c>
      <c r="DB27" s="39"/>
      <c r="DC27" s="63"/>
      <c r="DD27" s="179">
        <f t="shared" si="30"/>
        <v>0</v>
      </c>
      <c r="DE27" s="163">
        <f t="shared" si="50"/>
        <v>0</v>
      </c>
      <c r="DF27" s="39"/>
      <c r="DG27" s="62"/>
      <c r="DH27" s="729">
        <f t="shared" si="31"/>
        <v>0</v>
      </c>
      <c r="DI27" s="72">
        <f t="shared" si="51"/>
        <v>0</v>
      </c>
      <c r="DJ27" s="40"/>
      <c r="DK27" s="59"/>
      <c r="DL27" s="163">
        <f t="shared" si="32"/>
        <v>0</v>
      </c>
      <c r="DM27" s="178">
        <f t="shared" si="52"/>
        <v>0</v>
      </c>
      <c r="DN27" s="39"/>
      <c r="DO27" s="63"/>
      <c r="DP27" s="179">
        <f t="shared" si="33"/>
        <v>0</v>
      </c>
      <c r="DQ27" s="221">
        <f t="shared" si="53"/>
        <v>0</v>
      </c>
      <c r="DR27" s="305"/>
    </row>
    <row r="28" spans="1:122" outlineLevel="1" x14ac:dyDescent="0.25">
      <c r="A28" s="46">
        <f t="shared" si="34"/>
        <v>43115</v>
      </c>
      <c r="B28" s="239">
        <v>939</v>
      </c>
      <c r="C28" s="241">
        <v>8.2200000000000006</v>
      </c>
      <c r="D28" s="24">
        <v>1</v>
      </c>
      <c r="E28" s="224">
        <v>3713</v>
      </c>
      <c r="F28" s="26">
        <f t="shared" si="54"/>
        <v>3713</v>
      </c>
      <c r="G28" s="163">
        <f t="shared" si="55"/>
        <v>3486.5070000000001</v>
      </c>
      <c r="H28" s="24">
        <v>1</v>
      </c>
      <c r="I28" s="26">
        <v>642</v>
      </c>
      <c r="J28" s="26">
        <f t="shared" si="56"/>
        <v>642</v>
      </c>
      <c r="K28" s="163">
        <f t="shared" si="57"/>
        <v>602.83799999999997</v>
      </c>
      <c r="L28" s="247">
        <v>89.4</v>
      </c>
      <c r="M28" s="225">
        <v>227.8</v>
      </c>
      <c r="N28" s="26">
        <v>34</v>
      </c>
      <c r="O28" s="26">
        <f t="shared" si="58"/>
        <v>4070.5882352941176</v>
      </c>
      <c r="P28" s="163">
        <f t="shared" si="59"/>
        <v>3822.2823529411762</v>
      </c>
      <c r="Q28" s="24">
        <v>20</v>
      </c>
      <c r="R28" s="225">
        <v>8.2100000000000009</v>
      </c>
      <c r="S28" s="41">
        <f t="shared" si="60"/>
        <v>164.20000000000002</v>
      </c>
      <c r="T28" s="168">
        <f t="shared" si="61"/>
        <v>154.18380000000002</v>
      </c>
      <c r="U28" s="28"/>
      <c r="V28" s="221">
        <f t="shared" ref="V28" si="95">IF(U28=0,0,AVERAGE(B26:B28)*(U28)/1000)</f>
        <v>0</v>
      </c>
      <c r="W28" s="223">
        <v>9.64</v>
      </c>
      <c r="X28" s="224">
        <v>1</v>
      </c>
      <c r="Y28" s="224">
        <v>547</v>
      </c>
      <c r="Z28" s="186">
        <f t="shared" si="69"/>
        <v>547</v>
      </c>
      <c r="AA28" s="221">
        <f t="shared" si="70"/>
        <v>513.63300000000004</v>
      </c>
      <c r="AB28" s="225">
        <v>90</v>
      </c>
      <c r="AC28" s="225">
        <v>95.4</v>
      </c>
      <c r="AD28" s="26">
        <v>200</v>
      </c>
      <c r="AE28" s="186">
        <f t="shared" si="64"/>
        <v>27.000000000000028</v>
      </c>
      <c r="AF28" s="163">
        <f t="shared" si="71"/>
        <v>25.353000000000026</v>
      </c>
      <c r="AG28" s="224">
        <v>1</v>
      </c>
      <c r="AH28" s="225">
        <v>1.05</v>
      </c>
      <c r="AI28" s="187">
        <f t="shared" si="65"/>
        <v>1.05</v>
      </c>
      <c r="AJ28" s="168">
        <f t="shared" si="72"/>
        <v>0.98594999999999999</v>
      </c>
      <c r="AK28" s="870"/>
      <c r="AL28" s="731"/>
      <c r="AM28" s="163">
        <f t="shared" ref="AM28" si="96">IF(AL28=0,0,AVERAGE(B23:B28)*(AL28)/1000)</f>
        <v>0</v>
      </c>
      <c r="AN28" s="29">
        <f t="shared" si="92"/>
        <v>85.267977376784273</v>
      </c>
      <c r="AO28" s="25">
        <f t="shared" si="93"/>
        <v>99.336705202312132</v>
      </c>
      <c r="AP28" s="273">
        <f t="shared" si="94"/>
        <v>99.360535931790494</v>
      </c>
      <c r="AQ28" s="259">
        <v>52.99</v>
      </c>
      <c r="AR28" s="49"/>
      <c r="AS28" s="41"/>
      <c r="AT28" s="41"/>
      <c r="AU28" s="71">
        <f t="shared" si="67"/>
        <v>0</v>
      </c>
      <c r="AV28" s="222" t="s">
        <v>232</v>
      </c>
      <c r="AW28" s="199"/>
      <c r="AX28" s="7"/>
      <c r="AY28" s="188"/>
      <c r="AZ28" s="39"/>
      <c r="BA28" s="58"/>
      <c r="BB28" s="179">
        <f t="shared" si="16"/>
        <v>0</v>
      </c>
      <c r="BC28" s="163">
        <f t="shared" si="38"/>
        <v>0</v>
      </c>
      <c r="BD28" s="40"/>
      <c r="BE28" s="58"/>
      <c r="BF28" s="179">
        <f t="shared" si="17"/>
        <v>0</v>
      </c>
      <c r="BG28" s="163">
        <f t="shared" si="39"/>
        <v>0</v>
      </c>
      <c r="BH28" s="40" t="s">
        <v>94</v>
      </c>
      <c r="BI28" s="885">
        <v>0.01</v>
      </c>
      <c r="BJ28" s="163">
        <f t="shared" si="18"/>
        <v>4.6950000000000004E-3</v>
      </c>
      <c r="BK28" s="40"/>
      <c r="BL28" s="61"/>
      <c r="BM28" s="179">
        <f t="shared" si="19"/>
        <v>0</v>
      </c>
      <c r="BN28" s="163">
        <f t="shared" si="40"/>
        <v>0</v>
      </c>
      <c r="BO28" s="39"/>
      <c r="BP28" s="57"/>
      <c r="BQ28" s="179">
        <f t="shared" si="20"/>
        <v>0</v>
      </c>
      <c r="BR28" s="163">
        <f t="shared" si="41"/>
        <v>0</v>
      </c>
      <c r="BS28" s="39"/>
      <c r="BT28" s="62"/>
      <c r="BU28" s="179">
        <f t="shared" si="21"/>
        <v>0</v>
      </c>
      <c r="BV28" s="163">
        <f t="shared" si="42"/>
        <v>0</v>
      </c>
      <c r="BW28" s="39"/>
      <c r="BX28" s="56"/>
      <c r="BY28" s="178">
        <f t="shared" si="22"/>
        <v>0</v>
      </c>
      <c r="BZ28" s="163">
        <f t="shared" si="43"/>
        <v>0</v>
      </c>
      <c r="CA28" s="40"/>
      <c r="CB28" s="58"/>
      <c r="CC28" s="179">
        <f t="shared" si="23"/>
        <v>0</v>
      </c>
      <c r="CD28" s="163">
        <f t="shared" si="44"/>
        <v>0</v>
      </c>
      <c r="CE28" s="39"/>
      <c r="CF28" s="62"/>
      <c r="CG28" s="179">
        <f t="shared" si="24"/>
        <v>0</v>
      </c>
      <c r="CH28" s="163">
        <f t="shared" si="45"/>
        <v>0</v>
      </c>
      <c r="CI28" s="39"/>
      <c r="CJ28" s="56"/>
      <c r="CK28" s="178">
        <f t="shared" si="25"/>
        <v>0</v>
      </c>
      <c r="CL28" s="163">
        <f t="shared" si="46"/>
        <v>0</v>
      </c>
      <c r="CM28" s="40"/>
      <c r="CN28" s="86"/>
      <c r="CO28" s="179">
        <f t="shared" si="26"/>
        <v>0</v>
      </c>
      <c r="CP28" s="163">
        <f t="shared" si="47"/>
        <v>0</v>
      </c>
      <c r="CQ28" s="228" t="s">
        <v>94</v>
      </c>
      <c r="CR28" s="61">
        <v>0.01</v>
      </c>
      <c r="CS28" s="167">
        <f t="shared" si="27"/>
        <v>4.6950000000000004E-3</v>
      </c>
      <c r="CT28" s="40"/>
      <c r="CU28" s="59"/>
      <c r="CV28" s="179">
        <f t="shared" si="28"/>
        <v>0</v>
      </c>
      <c r="CW28" s="163">
        <f t="shared" si="48"/>
        <v>0</v>
      </c>
      <c r="CX28" s="39"/>
      <c r="CY28" s="189"/>
      <c r="CZ28" s="179">
        <f t="shared" si="29"/>
        <v>0</v>
      </c>
      <c r="DA28" s="163">
        <f t="shared" si="49"/>
        <v>0</v>
      </c>
      <c r="DB28" s="39"/>
      <c r="DC28" s="63"/>
      <c r="DD28" s="179">
        <f t="shared" si="30"/>
        <v>0</v>
      </c>
      <c r="DE28" s="163">
        <f t="shared" si="50"/>
        <v>0</v>
      </c>
      <c r="DF28" s="39"/>
      <c r="DG28" s="62"/>
      <c r="DH28" s="729">
        <f t="shared" si="31"/>
        <v>0</v>
      </c>
      <c r="DI28" s="72">
        <f t="shared" si="51"/>
        <v>0</v>
      </c>
      <c r="DJ28" s="40"/>
      <c r="DK28" s="59"/>
      <c r="DL28" s="163">
        <f t="shared" si="32"/>
        <v>0</v>
      </c>
      <c r="DM28" s="178">
        <f t="shared" si="52"/>
        <v>0</v>
      </c>
      <c r="DN28" s="39"/>
      <c r="DO28" s="63"/>
      <c r="DP28" s="179">
        <f t="shared" si="33"/>
        <v>0</v>
      </c>
      <c r="DQ28" s="221">
        <f t="shared" si="53"/>
        <v>0</v>
      </c>
      <c r="DR28" s="305"/>
    </row>
    <row r="29" spans="1:122" outlineLevel="1" x14ac:dyDescent="0.25">
      <c r="A29" s="46">
        <f>A28+1</f>
        <v>43116</v>
      </c>
      <c r="B29" s="23">
        <v>895</v>
      </c>
      <c r="C29" s="185">
        <v>8.1999999999999993</v>
      </c>
      <c r="D29" s="24">
        <v>1</v>
      </c>
      <c r="E29" s="26">
        <v>3061</v>
      </c>
      <c r="F29" s="26">
        <f t="shared" si="54"/>
        <v>3061</v>
      </c>
      <c r="G29" s="163">
        <f t="shared" si="55"/>
        <v>2739.5949999999998</v>
      </c>
      <c r="H29" s="24">
        <v>1</v>
      </c>
      <c r="I29" s="26">
        <v>594</v>
      </c>
      <c r="J29" s="26">
        <f t="shared" si="56"/>
        <v>594</v>
      </c>
      <c r="K29" s="163">
        <f t="shared" si="57"/>
        <v>531.63</v>
      </c>
      <c r="L29" s="49">
        <v>90.1</v>
      </c>
      <c r="M29" s="41">
        <v>219.7</v>
      </c>
      <c r="N29" s="26">
        <v>38</v>
      </c>
      <c r="O29" s="26">
        <f t="shared" si="58"/>
        <v>3410.5263157894738</v>
      </c>
      <c r="P29" s="163">
        <f t="shared" si="59"/>
        <v>3052.4210526315787</v>
      </c>
      <c r="Q29" s="24">
        <v>20</v>
      </c>
      <c r="R29" s="41">
        <v>6.57</v>
      </c>
      <c r="S29" s="41">
        <f t="shared" si="60"/>
        <v>131.4</v>
      </c>
      <c r="T29" s="168">
        <f t="shared" si="61"/>
        <v>117.60299999999999</v>
      </c>
      <c r="U29" s="28">
        <v>52</v>
      </c>
      <c r="V29" s="221">
        <f t="shared" ref="V29" si="97">IF(U29=0,0,IF(COUNT(B29)=0,0,(AVERAGE(B29)*U29/1000)))</f>
        <v>46.54</v>
      </c>
      <c r="W29" s="185">
        <v>9.6</v>
      </c>
      <c r="X29" s="27">
        <v>1</v>
      </c>
      <c r="Y29" s="26">
        <v>415</v>
      </c>
      <c r="Z29" s="186">
        <f t="shared" si="69"/>
        <v>415</v>
      </c>
      <c r="AA29" s="221">
        <f t="shared" si="70"/>
        <v>371.42500000000001</v>
      </c>
      <c r="AB29" s="49">
        <v>88.8</v>
      </c>
      <c r="AC29" s="41">
        <v>93.7</v>
      </c>
      <c r="AD29" s="26">
        <v>300</v>
      </c>
      <c r="AE29" s="186">
        <f t="shared" si="64"/>
        <v>16.33333333333335</v>
      </c>
      <c r="AF29" s="163">
        <f t="shared" si="71"/>
        <v>14.618333333333348</v>
      </c>
      <c r="AG29" s="224">
        <v>1</v>
      </c>
      <c r="AH29" s="41">
        <v>0.745</v>
      </c>
      <c r="AI29" s="187">
        <f t="shared" si="65"/>
        <v>0.745</v>
      </c>
      <c r="AJ29" s="168">
        <f t="shared" si="72"/>
        <v>0.66677500000000001</v>
      </c>
      <c r="AK29" s="870"/>
      <c r="AL29" s="731">
        <v>13.6</v>
      </c>
      <c r="AM29" s="163">
        <f t="shared" ref="AM29" si="98">IF(AL29=0,0,AVERAGE(B22:B29)*(AL29)/1000)</f>
        <v>10.326285714285715</v>
      </c>
      <c r="AN29" s="29">
        <f t="shared" ref="AN29:AN30" si="99">IF(B29=0,0,IF(F29&gt;0,SUM((F29-Z29)/F29*100),0))</f>
        <v>86.442339104867699</v>
      </c>
      <c r="AO29" s="25">
        <f t="shared" si="93"/>
        <v>99.521090534979422</v>
      </c>
      <c r="AP29" s="273">
        <f t="shared" si="94"/>
        <v>99.433028919330297</v>
      </c>
      <c r="AQ29" s="73">
        <v>52.05</v>
      </c>
      <c r="AR29" s="49">
        <v>21.126200000000001</v>
      </c>
      <c r="AS29" s="41">
        <v>21.4909</v>
      </c>
      <c r="AT29" s="41">
        <v>21.293700000000001</v>
      </c>
      <c r="AU29" s="72">
        <f t="shared" si="67"/>
        <v>45.92816013161525</v>
      </c>
      <c r="AV29" s="222" t="s">
        <v>232</v>
      </c>
      <c r="AW29" s="199"/>
      <c r="AX29" s="7" t="s">
        <v>197</v>
      </c>
      <c r="AY29" s="188"/>
      <c r="AZ29" s="39"/>
      <c r="BA29" s="58">
        <v>38</v>
      </c>
      <c r="BB29" s="179">
        <f t="shared" si="16"/>
        <v>34.01</v>
      </c>
      <c r="BC29" s="163">
        <f t="shared" si="38"/>
        <v>34.01</v>
      </c>
      <c r="BD29" s="40"/>
      <c r="BE29" s="58">
        <v>0.58899999999999997</v>
      </c>
      <c r="BF29" s="179">
        <f t="shared" si="17"/>
        <v>0.52715499999999993</v>
      </c>
      <c r="BG29" s="163">
        <f t="shared" si="39"/>
        <v>0.52715499999999993</v>
      </c>
      <c r="BH29" s="40" t="s">
        <v>94</v>
      </c>
      <c r="BI29" s="885">
        <v>0.01</v>
      </c>
      <c r="BJ29" s="163">
        <f t="shared" si="18"/>
        <v>4.4750000000000007E-3</v>
      </c>
      <c r="BK29" s="40"/>
      <c r="BL29" s="61">
        <v>0.503</v>
      </c>
      <c r="BM29" s="179">
        <f t="shared" si="19"/>
        <v>0.450185</v>
      </c>
      <c r="BN29" s="163">
        <f t="shared" si="40"/>
        <v>0.450185</v>
      </c>
      <c r="BO29" s="39"/>
      <c r="BP29" s="57">
        <v>85</v>
      </c>
      <c r="BQ29" s="179">
        <f t="shared" si="20"/>
        <v>76.075000000000003</v>
      </c>
      <c r="BR29" s="163">
        <f t="shared" si="41"/>
        <v>76.075000000000003</v>
      </c>
      <c r="BS29" s="39"/>
      <c r="BT29" s="62">
        <v>8.39</v>
      </c>
      <c r="BU29" s="179">
        <f t="shared" si="21"/>
        <v>7.5090500000000002</v>
      </c>
      <c r="BV29" s="163">
        <f t="shared" si="42"/>
        <v>7.5090500000000002</v>
      </c>
      <c r="BW29" s="39"/>
      <c r="BX29" s="56">
        <v>0.47</v>
      </c>
      <c r="BY29" s="178">
        <f t="shared" si="22"/>
        <v>0.42064999999999997</v>
      </c>
      <c r="BZ29" s="163">
        <f t="shared" si="43"/>
        <v>0.42064999999999997</v>
      </c>
      <c r="CA29" s="40" t="s">
        <v>94</v>
      </c>
      <c r="CB29" s="58">
        <v>0.06</v>
      </c>
      <c r="CC29" s="179">
        <f t="shared" si="23"/>
        <v>2.6849999999999999E-2</v>
      </c>
      <c r="CD29" s="163">
        <f t="shared" si="44"/>
        <v>5.3699999999999998E-2</v>
      </c>
      <c r="CE29" s="39"/>
      <c r="CF29" s="62">
        <v>661</v>
      </c>
      <c r="CG29" s="179">
        <f t="shared" si="24"/>
        <v>591.59500000000003</v>
      </c>
      <c r="CH29" s="163">
        <f t="shared" si="45"/>
        <v>591.59500000000003</v>
      </c>
      <c r="CI29" s="39"/>
      <c r="CJ29" s="56">
        <v>0.59</v>
      </c>
      <c r="CK29" s="178">
        <f t="shared" si="25"/>
        <v>0.52804999999999991</v>
      </c>
      <c r="CL29" s="163">
        <f t="shared" si="46"/>
        <v>0.52804999999999991</v>
      </c>
      <c r="CM29" s="40"/>
      <c r="CN29" s="86">
        <v>9.7500000000000003E-2</v>
      </c>
      <c r="CO29" s="179">
        <f t="shared" si="26"/>
        <v>8.7262500000000007E-2</v>
      </c>
      <c r="CP29" s="163">
        <f t="shared" si="47"/>
        <v>8.7262500000000007E-2</v>
      </c>
      <c r="CQ29" s="228" t="s">
        <v>94</v>
      </c>
      <c r="CR29" s="61">
        <v>0.01</v>
      </c>
      <c r="CS29" s="167">
        <f t="shared" si="27"/>
        <v>4.4750000000000007E-3</v>
      </c>
      <c r="CT29" s="40"/>
      <c r="CU29" s="59">
        <v>7.5200000000000003E-2</v>
      </c>
      <c r="CV29" s="179">
        <f t="shared" si="28"/>
        <v>6.7304000000000003E-2</v>
      </c>
      <c r="CW29" s="163">
        <f t="shared" si="48"/>
        <v>6.7304000000000003E-2</v>
      </c>
      <c r="CX29" s="39"/>
      <c r="CY29" s="189">
        <v>0.499</v>
      </c>
      <c r="CZ29" s="729">
        <f t="shared" si="29"/>
        <v>0.44660500000000003</v>
      </c>
      <c r="DA29" s="163">
        <f t="shared" si="49"/>
        <v>0.44660500000000003</v>
      </c>
      <c r="DB29" s="40" t="s">
        <v>94</v>
      </c>
      <c r="DC29" s="58">
        <v>0.05</v>
      </c>
      <c r="DD29" s="179">
        <f t="shared" si="30"/>
        <v>2.2374999999999999E-2</v>
      </c>
      <c r="DE29" s="163">
        <f t="shared" si="50"/>
        <v>4.4749999999999998E-2</v>
      </c>
      <c r="DF29" s="39"/>
      <c r="DG29" s="62">
        <v>5.3999999999999999E-2</v>
      </c>
      <c r="DH29" s="729">
        <f t="shared" si="31"/>
        <v>4.8329999999999998E-2</v>
      </c>
      <c r="DI29" s="72">
        <f t="shared" si="51"/>
        <v>4.8329999999999998E-2</v>
      </c>
      <c r="DJ29" s="40" t="s">
        <v>94</v>
      </c>
      <c r="DK29" s="58">
        <v>0.06</v>
      </c>
      <c r="DL29" s="163">
        <f t="shared" si="32"/>
        <v>2.6849999999999999E-2</v>
      </c>
      <c r="DM29" s="178">
        <f t="shared" si="52"/>
        <v>5.3699999999999998E-2</v>
      </c>
      <c r="DN29" s="39"/>
      <c r="DO29" s="63">
        <v>0.86799999999999999</v>
      </c>
      <c r="DP29" s="179">
        <f t="shared" si="33"/>
        <v>0.77685999999999999</v>
      </c>
      <c r="DQ29" s="221">
        <f t="shared" si="53"/>
        <v>0.77685999999999999</v>
      </c>
      <c r="DR29" s="305"/>
    </row>
    <row r="30" spans="1:122" outlineLevel="1" x14ac:dyDescent="0.25">
      <c r="A30" s="46">
        <f>A29+1</f>
        <v>43117</v>
      </c>
      <c r="B30" s="23">
        <v>721</v>
      </c>
      <c r="C30" s="185">
        <v>8.34</v>
      </c>
      <c r="D30" s="24">
        <v>1</v>
      </c>
      <c r="E30" s="26">
        <v>5817</v>
      </c>
      <c r="F30" s="26">
        <f t="shared" si="54"/>
        <v>5817</v>
      </c>
      <c r="G30" s="163">
        <f t="shared" si="55"/>
        <v>4194.0569999999998</v>
      </c>
      <c r="H30" s="24">
        <v>1</v>
      </c>
      <c r="I30" s="26">
        <v>855</v>
      </c>
      <c r="J30" s="26">
        <f t="shared" si="56"/>
        <v>855</v>
      </c>
      <c r="K30" s="163">
        <f t="shared" si="57"/>
        <v>616.45500000000004</v>
      </c>
      <c r="L30" s="49">
        <v>90.6</v>
      </c>
      <c r="M30" s="41">
        <v>310.89999999999998</v>
      </c>
      <c r="N30" s="26">
        <v>32</v>
      </c>
      <c r="O30" s="26">
        <f t="shared" si="58"/>
        <v>6884.3749999999991</v>
      </c>
      <c r="P30" s="163">
        <f t="shared" si="59"/>
        <v>4963.6343749999987</v>
      </c>
      <c r="Q30" s="24">
        <v>20</v>
      </c>
      <c r="R30" s="41">
        <v>12.5</v>
      </c>
      <c r="S30" s="41">
        <f t="shared" si="60"/>
        <v>250</v>
      </c>
      <c r="T30" s="168">
        <f t="shared" si="61"/>
        <v>180.25</v>
      </c>
      <c r="U30" s="28"/>
      <c r="V30" s="221">
        <f t="shared" ref="V30" si="100">IF(U30=0,0,AVERAGE(B28:B30)*(U30)/1000)</f>
        <v>0</v>
      </c>
      <c r="W30" s="185">
        <v>9.6</v>
      </c>
      <c r="X30" s="27">
        <v>1</v>
      </c>
      <c r="Y30" s="26">
        <v>678</v>
      </c>
      <c r="Z30" s="186">
        <f t="shared" si="69"/>
        <v>678</v>
      </c>
      <c r="AA30" s="221">
        <f t="shared" si="70"/>
        <v>488.83800000000002</v>
      </c>
      <c r="AB30" s="49">
        <v>89.6</v>
      </c>
      <c r="AC30" s="41">
        <v>95.5</v>
      </c>
      <c r="AD30" s="26">
        <v>200</v>
      </c>
      <c r="AE30" s="186">
        <f t="shared" si="64"/>
        <v>29.500000000000028</v>
      </c>
      <c r="AF30" s="163">
        <f t="shared" si="71"/>
        <v>21.269500000000022</v>
      </c>
      <c r="AG30" s="224">
        <v>1</v>
      </c>
      <c r="AH30" s="41">
        <v>1.07</v>
      </c>
      <c r="AI30" s="187">
        <f t="shared" si="65"/>
        <v>1.07</v>
      </c>
      <c r="AJ30" s="168">
        <f t="shared" si="72"/>
        <v>0.77146999999999999</v>
      </c>
      <c r="AK30" s="870"/>
      <c r="AL30" s="731"/>
      <c r="AM30" s="163">
        <f t="shared" ref="AM30" si="101">IF(AL30=0,0,AVERAGE(B25:B30)*(AL30)/1000)</f>
        <v>0</v>
      </c>
      <c r="AN30" s="29">
        <f t="shared" si="99"/>
        <v>88.344507478081482</v>
      </c>
      <c r="AO30" s="25">
        <f t="shared" si="93"/>
        <v>99.571493418066268</v>
      </c>
      <c r="AP30" s="273">
        <f t="shared" si="94"/>
        <v>99.572000000000003</v>
      </c>
      <c r="AQ30" s="259">
        <v>53.075000000000003</v>
      </c>
      <c r="AR30" s="49"/>
      <c r="AS30" s="41"/>
      <c r="AT30" s="41"/>
      <c r="AU30" s="71">
        <f t="shared" si="67"/>
        <v>0</v>
      </c>
      <c r="AV30" s="222" t="s">
        <v>232</v>
      </c>
      <c r="AW30" s="199"/>
      <c r="AX30" s="7" t="s">
        <v>198</v>
      </c>
      <c r="AY30" s="188"/>
      <c r="AZ30" s="39"/>
      <c r="BA30" s="58"/>
      <c r="BB30" s="179">
        <f t="shared" si="16"/>
        <v>0</v>
      </c>
      <c r="BC30" s="163">
        <f t="shared" si="38"/>
        <v>0</v>
      </c>
      <c r="BD30" s="40"/>
      <c r="BE30" s="58"/>
      <c r="BF30" s="179">
        <f t="shared" si="17"/>
        <v>0</v>
      </c>
      <c r="BG30" s="163">
        <f t="shared" si="39"/>
        <v>0</v>
      </c>
      <c r="BH30" s="40" t="s">
        <v>94</v>
      </c>
      <c r="BI30" s="885">
        <v>0.01</v>
      </c>
      <c r="BJ30" s="163">
        <f t="shared" si="18"/>
        <v>3.6050000000000001E-3</v>
      </c>
      <c r="BK30" s="40"/>
      <c r="BL30" s="61"/>
      <c r="BM30" s="179">
        <f t="shared" si="19"/>
        <v>0</v>
      </c>
      <c r="BN30" s="163">
        <f t="shared" si="40"/>
        <v>0</v>
      </c>
      <c r="BO30" s="39"/>
      <c r="BP30" s="57"/>
      <c r="BQ30" s="179">
        <f t="shared" si="20"/>
        <v>0</v>
      </c>
      <c r="BR30" s="163">
        <f t="shared" si="41"/>
        <v>0</v>
      </c>
      <c r="BS30" s="39"/>
      <c r="BT30" s="62"/>
      <c r="BU30" s="179">
        <f t="shared" si="21"/>
        <v>0</v>
      </c>
      <c r="BV30" s="163">
        <f t="shared" si="42"/>
        <v>0</v>
      </c>
      <c r="BW30" s="39"/>
      <c r="BX30" s="56"/>
      <c r="BY30" s="178">
        <f t="shared" si="22"/>
        <v>0</v>
      </c>
      <c r="BZ30" s="163">
        <f t="shared" si="43"/>
        <v>0</v>
      </c>
      <c r="CA30" s="40"/>
      <c r="CB30" s="58"/>
      <c r="CC30" s="179">
        <f t="shared" si="23"/>
        <v>0</v>
      </c>
      <c r="CD30" s="163">
        <f t="shared" si="44"/>
        <v>0</v>
      </c>
      <c r="CE30" s="39"/>
      <c r="CF30" s="62"/>
      <c r="CG30" s="179">
        <f t="shared" si="24"/>
        <v>0</v>
      </c>
      <c r="CH30" s="163">
        <f t="shared" si="45"/>
        <v>0</v>
      </c>
      <c r="CI30" s="39"/>
      <c r="CJ30" s="56"/>
      <c r="CK30" s="178">
        <f t="shared" si="25"/>
        <v>0</v>
      </c>
      <c r="CL30" s="163">
        <f t="shared" si="46"/>
        <v>0</v>
      </c>
      <c r="CM30" s="40"/>
      <c r="CN30" s="86"/>
      <c r="CO30" s="179">
        <f t="shared" si="26"/>
        <v>0</v>
      </c>
      <c r="CP30" s="163">
        <f t="shared" si="47"/>
        <v>0</v>
      </c>
      <c r="CQ30" s="228" t="s">
        <v>94</v>
      </c>
      <c r="CR30" s="61">
        <v>0.01</v>
      </c>
      <c r="CS30" s="167">
        <f t="shared" si="27"/>
        <v>3.6050000000000001E-3</v>
      </c>
      <c r="CT30" s="40"/>
      <c r="CU30" s="59"/>
      <c r="CV30" s="179">
        <f t="shared" si="28"/>
        <v>0</v>
      </c>
      <c r="CW30" s="163">
        <f t="shared" si="48"/>
        <v>0</v>
      </c>
      <c r="CX30" s="39"/>
      <c r="CY30" s="189"/>
      <c r="CZ30" s="179">
        <f t="shared" si="29"/>
        <v>0</v>
      </c>
      <c r="DA30" s="163">
        <f t="shared" si="49"/>
        <v>0</v>
      </c>
      <c r="DB30" s="39"/>
      <c r="DC30" s="63"/>
      <c r="DD30" s="179">
        <f t="shared" si="30"/>
        <v>0</v>
      </c>
      <c r="DE30" s="163">
        <f t="shared" si="50"/>
        <v>0</v>
      </c>
      <c r="DF30" s="39"/>
      <c r="DG30" s="62"/>
      <c r="DH30" s="729">
        <f t="shared" si="31"/>
        <v>0</v>
      </c>
      <c r="DI30" s="72">
        <f t="shared" si="51"/>
        <v>0</v>
      </c>
      <c r="DJ30" s="40"/>
      <c r="DK30" s="59"/>
      <c r="DL30" s="163">
        <f t="shared" si="32"/>
        <v>0</v>
      </c>
      <c r="DM30" s="178">
        <f t="shared" si="52"/>
        <v>0</v>
      </c>
      <c r="DN30" s="39"/>
      <c r="DO30" s="63"/>
      <c r="DP30" s="179">
        <f t="shared" si="33"/>
        <v>0</v>
      </c>
      <c r="DQ30" s="221">
        <f t="shared" si="53"/>
        <v>0</v>
      </c>
      <c r="DR30" s="305"/>
    </row>
    <row r="31" spans="1:122" outlineLevel="1" x14ac:dyDescent="0.25">
      <c r="A31" s="46">
        <f t="shared" si="34"/>
        <v>43118</v>
      </c>
      <c r="B31" s="23">
        <v>741</v>
      </c>
      <c r="C31" s="185">
        <v>8.3000000000000007</v>
      </c>
      <c r="D31" s="24">
        <v>1</v>
      </c>
      <c r="E31" s="26">
        <v>4057</v>
      </c>
      <c r="F31" s="26">
        <f t="shared" si="54"/>
        <v>4057</v>
      </c>
      <c r="G31" s="163">
        <f t="shared" si="55"/>
        <v>3006.2370000000001</v>
      </c>
      <c r="H31" s="24">
        <v>1</v>
      </c>
      <c r="I31" s="26">
        <v>669</v>
      </c>
      <c r="J31" s="26">
        <f t="shared" si="56"/>
        <v>669</v>
      </c>
      <c r="K31" s="163">
        <f t="shared" si="57"/>
        <v>495.72899999999998</v>
      </c>
      <c r="L31" s="49">
        <v>90.4</v>
      </c>
      <c r="M31" s="41">
        <v>229.8</v>
      </c>
      <c r="N31" s="26">
        <v>32</v>
      </c>
      <c r="O31" s="26">
        <f t="shared" si="58"/>
        <v>4356.25</v>
      </c>
      <c r="P31" s="163">
        <f t="shared" si="59"/>
        <v>3227.9812499999998</v>
      </c>
      <c r="Q31" s="24">
        <v>20</v>
      </c>
      <c r="R31" s="41">
        <v>7.12</v>
      </c>
      <c r="S31" s="41">
        <f t="shared" si="60"/>
        <v>142.4</v>
      </c>
      <c r="T31" s="168">
        <f t="shared" si="61"/>
        <v>105.51840000000001</v>
      </c>
      <c r="U31" s="28"/>
      <c r="V31" s="221">
        <f t="shared" ref="V31" si="102">IF(U31=0,0,IF(COUNT(B31)=0,0,(AVERAGE(B31)*U31/1000)))</f>
        <v>0</v>
      </c>
      <c r="W31" s="185">
        <v>9.5</v>
      </c>
      <c r="X31" s="27">
        <v>1</v>
      </c>
      <c r="Y31" s="26">
        <v>487</v>
      </c>
      <c r="Z31" s="186">
        <f t="shared" si="69"/>
        <v>487</v>
      </c>
      <c r="AA31" s="221">
        <f t="shared" si="70"/>
        <v>360.86700000000002</v>
      </c>
      <c r="AB31" s="49">
        <v>90.1</v>
      </c>
      <c r="AC31" s="41">
        <v>95.2</v>
      </c>
      <c r="AD31" s="26">
        <v>200</v>
      </c>
      <c r="AE31" s="186">
        <f t="shared" si="64"/>
        <v>25.500000000000043</v>
      </c>
      <c r="AF31" s="163">
        <f t="shared" si="71"/>
        <v>18.895500000000034</v>
      </c>
      <c r="AG31" s="224">
        <v>1</v>
      </c>
      <c r="AH31" s="41">
        <v>1.03</v>
      </c>
      <c r="AI31" s="187">
        <f t="shared" si="65"/>
        <v>1.03</v>
      </c>
      <c r="AJ31" s="168">
        <f t="shared" si="72"/>
        <v>0.76322999999999996</v>
      </c>
      <c r="AK31" s="870"/>
      <c r="AL31" s="731"/>
      <c r="AM31" s="163">
        <f t="shared" ref="AM31" si="103">IF(AL31=0,0,AVERAGE(B24:B31)*(AL31)/1000)</f>
        <v>0</v>
      </c>
      <c r="AN31" s="29">
        <f t="shared" ref="AN31:AN32" si="104">IF(B31=0,0,IF(F31&gt;0,SUM((F31-Z31)/F31*100),0))</f>
        <v>87.996056199161941</v>
      </c>
      <c r="AO31" s="25">
        <f t="shared" si="93"/>
        <v>99.414634146341456</v>
      </c>
      <c r="AP31" s="273">
        <f t="shared" si="94"/>
        <v>99.276685393258418</v>
      </c>
      <c r="AQ31" s="73">
        <v>58.6</v>
      </c>
      <c r="AR31" s="49"/>
      <c r="AS31" s="41"/>
      <c r="AT31" s="41"/>
      <c r="AU31" s="72">
        <f t="shared" si="67"/>
        <v>0</v>
      </c>
      <c r="AV31" s="222" t="s">
        <v>232</v>
      </c>
      <c r="AW31" s="199"/>
      <c r="AX31" s="7" t="s">
        <v>199</v>
      </c>
      <c r="AY31" s="188"/>
      <c r="AZ31" s="39"/>
      <c r="BA31" s="58"/>
      <c r="BB31" s="179">
        <f t="shared" si="16"/>
        <v>0</v>
      </c>
      <c r="BC31" s="163">
        <f t="shared" si="38"/>
        <v>0</v>
      </c>
      <c r="BD31" s="40"/>
      <c r="BE31" s="58"/>
      <c r="BF31" s="179">
        <f t="shared" si="17"/>
        <v>0</v>
      </c>
      <c r="BG31" s="163">
        <f t="shared" si="39"/>
        <v>0</v>
      </c>
      <c r="BH31" s="40" t="s">
        <v>94</v>
      </c>
      <c r="BI31" s="885">
        <v>0.01</v>
      </c>
      <c r="BJ31" s="163">
        <f t="shared" si="18"/>
        <v>3.705E-3</v>
      </c>
      <c r="BK31" s="40"/>
      <c r="BL31" s="61"/>
      <c r="BM31" s="179">
        <f t="shared" si="19"/>
        <v>0</v>
      </c>
      <c r="BN31" s="163">
        <f t="shared" si="40"/>
        <v>0</v>
      </c>
      <c r="BO31" s="39"/>
      <c r="BP31" s="57"/>
      <c r="BQ31" s="179">
        <f t="shared" si="20"/>
        <v>0</v>
      </c>
      <c r="BR31" s="163">
        <f t="shared" si="41"/>
        <v>0</v>
      </c>
      <c r="BS31" s="39"/>
      <c r="BT31" s="62"/>
      <c r="BU31" s="179">
        <f t="shared" si="21"/>
        <v>0</v>
      </c>
      <c r="BV31" s="163">
        <f t="shared" si="42"/>
        <v>0</v>
      </c>
      <c r="BW31" s="39"/>
      <c r="BX31" s="56"/>
      <c r="BY31" s="178">
        <f t="shared" si="22"/>
        <v>0</v>
      </c>
      <c r="BZ31" s="163">
        <f t="shared" si="43"/>
        <v>0</v>
      </c>
      <c r="CA31" s="40"/>
      <c r="CB31" s="58"/>
      <c r="CC31" s="179">
        <f t="shared" si="23"/>
        <v>0</v>
      </c>
      <c r="CD31" s="163">
        <f t="shared" si="44"/>
        <v>0</v>
      </c>
      <c r="CE31" s="39"/>
      <c r="CF31" s="62"/>
      <c r="CG31" s="179">
        <f t="shared" si="24"/>
        <v>0</v>
      </c>
      <c r="CH31" s="163">
        <f t="shared" si="45"/>
        <v>0</v>
      </c>
      <c r="CI31" s="39"/>
      <c r="CJ31" s="56"/>
      <c r="CK31" s="178">
        <f t="shared" si="25"/>
        <v>0</v>
      </c>
      <c r="CL31" s="163">
        <f t="shared" si="46"/>
        <v>0</v>
      </c>
      <c r="CM31" s="40"/>
      <c r="CN31" s="86"/>
      <c r="CO31" s="179">
        <f t="shared" si="26"/>
        <v>0</v>
      </c>
      <c r="CP31" s="163">
        <f t="shared" si="47"/>
        <v>0</v>
      </c>
      <c r="CQ31" s="228" t="s">
        <v>94</v>
      </c>
      <c r="CR31" s="61">
        <v>0.01</v>
      </c>
      <c r="CS31" s="167">
        <f t="shared" si="27"/>
        <v>3.705E-3</v>
      </c>
      <c r="CT31" s="40"/>
      <c r="CU31" s="59"/>
      <c r="CV31" s="179">
        <f t="shared" si="28"/>
        <v>0</v>
      </c>
      <c r="CW31" s="163">
        <f t="shared" si="48"/>
        <v>0</v>
      </c>
      <c r="CX31" s="39"/>
      <c r="CY31" s="189"/>
      <c r="CZ31" s="179">
        <f t="shared" si="29"/>
        <v>0</v>
      </c>
      <c r="DA31" s="163">
        <f t="shared" si="49"/>
        <v>0</v>
      </c>
      <c r="DB31" s="39"/>
      <c r="DC31" s="63"/>
      <c r="DD31" s="179">
        <f t="shared" si="30"/>
        <v>0</v>
      </c>
      <c r="DE31" s="163">
        <f t="shared" si="50"/>
        <v>0</v>
      </c>
      <c r="DF31" s="39"/>
      <c r="DG31" s="62"/>
      <c r="DH31" s="729">
        <f t="shared" si="31"/>
        <v>0</v>
      </c>
      <c r="DI31" s="72">
        <f t="shared" si="51"/>
        <v>0</v>
      </c>
      <c r="DJ31" s="40"/>
      <c r="DK31" s="59"/>
      <c r="DL31" s="163">
        <f t="shared" si="32"/>
        <v>0</v>
      </c>
      <c r="DM31" s="178">
        <f t="shared" si="52"/>
        <v>0</v>
      </c>
      <c r="DN31" s="39"/>
      <c r="DO31" s="63"/>
      <c r="DP31" s="179">
        <f t="shared" si="33"/>
        <v>0</v>
      </c>
      <c r="DQ31" s="221">
        <f t="shared" si="53"/>
        <v>0</v>
      </c>
      <c r="DR31" s="305"/>
    </row>
    <row r="32" spans="1:122" outlineLevel="1" x14ac:dyDescent="0.25">
      <c r="A32" s="46">
        <f t="shared" si="34"/>
        <v>43119</v>
      </c>
      <c r="B32" s="23">
        <v>643</v>
      </c>
      <c r="C32" s="185">
        <v>8</v>
      </c>
      <c r="D32" s="24">
        <v>1</v>
      </c>
      <c r="E32" s="26">
        <v>5802</v>
      </c>
      <c r="F32" s="26">
        <f t="shared" si="54"/>
        <v>5802</v>
      </c>
      <c r="G32" s="163">
        <f t="shared" si="55"/>
        <v>3730.6860000000001</v>
      </c>
      <c r="H32" s="24">
        <v>1</v>
      </c>
      <c r="I32" s="26">
        <v>559</v>
      </c>
      <c r="J32" s="26">
        <f t="shared" si="56"/>
        <v>559</v>
      </c>
      <c r="K32" s="163">
        <f t="shared" si="57"/>
        <v>359.43700000000001</v>
      </c>
      <c r="L32" s="49">
        <v>89.4</v>
      </c>
      <c r="M32" s="41">
        <v>239.7</v>
      </c>
      <c r="N32" s="26">
        <v>30</v>
      </c>
      <c r="O32" s="26">
        <f t="shared" si="58"/>
        <v>5009.9999999999991</v>
      </c>
      <c r="P32" s="163">
        <f t="shared" si="59"/>
        <v>3221.4299999999994</v>
      </c>
      <c r="Q32" s="24">
        <v>20</v>
      </c>
      <c r="R32" s="41">
        <v>37.9</v>
      </c>
      <c r="S32" s="41">
        <f t="shared" si="60"/>
        <v>758</v>
      </c>
      <c r="T32" s="168">
        <f t="shared" si="61"/>
        <v>487.39400000000001</v>
      </c>
      <c r="U32" s="28"/>
      <c r="V32" s="221">
        <f t="shared" ref="V32" si="105">IF(U32=0,0,AVERAGE(B30:B32)*(U32)/1000)</f>
        <v>0</v>
      </c>
      <c r="W32" s="185">
        <v>9.4</v>
      </c>
      <c r="X32" s="27">
        <v>1</v>
      </c>
      <c r="Y32" s="26">
        <v>409</v>
      </c>
      <c r="Z32" s="186">
        <f t="shared" si="69"/>
        <v>409</v>
      </c>
      <c r="AA32" s="221">
        <f t="shared" si="70"/>
        <v>262.98700000000002</v>
      </c>
      <c r="AB32" s="49">
        <v>90.3</v>
      </c>
      <c r="AC32" s="41">
        <v>92.4</v>
      </c>
      <c r="AD32" s="26">
        <v>100</v>
      </c>
      <c r="AE32" s="186">
        <f t="shared" si="64"/>
        <v>21.000000000000085</v>
      </c>
      <c r="AF32" s="163">
        <f t="shared" si="71"/>
        <v>13.503000000000055</v>
      </c>
      <c r="AG32" s="224">
        <v>1</v>
      </c>
      <c r="AH32" s="41">
        <v>0.80200000000000005</v>
      </c>
      <c r="AI32" s="187">
        <f t="shared" si="65"/>
        <v>0.80200000000000005</v>
      </c>
      <c r="AJ32" s="168">
        <f t="shared" si="72"/>
        <v>0.51568600000000009</v>
      </c>
      <c r="AK32" s="870"/>
      <c r="AL32" s="731"/>
      <c r="AM32" s="163">
        <f t="shared" ref="AM32" si="106">IF(AL32=0,0,AVERAGE(B27:B32)*(AL32)/1000)</f>
        <v>0</v>
      </c>
      <c r="AN32" s="29">
        <f t="shared" si="104"/>
        <v>92.950706652878324</v>
      </c>
      <c r="AO32" s="25">
        <f t="shared" si="93"/>
        <v>99.580838323353291</v>
      </c>
      <c r="AP32" s="273">
        <f t="shared" si="94"/>
        <v>99.894195250659621</v>
      </c>
      <c r="AQ32" s="259">
        <v>56.02</v>
      </c>
      <c r="AR32" s="49"/>
      <c r="AS32" s="41"/>
      <c r="AT32" s="41"/>
      <c r="AU32" s="71">
        <f t="shared" si="67"/>
        <v>0</v>
      </c>
      <c r="AV32" s="222" t="s">
        <v>232</v>
      </c>
      <c r="AW32" s="199"/>
      <c r="AX32" s="7"/>
      <c r="AY32" s="188"/>
      <c r="AZ32" s="39"/>
      <c r="BA32" s="58"/>
      <c r="BB32" s="179">
        <f t="shared" si="16"/>
        <v>0</v>
      </c>
      <c r="BC32" s="163">
        <f t="shared" si="38"/>
        <v>0</v>
      </c>
      <c r="BD32" s="40"/>
      <c r="BE32" s="58"/>
      <c r="BF32" s="179">
        <f t="shared" si="17"/>
        <v>0</v>
      </c>
      <c r="BG32" s="163">
        <f t="shared" si="39"/>
        <v>0</v>
      </c>
      <c r="BH32" s="40" t="s">
        <v>94</v>
      </c>
      <c r="BI32" s="885">
        <v>0.01</v>
      </c>
      <c r="BJ32" s="163">
        <f t="shared" si="18"/>
        <v>3.215E-3</v>
      </c>
      <c r="BK32" s="40"/>
      <c r="BL32" s="61"/>
      <c r="BM32" s="179">
        <f t="shared" si="19"/>
        <v>0</v>
      </c>
      <c r="BN32" s="163">
        <f t="shared" si="40"/>
        <v>0</v>
      </c>
      <c r="BO32" s="39"/>
      <c r="BP32" s="57"/>
      <c r="BQ32" s="179">
        <f t="shared" si="20"/>
        <v>0</v>
      </c>
      <c r="BR32" s="163">
        <f t="shared" si="41"/>
        <v>0</v>
      </c>
      <c r="BS32" s="39"/>
      <c r="BT32" s="62"/>
      <c r="BU32" s="179">
        <f t="shared" si="21"/>
        <v>0</v>
      </c>
      <c r="BV32" s="163">
        <f t="shared" si="42"/>
        <v>0</v>
      </c>
      <c r="BW32" s="39"/>
      <c r="BX32" s="56"/>
      <c r="BY32" s="178">
        <f t="shared" si="22"/>
        <v>0</v>
      </c>
      <c r="BZ32" s="163">
        <f t="shared" si="43"/>
        <v>0</v>
      </c>
      <c r="CA32" s="40"/>
      <c r="CB32" s="58"/>
      <c r="CC32" s="179">
        <f t="shared" si="23"/>
        <v>0</v>
      </c>
      <c r="CD32" s="163">
        <f t="shared" si="44"/>
        <v>0</v>
      </c>
      <c r="CE32" s="39"/>
      <c r="CF32" s="62"/>
      <c r="CG32" s="179">
        <f t="shared" si="24"/>
        <v>0</v>
      </c>
      <c r="CH32" s="163">
        <f t="shared" si="45"/>
        <v>0</v>
      </c>
      <c r="CI32" s="39"/>
      <c r="CJ32" s="56"/>
      <c r="CK32" s="178">
        <f t="shared" si="25"/>
        <v>0</v>
      </c>
      <c r="CL32" s="163">
        <f t="shared" si="46"/>
        <v>0</v>
      </c>
      <c r="CM32" s="40"/>
      <c r="CN32" s="86"/>
      <c r="CO32" s="179">
        <f t="shared" si="26"/>
        <v>0</v>
      </c>
      <c r="CP32" s="163">
        <f t="shared" si="47"/>
        <v>0</v>
      </c>
      <c r="CQ32" s="228" t="s">
        <v>94</v>
      </c>
      <c r="CR32" s="61">
        <v>0.01</v>
      </c>
      <c r="CS32" s="167">
        <f t="shared" si="27"/>
        <v>3.215E-3</v>
      </c>
      <c r="CT32" s="40"/>
      <c r="CU32" s="59"/>
      <c r="CV32" s="179">
        <f t="shared" si="28"/>
        <v>0</v>
      </c>
      <c r="CW32" s="163">
        <f t="shared" si="48"/>
        <v>0</v>
      </c>
      <c r="CX32" s="39"/>
      <c r="CY32" s="189"/>
      <c r="CZ32" s="179">
        <f t="shared" si="29"/>
        <v>0</v>
      </c>
      <c r="DA32" s="163">
        <f t="shared" si="49"/>
        <v>0</v>
      </c>
      <c r="DB32" s="39"/>
      <c r="DC32" s="63"/>
      <c r="DD32" s="179">
        <f t="shared" si="30"/>
        <v>0</v>
      </c>
      <c r="DE32" s="163">
        <f t="shared" si="50"/>
        <v>0</v>
      </c>
      <c r="DF32" s="39"/>
      <c r="DG32" s="62"/>
      <c r="DH32" s="729">
        <f t="shared" si="31"/>
        <v>0</v>
      </c>
      <c r="DI32" s="72">
        <f t="shared" si="51"/>
        <v>0</v>
      </c>
      <c r="DJ32" s="40"/>
      <c r="DK32" s="59"/>
      <c r="DL32" s="163">
        <f t="shared" si="32"/>
        <v>0</v>
      </c>
      <c r="DM32" s="178">
        <f t="shared" si="52"/>
        <v>0</v>
      </c>
      <c r="DN32" s="39"/>
      <c r="DO32" s="63"/>
      <c r="DP32" s="179">
        <f t="shared" si="33"/>
        <v>0</v>
      </c>
      <c r="DQ32" s="221">
        <f t="shared" si="53"/>
        <v>0</v>
      </c>
      <c r="DR32" s="305"/>
    </row>
    <row r="33" spans="1:122" outlineLevel="1" x14ac:dyDescent="0.25">
      <c r="A33" s="46">
        <f t="shared" si="34"/>
        <v>43120</v>
      </c>
      <c r="B33" s="23">
        <v>256</v>
      </c>
      <c r="C33" s="185">
        <v>8.5</v>
      </c>
      <c r="D33" s="24">
        <v>1</v>
      </c>
      <c r="E33" s="26">
        <v>3775</v>
      </c>
      <c r="F33" s="26">
        <f t="shared" si="54"/>
        <v>3775</v>
      </c>
      <c r="G33" s="163">
        <f t="shared" si="55"/>
        <v>966.4</v>
      </c>
      <c r="H33" s="24">
        <v>1</v>
      </c>
      <c r="I33" s="26">
        <v>1005</v>
      </c>
      <c r="J33" s="26">
        <f t="shared" si="56"/>
        <v>1005</v>
      </c>
      <c r="K33" s="163">
        <f t="shared" si="57"/>
        <v>257.27999999999997</v>
      </c>
      <c r="L33" s="49">
        <v>88.2</v>
      </c>
      <c r="M33" s="41">
        <v>184.2</v>
      </c>
      <c r="N33" s="26">
        <v>30</v>
      </c>
      <c r="O33" s="26">
        <f t="shared" si="58"/>
        <v>3199.9999999999995</v>
      </c>
      <c r="P33" s="163">
        <f t="shared" si="59"/>
        <v>819.19999999999993</v>
      </c>
      <c r="Q33" s="24">
        <v>20</v>
      </c>
      <c r="R33" s="41">
        <v>19.8</v>
      </c>
      <c r="S33" s="41">
        <f t="shared" si="60"/>
        <v>396</v>
      </c>
      <c r="T33" s="168">
        <f t="shared" si="61"/>
        <v>101.376</v>
      </c>
      <c r="U33" s="28"/>
      <c r="V33" s="221">
        <f t="shared" ref="V33" si="107">IF(U33=0,0,IF(COUNT(B33)=0,0,(AVERAGE(B33)*U33/1000)))</f>
        <v>0</v>
      </c>
      <c r="W33" s="185">
        <v>9.3000000000000007</v>
      </c>
      <c r="X33" s="27">
        <v>1</v>
      </c>
      <c r="Y33" s="26">
        <v>660</v>
      </c>
      <c r="Z33" s="186">
        <f t="shared" si="69"/>
        <v>660</v>
      </c>
      <c r="AA33" s="221">
        <f t="shared" si="70"/>
        <v>168.96</v>
      </c>
      <c r="AB33" s="49">
        <v>88.7</v>
      </c>
      <c r="AC33" s="41">
        <v>90.5</v>
      </c>
      <c r="AD33" s="26">
        <v>100</v>
      </c>
      <c r="AE33" s="186">
        <f t="shared" si="64"/>
        <v>17.999999999999972</v>
      </c>
      <c r="AF33" s="163">
        <f t="shared" si="71"/>
        <v>4.6079999999999925</v>
      </c>
      <c r="AG33" s="224">
        <v>1</v>
      </c>
      <c r="AH33" s="41">
        <v>0.91600000000000004</v>
      </c>
      <c r="AI33" s="187">
        <f t="shared" si="65"/>
        <v>0.91600000000000004</v>
      </c>
      <c r="AJ33" s="168">
        <f t="shared" si="72"/>
        <v>0.23449600000000001</v>
      </c>
      <c r="AK33" s="870"/>
      <c r="AL33" s="731"/>
      <c r="AM33" s="163">
        <f t="shared" ref="AM33" si="108">IF(AL33=0,0,AVERAGE(B26:B33)*(AL33)/1000)</f>
        <v>0</v>
      </c>
      <c r="AN33" s="29">
        <f t="shared" ref="AN33:AN34" si="109">IF(B33=0,0,IF(F33&gt;0,SUM((F33-Z33)/F33*100),0))</f>
        <v>82.516556291390728</v>
      </c>
      <c r="AO33" s="25">
        <f t="shared" si="93"/>
        <v>99.4375</v>
      </c>
      <c r="AP33" s="273">
        <f t="shared" si="94"/>
        <v>99.768686868686871</v>
      </c>
      <c r="AQ33" s="73">
        <v>54.1</v>
      </c>
      <c r="AR33" s="49"/>
      <c r="AS33" s="41"/>
      <c r="AT33" s="41"/>
      <c r="AU33" s="72">
        <f t="shared" si="67"/>
        <v>0</v>
      </c>
      <c r="AV33" s="222" t="s">
        <v>232</v>
      </c>
      <c r="AW33" s="199"/>
      <c r="AX33" s="7"/>
      <c r="AY33" s="188"/>
      <c r="AZ33" s="39"/>
      <c r="BA33" s="58"/>
      <c r="BB33" s="179">
        <f t="shared" si="16"/>
        <v>0</v>
      </c>
      <c r="BC33" s="163">
        <f t="shared" si="38"/>
        <v>0</v>
      </c>
      <c r="BD33" s="40"/>
      <c r="BE33" s="58"/>
      <c r="BF33" s="179">
        <f t="shared" si="17"/>
        <v>0</v>
      </c>
      <c r="BG33" s="163">
        <f t="shared" si="39"/>
        <v>0</v>
      </c>
      <c r="BH33" s="40" t="s">
        <v>94</v>
      </c>
      <c r="BI33" s="885">
        <v>0.01</v>
      </c>
      <c r="BJ33" s="163">
        <f t="shared" si="18"/>
        <v>1.2800000000000001E-3</v>
      </c>
      <c r="BK33" s="40"/>
      <c r="BL33" s="61"/>
      <c r="BM33" s="179">
        <f t="shared" si="19"/>
        <v>0</v>
      </c>
      <c r="BN33" s="163">
        <f t="shared" si="40"/>
        <v>0</v>
      </c>
      <c r="BO33" s="39"/>
      <c r="BP33" s="57"/>
      <c r="BQ33" s="179">
        <f t="shared" si="20"/>
        <v>0</v>
      </c>
      <c r="BR33" s="163">
        <f t="shared" si="41"/>
        <v>0</v>
      </c>
      <c r="BS33" s="39"/>
      <c r="BT33" s="62"/>
      <c r="BU33" s="179">
        <f t="shared" si="21"/>
        <v>0</v>
      </c>
      <c r="BV33" s="163">
        <f t="shared" si="42"/>
        <v>0</v>
      </c>
      <c r="BW33" s="39"/>
      <c r="BX33" s="56"/>
      <c r="BY33" s="178">
        <f t="shared" si="22"/>
        <v>0</v>
      </c>
      <c r="BZ33" s="163">
        <f t="shared" si="43"/>
        <v>0</v>
      </c>
      <c r="CA33" s="40"/>
      <c r="CB33" s="58"/>
      <c r="CC33" s="179">
        <f t="shared" si="23"/>
        <v>0</v>
      </c>
      <c r="CD33" s="163">
        <f t="shared" si="44"/>
        <v>0</v>
      </c>
      <c r="CE33" s="39"/>
      <c r="CF33" s="62"/>
      <c r="CG33" s="179">
        <f t="shared" si="24"/>
        <v>0</v>
      </c>
      <c r="CH33" s="163">
        <f t="shared" si="45"/>
        <v>0</v>
      </c>
      <c r="CI33" s="39"/>
      <c r="CJ33" s="56"/>
      <c r="CK33" s="178">
        <f t="shared" si="25"/>
        <v>0</v>
      </c>
      <c r="CL33" s="163">
        <f t="shared" si="46"/>
        <v>0</v>
      </c>
      <c r="CM33" s="40"/>
      <c r="CN33" s="86"/>
      <c r="CO33" s="179">
        <f t="shared" si="26"/>
        <v>0</v>
      </c>
      <c r="CP33" s="163">
        <f t="shared" si="47"/>
        <v>0</v>
      </c>
      <c r="CQ33" s="228" t="s">
        <v>94</v>
      </c>
      <c r="CR33" s="61">
        <v>0.01</v>
      </c>
      <c r="CS33" s="167">
        <f t="shared" si="27"/>
        <v>1.2800000000000001E-3</v>
      </c>
      <c r="CT33" s="40"/>
      <c r="CU33" s="59"/>
      <c r="CV33" s="179">
        <f t="shared" si="28"/>
        <v>0</v>
      </c>
      <c r="CW33" s="163">
        <f t="shared" si="48"/>
        <v>0</v>
      </c>
      <c r="CX33" s="39"/>
      <c r="CY33" s="189"/>
      <c r="CZ33" s="179">
        <f t="shared" si="29"/>
        <v>0</v>
      </c>
      <c r="DA33" s="163">
        <f t="shared" si="49"/>
        <v>0</v>
      </c>
      <c r="DB33" s="39"/>
      <c r="DC33" s="63"/>
      <c r="DD33" s="179">
        <f t="shared" si="30"/>
        <v>0</v>
      </c>
      <c r="DE33" s="163">
        <f t="shared" si="50"/>
        <v>0</v>
      </c>
      <c r="DF33" s="39"/>
      <c r="DG33" s="62"/>
      <c r="DH33" s="729">
        <f t="shared" si="31"/>
        <v>0</v>
      </c>
      <c r="DI33" s="72">
        <f t="shared" si="51"/>
        <v>0</v>
      </c>
      <c r="DJ33" s="40"/>
      <c r="DK33" s="59"/>
      <c r="DL33" s="163">
        <f t="shared" si="32"/>
        <v>0</v>
      </c>
      <c r="DM33" s="178">
        <f t="shared" si="52"/>
        <v>0</v>
      </c>
      <c r="DN33" s="39"/>
      <c r="DO33" s="63"/>
      <c r="DP33" s="179">
        <f t="shared" si="33"/>
        <v>0</v>
      </c>
      <c r="DQ33" s="221">
        <f t="shared" si="53"/>
        <v>0</v>
      </c>
      <c r="DR33" s="305"/>
    </row>
    <row r="34" spans="1:122" outlineLevel="1" x14ac:dyDescent="0.25">
      <c r="A34" s="46">
        <f t="shared" si="34"/>
        <v>43121</v>
      </c>
      <c r="B34" s="23"/>
      <c r="C34" s="185"/>
      <c r="D34" s="24">
        <v>1</v>
      </c>
      <c r="E34" s="26"/>
      <c r="F34" s="26">
        <f t="shared" si="54"/>
        <v>0</v>
      </c>
      <c r="G34" s="163">
        <f t="shared" si="55"/>
        <v>0</v>
      </c>
      <c r="H34" s="24">
        <v>1</v>
      </c>
      <c r="I34" s="26"/>
      <c r="J34" s="26">
        <f t="shared" si="56"/>
        <v>0</v>
      </c>
      <c r="K34" s="163">
        <f t="shared" si="57"/>
        <v>0</v>
      </c>
      <c r="L34" s="49"/>
      <c r="M34" s="41"/>
      <c r="N34" s="26">
        <v>30</v>
      </c>
      <c r="O34" s="26">
        <f t="shared" si="58"/>
        <v>0</v>
      </c>
      <c r="P34" s="163">
        <f t="shared" si="59"/>
        <v>0</v>
      </c>
      <c r="Q34" s="24">
        <v>20</v>
      </c>
      <c r="R34" s="41"/>
      <c r="S34" s="41">
        <f t="shared" si="60"/>
        <v>0</v>
      </c>
      <c r="T34" s="168">
        <f t="shared" si="61"/>
        <v>0</v>
      </c>
      <c r="U34" s="28"/>
      <c r="V34" s="221">
        <f t="shared" ref="V34" si="110">IF(U34=0,0,AVERAGE(B32:B34)*(U34)/1000)</f>
        <v>0</v>
      </c>
      <c r="W34" s="185"/>
      <c r="X34" s="27">
        <v>1</v>
      </c>
      <c r="Y34" s="26"/>
      <c r="Z34" s="186">
        <f t="shared" si="69"/>
        <v>0</v>
      </c>
      <c r="AA34" s="221">
        <f t="shared" si="70"/>
        <v>0</v>
      </c>
      <c r="AB34" s="49"/>
      <c r="AC34" s="41"/>
      <c r="AD34" s="26">
        <v>100</v>
      </c>
      <c r="AE34" s="186">
        <f t="shared" si="64"/>
        <v>0</v>
      </c>
      <c r="AF34" s="163">
        <f t="shared" si="71"/>
        <v>0</v>
      </c>
      <c r="AG34" s="224">
        <v>1</v>
      </c>
      <c r="AH34" s="41"/>
      <c r="AI34" s="187">
        <f t="shared" si="65"/>
        <v>0</v>
      </c>
      <c r="AJ34" s="168">
        <f t="shared" si="72"/>
        <v>0</v>
      </c>
      <c r="AK34" s="870"/>
      <c r="AL34" s="731"/>
      <c r="AM34" s="163">
        <f t="shared" ref="AM34" si="111">IF(AL34=0,0,AVERAGE(B29:B34)*(AL34)/1000)</f>
        <v>0</v>
      </c>
      <c r="AN34" s="29">
        <f t="shared" si="109"/>
        <v>0</v>
      </c>
      <c r="AO34" s="25">
        <f t="shared" si="93"/>
        <v>0</v>
      </c>
      <c r="AP34" s="273">
        <f t="shared" si="94"/>
        <v>0</v>
      </c>
      <c r="AQ34" s="259"/>
      <c r="AR34" s="49"/>
      <c r="AS34" s="41"/>
      <c r="AT34" s="41"/>
      <c r="AU34" s="71">
        <f t="shared" si="67"/>
        <v>0</v>
      </c>
      <c r="AV34" s="222" t="s">
        <v>232</v>
      </c>
      <c r="AW34" s="199"/>
      <c r="AX34" s="7" t="s">
        <v>234</v>
      </c>
      <c r="AY34" s="188"/>
      <c r="AZ34" s="39"/>
      <c r="BA34" s="58"/>
      <c r="BB34" s="179">
        <f t="shared" si="16"/>
        <v>0</v>
      </c>
      <c r="BC34" s="163">
        <f t="shared" si="38"/>
        <v>0</v>
      </c>
      <c r="BD34" s="40"/>
      <c r="BE34" s="58"/>
      <c r="BF34" s="179">
        <f t="shared" si="17"/>
        <v>0</v>
      </c>
      <c r="BG34" s="163">
        <f t="shared" si="39"/>
        <v>0</v>
      </c>
      <c r="BH34" s="40"/>
      <c r="BI34" s="885"/>
      <c r="BJ34" s="163">
        <f t="shared" si="18"/>
        <v>0</v>
      </c>
      <c r="BK34" s="40"/>
      <c r="BL34" s="61"/>
      <c r="BM34" s="179">
        <f t="shared" si="19"/>
        <v>0</v>
      </c>
      <c r="BN34" s="163">
        <f t="shared" si="40"/>
        <v>0</v>
      </c>
      <c r="BO34" s="39"/>
      <c r="BP34" s="57"/>
      <c r="BQ34" s="179">
        <f t="shared" si="20"/>
        <v>0</v>
      </c>
      <c r="BR34" s="163">
        <f t="shared" si="41"/>
        <v>0</v>
      </c>
      <c r="BS34" s="39"/>
      <c r="BT34" s="62"/>
      <c r="BU34" s="179">
        <f t="shared" si="21"/>
        <v>0</v>
      </c>
      <c r="BV34" s="163">
        <f t="shared" si="42"/>
        <v>0</v>
      </c>
      <c r="BW34" s="39"/>
      <c r="BX34" s="56"/>
      <c r="BY34" s="178">
        <f t="shared" si="22"/>
        <v>0</v>
      </c>
      <c r="BZ34" s="163">
        <f t="shared" si="43"/>
        <v>0</v>
      </c>
      <c r="CA34" s="40"/>
      <c r="CB34" s="58"/>
      <c r="CC34" s="179">
        <f t="shared" si="23"/>
        <v>0</v>
      </c>
      <c r="CD34" s="163">
        <f t="shared" si="44"/>
        <v>0</v>
      </c>
      <c r="CE34" s="39"/>
      <c r="CF34" s="62"/>
      <c r="CG34" s="179">
        <f t="shared" si="24"/>
        <v>0</v>
      </c>
      <c r="CH34" s="163">
        <f t="shared" si="45"/>
        <v>0</v>
      </c>
      <c r="CI34" s="39"/>
      <c r="CJ34" s="56"/>
      <c r="CK34" s="178">
        <f t="shared" si="25"/>
        <v>0</v>
      </c>
      <c r="CL34" s="163">
        <f t="shared" si="46"/>
        <v>0</v>
      </c>
      <c r="CM34" s="40"/>
      <c r="CN34" s="86"/>
      <c r="CO34" s="179">
        <f t="shared" si="26"/>
        <v>0</v>
      </c>
      <c r="CP34" s="163">
        <f t="shared" si="47"/>
        <v>0</v>
      </c>
      <c r="CQ34" s="228"/>
      <c r="CR34" s="61"/>
      <c r="CS34" s="167">
        <f t="shared" si="27"/>
        <v>0</v>
      </c>
      <c r="CT34" s="40"/>
      <c r="CU34" s="59"/>
      <c r="CV34" s="179">
        <f t="shared" si="28"/>
        <v>0</v>
      </c>
      <c r="CW34" s="163">
        <f t="shared" si="48"/>
        <v>0</v>
      </c>
      <c r="CX34" s="39"/>
      <c r="CY34" s="189"/>
      <c r="CZ34" s="179">
        <f t="shared" si="29"/>
        <v>0</v>
      </c>
      <c r="DA34" s="163">
        <f t="shared" si="49"/>
        <v>0</v>
      </c>
      <c r="DB34" s="39"/>
      <c r="DC34" s="63"/>
      <c r="DD34" s="179">
        <f t="shared" si="30"/>
        <v>0</v>
      </c>
      <c r="DE34" s="163">
        <f t="shared" si="50"/>
        <v>0</v>
      </c>
      <c r="DF34" s="39"/>
      <c r="DG34" s="62"/>
      <c r="DH34" s="729">
        <f t="shared" si="31"/>
        <v>0</v>
      </c>
      <c r="DI34" s="72">
        <f t="shared" si="51"/>
        <v>0</v>
      </c>
      <c r="DJ34" s="40"/>
      <c r="DK34" s="59"/>
      <c r="DL34" s="163">
        <f t="shared" si="32"/>
        <v>0</v>
      </c>
      <c r="DM34" s="178">
        <f t="shared" si="52"/>
        <v>0</v>
      </c>
      <c r="DN34" s="39"/>
      <c r="DO34" s="63"/>
      <c r="DP34" s="179">
        <f t="shared" si="33"/>
        <v>0</v>
      </c>
      <c r="DQ34" s="221">
        <f t="shared" si="53"/>
        <v>0</v>
      </c>
      <c r="DR34" s="305"/>
    </row>
    <row r="35" spans="1:122" outlineLevel="1" x14ac:dyDescent="0.25">
      <c r="A35" s="46">
        <f t="shared" si="34"/>
        <v>43122</v>
      </c>
      <c r="B35" s="23">
        <v>771</v>
      </c>
      <c r="C35" s="185">
        <v>8.07</v>
      </c>
      <c r="D35" s="24">
        <v>1</v>
      </c>
      <c r="E35" s="26">
        <v>2902</v>
      </c>
      <c r="F35" s="26">
        <f t="shared" si="54"/>
        <v>2902</v>
      </c>
      <c r="G35" s="163">
        <f t="shared" si="55"/>
        <v>2237.442</v>
      </c>
      <c r="H35" s="24">
        <v>1</v>
      </c>
      <c r="I35" s="26">
        <v>689</v>
      </c>
      <c r="J35" s="26">
        <f t="shared" si="56"/>
        <v>689</v>
      </c>
      <c r="K35" s="163">
        <f t="shared" si="57"/>
        <v>531.21900000000005</v>
      </c>
      <c r="L35" s="49">
        <v>90.6</v>
      </c>
      <c r="M35" s="41">
        <v>183.8</v>
      </c>
      <c r="N35" s="26">
        <v>37</v>
      </c>
      <c r="O35" s="26">
        <f t="shared" si="58"/>
        <v>2518.9189189189192</v>
      </c>
      <c r="P35" s="163">
        <f t="shared" si="59"/>
        <v>1942.0864864864866</v>
      </c>
      <c r="Q35" s="24">
        <v>20</v>
      </c>
      <c r="R35" s="41">
        <v>5.54</v>
      </c>
      <c r="S35" s="41">
        <f t="shared" si="60"/>
        <v>110.8</v>
      </c>
      <c r="T35" s="168">
        <f t="shared" si="61"/>
        <v>85.4268</v>
      </c>
      <c r="U35" s="28"/>
      <c r="V35" s="221">
        <f t="shared" ref="V35" si="112">IF(U35=0,0,IF(COUNT(B35)=0,0,(AVERAGE(B35)*U35/1000)))</f>
        <v>0</v>
      </c>
      <c r="W35" s="185">
        <v>9.83</v>
      </c>
      <c r="X35" s="27">
        <v>1</v>
      </c>
      <c r="Y35" s="26">
        <v>452</v>
      </c>
      <c r="Z35" s="186">
        <f t="shared" si="69"/>
        <v>452</v>
      </c>
      <c r="AA35" s="221">
        <f t="shared" si="70"/>
        <v>348.49200000000002</v>
      </c>
      <c r="AB35" s="49">
        <v>88.5</v>
      </c>
      <c r="AC35" s="41">
        <v>94.4</v>
      </c>
      <c r="AD35" s="26">
        <v>200</v>
      </c>
      <c r="AE35" s="186">
        <f t="shared" si="64"/>
        <v>29.500000000000028</v>
      </c>
      <c r="AF35" s="163">
        <f t="shared" si="71"/>
        <v>22.744500000000023</v>
      </c>
      <c r="AG35" s="224">
        <v>1</v>
      </c>
      <c r="AH35" s="41">
        <v>1.39</v>
      </c>
      <c r="AI35" s="187">
        <f t="shared" si="65"/>
        <v>1.39</v>
      </c>
      <c r="AJ35" s="168">
        <f t="shared" si="72"/>
        <v>1.0716899999999998</v>
      </c>
      <c r="AK35" s="870"/>
      <c r="AL35" s="731"/>
      <c r="AM35" s="163">
        <f t="shared" ref="AM35" si="113">IF(AL35=0,0,AVERAGE(B28:B35)*(AL35)/1000)</f>
        <v>0</v>
      </c>
      <c r="AN35" s="29">
        <f t="shared" ref="AN35:AN36" si="114">IF(B35=0,0,IF(F35&gt;0,SUM((F35-Z35)/F35*100),0))</f>
        <v>84.42453480358374</v>
      </c>
      <c r="AO35" s="25">
        <f t="shared" si="93"/>
        <v>98.82886266094421</v>
      </c>
      <c r="AP35" s="273">
        <f t="shared" si="94"/>
        <v>98.745487364620942</v>
      </c>
      <c r="AQ35" s="73">
        <v>53.9</v>
      </c>
      <c r="AR35" s="49"/>
      <c r="AS35" s="41"/>
      <c r="AT35" s="41"/>
      <c r="AU35" s="72">
        <f t="shared" si="67"/>
        <v>0</v>
      </c>
      <c r="AV35" s="222" t="s">
        <v>232</v>
      </c>
      <c r="AW35" s="199"/>
      <c r="AX35" s="7" t="s">
        <v>200</v>
      </c>
      <c r="AY35" s="188"/>
      <c r="AZ35" s="39"/>
      <c r="BA35" s="58"/>
      <c r="BB35" s="179">
        <f t="shared" si="16"/>
        <v>0</v>
      </c>
      <c r="BC35" s="163">
        <f t="shared" si="38"/>
        <v>0</v>
      </c>
      <c r="BD35" s="40"/>
      <c r="BE35" s="58"/>
      <c r="BF35" s="179">
        <f t="shared" si="17"/>
        <v>0</v>
      </c>
      <c r="BG35" s="163">
        <f t="shared" si="39"/>
        <v>0</v>
      </c>
      <c r="BH35" s="40" t="s">
        <v>94</v>
      </c>
      <c r="BI35" s="885">
        <v>0.01</v>
      </c>
      <c r="BJ35" s="163">
        <f t="shared" si="18"/>
        <v>3.8549999999999999E-3</v>
      </c>
      <c r="BK35" s="40"/>
      <c r="BL35" s="61"/>
      <c r="BM35" s="179">
        <f t="shared" si="19"/>
        <v>0</v>
      </c>
      <c r="BN35" s="163">
        <f t="shared" si="40"/>
        <v>0</v>
      </c>
      <c r="BO35" s="39"/>
      <c r="BP35" s="57"/>
      <c r="BQ35" s="179">
        <f t="shared" si="20"/>
        <v>0</v>
      </c>
      <c r="BR35" s="163">
        <f t="shared" si="41"/>
        <v>0</v>
      </c>
      <c r="BS35" s="39"/>
      <c r="BT35" s="62"/>
      <c r="BU35" s="179">
        <f t="shared" si="21"/>
        <v>0</v>
      </c>
      <c r="BV35" s="163">
        <f t="shared" si="42"/>
        <v>0</v>
      </c>
      <c r="BW35" s="39"/>
      <c r="BX35" s="56"/>
      <c r="BY35" s="178">
        <f t="shared" si="22"/>
        <v>0</v>
      </c>
      <c r="BZ35" s="163">
        <f t="shared" si="43"/>
        <v>0</v>
      </c>
      <c r="CA35" s="40"/>
      <c r="CB35" s="58"/>
      <c r="CC35" s="179">
        <f t="shared" si="23"/>
        <v>0</v>
      </c>
      <c r="CD35" s="163">
        <f t="shared" si="44"/>
        <v>0</v>
      </c>
      <c r="CE35" s="39"/>
      <c r="CF35" s="62"/>
      <c r="CG35" s="179">
        <f t="shared" si="24"/>
        <v>0</v>
      </c>
      <c r="CH35" s="163">
        <f t="shared" si="45"/>
        <v>0</v>
      </c>
      <c r="CI35" s="39"/>
      <c r="CJ35" s="56"/>
      <c r="CK35" s="178">
        <f t="shared" si="25"/>
        <v>0</v>
      </c>
      <c r="CL35" s="163">
        <f t="shared" si="46"/>
        <v>0</v>
      </c>
      <c r="CM35" s="40"/>
      <c r="CN35" s="86"/>
      <c r="CO35" s="179">
        <f t="shared" si="26"/>
        <v>0</v>
      </c>
      <c r="CP35" s="163">
        <f t="shared" si="47"/>
        <v>0</v>
      </c>
      <c r="CQ35" s="228" t="s">
        <v>94</v>
      </c>
      <c r="CR35" s="61">
        <v>0.01</v>
      </c>
      <c r="CS35" s="167">
        <f t="shared" si="27"/>
        <v>3.8549999999999999E-3</v>
      </c>
      <c r="CT35" s="40"/>
      <c r="CU35" s="59"/>
      <c r="CV35" s="179">
        <f t="shared" si="28"/>
        <v>0</v>
      </c>
      <c r="CW35" s="163">
        <f t="shared" si="48"/>
        <v>0</v>
      </c>
      <c r="CX35" s="39"/>
      <c r="CY35" s="189"/>
      <c r="CZ35" s="179">
        <f t="shared" si="29"/>
        <v>0</v>
      </c>
      <c r="DA35" s="163">
        <f t="shared" si="49"/>
        <v>0</v>
      </c>
      <c r="DB35" s="39"/>
      <c r="DC35" s="63"/>
      <c r="DD35" s="179">
        <f t="shared" si="30"/>
        <v>0</v>
      </c>
      <c r="DE35" s="163">
        <f t="shared" si="50"/>
        <v>0</v>
      </c>
      <c r="DF35" s="39"/>
      <c r="DG35" s="62"/>
      <c r="DH35" s="729">
        <f t="shared" si="31"/>
        <v>0</v>
      </c>
      <c r="DI35" s="72">
        <f t="shared" si="51"/>
        <v>0</v>
      </c>
      <c r="DJ35" s="40"/>
      <c r="DK35" s="59"/>
      <c r="DL35" s="163">
        <f t="shared" si="32"/>
        <v>0</v>
      </c>
      <c r="DM35" s="178">
        <f t="shared" si="52"/>
        <v>0</v>
      </c>
      <c r="DN35" s="39"/>
      <c r="DO35" s="63"/>
      <c r="DP35" s="179">
        <f t="shared" si="33"/>
        <v>0</v>
      </c>
      <c r="DQ35" s="221">
        <f t="shared" si="53"/>
        <v>0</v>
      </c>
      <c r="DR35" s="305"/>
    </row>
    <row r="36" spans="1:122" outlineLevel="1" x14ac:dyDescent="0.25">
      <c r="A36" s="46">
        <f t="shared" si="34"/>
        <v>43123</v>
      </c>
      <c r="B36" s="23">
        <v>837</v>
      </c>
      <c r="C36" s="185">
        <v>8.14</v>
      </c>
      <c r="D36" s="24">
        <v>1</v>
      </c>
      <c r="E36" s="26">
        <v>2090</v>
      </c>
      <c r="F36" s="26">
        <f t="shared" si="54"/>
        <v>2090</v>
      </c>
      <c r="G36" s="163">
        <f t="shared" si="55"/>
        <v>1749.33</v>
      </c>
      <c r="H36" s="24">
        <v>1</v>
      </c>
      <c r="I36" s="26">
        <v>547</v>
      </c>
      <c r="J36" s="26">
        <f t="shared" si="56"/>
        <v>547</v>
      </c>
      <c r="K36" s="163">
        <f t="shared" si="57"/>
        <v>457.839</v>
      </c>
      <c r="L36" s="49">
        <v>90.3</v>
      </c>
      <c r="M36" s="41">
        <v>157.4</v>
      </c>
      <c r="N36" s="26">
        <v>42</v>
      </c>
      <c r="O36" s="26">
        <f t="shared" si="58"/>
        <v>1597.6190476190479</v>
      </c>
      <c r="P36" s="163">
        <f t="shared" si="59"/>
        <v>1337.2071428571433</v>
      </c>
      <c r="Q36" s="24">
        <v>20</v>
      </c>
      <c r="R36" s="41">
        <v>4.57</v>
      </c>
      <c r="S36" s="41">
        <f t="shared" si="60"/>
        <v>91.4</v>
      </c>
      <c r="T36" s="168">
        <f t="shared" si="61"/>
        <v>76.501800000000003</v>
      </c>
      <c r="U36" s="28">
        <v>82.4</v>
      </c>
      <c r="V36" s="221">
        <f t="shared" ref="V36" si="115">IF(U36=0,0,AVERAGE(B34:B36)*(U36)/1000)</f>
        <v>66.249600000000001</v>
      </c>
      <c r="W36" s="185">
        <v>9.35</v>
      </c>
      <c r="X36" s="27">
        <v>1</v>
      </c>
      <c r="Y36" s="26">
        <v>385</v>
      </c>
      <c r="Z36" s="186">
        <f t="shared" si="69"/>
        <v>385</v>
      </c>
      <c r="AA36" s="221">
        <f t="shared" si="70"/>
        <v>322.245</v>
      </c>
      <c r="AB36" s="49">
        <v>89.5</v>
      </c>
      <c r="AC36" s="41">
        <v>95.9</v>
      </c>
      <c r="AD36" s="26">
        <v>200</v>
      </c>
      <c r="AE36" s="186">
        <f t="shared" si="64"/>
        <v>32.000000000000028</v>
      </c>
      <c r="AF36" s="163">
        <f t="shared" si="71"/>
        <v>26.784000000000024</v>
      </c>
      <c r="AG36" s="224">
        <v>1</v>
      </c>
      <c r="AH36" s="41">
        <v>1.07</v>
      </c>
      <c r="AI36" s="187">
        <f t="shared" si="65"/>
        <v>1.07</v>
      </c>
      <c r="AJ36" s="168">
        <f t="shared" si="72"/>
        <v>0.89559</v>
      </c>
      <c r="AK36" s="870"/>
      <c r="AL36" s="731">
        <v>12.2</v>
      </c>
      <c r="AM36" s="163">
        <f t="shared" ref="AM36" si="116">IF(AL36=0,0,AVERAGE(B31:B36)*(AL36)/1000)</f>
        <v>7.9251199999999997</v>
      </c>
      <c r="AN36" s="29">
        <f t="shared" si="114"/>
        <v>81.578947368421055</v>
      </c>
      <c r="AO36" s="25">
        <f t="shared" si="93"/>
        <v>97.997019374068543</v>
      </c>
      <c r="AP36" s="273">
        <f t="shared" si="94"/>
        <v>98.829321663019698</v>
      </c>
      <c r="AQ36" s="259">
        <v>53.1</v>
      </c>
      <c r="AR36" s="49"/>
      <c r="AS36" s="41"/>
      <c r="AT36" s="41"/>
      <c r="AU36" s="71">
        <f t="shared" si="67"/>
        <v>0</v>
      </c>
      <c r="AV36" s="222" t="s">
        <v>232</v>
      </c>
      <c r="AW36" s="199"/>
      <c r="AX36" s="7" t="s">
        <v>201</v>
      </c>
      <c r="AY36" s="188"/>
      <c r="AZ36" s="39"/>
      <c r="BA36" s="58">
        <v>68</v>
      </c>
      <c r="BB36" s="179">
        <f t="shared" si="16"/>
        <v>56.915999999999997</v>
      </c>
      <c r="BC36" s="163">
        <f t="shared" si="38"/>
        <v>56.915999999999997</v>
      </c>
      <c r="BD36" s="40"/>
      <c r="BE36" s="58">
        <v>1.0569999999999999</v>
      </c>
      <c r="BF36" s="179">
        <f t="shared" si="17"/>
        <v>0.88470899999999997</v>
      </c>
      <c r="BG36" s="163">
        <f t="shared" si="39"/>
        <v>0.88470899999999997</v>
      </c>
      <c r="BH36" s="40" t="s">
        <v>94</v>
      </c>
      <c r="BI36" s="885">
        <v>0.01</v>
      </c>
      <c r="BJ36" s="163">
        <f t="shared" si="18"/>
        <v>4.1850000000000004E-3</v>
      </c>
      <c r="BK36" s="40"/>
      <c r="BL36" s="61">
        <v>0.71099999999999997</v>
      </c>
      <c r="BM36" s="179">
        <f t="shared" si="19"/>
        <v>0.59510699999999994</v>
      </c>
      <c r="BN36" s="163">
        <f t="shared" si="40"/>
        <v>0.59510699999999994</v>
      </c>
      <c r="BO36" s="39"/>
      <c r="BP36" s="57">
        <v>158</v>
      </c>
      <c r="BQ36" s="179">
        <f t="shared" si="20"/>
        <v>132.24600000000001</v>
      </c>
      <c r="BR36" s="163">
        <f t="shared" si="41"/>
        <v>132.24600000000001</v>
      </c>
      <c r="BS36" s="39"/>
      <c r="BT36" s="62">
        <v>13.14</v>
      </c>
      <c r="BU36" s="179">
        <f t="shared" si="21"/>
        <v>10.99818</v>
      </c>
      <c r="BV36" s="163">
        <f t="shared" si="42"/>
        <v>10.99818</v>
      </c>
      <c r="BW36" s="39"/>
      <c r="BX36" s="56">
        <v>0.68</v>
      </c>
      <c r="BY36" s="178">
        <f t="shared" si="22"/>
        <v>0.56916000000000011</v>
      </c>
      <c r="BZ36" s="163">
        <f t="shared" si="43"/>
        <v>0.56916000000000011</v>
      </c>
      <c r="CA36" s="40" t="s">
        <v>94</v>
      </c>
      <c r="CB36" s="58">
        <v>0.06</v>
      </c>
      <c r="CC36" s="179">
        <f t="shared" si="23"/>
        <v>2.511E-2</v>
      </c>
      <c r="CD36" s="163">
        <f t="shared" si="44"/>
        <v>5.0220000000000001E-2</v>
      </c>
      <c r="CE36" s="39"/>
      <c r="CF36" s="62">
        <v>978</v>
      </c>
      <c r="CG36" s="179">
        <f t="shared" si="24"/>
        <v>818.58600000000001</v>
      </c>
      <c r="CH36" s="163">
        <f t="shared" si="45"/>
        <v>818.58600000000001</v>
      </c>
      <c r="CI36" s="39"/>
      <c r="CJ36" s="56">
        <v>0.53</v>
      </c>
      <c r="CK36" s="178">
        <f t="shared" si="25"/>
        <v>0.44361</v>
      </c>
      <c r="CL36" s="163">
        <f t="shared" si="46"/>
        <v>0.44361</v>
      </c>
      <c r="CM36" s="40"/>
      <c r="CN36" s="86">
        <v>4.8899999999999999E-2</v>
      </c>
      <c r="CO36" s="179">
        <f t="shared" si="26"/>
        <v>4.0929299999999995E-2</v>
      </c>
      <c r="CP36" s="163">
        <f t="shared" si="47"/>
        <v>4.0929299999999995E-2</v>
      </c>
      <c r="CQ36" s="228" t="s">
        <v>94</v>
      </c>
      <c r="CR36" s="61">
        <v>0.01</v>
      </c>
      <c r="CS36" s="167">
        <f t="shared" si="27"/>
        <v>4.1850000000000004E-3</v>
      </c>
      <c r="CT36" s="40"/>
      <c r="CU36" s="59">
        <v>0.23880000000000001</v>
      </c>
      <c r="CV36" s="179">
        <f t="shared" si="28"/>
        <v>0.19987560000000001</v>
      </c>
      <c r="CW36" s="163">
        <f t="shared" si="48"/>
        <v>0.19987560000000001</v>
      </c>
      <c r="CX36" s="39"/>
      <c r="CY36" s="189">
        <v>1.133</v>
      </c>
      <c r="CZ36" s="179">
        <f>IF(CX36="&lt;",CY36/2*$B36/1000,CY36*$B36/1000)</f>
        <v>0.94832100000000008</v>
      </c>
      <c r="DA36" s="163">
        <f t="shared" si="49"/>
        <v>0.94832100000000008</v>
      </c>
      <c r="DB36" s="40" t="s">
        <v>94</v>
      </c>
      <c r="DC36" s="58">
        <v>0.05</v>
      </c>
      <c r="DD36" s="729">
        <f>IF(DB36="&lt;",DC36/2*$B36/1000,DC36*$B36/1000)</f>
        <v>2.0924999999999999E-2</v>
      </c>
      <c r="DE36" s="163">
        <f t="shared" si="50"/>
        <v>4.1849999999999998E-2</v>
      </c>
      <c r="DF36" s="39"/>
      <c r="DG36" s="62">
        <v>7.4700000000000003E-2</v>
      </c>
      <c r="DH36" s="729">
        <f t="shared" si="31"/>
        <v>6.2523900000000007E-2</v>
      </c>
      <c r="DI36" s="72">
        <f t="shared" si="51"/>
        <v>6.2523900000000007E-2</v>
      </c>
      <c r="DJ36" s="40" t="s">
        <v>94</v>
      </c>
      <c r="DK36" s="58">
        <v>0.06</v>
      </c>
      <c r="DL36" s="163">
        <f t="shared" si="32"/>
        <v>2.511E-2</v>
      </c>
      <c r="DM36" s="178">
        <f t="shared" si="52"/>
        <v>5.0220000000000001E-2</v>
      </c>
      <c r="DN36" s="39"/>
      <c r="DO36" s="63">
        <v>0.7</v>
      </c>
      <c r="DP36" s="179">
        <f t="shared" si="33"/>
        <v>0.58589999999999998</v>
      </c>
      <c r="DQ36" s="221">
        <f t="shared" si="53"/>
        <v>0.58589999999999998</v>
      </c>
      <c r="DR36" s="305"/>
    </row>
    <row r="37" spans="1:122" outlineLevel="1" x14ac:dyDescent="0.25">
      <c r="A37" s="46">
        <f t="shared" si="34"/>
        <v>43124</v>
      </c>
      <c r="B37" s="23">
        <v>742</v>
      </c>
      <c r="C37" s="185">
        <v>8.27</v>
      </c>
      <c r="D37" s="24">
        <v>1</v>
      </c>
      <c r="E37" s="26">
        <v>2064</v>
      </c>
      <c r="F37" s="26">
        <f t="shared" si="54"/>
        <v>2064</v>
      </c>
      <c r="G37" s="163">
        <f t="shared" si="55"/>
        <v>1531.4880000000001</v>
      </c>
      <c r="H37" s="24">
        <v>1</v>
      </c>
      <c r="I37" s="26">
        <v>573</v>
      </c>
      <c r="J37" s="26">
        <f t="shared" si="56"/>
        <v>573</v>
      </c>
      <c r="K37" s="163">
        <f t="shared" si="57"/>
        <v>425.166</v>
      </c>
      <c r="L37" s="49">
        <v>89.2</v>
      </c>
      <c r="M37" s="41">
        <v>144.1</v>
      </c>
      <c r="N37" s="26">
        <v>37</v>
      </c>
      <c r="O37" s="26">
        <f t="shared" si="58"/>
        <v>1483.7837837837835</v>
      </c>
      <c r="P37" s="163">
        <f t="shared" si="59"/>
        <v>1100.9675675675674</v>
      </c>
      <c r="Q37" s="24">
        <v>20</v>
      </c>
      <c r="R37" s="41">
        <v>3.64</v>
      </c>
      <c r="S37" s="41">
        <f t="shared" si="60"/>
        <v>72.8</v>
      </c>
      <c r="T37" s="168">
        <f t="shared" si="61"/>
        <v>54.017600000000002</v>
      </c>
      <c r="U37" s="28"/>
      <c r="V37" s="221">
        <f t="shared" ref="V37" si="117">IF(U37=0,0,IF(COUNT(B37)=0,0,(AVERAGE(B37)*U37/1000)))</f>
        <v>0</v>
      </c>
      <c r="W37" s="185">
        <v>9.5</v>
      </c>
      <c r="X37" s="27">
        <v>1</v>
      </c>
      <c r="Y37" s="26">
        <v>412</v>
      </c>
      <c r="Z37" s="186">
        <f t="shared" si="69"/>
        <v>412</v>
      </c>
      <c r="AA37" s="221">
        <f t="shared" si="70"/>
        <v>305.70400000000001</v>
      </c>
      <c r="AB37" s="49">
        <v>90.3</v>
      </c>
      <c r="AC37" s="41">
        <v>94.2</v>
      </c>
      <c r="AD37" s="26">
        <v>100</v>
      </c>
      <c r="AE37" s="186">
        <f t="shared" si="64"/>
        <v>39.000000000000057</v>
      </c>
      <c r="AF37" s="163">
        <f t="shared" si="71"/>
        <v>28.938000000000045</v>
      </c>
      <c r="AG37" s="224">
        <v>1</v>
      </c>
      <c r="AH37" s="41">
        <v>1.07</v>
      </c>
      <c r="AI37" s="187">
        <f t="shared" si="65"/>
        <v>1.07</v>
      </c>
      <c r="AJ37" s="168">
        <f t="shared" si="72"/>
        <v>0.79394000000000009</v>
      </c>
      <c r="AK37" s="870"/>
      <c r="AL37" s="731"/>
      <c r="AM37" s="163">
        <f t="shared" ref="AM37" si="118">IF(AL37=0,0,AVERAGE(B30:B37)*(AL37)/1000)</f>
        <v>0</v>
      </c>
      <c r="AN37" s="29">
        <f t="shared" ref="AN37:AN38" si="119">IF(B37=0,0,IF(F37&gt;0,SUM((F37-Z37)/F37*100),0))</f>
        <v>80.038759689922472</v>
      </c>
      <c r="AO37" s="25">
        <f t="shared" si="93"/>
        <v>97.37158469945355</v>
      </c>
      <c r="AP37" s="273">
        <f t="shared" si="94"/>
        <v>98.530219780219781</v>
      </c>
      <c r="AQ37" s="73">
        <v>52.5</v>
      </c>
      <c r="AR37" s="49"/>
      <c r="AS37" s="41"/>
      <c r="AT37" s="41"/>
      <c r="AU37" s="72">
        <f t="shared" si="67"/>
        <v>0</v>
      </c>
      <c r="AV37" s="222" t="s">
        <v>232</v>
      </c>
      <c r="AW37" s="199"/>
      <c r="AX37" s="7" t="s">
        <v>202</v>
      </c>
      <c r="AY37" s="188"/>
      <c r="AZ37" s="39"/>
      <c r="BA37" s="58"/>
      <c r="BB37" s="179">
        <f t="shared" si="16"/>
        <v>0</v>
      </c>
      <c r="BC37" s="163">
        <f t="shared" si="38"/>
        <v>0</v>
      </c>
      <c r="BD37" s="40"/>
      <c r="BE37" s="58"/>
      <c r="BF37" s="179">
        <f t="shared" si="17"/>
        <v>0</v>
      </c>
      <c r="BG37" s="163">
        <f t="shared" si="39"/>
        <v>0</v>
      </c>
      <c r="BH37" s="40" t="s">
        <v>94</v>
      </c>
      <c r="BI37" s="885">
        <v>0.01</v>
      </c>
      <c r="BJ37" s="163">
        <f t="shared" si="18"/>
        <v>3.7099999999999998E-3</v>
      </c>
      <c r="BK37" s="40"/>
      <c r="BL37" s="61"/>
      <c r="BM37" s="179">
        <f t="shared" si="19"/>
        <v>0</v>
      </c>
      <c r="BN37" s="163">
        <f t="shared" si="40"/>
        <v>0</v>
      </c>
      <c r="BO37" s="39"/>
      <c r="BP37" s="57"/>
      <c r="BQ37" s="179">
        <f t="shared" si="20"/>
        <v>0</v>
      </c>
      <c r="BR37" s="163">
        <f t="shared" si="41"/>
        <v>0</v>
      </c>
      <c r="BS37" s="39"/>
      <c r="BT37" s="62"/>
      <c r="BU37" s="179">
        <f t="shared" si="21"/>
        <v>0</v>
      </c>
      <c r="BV37" s="163">
        <f t="shared" si="42"/>
        <v>0</v>
      </c>
      <c r="BW37" s="39"/>
      <c r="BX37" s="56"/>
      <c r="BY37" s="178">
        <f t="shared" si="22"/>
        <v>0</v>
      </c>
      <c r="BZ37" s="163">
        <f t="shared" si="43"/>
        <v>0</v>
      </c>
      <c r="CA37" s="40"/>
      <c r="CB37" s="58"/>
      <c r="CC37" s="179">
        <f t="shared" si="23"/>
        <v>0</v>
      </c>
      <c r="CD37" s="163">
        <f t="shared" si="44"/>
        <v>0</v>
      </c>
      <c r="CE37" s="39"/>
      <c r="CF37" s="62"/>
      <c r="CG37" s="179">
        <f t="shared" si="24"/>
        <v>0</v>
      </c>
      <c r="CH37" s="163">
        <f t="shared" si="45"/>
        <v>0</v>
      </c>
      <c r="CI37" s="39"/>
      <c r="CJ37" s="56"/>
      <c r="CK37" s="178">
        <f t="shared" si="25"/>
        <v>0</v>
      </c>
      <c r="CL37" s="163">
        <f t="shared" si="46"/>
        <v>0</v>
      </c>
      <c r="CM37" s="40"/>
      <c r="CN37" s="86"/>
      <c r="CO37" s="179">
        <f t="shared" si="26"/>
        <v>0</v>
      </c>
      <c r="CP37" s="163">
        <f t="shared" si="47"/>
        <v>0</v>
      </c>
      <c r="CQ37" s="228" t="s">
        <v>94</v>
      </c>
      <c r="CR37" s="61">
        <v>0.01</v>
      </c>
      <c r="CS37" s="167">
        <f t="shared" si="27"/>
        <v>3.7099999999999998E-3</v>
      </c>
      <c r="CT37" s="40"/>
      <c r="CU37" s="59"/>
      <c r="CV37" s="179">
        <f t="shared" si="28"/>
        <v>0</v>
      </c>
      <c r="CW37" s="163">
        <f t="shared" si="48"/>
        <v>0</v>
      </c>
      <c r="CX37" s="39"/>
      <c r="CY37" s="189"/>
      <c r="CZ37" s="179">
        <f t="shared" si="29"/>
        <v>0</v>
      </c>
      <c r="DA37" s="163">
        <f t="shared" si="49"/>
        <v>0</v>
      </c>
      <c r="DB37" s="39"/>
      <c r="DC37" s="63"/>
      <c r="DD37" s="179">
        <f t="shared" si="30"/>
        <v>0</v>
      </c>
      <c r="DE37" s="163">
        <f t="shared" si="50"/>
        <v>0</v>
      </c>
      <c r="DF37" s="39"/>
      <c r="DG37" s="62"/>
      <c r="DH37" s="729">
        <f t="shared" si="31"/>
        <v>0</v>
      </c>
      <c r="DI37" s="72">
        <f t="shared" si="51"/>
        <v>0</v>
      </c>
      <c r="DJ37" s="40"/>
      <c r="DK37" s="59"/>
      <c r="DL37" s="163">
        <f t="shared" si="32"/>
        <v>0</v>
      </c>
      <c r="DM37" s="178">
        <f t="shared" si="52"/>
        <v>0</v>
      </c>
      <c r="DN37" s="39"/>
      <c r="DO37" s="63"/>
      <c r="DP37" s="179">
        <f t="shared" si="33"/>
        <v>0</v>
      </c>
      <c r="DQ37" s="221">
        <f t="shared" si="53"/>
        <v>0</v>
      </c>
      <c r="DR37" s="305"/>
    </row>
    <row r="38" spans="1:122" ht="14.45" outlineLevel="1" x14ac:dyDescent="0.3">
      <c r="A38" s="46">
        <f t="shared" si="34"/>
        <v>43125</v>
      </c>
      <c r="B38" s="23">
        <v>808</v>
      </c>
      <c r="C38" s="185">
        <v>8</v>
      </c>
      <c r="D38" s="24">
        <v>1</v>
      </c>
      <c r="E38" s="26">
        <v>2364</v>
      </c>
      <c r="F38" s="26">
        <f t="shared" si="54"/>
        <v>2364</v>
      </c>
      <c r="G38" s="163">
        <f t="shared" si="55"/>
        <v>1910.1120000000001</v>
      </c>
      <c r="H38" s="24">
        <v>1</v>
      </c>
      <c r="I38" s="26">
        <v>715</v>
      </c>
      <c r="J38" s="26">
        <f t="shared" si="56"/>
        <v>715</v>
      </c>
      <c r="K38" s="163">
        <f t="shared" si="57"/>
        <v>577.72</v>
      </c>
      <c r="L38" s="49">
        <v>89.7</v>
      </c>
      <c r="M38" s="41">
        <v>140.5</v>
      </c>
      <c r="N38" s="26">
        <v>33</v>
      </c>
      <c r="O38" s="26">
        <f t="shared" si="58"/>
        <v>1539.3939393939395</v>
      </c>
      <c r="P38" s="163">
        <f t="shared" si="59"/>
        <v>1243.8303030303032</v>
      </c>
      <c r="Q38" s="24">
        <v>20</v>
      </c>
      <c r="R38" s="41">
        <v>3.98</v>
      </c>
      <c r="S38" s="41">
        <f t="shared" si="60"/>
        <v>79.599999999999994</v>
      </c>
      <c r="T38" s="168">
        <f t="shared" si="61"/>
        <v>64.316800000000001</v>
      </c>
      <c r="U38" s="28"/>
      <c r="V38" s="221">
        <f t="shared" ref="V38" si="120">IF(U38=0,0,AVERAGE(B36:B38)*(U38)/1000)</f>
        <v>0</v>
      </c>
      <c r="W38" s="185">
        <v>9.4</v>
      </c>
      <c r="X38" s="27">
        <v>1</v>
      </c>
      <c r="Y38" s="26">
        <v>632</v>
      </c>
      <c r="Z38" s="186">
        <f t="shared" si="69"/>
        <v>632</v>
      </c>
      <c r="AA38" s="221">
        <f t="shared" si="70"/>
        <v>510.65600000000001</v>
      </c>
      <c r="AB38" s="49">
        <v>88.1</v>
      </c>
      <c r="AC38" s="41">
        <v>93.5</v>
      </c>
      <c r="AD38" s="26">
        <v>100</v>
      </c>
      <c r="AE38" s="186">
        <f t="shared" si="64"/>
        <v>54.000000000000057</v>
      </c>
      <c r="AF38" s="163">
        <f t="shared" si="71"/>
        <v>43.632000000000041</v>
      </c>
      <c r="AG38" s="224">
        <v>1</v>
      </c>
      <c r="AH38" s="41">
        <v>2.42</v>
      </c>
      <c r="AI38" s="187">
        <f t="shared" si="65"/>
        <v>2.42</v>
      </c>
      <c r="AJ38" s="168">
        <f t="shared" si="72"/>
        <v>1.95536</v>
      </c>
      <c r="AK38" s="870"/>
      <c r="AL38" s="731"/>
      <c r="AM38" s="163">
        <f t="shared" ref="AM38" si="121">IF(AL38=0,0,AVERAGE(B33:B38)*(AL38)/1000)</f>
        <v>0</v>
      </c>
      <c r="AN38" s="29">
        <f t="shared" si="119"/>
        <v>73.265651438240269</v>
      </c>
      <c r="AO38" s="25">
        <f t="shared" si="93"/>
        <v>96.49212598425197</v>
      </c>
      <c r="AP38" s="273">
        <f t="shared" si="94"/>
        <v>96.959798994974875</v>
      </c>
      <c r="AQ38" s="259">
        <v>51.8</v>
      </c>
      <c r="AR38" s="49"/>
      <c r="AS38" s="41"/>
      <c r="AT38" s="41"/>
      <c r="AU38" s="71">
        <f t="shared" si="67"/>
        <v>0</v>
      </c>
      <c r="AV38" s="222" t="s">
        <v>232</v>
      </c>
      <c r="AW38" s="199"/>
      <c r="AX38" s="7" t="s">
        <v>203</v>
      </c>
      <c r="AY38" s="188"/>
      <c r="AZ38" s="39"/>
      <c r="BA38" s="58"/>
      <c r="BB38" s="179">
        <f t="shared" si="16"/>
        <v>0</v>
      </c>
      <c r="BC38" s="163">
        <f t="shared" si="38"/>
        <v>0</v>
      </c>
      <c r="BD38" s="40"/>
      <c r="BE38" s="58"/>
      <c r="BF38" s="179">
        <f t="shared" si="17"/>
        <v>0</v>
      </c>
      <c r="BG38" s="163">
        <f t="shared" si="39"/>
        <v>0</v>
      </c>
      <c r="BH38" s="40" t="s">
        <v>94</v>
      </c>
      <c r="BI38" s="885">
        <v>0.01</v>
      </c>
      <c r="BJ38" s="163">
        <f t="shared" si="18"/>
        <v>4.0400000000000002E-3</v>
      </c>
      <c r="BK38" s="40"/>
      <c r="BL38" s="61"/>
      <c r="BM38" s="179">
        <f t="shared" si="19"/>
        <v>0</v>
      </c>
      <c r="BN38" s="163">
        <f t="shared" si="40"/>
        <v>0</v>
      </c>
      <c r="BO38" s="39"/>
      <c r="BP38" s="57"/>
      <c r="BQ38" s="179">
        <f t="shared" si="20"/>
        <v>0</v>
      </c>
      <c r="BR38" s="163">
        <f t="shared" si="41"/>
        <v>0</v>
      </c>
      <c r="BS38" s="39"/>
      <c r="BT38" s="62"/>
      <c r="BU38" s="179">
        <f t="shared" si="21"/>
        <v>0</v>
      </c>
      <c r="BV38" s="163">
        <f t="shared" si="42"/>
        <v>0</v>
      </c>
      <c r="BW38" s="39"/>
      <c r="BX38" s="56"/>
      <c r="BY38" s="178">
        <f t="shared" si="22"/>
        <v>0</v>
      </c>
      <c r="BZ38" s="163">
        <f t="shared" si="43"/>
        <v>0</v>
      </c>
      <c r="CA38" s="40"/>
      <c r="CB38" s="58"/>
      <c r="CC38" s="179">
        <f t="shared" si="23"/>
        <v>0</v>
      </c>
      <c r="CD38" s="163">
        <f t="shared" si="44"/>
        <v>0</v>
      </c>
      <c r="CE38" s="39"/>
      <c r="CF38" s="62"/>
      <c r="CG38" s="179">
        <f t="shared" si="24"/>
        <v>0</v>
      </c>
      <c r="CH38" s="163">
        <f t="shared" si="45"/>
        <v>0</v>
      </c>
      <c r="CI38" s="39"/>
      <c r="CJ38" s="56"/>
      <c r="CK38" s="178">
        <f t="shared" si="25"/>
        <v>0</v>
      </c>
      <c r="CL38" s="163">
        <f t="shared" si="46"/>
        <v>0</v>
      </c>
      <c r="CM38" s="40"/>
      <c r="CN38" s="86"/>
      <c r="CO38" s="179">
        <f t="shared" si="26"/>
        <v>0</v>
      </c>
      <c r="CP38" s="163">
        <f t="shared" si="47"/>
        <v>0</v>
      </c>
      <c r="CQ38" s="228" t="s">
        <v>94</v>
      </c>
      <c r="CR38" s="61">
        <v>0.01</v>
      </c>
      <c r="CS38" s="167">
        <f t="shared" si="27"/>
        <v>4.0400000000000002E-3</v>
      </c>
      <c r="CT38" s="40"/>
      <c r="CU38" s="59"/>
      <c r="CV38" s="179">
        <f t="shared" si="28"/>
        <v>0</v>
      </c>
      <c r="CW38" s="163">
        <f t="shared" si="48"/>
        <v>0</v>
      </c>
      <c r="CX38" s="39"/>
      <c r="CY38" s="189"/>
      <c r="CZ38" s="179">
        <f t="shared" si="29"/>
        <v>0</v>
      </c>
      <c r="DA38" s="163">
        <f t="shared" si="49"/>
        <v>0</v>
      </c>
      <c r="DB38" s="39"/>
      <c r="DC38" s="63"/>
      <c r="DD38" s="179">
        <f t="shared" si="30"/>
        <v>0</v>
      </c>
      <c r="DE38" s="163">
        <f t="shared" si="50"/>
        <v>0</v>
      </c>
      <c r="DF38" s="39"/>
      <c r="DG38" s="62"/>
      <c r="DH38" s="729">
        <f t="shared" si="31"/>
        <v>0</v>
      </c>
      <c r="DI38" s="72">
        <f t="shared" si="51"/>
        <v>0</v>
      </c>
      <c r="DJ38" s="40"/>
      <c r="DK38" s="59"/>
      <c r="DL38" s="163">
        <f t="shared" si="32"/>
        <v>0</v>
      </c>
      <c r="DM38" s="178">
        <f t="shared" si="52"/>
        <v>0</v>
      </c>
      <c r="DN38" s="39"/>
      <c r="DO38" s="63"/>
      <c r="DP38" s="179">
        <f t="shared" si="33"/>
        <v>0</v>
      </c>
      <c r="DQ38" s="221">
        <f t="shared" si="53"/>
        <v>0</v>
      </c>
      <c r="DR38" s="305"/>
    </row>
    <row r="39" spans="1:122" outlineLevel="1" x14ac:dyDescent="0.25">
      <c r="A39" s="46">
        <f t="shared" si="34"/>
        <v>43126</v>
      </c>
      <c r="B39" s="23">
        <v>835</v>
      </c>
      <c r="C39" s="185">
        <v>8.5</v>
      </c>
      <c r="D39" s="24">
        <v>1</v>
      </c>
      <c r="E39" s="26">
        <v>1414</v>
      </c>
      <c r="F39" s="26">
        <f t="shared" si="54"/>
        <v>1414</v>
      </c>
      <c r="G39" s="163">
        <f t="shared" si="55"/>
        <v>1180.69</v>
      </c>
      <c r="H39" s="24">
        <v>1</v>
      </c>
      <c r="I39" s="26">
        <v>777</v>
      </c>
      <c r="J39" s="26">
        <f t="shared" si="56"/>
        <v>777</v>
      </c>
      <c r="K39" s="163">
        <f t="shared" si="57"/>
        <v>648.79499999999996</v>
      </c>
      <c r="L39" s="49">
        <v>89.2</v>
      </c>
      <c r="M39" s="41">
        <v>110.7</v>
      </c>
      <c r="N39" s="26">
        <v>34</v>
      </c>
      <c r="O39" s="26">
        <f t="shared" si="58"/>
        <v>632.35294117647061</v>
      </c>
      <c r="P39" s="163">
        <f t="shared" si="59"/>
        <v>528.01470588235304</v>
      </c>
      <c r="Q39" s="24">
        <v>20</v>
      </c>
      <c r="R39" s="41">
        <v>1.53</v>
      </c>
      <c r="S39" s="41">
        <f t="shared" si="60"/>
        <v>30.6</v>
      </c>
      <c r="T39" s="168">
        <f t="shared" si="61"/>
        <v>25.550999999999998</v>
      </c>
      <c r="U39" s="28"/>
      <c r="V39" s="221">
        <f t="shared" ref="V39" si="122">IF(U39=0,0,IF(COUNT(B39)=0,0,(AVERAGE(B39)*U39/1000)))</f>
        <v>0</v>
      </c>
      <c r="W39" s="185">
        <v>9.3000000000000007</v>
      </c>
      <c r="X39" s="27">
        <v>1</v>
      </c>
      <c r="Y39" s="26">
        <v>592</v>
      </c>
      <c r="Z39" s="186">
        <f t="shared" si="69"/>
        <v>592</v>
      </c>
      <c r="AA39" s="221">
        <f t="shared" si="70"/>
        <v>494.32</v>
      </c>
      <c r="AB39" s="49">
        <v>89.1</v>
      </c>
      <c r="AC39" s="41">
        <v>93.8</v>
      </c>
      <c r="AD39" s="26">
        <v>100</v>
      </c>
      <c r="AE39" s="186">
        <f t="shared" si="64"/>
        <v>47.000000000000028</v>
      </c>
      <c r="AF39" s="163">
        <f t="shared" si="71"/>
        <v>39.245000000000019</v>
      </c>
      <c r="AG39" s="224">
        <v>1</v>
      </c>
      <c r="AH39" s="41">
        <v>1.49</v>
      </c>
      <c r="AI39" s="187">
        <f t="shared" si="65"/>
        <v>1.49</v>
      </c>
      <c r="AJ39" s="168">
        <f t="shared" si="72"/>
        <v>1.2441500000000001</v>
      </c>
      <c r="AK39" s="870"/>
      <c r="AL39" s="731"/>
      <c r="AM39" s="163">
        <f t="shared" ref="AM39" si="123">IF(AL39=0,0,AVERAGE(B32:B39)*(AL39)/1000)</f>
        <v>0</v>
      </c>
      <c r="AN39" s="29">
        <f t="shared" ref="AN39:AN40" si="124">IF(B39=0,0,IF(F39&gt;0,SUM((F39-Z39)/F39*100),0))</f>
        <v>58.132956152758133</v>
      </c>
      <c r="AO39" s="25">
        <f t="shared" si="93"/>
        <v>92.567441860465109</v>
      </c>
      <c r="AP39" s="273">
        <f t="shared" si="94"/>
        <v>95.130718954248366</v>
      </c>
      <c r="AQ39" s="73">
        <v>52</v>
      </c>
      <c r="AR39" s="49"/>
      <c r="AS39" s="41"/>
      <c r="AT39" s="41"/>
      <c r="AU39" s="72">
        <f t="shared" si="67"/>
        <v>0</v>
      </c>
      <c r="AV39" s="222" t="s">
        <v>232</v>
      </c>
      <c r="AW39" s="199"/>
      <c r="AX39" s="7" t="s">
        <v>206</v>
      </c>
      <c r="AY39" s="188"/>
      <c r="AZ39" s="39"/>
      <c r="BA39" s="58"/>
      <c r="BB39" s="179">
        <f t="shared" si="16"/>
        <v>0</v>
      </c>
      <c r="BC39" s="163">
        <f t="shared" si="38"/>
        <v>0</v>
      </c>
      <c r="BD39" s="40"/>
      <c r="BE39" s="58"/>
      <c r="BF39" s="179">
        <f t="shared" si="17"/>
        <v>0</v>
      </c>
      <c r="BG39" s="163">
        <f t="shared" si="39"/>
        <v>0</v>
      </c>
      <c r="BH39" s="40" t="s">
        <v>94</v>
      </c>
      <c r="BI39" s="885">
        <v>0.01</v>
      </c>
      <c r="BJ39" s="163">
        <f t="shared" si="18"/>
        <v>4.1749999999999999E-3</v>
      </c>
      <c r="BK39" s="40"/>
      <c r="BL39" s="61"/>
      <c r="BM39" s="179">
        <f t="shared" si="19"/>
        <v>0</v>
      </c>
      <c r="BN39" s="163">
        <f t="shared" si="40"/>
        <v>0</v>
      </c>
      <c r="BO39" s="39"/>
      <c r="BP39" s="57"/>
      <c r="BQ39" s="179">
        <f t="shared" si="20"/>
        <v>0</v>
      </c>
      <c r="BR39" s="163">
        <f t="shared" si="41"/>
        <v>0</v>
      </c>
      <c r="BS39" s="39"/>
      <c r="BT39" s="62"/>
      <c r="BU39" s="179">
        <f t="shared" si="21"/>
        <v>0</v>
      </c>
      <c r="BV39" s="163">
        <f t="shared" si="42"/>
        <v>0</v>
      </c>
      <c r="BW39" s="39"/>
      <c r="BX39" s="56"/>
      <c r="BY39" s="178">
        <f t="shared" si="22"/>
        <v>0</v>
      </c>
      <c r="BZ39" s="163">
        <f t="shared" si="43"/>
        <v>0</v>
      </c>
      <c r="CA39" s="40"/>
      <c r="CB39" s="58"/>
      <c r="CC39" s="179">
        <f t="shared" si="23"/>
        <v>0</v>
      </c>
      <c r="CD39" s="163">
        <f t="shared" si="44"/>
        <v>0</v>
      </c>
      <c r="CE39" s="39"/>
      <c r="CF39" s="62"/>
      <c r="CG39" s="179">
        <f t="shared" si="24"/>
        <v>0</v>
      </c>
      <c r="CH39" s="163">
        <f t="shared" si="45"/>
        <v>0</v>
      </c>
      <c r="CI39" s="39"/>
      <c r="CJ39" s="56"/>
      <c r="CK39" s="178">
        <f t="shared" si="25"/>
        <v>0</v>
      </c>
      <c r="CL39" s="163">
        <f t="shared" si="46"/>
        <v>0</v>
      </c>
      <c r="CM39" s="40"/>
      <c r="CN39" s="86"/>
      <c r="CO39" s="179">
        <f t="shared" si="26"/>
        <v>0</v>
      </c>
      <c r="CP39" s="163">
        <f t="shared" si="47"/>
        <v>0</v>
      </c>
      <c r="CQ39" s="228" t="s">
        <v>94</v>
      </c>
      <c r="CR39" s="61">
        <v>0.01</v>
      </c>
      <c r="CS39" s="167">
        <f t="shared" si="27"/>
        <v>4.1749999999999999E-3</v>
      </c>
      <c r="CT39" s="40"/>
      <c r="CU39" s="59"/>
      <c r="CV39" s="179">
        <f t="shared" si="28"/>
        <v>0</v>
      </c>
      <c r="CW39" s="163">
        <f t="shared" si="48"/>
        <v>0</v>
      </c>
      <c r="CX39" s="39"/>
      <c r="CY39" s="189"/>
      <c r="CZ39" s="179">
        <f t="shared" si="29"/>
        <v>0</v>
      </c>
      <c r="DA39" s="163">
        <f t="shared" si="49"/>
        <v>0</v>
      </c>
      <c r="DB39" s="39"/>
      <c r="DC39" s="63"/>
      <c r="DD39" s="179">
        <f t="shared" si="30"/>
        <v>0</v>
      </c>
      <c r="DE39" s="163">
        <f t="shared" si="50"/>
        <v>0</v>
      </c>
      <c r="DF39" s="39"/>
      <c r="DG39" s="62"/>
      <c r="DH39" s="729">
        <f t="shared" si="31"/>
        <v>0</v>
      </c>
      <c r="DI39" s="72">
        <f t="shared" si="51"/>
        <v>0</v>
      </c>
      <c r="DJ39" s="40"/>
      <c r="DK39" s="59"/>
      <c r="DL39" s="163">
        <f t="shared" si="32"/>
        <v>0</v>
      </c>
      <c r="DM39" s="178">
        <f t="shared" si="52"/>
        <v>0</v>
      </c>
      <c r="DN39" s="39"/>
      <c r="DO39" s="63"/>
      <c r="DP39" s="179">
        <f t="shared" si="33"/>
        <v>0</v>
      </c>
      <c r="DQ39" s="221">
        <f t="shared" si="53"/>
        <v>0</v>
      </c>
      <c r="DR39" s="305"/>
    </row>
    <row r="40" spans="1:122" ht="14.45" outlineLevel="1" x14ac:dyDescent="0.3">
      <c r="A40" s="46">
        <f t="shared" si="34"/>
        <v>43127</v>
      </c>
      <c r="B40" s="23">
        <v>399</v>
      </c>
      <c r="C40" s="185">
        <v>9.5</v>
      </c>
      <c r="D40" s="24">
        <v>1</v>
      </c>
      <c r="E40" s="26">
        <v>1992</v>
      </c>
      <c r="F40" s="26">
        <f t="shared" si="54"/>
        <v>1992</v>
      </c>
      <c r="G40" s="163">
        <f t="shared" si="55"/>
        <v>794.80799999999999</v>
      </c>
      <c r="H40" s="24">
        <v>1</v>
      </c>
      <c r="I40" s="26">
        <v>954</v>
      </c>
      <c r="J40" s="26">
        <f t="shared" si="56"/>
        <v>954</v>
      </c>
      <c r="K40" s="163">
        <f t="shared" si="57"/>
        <v>380.64600000000002</v>
      </c>
      <c r="L40" s="49">
        <v>89.7</v>
      </c>
      <c r="M40" s="41">
        <v>120.1</v>
      </c>
      <c r="N40" s="26">
        <v>32</v>
      </c>
      <c r="O40" s="26">
        <f t="shared" si="58"/>
        <v>949.99999999999977</v>
      </c>
      <c r="P40" s="163">
        <f t="shared" si="59"/>
        <v>379.0499999999999</v>
      </c>
      <c r="Q40" s="24">
        <v>20</v>
      </c>
      <c r="R40" s="41">
        <v>2.54</v>
      </c>
      <c r="S40" s="41">
        <f t="shared" si="60"/>
        <v>50.8</v>
      </c>
      <c r="T40" s="168">
        <f t="shared" si="61"/>
        <v>20.269199999999998</v>
      </c>
      <c r="U40" s="28"/>
      <c r="V40" s="221">
        <f t="shared" ref="V40" si="125">IF(U40=0,0,AVERAGE(B38:B40)*(U40)/1000)</f>
        <v>0</v>
      </c>
      <c r="W40" s="185">
        <v>9.8000000000000007</v>
      </c>
      <c r="X40" s="27">
        <v>1</v>
      </c>
      <c r="Y40" s="26">
        <v>686</v>
      </c>
      <c r="Z40" s="186">
        <f t="shared" si="69"/>
        <v>686</v>
      </c>
      <c r="AA40" s="221">
        <f t="shared" si="70"/>
        <v>273.714</v>
      </c>
      <c r="AB40" s="49">
        <v>88.3</v>
      </c>
      <c r="AC40" s="41">
        <v>90.2</v>
      </c>
      <c r="AD40" s="26">
        <v>100</v>
      </c>
      <c r="AE40" s="186">
        <f t="shared" si="64"/>
        <v>19.000000000000057</v>
      </c>
      <c r="AF40" s="163">
        <f t="shared" si="71"/>
        <v>7.5810000000000226</v>
      </c>
      <c r="AG40" s="224">
        <v>1</v>
      </c>
      <c r="AH40" s="41">
        <v>0.76900000000000002</v>
      </c>
      <c r="AI40" s="187">
        <f t="shared" si="65"/>
        <v>0.76900000000000002</v>
      </c>
      <c r="AJ40" s="168">
        <f t="shared" si="72"/>
        <v>0.30683100000000002</v>
      </c>
      <c r="AK40" s="870"/>
      <c r="AL40" s="731"/>
      <c r="AM40" s="163">
        <f t="shared" ref="AM40" si="126">IF(AL40=0,0,AVERAGE(B35:B40)*(AL40)/1000)</f>
        <v>0</v>
      </c>
      <c r="AN40" s="29">
        <f t="shared" si="124"/>
        <v>65.562248995983936</v>
      </c>
      <c r="AO40" s="25">
        <f t="shared" si="93"/>
        <v>98</v>
      </c>
      <c r="AP40" s="273">
        <f t="shared" si="94"/>
        <v>98.486220472440948</v>
      </c>
      <c r="AQ40" s="259">
        <v>52.2</v>
      </c>
      <c r="AR40" s="49"/>
      <c r="AS40" s="41"/>
      <c r="AT40" s="41"/>
      <c r="AU40" s="71">
        <f t="shared" si="67"/>
        <v>0</v>
      </c>
      <c r="AV40" s="222" t="s">
        <v>232</v>
      </c>
      <c r="AW40" s="199"/>
      <c r="AX40" s="7"/>
      <c r="AY40" s="188"/>
      <c r="AZ40" s="39"/>
      <c r="BA40" s="58"/>
      <c r="BB40" s="179">
        <f t="shared" si="16"/>
        <v>0</v>
      </c>
      <c r="BC40" s="163">
        <f t="shared" si="38"/>
        <v>0</v>
      </c>
      <c r="BD40" s="40"/>
      <c r="BE40" s="58"/>
      <c r="BF40" s="179">
        <f t="shared" si="17"/>
        <v>0</v>
      </c>
      <c r="BG40" s="163">
        <f t="shared" si="39"/>
        <v>0</v>
      </c>
      <c r="BH40" s="40" t="s">
        <v>94</v>
      </c>
      <c r="BI40" s="885">
        <v>0.01</v>
      </c>
      <c r="BJ40" s="163">
        <f t="shared" si="18"/>
        <v>1.9950000000000002E-3</v>
      </c>
      <c r="BK40" s="40"/>
      <c r="BL40" s="61"/>
      <c r="BM40" s="179">
        <f t="shared" si="19"/>
        <v>0</v>
      </c>
      <c r="BN40" s="163">
        <f t="shared" si="40"/>
        <v>0</v>
      </c>
      <c r="BO40" s="39"/>
      <c r="BP40" s="57"/>
      <c r="BQ40" s="179">
        <f t="shared" si="20"/>
        <v>0</v>
      </c>
      <c r="BR40" s="163">
        <f t="shared" si="41"/>
        <v>0</v>
      </c>
      <c r="BS40" s="39"/>
      <c r="BT40" s="62"/>
      <c r="BU40" s="179">
        <f t="shared" si="21"/>
        <v>0</v>
      </c>
      <c r="BV40" s="163">
        <f t="shared" si="42"/>
        <v>0</v>
      </c>
      <c r="BW40" s="39"/>
      <c r="BX40" s="56"/>
      <c r="BY40" s="178">
        <f t="shared" si="22"/>
        <v>0</v>
      </c>
      <c r="BZ40" s="163">
        <f t="shared" si="43"/>
        <v>0</v>
      </c>
      <c r="CA40" s="40"/>
      <c r="CB40" s="58"/>
      <c r="CC40" s="179">
        <f t="shared" si="23"/>
        <v>0</v>
      </c>
      <c r="CD40" s="163">
        <f t="shared" si="44"/>
        <v>0</v>
      </c>
      <c r="CE40" s="39"/>
      <c r="CF40" s="62"/>
      <c r="CG40" s="179">
        <f t="shared" si="24"/>
        <v>0</v>
      </c>
      <c r="CH40" s="163">
        <f t="shared" si="45"/>
        <v>0</v>
      </c>
      <c r="CI40" s="39"/>
      <c r="CJ40" s="56"/>
      <c r="CK40" s="178">
        <f t="shared" si="25"/>
        <v>0</v>
      </c>
      <c r="CL40" s="163">
        <f t="shared" si="46"/>
        <v>0</v>
      </c>
      <c r="CM40" s="40"/>
      <c r="CN40" s="86"/>
      <c r="CO40" s="179">
        <f t="shared" si="26"/>
        <v>0</v>
      </c>
      <c r="CP40" s="163">
        <f t="shared" si="47"/>
        <v>0</v>
      </c>
      <c r="CQ40" s="228" t="s">
        <v>94</v>
      </c>
      <c r="CR40" s="61">
        <v>0.01</v>
      </c>
      <c r="CS40" s="167">
        <f t="shared" si="27"/>
        <v>1.9950000000000002E-3</v>
      </c>
      <c r="CT40" s="40"/>
      <c r="CU40" s="59"/>
      <c r="CV40" s="179">
        <f t="shared" si="28"/>
        <v>0</v>
      </c>
      <c r="CW40" s="163">
        <f t="shared" si="48"/>
        <v>0</v>
      </c>
      <c r="CX40" s="39"/>
      <c r="CY40" s="189"/>
      <c r="CZ40" s="179">
        <f t="shared" si="29"/>
        <v>0</v>
      </c>
      <c r="DA40" s="163">
        <f t="shared" si="49"/>
        <v>0</v>
      </c>
      <c r="DB40" s="39"/>
      <c r="DC40" s="63"/>
      <c r="DD40" s="179">
        <f t="shared" si="30"/>
        <v>0</v>
      </c>
      <c r="DE40" s="163">
        <f t="shared" si="50"/>
        <v>0</v>
      </c>
      <c r="DF40" s="39"/>
      <c r="DG40" s="62"/>
      <c r="DH40" s="729">
        <f t="shared" si="31"/>
        <v>0</v>
      </c>
      <c r="DI40" s="72">
        <f t="shared" si="51"/>
        <v>0</v>
      </c>
      <c r="DJ40" s="40"/>
      <c r="DK40" s="59"/>
      <c r="DL40" s="163">
        <f t="shared" si="32"/>
        <v>0</v>
      </c>
      <c r="DM40" s="178">
        <f t="shared" si="52"/>
        <v>0</v>
      </c>
      <c r="DN40" s="39"/>
      <c r="DO40" s="63"/>
      <c r="DP40" s="179">
        <f t="shared" si="33"/>
        <v>0</v>
      </c>
      <c r="DQ40" s="221">
        <f t="shared" si="53"/>
        <v>0</v>
      </c>
      <c r="DR40" s="305"/>
    </row>
    <row r="41" spans="1:122" outlineLevel="1" x14ac:dyDescent="0.25">
      <c r="A41" s="46">
        <f t="shared" si="34"/>
        <v>43128</v>
      </c>
      <c r="B41" s="23"/>
      <c r="C41" s="185"/>
      <c r="D41" s="24">
        <v>1</v>
      </c>
      <c r="E41" s="26"/>
      <c r="F41" s="26">
        <f t="shared" si="54"/>
        <v>0</v>
      </c>
      <c r="G41" s="163">
        <f t="shared" si="55"/>
        <v>0</v>
      </c>
      <c r="H41" s="24">
        <v>1</v>
      </c>
      <c r="I41" s="26"/>
      <c r="J41" s="26">
        <f t="shared" si="56"/>
        <v>0</v>
      </c>
      <c r="K41" s="163">
        <f t="shared" si="57"/>
        <v>0</v>
      </c>
      <c r="L41" s="49"/>
      <c r="M41" s="41"/>
      <c r="N41" s="26">
        <v>30</v>
      </c>
      <c r="O41" s="26">
        <f t="shared" si="58"/>
        <v>0</v>
      </c>
      <c r="P41" s="163">
        <f t="shared" si="59"/>
        <v>0</v>
      </c>
      <c r="Q41" s="24">
        <v>20</v>
      </c>
      <c r="R41" s="41"/>
      <c r="S41" s="41">
        <f t="shared" si="60"/>
        <v>0</v>
      </c>
      <c r="T41" s="168">
        <f t="shared" si="61"/>
        <v>0</v>
      </c>
      <c r="U41" s="28"/>
      <c r="V41" s="221">
        <f t="shared" ref="V41" si="127">IF(U41=0,0,IF(COUNT(B41)=0,0,(AVERAGE(B41)*U41/1000)))</f>
        <v>0</v>
      </c>
      <c r="W41" s="185"/>
      <c r="X41" s="27">
        <v>1</v>
      </c>
      <c r="Y41" s="26"/>
      <c r="Z41" s="186">
        <f t="shared" si="69"/>
        <v>0</v>
      </c>
      <c r="AA41" s="221">
        <f t="shared" si="70"/>
        <v>0</v>
      </c>
      <c r="AB41" s="49"/>
      <c r="AC41" s="41"/>
      <c r="AD41" s="26">
        <v>100</v>
      </c>
      <c r="AE41" s="186">
        <f t="shared" si="64"/>
        <v>0</v>
      </c>
      <c r="AF41" s="163">
        <f t="shared" si="71"/>
        <v>0</v>
      </c>
      <c r="AG41" s="224">
        <v>1</v>
      </c>
      <c r="AH41" s="41"/>
      <c r="AI41" s="187">
        <f t="shared" si="65"/>
        <v>0</v>
      </c>
      <c r="AJ41" s="168">
        <f t="shared" si="72"/>
        <v>0</v>
      </c>
      <c r="AK41" s="870"/>
      <c r="AL41" s="731"/>
      <c r="AM41" s="163">
        <f t="shared" ref="AM41" si="128">IF(AL41=0,0,AVERAGE(B34:B41)*(AL41)/1000)</f>
        <v>0</v>
      </c>
      <c r="AN41" s="29">
        <f t="shared" ref="AN41" si="129">IF(B41=0,0,IF(F41&gt;0,SUM((F41-Z41)/F41*100),0))</f>
        <v>0</v>
      </c>
      <c r="AO41" s="25">
        <f t="shared" si="93"/>
        <v>0</v>
      </c>
      <c r="AP41" s="273">
        <f t="shared" si="94"/>
        <v>0</v>
      </c>
      <c r="AQ41" s="73"/>
      <c r="AR41" s="49"/>
      <c r="AS41" s="41"/>
      <c r="AT41" s="41"/>
      <c r="AU41" s="72">
        <f t="shared" si="67"/>
        <v>0</v>
      </c>
      <c r="AV41" s="222" t="s">
        <v>232</v>
      </c>
      <c r="AW41" s="199"/>
      <c r="AX41" s="7" t="s">
        <v>234</v>
      </c>
      <c r="AY41" s="188"/>
      <c r="AZ41" s="39"/>
      <c r="BA41" s="58"/>
      <c r="BB41" s="179">
        <f t="shared" si="16"/>
        <v>0</v>
      </c>
      <c r="BC41" s="163">
        <f t="shared" si="38"/>
        <v>0</v>
      </c>
      <c r="BD41" s="40"/>
      <c r="BE41" s="58"/>
      <c r="BF41" s="179">
        <f t="shared" si="17"/>
        <v>0</v>
      </c>
      <c r="BG41" s="163">
        <f t="shared" si="39"/>
        <v>0</v>
      </c>
      <c r="BH41" s="40"/>
      <c r="BI41" s="885"/>
      <c r="BJ41" s="163">
        <f t="shared" si="18"/>
        <v>0</v>
      </c>
      <c r="BK41" s="40"/>
      <c r="BL41" s="61"/>
      <c r="BM41" s="179">
        <f t="shared" si="19"/>
        <v>0</v>
      </c>
      <c r="BN41" s="163">
        <f t="shared" si="40"/>
        <v>0</v>
      </c>
      <c r="BO41" s="39"/>
      <c r="BP41" s="57"/>
      <c r="BQ41" s="179">
        <f t="shared" si="20"/>
        <v>0</v>
      </c>
      <c r="BR41" s="163">
        <f t="shared" si="41"/>
        <v>0</v>
      </c>
      <c r="BS41" s="39"/>
      <c r="BT41" s="62"/>
      <c r="BU41" s="179">
        <f t="shared" si="21"/>
        <v>0</v>
      </c>
      <c r="BV41" s="163">
        <f t="shared" si="42"/>
        <v>0</v>
      </c>
      <c r="BW41" s="39"/>
      <c r="BX41" s="56"/>
      <c r="BY41" s="178">
        <f t="shared" si="22"/>
        <v>0</v>
      </c>
      <c r="BZ41" s="163">
        <f t="shared" si="43"/>
        <v>0</v>
      </c>
      <c r="CA41" s="40"/>
      <c r="CB41" s="58"/>
      <c r="CC41" s="179">
        <f t="shared" si="23"/>
        <v>0</v>
      </c>
      <c r="CD41" s="163">
        <f t="shared" si="44"/>
        <v>0</v>
      </c>
      <c r="CE41" s="39"/>
      <c r="CF41" s="62"/>
      <c r="CG41" s="179">
        <f t="shared" si="24"/>
        <v>0</v>
      </c>
      <c r="CH41" s="163">
        <f t="shared" si="45"/>
        <v>0</v>
      </c>
      <c r="CI41" s="39"/>
      <c r="CJ41" s="56"/>
      <c r="CK41" s="178">
        <f t="shared" si="25"/>
        <v>0</v>
      </c>
      <c r="CL41" s="163">
        <f t="shared" si="46"/>
        <v>0</v>
      </c>
      <c r="CM41" s="40"/>
      <c r="CN41" s="86"/>
      <c r="CO41" s="179">
        <f t="shared" si="26"/>
        <v>0</v>
      </c>
      <c r="CP41" s="163">
        <f t="shared" si="47"/>
        <v>0</v>
      </c>
      <c r="CQ41" s="228"/>
      <c r="CR41" s="61"/>
      <c r="CS41" s="167">
        <f t="shared" si="27"/>
        <v>0</v>
      </c>
      <c r="CT41" s="40"/>
      <c r="CU41" s="59"/>
      <c r="CV41" s="179">
        <f t="shared" si="28"/>
        <v>0</v>
      </c>
      <c r="CW41" s="163">
        <f t="shared" si="48"/>
        <v>0</v>
      </c>
      <c r="CX41" s="39"/>
      <c r="CY41" s="189"/>
      <c r="CZ41" s="179">
        <f t="shared" si="29"/>
        <v>0</v>
      </c>
      <c r="DA41" s="163">
        <f t="shared" si="49"/>
        <v>0</v>
      </c>
      <c r="DB41" s="39"/>
      <c r="DC41" s="63"/>
      <c r="DD41" s="179">
        <f t="shared" si="30"/>
        <v>0</v>
      </c>
      <c r="DE41" s="163">
        <f t="shared" si="50"/>
        <v>0</v>
      </c>
      <c r="DF41" s="39"/>
      <c r="DG41" s="62"/>
      <c r="DH41" s="729">
        <f t="shared" si="31"/>
        <v>0</v>
      </c>
      <c r="DI41" s="72">
        <f t="shared" si="51"/>
        <v>0</v>
      </c>
      <c r="DJ41" s="40"/>
      <c r="DK41" s="59"/>
      <c r="DL41" s="163">
        <f t="shared" si="32"/>
        <v>0</v>
      </c>
      <c r="DM41" s="178">
        <f t="shared" si="52"/>
        <v>0</v>
      </c>
      <c r="DN41" s="39"/>
      <c r="DO41" s="63"/>
      <c r="DP41" s="179">
        <f t="shared" si="33"/>
        <v>0</v>
      </c>
      <c r="DQ41" s="221">
        <f t="shared" si="53"/>
        <v>0</v>
      </c>
      <c r="DR41" s="305"/>
    </row>
    <row r="42" spans="1:122" outlineLevel="1" x14ac:dyDescent="0.25">
      <c r="A42" s="46">
        <f t="shared" si="34"/>
        <v>43129</v>
      </c>
      <c r="B42" s="23">
        <v>990</v>
      </c>
      <c r="C42" s="185">
        <v>8.2200000000000006</v>
      </c>
      <c r="D42" s="24">
        <v>1</v>
      </c>
      <c r="E42" s="26">
        <v>1794</v>
      </c>
      <c r="F42" s="26">
        <f t="shared" si="54"/>
        <v>1794</v>
      </c>
      <c r="G42" s="163">
        <f t="shared" si="55"/>
        <v>1776.06</v>
      </c>
      <c r="H42" s="24">
        <v>1</v>
      </c>
      <c r="I42" s="26">
        <v>1794</v>
      </c>
      <c r="J42" s="26">
        <f t="shared" si="56"/>
        <v>1794</v>
      </c>
      <c r="K42" s="163">
        <f t="shared" si="57"/>
        <v>1776.06</v>
      </c>
      <c r="L42" s="49">
        <v>90.2</v>
      </c>
      <c r="M42" s="41">
        <v>125.1</v>
      </c>
      <c r="N42" s="26">
        <v>35</v>
      </c>
      <c r="O42" s="26">
        <f t="shared" si="58"/>
        <v>997.14285714285688</v>
      </c>
      <c r="P42" s="163">
        <f t="shared" si="59"/>
        <v>987.17142857142824</v>
      </c>
      <c r="Q42" s="24">
        <v>20</v>
      </c>
      <c r="R42" s="41">
        <v>4.43</v>
      </c>
      <c r="S42" s="41">
        <f t="shared" si="60"/>
        <v>88.6</v>
      </c>
      <c r="T42" s="168">
        <f t="shared" si="61"/>
        <v>87.713999999999999</v>
      </c>
      <c r="U42" s="28"/>
      <c r="V42" s="221">
        <f t="shared" ref="V42" si="130">IF(U42=0,0,AVERAGE(B40:B42)*(U42)/1000)</f>
        <v>0</v>
      </c>
      <c r="W42" s="185">
        <v>9.69</v>
      </c>
      <c r="X42" s="27">
        <v>1</v>
      </c>
      <c r="Y42" s="26">
        <v>541</v>
      </c>
      <c r="Z42" s="186">
        <f t="shared" si="69"/>
        <v>541</v>
      </c>
      <c r="AA42" s="221">
        <f t="shared" si="70"/>
        <v>535.59</v>
      </c>
      <c r="AB42" s="49">
        <v>91</v>
      </c>
      <c r="AC42" s="41">
        <v>93</v>
      </c>
      <c r="AD42" s="26">
        <v>100</v>
      </c>
      <c r="AE42" s="186">
        <f t="shared" si="64"/>
        <v>20</v>
      </c>
      <c r="AF42" s="163">
        <f t="shared" si="71"/>
        <v>19.8</v>
      </c>
      <c r="AG42" s="224">
        <v>1</v>
      </c>
      <c r="AH42" s="41">
        <v>0.66200000000000003</v>
      </c>
      <c r="AI42" s="187">
        <f t="shared" si="65"/>
        <v>0.66200000000000003</v>
      </c>
      <c r="AJ42" s="168">
        <f t="shared" si="72"/>
        <v>0.65537999999999996</v>
      </c>
      <c r="AK42" s="870"/>
      <c r="AL42" s="731"/>
      <c r="AM42" s="163">
        <f t="shared" ref="AM42" si="131">IF(AL42=0,0,AVERAGE(B37:B42)*(AL42)/1000)</f>
        <v>0</v>
      </c>
      <c r="AN42" s="29"/>
      <c r="AO42" s="25">
        <f t="shared" si="93"/>
        <v>97.994269340974213</v>
      </c>
      <c r="AP42" s="273">
        <f t="shared" si="94"/>
        <v>99.252821670428887</v>
      </c>
      <c r="AQ42" s="259">
        <v>51.72</v>
      </c>
      <c r="AR42" s="49"/>
      <c r="AS42" s="41"/>
      <c r="AT42" s="41"/>
      <c r="AU42" s="71">
        <f t="shared" si="67"/>
        <v>0</v>
      </c>
      <c r="AV42" s="222" t="s">
        <v>232</v>
      </c>
      <c r="AW42" s="199"/>
      <c r="AX42" s="7" t="s">
        <v>206</v>
      </c>
      <c r="AY42" s="188"/>
      <c r="AZ42" s="39"/>
      <c r="BA42" s="58"/>
      <c r="BB42" s="179">
        <f t="shared" si="16"/>
        <v>0</v>
      </c>
      <c r="BC42" s="163">
        <f t="shared" si="38"/>
        <v>0</v>
      </c>
      <c r="BD42" s="40"/>
      <c r="BE42" s="58"/>
      <c r="BF42" s="179">
        <f t="shared" si="17"/>
        <v>0</v>
      </c>
      <c r="BG42" s="163">
        <f t="shared" si="39"/>
        <v>0</v>
      </c>
      <c r="BH42" s="40" t="s">
        <v>94</v>
      </c>
      <c r="BI42" s="885">
        <v>0.01</v>
      </c>
      <c r="BJ42" s="163">
        <f t="shared" si="18"/>
        <v>4.9500000000000004E-3</v>
      </c>
      <c r="BK42" s="40"/>
      <c r="BL42" s="61"/>
      <c r="BM42" s="179">
        <f t="shared" si="19"/>
        <v>0</v>
      </c>
      <c r="BN42" s="163">
        <f t="shared" si="40"/>
        <v>0</v>
      </c>
      <c r="BO42" s="39"/>
      <c r="BP42" s="57"/>
      <c r="BQ42" s="179">
        <f t="shared" si="20"/>
        <v>0</v>
      </c>
      <c r="BR42" s="163">
        <f t="shared" si="41"/>
        <v>0</v>
      </c>
      <c r="BS42" s="39"/>
      <c r="BT42" s="62"/>
      <c r="BU42" s="179">
        <f t="shared" si="21"/>
        <v>0</v>
      </c>
      <c r="BV42" s="163">
        <f t="shared" si="42"/>
        <v>0</v>
      </c>
      <c r="BW42" s="39"/>
      <c r="BX42" s="56"/>
      <c r="BY42" s="178">
        <f t="shared" si="22"/>
        <v>0</v>
      </c>
      <c r="BZ42" s="163">
        <f t="shared" si="43"/>
        <v>0</v>
      </c>
      <c r="CA42" s="40"/>
      <c r="CB42" s="58"/>
      <c r="CC42" s="179">
        <f t="shared" si="23"/>
        <v>0</v>
      </c>
      <c r="CD42" s="163">
        <f t="shared" si="44"/>
        <v>0</v>
      </c>
      <c r="CE42" s="39"/>
      <c r="CF42" s="62"/>
      <c r="CG42" s="179">
        <f t="shared" si="24"/>
        <v>0</v>
      </c>
      <c r="CH42" s="163">
        <f t="shared" si="45"/>
        <v>0</v>
      </c>
      <c r="CI42" s="39"/>
      <c r="CJ42" s="56"/>
      <c r="CK42" s="178">
        <f t="shared" si="25"/>
        <v>0</v>
      </c>
      <c r="CL42" s="163">
        <f t="shared" si="46"/>
        <v>0</v>
      </c>
      <c r="CM42" s="40"/>
      <c r="CN42" s="86"/>
      <c r="CO42" s="179">
        <f t="shared" si="26"/>
        <v>0</v>
      </c>
      <c r="CP42" s="163">
        <f t="shared" si="47"/>
        <v>0</v>
      </c>
      <c r="CQ42" s="228" t="s">
        <v>94</v>
      </c>
      <c r="CR42" s="61">
        <v>0.01</v>
      </c>
      <c r="CS42" s="167">
        <f t="shared" si="27"/>
        <v>4.9500000000000004E-3</v>
      </c>
      <c r="CT42" s="40"/>
      <c r="CU42" s="59"/>
      <c r="CV42" s="179">
        <f t="shared" si="28"/>
        <v>0</v>
      </c>
      <c r="CW42" s="163">
        <f t="shared" si="48"/>
        <v>0</v>
      </c>
      <c r="CX42" s="39"/>
      <c r="CY42" s="189"/>
      <c r="CZ42" s="179">
        <f t="shared" si="29"/>
        <v>0</v>
      </c>
      <c r="DA42" s="163">
        <f t="shared" si="49"/>
        <v>0</v>
      </c>
      <c r="DB42" s="39"/>
      <c r="DC42" s="63"/>
      <c r="DD42" s="179">
        <f t="shared" si="30"/>
        <v>0</v>
      </c>
      <c r="DE42" s="163">
        <f t="shared" si="50"/>
        <v>0</v>
      </c>
      <c r="DF42" s="39"/>
      <c r="DG42" s="62"/>
      <c r="DH42" s="729">
        <f t="shared" si="31"/>
        <v>0</v>
      </c>
      <c r="DI42" s="72">
        <f t="shared" si="51"/>
        <v>0</v>
      </c>
      <c r="DJ42" s="40"/>
      <c r="DK42" s="59"/>
      <c r="DL42" s="163">
        <f t="shared" si="32"/>
        <v>0</v>
      </c>
      <c r="DM42" s="178">
        <f t="shared" si="52"/>
        <v>0</v>
      </c>
      <c r="DN42" s="39"/>
      <c r="DO42" s="63"/>
      <c r="DP42" s="179">
        <f t="shared" si="33"/>
        <v>0</v>
      </c>
      <c r="DQ42" s="221">
        <f t="shared" si="53"/>
        <v>0</v>
      </c>
      <c r="DR42" s="305"/>
    </row>
    <row r="43" spans="1:122" outlineLevel="1" x14ac:dyDescent="0.25">
      <c r="A43" s="46">
        <f t="shared" si="34"/>
        <v>43130</v>
      </c>
      <c r="B43" s="23">
        <v>692</v>
      </c>
      <c r="C43" s="185">
        <v>8.4</v>
      </c>
      <c r="D43" s="24">
        <v>1</v>
      </c>
      <c r="E43" s="26">
        <v>1833</v>
      </c>
      <c r="F43" s="26">
        <f t="shared" si="54"/>
        <v>1833</v>
      </c>
      <c r="G43" s="163">
        <f t="shared" si="55"/>
        <v>1268.4359999999999</v>
      </c>
      <c r="H43" s="24">
        <v>1</v>
      </c>
      <c r="I43" s="26">
        <v>685</v>
      </c>
      <c r="J43" s="26">
        <f t="shared" si="56"/>
        <v>685</v>
      </c>
      <c r="K43" s="163">
        <f t="shared" si="57"/>
        <v>474.02</v>
      </c>
      <c r="L43" s="49">
        <v>89.3</v>
      </c>
      <c r="M43" s="41">
        <v>128.19999999999999</v>
      </c>
      <c r="N43" s="26">
        <v>33</v>
      </c>
      <c r="O43" s="26">
        <f t="shared" si="58"/>
        <v>1178.7878787878785</v>
      </c>
      <c r="P43" s="163">
        <f t="shared" si="59"/>
        <v>815.72121212121192</v>
      </c>
      <c r="Q43" s="24">
        <v>20</v>
      </c>
      <c r="R43" s="41">
        <v>3.09</v>
      </c>
      <c r="S43" s="41">
        <f t="shared" si="60"/>
        <v>61.8</v>
      </c>
      <c r="T43" s="168">
        <f t="shared" si="61"/>
        <v>42.765599999999999</v>
      </c>
      <c r="U43" s="28">
        <v>41</v>
      </c>
      <c r="V43" s="221">
        <f t="shared" ref="V43" si="132">IF(U43=0,0,IF(COUNT(B43)=0,0,(AVERAGE(B43)*U43/1000)))</f>
        <v>28.372</v>
      </c>
      <c r="W43" s="185">
        <v>9.8000000000000007</v>
      </c>
      <c r="X43" s="27">
        <v>1</v>
      </c>
      <c r="Y43" s="26">
        <v>506</v>
      </c>
      <c r="Z43" s="186">
        <f t="shared" si="69"/>
        <v>506</v>
      </c>
      <c r="AA43" s="221">
        <f t="shared" si="70"/>
        <v>350.15199999999999</v>
      </c>
      <c r="AB43" s="49">
        <v>89.7</v>
      </c>
      <c r="AC43" s="41">
        <v>91.7</v>
      </c>
      <c r="AD43" s="26">
        <v>170</v>
      </c>
      <c r="AE43" s="186">
        <f t="shared" si="64"/>
        <v>11.764705882352942</v>
      </c>
      <c r="AF43" s="163">
        <f t="shared" si="71"/>
        <v>8.1411764705882366</v>
      </c>
      <c r="AG43" s="224">
        <v>1</v>
      </c>
      <c r="AH43" s="41">
        <v>0.749</v>
      </c>
      <c r="AI43" s="187">
        <f t="shared" si="65"/>
        <v>0.749</v>
      </c>
      <c r="AJ43" s="168">
        <f t="shared" si="72"/>
        <v>0.51830799999999999</v>
      </c>
      <c r="AK43" s="870"/>
      <c r="AL43" s="731">
        <v>16.600000000000001</v>
      </c>
      <c r="AM43" s="163">
        <f t="shared" ref="AM43" si="133">IF(AL43=0,0,AVERAGE(B36:B43)*(AL43)/1000)</f>
        <v>12.575685714285715</v>
      </c>
      <c r="AN43" s="29">
        <f t="shared" ref="AN43:AN44" si="134">IF(B43=0,0,IF(F43&gt;0,SUM((F43-Z43)/F43*100),0))</f>
        <v>72.394980905619207</v>
      </c>
      <c r="AO43" s="25">
        <f t="shared" si="93"/>
        <v>99.001965824890377</v>
      </c>
      <c r="AP43" s="273">
        <f t="shared" si="94"/>
        <v>98.788025889967628</v>
      </c>
      <c r="AQ43" s="73">
        <v>52.8</v>
      </c>
      <c r="AR43" s="49">
        <v>13.76</v>
      </c>
      <c r="AS43" s="41">
        <v>13.9156</v>
      </c>
      <c r="AT43" s="41">
        <v>13.854100000000001</v>
      </c>
      <c r="AU43" s="72">
        <f t="shared" si="67"/>
        <v>60.475578406170385</v>
      </c>
      <c r="AV43" s="222" t="s">
        <v>232</v>
      </c>
      <c r="AW43" s="199"/>
      <c r="AX43" s="7" t="s">
        <v>206</v>
      </c>
      <c r="AY43" s="188"/>
      <c r="AZ43" s="39"/>
      <c r="BA43" s="58">
        <v>29</v>
      </c>
      <c r="BB43" s="179">
        <f t="shared" si="16"/>
        <v>20.068000000000001</v>
      </c>
      <c r="BC43" s="163">
        <f t="shared" si="38"/>
        <v>20.068000000000001</v>
      </c>
      <c r="BD43" s="40"/>
      <c r="BE43" s="58">
        <v>0.61599999999999999</v>
      </c>
      <c r="BF43" s="179">
        <f t="shared" si="17"/>
        <v>0.42627199999999998</v>
      </c>
      <c r="BG43" s="163">
        <f t="shared" si="39"/>
        <v>0.42627199999999998</v>
      </c>
      <c r="BH43" s="40" t="s">
        <v>94</v>
      </c>
      <c r="BI43" s="885">
        <v>0.01</v>
      </c>
      <c r="BJ43" s="163">
        <f t="shared" si="18"/>
        <v>3.46E-3</v>
      </c>
      <c r="BK43" s="40"/>
      <c r="BL43" s="61">
        <v>0.318</v>
      </c>
      <c r="BM43" s="179">
        <f t="shared" si="19"/>
        <v>0.220056</v>
      </c>
      <c r="BN43" s="163">
        <f t="shared" si="40"/>
        <v>0.220056</v>
      </c>
      <c r="BO43" s="39"/>
      <c r="BP43" s="57">
        <v>62</v>
      </c>
      <c r="BQ43" s="179">
        <f t="shared" si="20"/>
        <v>42.904000000000003</v>
      </c>
      <c r="BR43" s="163">
        <f t="shared" si="41"/>
        <v>42.904000000000003</v>
      </c>
      <c r="BS43" s="39"/>
      <c r="BT43" s="62">
        <v>3.407</v>
      </c>
      <c r="BU43" s="179">
        <f t="shared" si="21"/>
        <v>2.3576440000000001</v>
      </c>
      <c r="BV43" s="163">
        <f t="shared" si="42"/>
        <v>2.3576440000000001</v>
      </c>
      <c r="BW43" s="39"/>
      <c r="BX43" s="56">
        <v>0.14000000000000001</v>
      </c>
      <c r="BY43" s="178">
        <f t="shared" si="22"/>
        <v>9.6880000000000008E-2</v>
      </c>
      <c r="BZ43" s="163">
        <f t="shared" si="43"/>
        <v>9.6880000000000008E-2</v>
      </c>
      <c r="CA43" s="40" t="s">
        <v>94</v>
      </c>
      <c r="CB43" s="58">
        <v>0.06</v>
      </c>
      <c r="CC43" s="179">
        <f t="shared" si="23"/>
        <v>2.0759999999999997E-2</v>
      </c>
      <c r="CD43" s="163">
        <f t="shared" si="44"/>
        <v>4.1519999999999994E-2</v>
      </c>
      <c r="CE43" s="39"/>
      <c r="CF43" s="62">
        <v>335</v>
      </c>
      <c r="CG43" s="179">
        <f t="shared" si="24"/>
        <v>231.82</v>
      </c>
      <c r="CH43" s="163">
        <f t="shared" si="45"/>
        <v>231.82</v>
      </c>
      <c r="CI43" s="39"/>
      <c r="CJ43" s="56">
        <v>0.87</v>
      </c>
      <c r="CK43" s="178">
        <f t="shared" si="25"/>
        <v>0.60203999999999991</v>
      </c>
      <c r="CL43" s="163">
        <f t="shared" si="46"/>
        <v>0.60203999999999991</v>
      </c>
      <c r="CM43" s="40"/>
      <c r="CN43" s="86">
        <v>0.11799999999999999</v>
      </c>
      <c r="CO43" s="179">
        <f t="shared" si="26"/>
        <v>8.1655999999999992E-2</v>
      </c>
      <c r="CP43" s="163">
        <f t="shared" si="47"/>
        <v>8.1655999999999992E-2</v>
      </c>
      <c r="CQ43" s="228"/>
      <c r="CR43" s="61">
        <v>0.02</v>
      </c>
      <c r="CS43" s="167">
        <f t="shared" si="27"/>
        <v>1.384E-2</v>
      </c>
      <c r="CT43" s="40"/>
      <c r="CU43" s="59">
        <v>0.22450000000000001</v>
      </c>
      <c r="CV43" s="179">
        <f t="shared" si="28"/>
        <v>0.15535400000000002</v>
      </c>
      <c r="CW43" s="163">
        <f t="shared" si="48"/>
        <v>0.15535400000000002</v>
      </c>
      <c r="CX43" s="39"/>
      <c r="CY43" s="189">
        <v>0.58099999999999996</v>
      </c>
      <c r="CZ43" s="179">
        <f t="shared" si="29"/>
        <v>0.40205199999999996</v>
      </c>
      <c r="DA43" s="163">
        <f t="shared" si="49"/>
        <v>0.40205199999999996</v>
      </c>
      <c r="DB43" s="39"/>
      <c r="DC43" s="63">
        <v>0.18099999999999999</v>
      </c>
      <c r="DD43" s="179">
        <f t="shared" si="30"/>
        <v>0.125252</v>
      </c>
      <c r="DE43" s="163">
        <f t="shared" si="50"/>
        <v>0.125252</v>
      </c>
      <c r="DF43" s="39"/>
      <c r="DG43" s="62">
        <v>5.7000000000000002E-2</v>
      </c>
      <c r="DH43" s="729">
        <f t="shared" si="31"/>
        <v>3.9444E-2</v>
      </c>
      <c r="DI43" s="72">
        <f t="shared" si="51"/>
        <v>3.9444E-2</v>
      </c>
      <c r="DJ43" s="40" t="s">
        <v>94</v>
      </c>
      <c r="DK43" s="58">
        <v>0.06</v>
      </c>
      <c r="DL43" s="163">
        <f t="shared" si="32"/>
        <v>2.0759999999999997E-2</v>
      </c>
      <c r="DM43" s="178">
        <f t="shared" si="52"/>
        <v>4.1519999999999994E-2</v>
      </c>
      <c r="DN43" s="39"/>
      <c r="DO43" s="63">
        <v>1.18</v>
      </c>
      <c r="DP43" s="179">
        <f t="shared" si="33"/>
        <v>0.81655999999999995</v>
      </c>
      <c r="DQ43" s="221">
        <f t="shared" si="53"/>
        <v>0.81655999999999995</v>
      </c>
      <c r="DR43" s="305"/>
    </row>
    <row r="44" spans="1:122" s="861" customFormat="1" x14ac:dyDescent="0.25">
      <c r="A44" s="46">
        <f t="shared" si="34"/>
        <v>43131</v>
      </c>
      <c r="B44" s="823">
        <v>701</v>
      </c>
      <c r="C44" s="824">
        <v>8.4</v>
      </c>
      <c r="D44" s="825">
        <v>1</v>
      </c>
      <c r="E44" s="826">
        <v>4215</v>
      </c>
      <c r="F44" s="826">
        <f t="shared" si="54"/>
        <v>4215</v>
      </c>
      <c r="G44" s="827">
        <f t="shared" si="55"/>
        <v>2954.7150000000001</v>
      </c>
      <c r="H44" s="825">
        <v>1</v>
      </c>
      <c r="I44" s="826">
        <v>654</v>
      </c>
      <c r="J44" s="826">
        <f t="shared" si="56"/>
        <v>654</v>
      </c>
      <c r="K44" s="827">
        <f t="shared" si="57"/>
        <v>458.45400000000001</v>
      </c>
      <c r="L44" s="828">
        <v>87</v>
      </c>
      <c r="M44" s="829">
        <v>218.1</v>
      </c>
      <c r="N44" s="826">
        <v>31</v>
      </c>
      <c r="O44" s="826">
        <f t="shared" si="58"/>
        <v>4229.0322580645161</v>
      </c>
      <c r="P44" s="827">
        <f t="shared" si="59"/>
        <v>2964.5516129032258</v>
      </c>
      <c r="Q44" s="825">
        <v>20</v>
      </c>
      <c r="R44" s="829">
        <v>7.6</v>
      </c>
      <c r="S44" s="829">
        <f t="shared" si="60"/>
        <v>152</v>
      </c>
      <c r="T44" s="830">
        <f t="shared" si="61"/>
        <v>106.55200000000001</v>
      </c>
      <c r="U44" s="831"/>
      <c r="V44" s="832">
        <f t="shared" ref="V44" si="135">IF(U44=0,0,AVERAGE(B42:B44)*(U44)/1000)</f>
        <v>0</v>
      </c>
      <c r="W44" s="824">
        <v>9.8000000000000007</v>
      </c>
      <c r="X44" s="833">
        <v>1</v>
      </c>
      <c r="Y44" s="826">
        <v>433</v>
      </c>
      <c r="Z44" s="834">
        <f t="shared" si="69"/>
        <v>433</v>
      </c>
      <c r="AA44" s="832">
        <f t="shared" si="70"/>
        <v>303.53300000000002</v>
      </c>
      <c r="AB44" s="828">
        <v>88.4</v>
      </c>
      <c r="AC44" s="829">
        <v>92.6</v>
      </c>
      <c r="AD44" s="826">
        <v>200</v>
      </c>
      <c r="AE44" s="834">
        <f t="shared" si="64"/>
        <v>20.999999999999947</v>
      </c>
      <c r="AF44" s="827">
        <f t="shared" si="71"/>
        <v>14.720999999999961</v>
      </c>
      <c r="AG44" s="835">
        <v>1</v>
      </c>
      <c r="AH44" s="829">
        <v>0.89400000000000002</v>
      </c>
      <c r="AI44" s="836">
        <f t="shared" si="65"/>
        <v>0.89400000000000002</v>
      </c>
      <c r="AJ44" s="830">
        <f t="shared" si="72"/>
        <v>0.62669399999999997</v>
      </c>
      <c r="AK44" s="871"/>
      <c r="AL44" s="838"/>
      <c r="AM44" s="827">
        <f t="shared" ref="AM44" si="136">IF(AL44=0,0,AVERAGE(B39:B44)*(AL44)/1000)</f>
        <v>0</v>
      </c>
      <c r="AN44" s="839">
        <f t="shared" si="134"/>
        <v>89.727164887307225</v>
      </c>
      <c r="AO44" s="840">
        <f t="shared" si="93"/>
        <v>99.503432494279181</v>
      </c>
      <c r="AP44" s="841">
        <f t="shared" si="94"/>
        <v>99.411842105263162</v>
      </c>
      <c r="AQ44" s="842"/>
      <c r="AR44" s="828"/>
      <c r="AS44" s="829"/>
      <c r="AT44" s="829"/>
      <c r="AU44" s="843">
        <f t="shared" si="67"/>
        <v>0</v>
      </c>
      <c r="AV44" s="222" t="s">
        <v>232</v>
      </c>
      <c r="AW44" s="844" t="s">
        <v>209</v>
      </c>
      <c r="AX44" s="845" t="s">
        <v>391</v>
      </c>
      <c r="AY44" s="846"/>
      <c r="AZ44" s="847"/>
      <c r="BA44" s="848"/>
      <c r="BB44" s="179">
        <f t="shared" si="16"/>
        <v>0</v>
      </c>
      <c r="BC44" s="827">
        <f t="shared" si="38"/>
        <v>0</v>
      </c>
      <c r="BD44" s="849"/>
      <c r="BE44" s="848"/>
      <c r="BF44" s="179">
        <f t="shared" si="17"/>
        <v>0</v>
      </c>
      <c r="BG44" s="827">
        <f t="shared" si="39"/>
        <v>0</v>
      </c>
      <c r="BH44" s="849" t="s">
        <v>94</v>
      </c>
      <c r="BI44" s="886">
        <v>0.01</v>
      </c>
      <c r="BJ44" s="163">
        <f t="shared" si="18"/>
        <v>3.5049999999999999E-3</v>
      </c>
      <c r="BK44" s="849"/>
      <c r="BL44" s="851"/>
      <c r="BM44" s="179">
        <f t="shared" si="19"/>
        <v>0</v>
      </c>
      <c r="BN44" s="827">
        <f t="shared" si="40"/>
        <v>0</v>
      </c>
      <c r="BO44" s="847"/>
      <c r="BP44" s="852"/>
      <c r="BQ44" s="179">
        <f t="shared" si="20"/>
        <v>0</v>
      </c>
      <c r="BR44" s="827">
        <f t="shared" si="41"/>
        <v>0</v>
      </c>
      <c r="BS44" s="847"/>
      <c r="BT44" s="853"/>
      <c r="BU44" s="179">
        <f t="shared" si="21"/>
        <v>0</v>
      </c>
      <c r="BV44" s="827">
        <f t="shared" si="42"/>
        <v>0</v>
      </c>
      <c r="BW44" s="847"/>
      <c r="BX44" s="854"/>
      <c r="BY44" s="178">
        <f t="shared" si="22"/>
        <v>0</v>
      </c>
      <c r="BZ44" s="827">
        <f t="shared" si="43"/>
        <v>0</v>
      </c>
      <c r="CA44" s="849"/>
      <c r="CB44" s="848"/>
      <c r="CC44" s="179">
        <f t="shared" si="23"/>
        <v>0</v>
      </c>
      <c r="CD44" s="827">
        <f t="shared" si="44"/>
        <v>0</v>
      </c>
      <c r="CE44" s="847"/>
      <c r="CF44" s="853"/>
      <c r="CG44" s="179">
        <f t="shared" si="24"/>
        <v>0</v>
      </c>
      <c r="CH44" s="827">
        <f t="shared" si="45"/>
        <v>0</v>
      </c>
      <c r="CI44" s="847"/>
      <c r="CJ44" s="854"/>
      <c r="CK44" s="178">
        <f t="shared" si="25"/>
        <v>0</v>
      </c>
      <c r="CL44" s="827">
        <f t="shared" si="46"/>
        <v>0</v>
      </c>
      <c r="CM44" s="849"/>
      <c r="CN44" s="855"/>
      <c r="CO44" s="179">
        <f t="shared" si="26"/>
        <v>0</v>
      </c>
      <c r="CP44" s="827">
        <f t="shared" si="47"/>
        <v>0</v>
      </c>
      <c r="CQ44" s="850" t="s">
        <v>94</v>
      </c>
      <c r="CR44" s="851">
        <v>0.01</v>
      </c>
      <c r="CS44" s="167">
        <f t="shared" si="27"/>
        <v>3.5049999999999999E-3</v>
      </c>
      <c r="CT44" s="849"/>
      <c r="CU44" s="856"/>
      <c r="CV44" s="179">
        <f t="shared" si="28"/>
        <v>0</v>
      </c>
      <c r="CW44" s="827">
        <f t="shared" si="48"/>
        <v>0</v>
      </c>
      <c r="CX44" s="847"/>
      <c r="CY44" s="857"/>
      <c r="CZ44" s="179">
        <f t="shared" si="29"/>
        <v>0</v>
      </c>
      <c r="DA44" s="827">
        <f t="shared" si="49"/>
        <v>0</v>
      </c>
      <c r="DB44" s="847"/>
      <c r="DC44" s="858"/>
      <c r="DD44" s="179">
        <f t="shared" si="30"/>
        <v>0</v>
      </c>
      <c r="DE44" s="827">
        <f t="shared" si="50"/>
        <v>0</v>
      </c>
      <c r="DF44" s="847"/>
      <c r="DG44" s="853"/>
      <c r="DH44" s="729">
        <f t="shared" si="31"/>
        <v>0</v>
      </c>
      <c r="DI44" s="859">
        <f t="shared" si="51"/>
        <v>0</v>
      </c>
      <c r="DJ44" s="849"/>
      <c r="DK44" s="856"/>
      <c r="DL44" s="163">
        <f t="shared" si="32"/>
        <v>0</v>
      </c>
      <c r="DM44" s="837">
        <f t="shared" si="52"/>
        <v>0</v>
      </c>
      <c r="DN44" s="847"/>
      <c r="DO44" s="858"/>
      <c r="DP44" s="179">
        <f t="shared" si="33"/>
        <v>0</v>
      </c>
      <c r="DQ44" s="832">
        <f t="shared" si="53"/>
        <v>0</v>
      </c>
      <c r="DR44" s="860"/>
    </row>
    <row r="45" spans="1:122" outlineLevel="1" x14ac:dyDescent="0.25">
      <c r="A45" s="46">
        <f>A44+1</f>
        <v>43132</v>
      </c>
      <c r="B45" s="23">
        <v>730</v>
      </c>
      <c r="C45" s="185">
        <v>8.1999999999999993</v>
      </c>
      <c r="D45" s="24">
        <v>1</v>
      </c>
      <c r="E45" s="26">
        <v>1842</v>
      </c>
      <c r="F45" s="26">
        <f t="shared" si="54"/>
        <v>1842</v>
      </c>
      <c r="G45" s="163">
        <f t="shared" si="55"/>
        <v>1344.66</v>
      </c>
      <c r="H45" s="24">
        <v>1</v>
      </c>
      <c r="I45" s="26">
        <v>374</v>
      </c>
      <c r="J45" s="26">
        <f t="shared" si="56"/>
        <v>374</v>
      </c>
      <c r="K45" s="163">
        <f t="shared" si="57"/>
        <v>273.02</v>
      </c>
      <c r="L45" s="49">
        <v>88.3</v>
      </c>
      <c r="M45" s="41">
        <v>138.30000000000001</v>
      </c>
      <c r="N45" s="26">
        <v>30</v>
      </c>
      <c r="O45" s="26">
        <f t="shared" si="58"/>
        <v>1666.6666666666672</v>
      </c>
      <c r="P45" s="163">
        <f t="shared" si="59"/>
        <v>1216.666666666667</v>
      </c>
      <c r="Q45" s="24">
        <v>20</v>
      </c>
      <c r="R45" s="41">
        <v>3.43</v>
      </c>
      <c r="S45" s="41">
        <f t="shared" si="60"/>
        <v>68.600000000000009</v>
      </c>
      <c r="T45" s="168">
        <f t="shared" si="61"/>
        <v>50.07800000000001</v>
      </c>
      <c r="U45" s="28"/>
      <c r="V45" s="221">
        <f t="shared" ref="V45" si="137">IF(U45=0,0,IF(COUNT(B45)=0,0,(AVERAGE(B45)*U45/1000)))</f>
        <v>0</v>
      </c>
      <c r="W45" s="185">
        <v>9.6999999999999993</v>
      </c>
      <c r="X45" s="27">
        <v>1</v>
      </c>
      <c r="Y45" s="26">
        <v>257</v>
      </c>
      <c r="Z45" s="186">
        <f t="shared" si="69"/>
        <v>257</v>
      </c>
      <c r="AA45" s="221">
        <f t="shared" si="70"/>
        <v>187.61</v>
      </c>
      <c r="AB45" s="49">
        <v>87.2</v>
      </c>
      <c r="AC45" s="41">
        <v>89.8</v>
      </c>
      <c r="AD45" s="26">
        <v>200</v>
      </c>
      <c r="AE45" s="186">
        <f t="shared" si="64"/>
        <v>12.999999999999973</v>
      </c>
      <c r="AF45" s="163">
        <f t="shared" si="71"/>
        <v>9.4899999999999807</v>
      </c>
      <c r="AG45" s="224">
        <v>1</v>
      </c>
      <c r="AH45" s="41">
        <v>0.51</v>
      </c>
      <c r="AI45" s="187">
        <f t="shared" si="65"/>
        <v>0.51</v>
      </c>
      <c r="AJ45" s="168">
        <f t="shared" si="72"/>
        <v>0.37230000000000002</v>
      </c>
      <c r="AK45" s="870"/>
      <c r="AL45" s="731"/>
      <c r="AM45" s="163">
        <f t="shared" ref="AM45" si="138">IF(AL45=0,0,AVERAGE(B38:B45)*(AL45)/1000)</f>
        <v>0</v>
      </c>
      <c r="AN45" s="29">
        <f t="shared" ref="AN45:AN46" si="139">IF(B45=0,0,IF(F45&gt;0,SUM((F45-Z45)/F45*100),0))</f>
        <v>86.047774158523353</v>
      </c>
      <c r="AO45" s="25">
        <f t="shared" si="93"/>
        <v>99.22</v>
      </c>
      <c r="AP45" s="273">
        <f t="shared" si="94"/>
        <v>99.256559766763843</v>
      </c>
      <c r="AQ45" s="73">
        <v>52</v>
      </c>
      <c r="AR45" s="49"/>
      <c r="AS45" s="41"/>
      <c r="AT45" s="41"/>
      <c r="AU45" s="72">
        <f t="shared" si="67"/>
        <v>0</v>
      </c>
      <c r="AV45" s="222" t="s">
        <v>232</v>
      </c>
      <c r="AW45" s="199"/>
      <c r="AX45" s="7" t="s">
        <v>207</v>
      </c>
      <c r="AY45" s="188"/>
      <c r="AZ45" s="39"/>
      <c r="BA45" s="58"/>
      <c r="BB45" s="179">
        <f t="shared" si="16"/>
        <v>0</v>
      </c>
      <c r="BC45" s="163">
        <f t="shared" si="38"/>
        <v>0</v>
      </c>
      <c r="BD45" s="40"/>
      <c r="BE45" s="58"/>
      <c r="BF45" s="179">
        <f t="shared" si="17"/>
        <v>0</v>
      </c>
      <c r="BG45" s="163">
        <f t="shared" si="39"/>
        <v>0</v>
      </c>
      <c r="BH45" s="40" t="s">
        <v>94</v>
      </c>
      <c r="BI45" s="885">
        <v>0.01</v>
      </c>
      <c r="BJ45" s="163">
        <f t="shared" si="18"/>
        <v>3.65E-3</v>
      </c>
      <c r="BK45" s="40"/>
      <c r="BL45" s="61"/>
      <c r="BM45" s="179">
        <f t="shared" si="19"/>
        <v>0</v>
      </c>
      <c r="BN45" s="163">
        <f t="shared" si="40"/>
        <v>0</v>
      </c>
      <c r="BO45" s="39"/>
      <c r="BP45" s="57"/>
      <c r="BQ45" s="179">
        <f t="shared" si="20"/>
        <v>0</v>
      </c>
      <c r="BR45" s="163">
        <f t="shared" si="41"/>
        <v>0</v>
      </c>
      <c r="BS45" s="39"/>
      <c r="BT45" s="62"/>
      <c r="BU45" s="179">
        <f t="shared" si="21"/>
        <v>0</v>
      </c>
      <c r="BV45" s="163">
        <f t="shared" si="42"/>
        <v>0</v>
      </c>
      <c r="BW45" s="39"/>
      <c r="BX45" s="56"/>
      <c r="BY45" s="178">
        <f t="shared" si="22"/>
        <v>0</v>
      </c>
      <c r="BZ45" s="163">
        <f t="shared" si="43"/>
        <v>0</v>
      </c>
      <c r="CA45" s="40"/>
      <c r="CB45" s="58"/>
      <c r="CC45" s="179">
        <f t="shared" si="23"/>
        <v>0</v>
      </c>
      <c r="CD45" s="163">
        <f t="shared" si="44"/>
        <v>0</v>
      </c>
      <c r="CE45" s="39"/>
      <c r="CF45" s="62"/>
      <c r="CG45" s="179">
        <f t="shared" si="24"/>
        <v>0</v>
      </c>
      <c r="CH45" s="163">
        <f t="shared" si="45"/>
        <v>0</v>
      </c>
      <c r="CI45" s="39"/>
      <c r="CJ45" s="56"/>
      <c r="CK45" s="178">
        <f t="shared" si="25"/>
        <v>0</v>
      </c>
      <c r="CL45" s="163">
        <f t="shared" si="46"/>
        <v>0</v>
      </c>
      <c r="CM45" s="40"/>
      <c r="CN45" s="86"/>
      <c r="CO45" s="179">
        <f t="shared" si="26"/>
        <v>0</v>
      </c>
      <c r="CP45" s="163">
        <f t="shared" si="47"/>
        <v>0</v>
      </c>
      <c r="CQ45" s="228" t="s">
        <v>94</v>
      </c>
      <c r="CR45" s="61">
        <v>0.01</v>
      </c>
      <c r="CS45" s="167">
        <f t="shared" si="27"/>
        <v>3.65E-3</v>
      </c>
      <c r="CT45" s="40"/>
      <c r="CU45" s="59"/>
      <c r="CV45" s="179">
        <f t="shared" si="28"/>
        <v>0</v>
      </c>
      <c r="CW45" s="163">
        <f t="shared" si="48"/>
        <v>0</v>
      </c>
      <c r="CX45" s="39"/>
      <c r="CY45" s="189"/>
      <c r="CZ45" s="179">
        <f t="shared" si="29"/>
        <v>0</v>
      </c>
      <c r="DA45" s="163">
        <f t="shared" si="49"/>
        <v>0</v>
      </c>
      <c r="DB45" s="39"/>
      <c r="DC45" s="63"/>
      <c r="DD45" s="179">
        <f t="shared" si="30"/>
        <v>0</v>
      </c>
      <c r="DE45" s="163">
        <f t="shared" si="50"/>
        <v>0</v>
      </c>
      <c r="DF45" s="39"/>
      <c r="DG45" s="62"/>
      <c r="DH45" s="729">
        <f t="shared" si="31"/>
        <v>0</v>
      </c>
      <c r="DI45" s="72">
        <f t="shared" si="51"/>
        <v>0</v>
      </c>
      <c r="DJ45" s="40"/>
      <c r="DK45" s="59"/>
      <c r="DL45" s="163">
        <f t="shared" si="32"/>
        <v>0</v>
      </c>
      <c r="DM45" s="178">
        <f t="shared" si="52"/>
        <v>0</v>
      </c>
      <c r="DN45" s="39"/>
      <c r="DO45" s="63"/>
      <c r="DP45" s="179">
        <f t="shared" si="33"/>
        <v>0</v>
      </c>
      <c r="DQ45" s="221">
        <f t="shared" si="53"/>
        <v>0</v>
      </c>
      <c r="DR45" s="305"/>
    </row>
    <row r="46" spans="1:122" outlineLevel="1" x14ac:dyDescent="0.25">
      <c r="A46" s="46">
        <f t="shared" si="34"/>
        <v>43133</v>
      </c>
      <c r="B46" s="23">
        <v>682</v>
      </c>
      <c r="C46" s="185">
        <v>8.5</v>
      </c>
      <c r="D46" s="24">
        <v>1</v>
      </c>
      <c r="E46" s="26">
        <v>1275</v>
      </c>
      <c r="F46" s="26">
        <f t="shared" si="54"/>
        <v>1275</v>
      </c>
      <c r="G46" s="163">
        <f t="shared" si="55"/>
        <v>869.55</v>
      </c>
      <c r="H46" s="24">
        <v>1</v>
      </c>
      <c r="I46" s="26">
        <v>416</v>
      </c>
      <c r="J46" s="26">
        <f t="shared" si="56"/>
        <v>416</v>
      </c>
      <c r="K46" s="163">
        <f t="shared" si="57"/>
        <v>283.71199999999999</v>
      </c>
      <c r="L46" s="49">
        <v>91.2</v>
      </c>
      <c r="M46" s="41">
        <v>119.4</v>
      </c>
      <c r="N46" s="26">
        <v>33</v>
      </c>
      <c r="O46" s="26">
        <f t="shared" si="58"/>
        <v>854.54545454545462</v>
      </c>
      <c r="P46" s="163">
        <f t="shared" si="59"/>
        <v>582.79999999999995</v>
      </c>
      <c r="Q46" s="24">
        <v>20</v>
      </c>
      <c r="R46" s="41">
        <v>2.95</v>
      </c>
      <c r="S46" s="41">
        <f t="shared" si="60"/>
        <v>59</v>
      </c>
      <c r="T46" s="168">
        <f t="shared" si="61"/>
        <v>40.238</v>
      </c>
      <c r="U46" s="28"/>
      <c r="V46" s="221">
        <f t="shared" ref="V46" si="140">IF(U46=0,0,AVERAGE(B44:B46)*(U46)/1000)</f>
        <v>0</v>
      </c>
      <c r="W46" s="185">
        <v>9.9</v>
      </c>
      <c r="X46" s="27">
        <v>1</v>
      </c>
      <c r="Y46" s="26">
        <v>246</v>
      </c>
      <c r="Z46" s="186">
        <f t="shared" ref="Z46" si="141">IF(Y46=0,0,(Y46*X46))</f>
        <v>246</v>
      </c>
      <c r="AA46" s="221">
        <f t="shared" ref="AA46" si="142">IF(Z46=0,0,IF(B46=0,0,Z46*B46/1000))</f>
        <v>167.77199999999999</v>
      </c>
      <c r="AB46" s="49">
        <v>91.1</v>
      </c>
      <c r="AC46" s="41">
        <v>92.4</v>
      </c>
      <c r="AD46" s="26">
        <v>200</v>
      </c>
      <c r="AE46" s="186">
        <f t="shared" si="64"/>
        <v>6.5000000000000568</v>
      </c>
      <c r="AF46" s="163">
        <f t="shared" si="71"/>
        <v>4.4330000000000389</v>
      </c>
      <c r="AG46" s="224">
        <v>1</v>
      </c>
      <c r="AH46" s="41">
        <v>0.45700000000000002</v>
      </c>
      <c r="AI46" s="187">
        <f t="shared" si="65"/>
        <v>0.45700000000000002</v>
      </c>
      <c r="AJ46" s="168">
        <f t="shared" si="72"/>
        <v>0.31167400000000006</v>
      </c>
      <c r="AK46" s="870"/>
      <c r="AL46" s="731"/>
      <c r="AM46" s="163">
        <f t="shared" ref="AM46" si="143">IF(AL46=0,0,AVERAGE(B41:B46)*(AL46)/1000)</f>
        <v>0</v>
      </c>
      <c r="AN46" s="29">
        <f t="shared" si="139"/>
        <v>80.705882352941174</v>
      </c>
      <c r="AO46" s="25">
        <f t="shared" si="93"/>
        <v>99.239361702127653</v>
      </c>
      <c r="AP46" s="273">
        <f t="shared" si="94"/>
        <v>99.225423728813553</v>
      </c>
      <c r="AQ46" s="259">
        <v>52.03</v>
      </c>
      <c r="AR46" s="49"/>
      <c r="AS46" s="41"/>
      <c r="AT46" s="41"/>
      <c r="AU46" s="71">
        <f t="shared" si="67"/>
        <v>0</v>
      </c>
      <c r="AV46" s="222" t="s">
        <v>232</v>
      </c>
      <c r="AW46" s="199"/>
      <c r="AX46" s="7" t="s">
        <v>287</v>
      </c>
      <c r="AY46" s="188"/>
      <c r="AZ46" s="39"/>
      <c r="BA46" s="58"/>
      <c r="BB46" s="179">
        <f t="shared" si="16"/>
        <v>0</v>
      </c>
      <c r="BC46" s="163">
        <f t="shared" si="38"/>
        <v>0</v>
      </c>
      <c r="BD46" s="40"/>
      <c r="BE46" s="58"/>
      <c r="BF46" s="179">
        <f t="shared" si="17"/>
        <v>0</v>
      </c>
      <c r="BG46" s="163">
        <f t="shared" si="39"/>
        <v>0</v>
      </c>
      <c r="BH46" s="40" t="s">
        <v>94</v>
      </c>
      <c r="BI46" s="885">
        <v>0.01</v>
      </c>
      <c r="BJ46" s="163">
        <f t="shared" si="18"/>
        <v>3.4100000000000003E-3</v>
      </c>
      <c r="BK46" s="40"/>
      <c r="BL46" s="61"/>
      <c r="BM46" s="179">
        <f t="shared" si="19"/>
        <v>0</v>
      </c>
      <c r="BN46" s="163">
        <f t="shared" si="40"/>
        <v>0</v>
      </c>
      <c r="BO46" s="39"/>
      <c r="BP46" s="57"/>
      <c r="BQ46" s="179">
        <f t="shared" si="20"/>
        <v>0</v>
      </c>
      <c r="BR46" s="163">
        <f t="shared" si="41"/>
        <v>0</v>
      </c>
      <c r="BS46" s="39"/>
      <c r="BT46" s="62"/>
      <c r="BU46" s="179">
        <f t="shared" si="21"/>
        <v>0</v>
      </c>
      <c r="BV46" s="163">
        <f t="shared" si="42"/>
        <v>0</v>
      </c>
      <c r="BW46" s="39"/>
      <c r="BX46" s="56"/>
      <c r="BY46" s="178">
        <f t="shared" si="22"/>
        <v>0</v>
      </c>
      <c r="BZ46" s="163">
        <f t="shared" si="43"/>
        <v>0</v>
      </c>
      <c r="CA46" s="40"/>
      <c r="CB46" s="58"/>
      <c r="CC46" s="179">
        <f t="shared" si="23"/>
        <v>0</v>
      </c>
      <c r="CD46" s="163">
        <f t="shared" si="44"/>
        <v>0</v>
      </c>
      <c r="CE46" s="39"/>
      <c r="CF46" s="62"/>
      <c r="CG46" s="179">
        <f t="shared" si="24"/>
        <v>0</v>
      </c>
      <c r="CH46" s="163">
        <f t="shared" si="45"/>
        <v>0</v>
      </c>
      <c r="CI46" s="39"/>
      <c r="CJ46" s="56"/>
      <c r="CK46" s="178">
        <f t="shared" si="25"/>
        <v>0</v>
      </c>
      <c r="CL46" s="163">
        <f t="shared" si="46"/>
        <v>0</v>
      </c>
      <c r="CM46" s="40"/>
      <c r="CN46" s="86"/>
      <c r="CO46" s="179">
        <f t="shared" si="26"/>
        <v>0</v>
      </c>
      <c r="CP46" s="163">
        <f t="shared" si="47"/>
        <v>0</v>
      </c>
      <c r="CQ46" s="882" t="s">
        <v>94</v>
      </c>
      <c r="CR46" s="883">
        <v>0.01</v>
      </c>
      <c r="CS46" s="167">
        <f t="shared" si="27"/>
        <v>3.4100000000000003E-3</v>
      </c>
      <c r="CT46" s="40"/>
      <c r="CU46" s="59"/>
      <c r="CV46" s="179">
        <f t="shared" si="28"/>
        <v>0</v>
      </c>
      <c r="CW46" s="163">
        <f t="shared" si="48"/>
        <v>0</v>
      </c>
      <c r="CX46" s="39"/>
      <c r="CY46" s="189"/>
      <c r="CZ46" s="179">
        <f t="shared" si="29"/>
        <v>0</v>
      </c>
      <c r="DA46" s="163">
        <f t="shared" si="49"/>
        <v>0</v>
      </c>
      <c r="DB46" s="39"/>
      <c r="DC46" s="63"/>
      <c r="DD46" s="179">
        <f t="shared" si="30"/>
        <v>0</v>
      </c>
      <c r="DE46" s="163">
        <f t="shared" si="50"/>
        <v>0</v>
      </c>
      <c r="DF46" s="39"/>
      <c r="DG46" s="62"/>
      <c r="DH46" s="729">
        <f t="shared" si="31"/>
        <v>0</v>
      </c>
      <c r="DI46" s="72">
        <f t="shared" si="51"/>
        <v>0</v>
      </c>
      <c r="DJ46" s="40"/>
      <c r="DK46" s="59"/>
      <c r="DL46" s="163">
        <f t="shared" si="32"/>
        <v>0</v>
      </c>
      <c r="DM46" s="178">
        <f t="shared" si="52"/>
        <v>0</v>
      </c>
      <c r="DN46" s="39"/>
      <c r="DO46" s="63"/>
      <c r="DP46" s="179">
        <f t="shared" si="33"/>
        <v>0</v>
      </c>
      <c r="DQ46" s="221">
        <f t="shared" si="53"/>
        <v>0</v>
      </c>
      <c r="DR46" s="305"/>
    </row>
    <row r="47" spans="1:122" outlineLevel="1" x14ac:dyDescent="0.25">
      <c r="A47" s="46">
        <f t="shared" si="34"/>
        <v>43134</v>
      </c>
      <c r="B47" s="23">
        <v>253</v>
      </c>
      <c r="C47" s="185">
        <v>8.8000000000000007</v>
      </c>
      <c r="D47" s="24">
        <v>1</v>
      </c>
      <c r="E47" s="26">
        <v>2479</v>
      </c>
      <c r="F47" s="26">
        <f t="shared" si="54"/>
        <v>2479</v>
      </c>
      <c r="G47" s="163">
        <f t="shared" si="55"/>
        <v>627.18700000000001</v>
      </c>
      <c r="H47" s="24">
        <v>1</v>
      </c>
      <c r="I47" s="26">
        <v>1130</v>
      </c>
      <c r="J47" s="26">
        <f t="shared" si="56"/>
        <v>1130</v>
      </c>
      <c r="K47" s="163">
        <f t="shared" si="57"/>
        <v>285.89</v>
      </c>
      <c r="L47" s="49">
        <v>89.3</v>
      </c>
      <c r="M47" s="41">
        <v>131.19999999999999</v>
      </c>
      <c r="N47" s="26">
        <v>35</v>
      </c>
      <c r="O47" s="26">
        <f t="shared" si="58"/>
        <v>1197.1428571428569</v>
      </c>
      <c r="P47" s="163">
        <f t="shared" si="59"/>
        <v>302.87714285714276</v>
      </c>
      <c r="Q47" s="24">
        <v>20</v>
      </c>
      <c r="R47" s="41">
        <v>2.84</v>
      </c>
      <c r="S47" s="41">
        <f t="shared" si="60"/>
        <v>56.8</v>
      </c>
      <c r="T47" s="168">
        <f t="shared" si="61"/>
        <v>14.3704</v>
      </c>
      <c r="U47" s="28"/>
      <c r="V47" s="221">
        <f t="shared" ref="V47" si="144">IF(U47=0,0,IF(COUNT(B47)=0,0,(AVERAGE(B47)*U47/1000)))</f>
        <v>0</v>
      </c>
      <c r="W47" s="185">
        <v>9.9</v>
      </c>
      <c r="X47" s="27">
        <v>1</v>
      </c>
      <c r="Y47" s="26">
        <v>715</v>
      </c>
      <c r="Z47" s="186">
        <f t="shared" si="69"/>
        <v>715</v>
      </c>
      <c r="AA47" s="221">
        <f t="shared" si="70"/>
        <v>180.89500000000001</v>
      </c>
      <c r="AB47" s="49">
        <v>90.1</v>
      </c>
      <c r="AC47" s="41">
        <v>92.2</v>
      </c>
      <c r="AD47" s="26">
        <v>100</v>
      </c>
      <c r="AE47" s="186">
        <f t="shared" si="64"/>
        <v>21.000000000000085</v>
      </c>
      <c r="AF47" s="163">
        <f t="shared" si="71"/>
        <v>5.3130000000000219</v>
      </c>
      <c r="AG47" s="224">
        <v>1</v>
      </c>
      <c r="AH47" s="41">
        <v>0.63100000000000001</v>
      </c>
      <c r="AI47" s="187">
        <f t="shared" si="65"/>
        <v>0.63100000000000001</v>
      </c>
      <c r="AJ47" s="168">
        <f t="shared" si="72"/>
        <v>0.15964300000000001</v>
      </c>
      <c r="AK47" s="870"/>
      <c r="AL47" s="731"/>
      <c r="AM47" s="163">
        <f t="shared" ref="AM47" si="145">IF(AL47=0,0,AVERAGE(B40:B47)*(AL47)/1000)</f>
        <v>0</v>
      </c>
      <c r="AN47" s="29">
        <f t="shared" ref="AN47" si="146">IF(B47=0,0,IF(F47&gt;0,SUM((F47-Z47)/F47*100),0))</f>
        <v>71.157724889068177</v>
      </c>
      <c r="AO47" s="25">
        <f t="shared" si="93"/>
        <v>98.245823389021481</v>
      </c>
      <c r="AP47" s="273">
        <f t="shared" si="94"/>
        <v>98.889084507042256</v>
      </c>
      <c r="AQ47" s="73">
        <v>52.274999999999999</v>
      </c>
      <c r="AR47" s="49"/>
      <c r="AS47" s="41"/>
      <c r="AT47" s="41"/>
      <c r="AU47" s="72">
        <f t="shared" si="67"/>
        <v>0</v>
      </c>
      <c r="AV47" s="222" t="s">
        <v>232</v>
      </c>
      <c r="AW47" s="199"/>
      <c r="AX47" s="7" t="s">
        <v>204</v>
      </c>
      <c r="AY47" s="188"/>
      <c r="AZ47" s="39"/>
      <c r="BA47" s="58"/>
      <c r="BB47" s="179">
        <f t="shared" si="16"/>
        <v>0</v>
      </c>
      <c r="BC47" s="163">
        <f t="shared" si="38"/>
        <v>0</v>
      </c>
      <c r="BD47" s="40"/>
      <c r="BE47" s="58"/>
      <c r="BF47" s="179">
        <f t="shared" si="17"/>
        <v>0</v>
      </c>
      <c r="BG47" s="163">
        <f t="shared" si="39"/>
        <v>0</v>
      </c>
      <c r="BH47" s="40" t="s">
        <v>94</v>
      </c>
      <c r="BI47" s="885">
        <v>0.01</v>
      </c>
      <c r="BJ47" s="163">
        <f t="shared" si="18"/>
        <v>1.2650000000000001E-3</v>
      </c>
      <c r="BK47" s="40"/>
      <c r="BL47" s="61"/>
      <c r="BM47" s="179">
        <f t="shared" si="19"/>
        <v>0</v>
      </c>
      <c r="BN47" s="163">
        <f t="shared" si="40"/>
        <v>0</v>
      </c>
      <c r="BO47" s="39"/>
      <c r="BP47" s="57"/>
      <c r="BQ47" s="179">
        <f t="shared" si="20"/>
        <v>0</v>
      </c>
      <c r="BR47" s="163">
        <f t="shared" si="41"/>
        <v>0</v>
      </c>
      <c r="BS47" s="39"/>
      <c r="BT47" s="62"/>
      <c r="BU47" s="179">
        <f t="shared" si="21"/>
        <v>0</v>
      </c>
      <c r="BV47" s="163">
        <f t="shared" si="42"/>
        <v>0</v>
      </c>
      <c r="BW47" s="39"/>
      <c r="BX47" s="56"/>
      <c r="BY47" s="178">
        <f t="shared" si="22"/>
        <v>0</v>
      </c>
      <c r="BZ47" s="163">
        <f t="shared" si="43"/>
        <v>0</v>
      </c>
      <c r="CA47" s="40"/>
      <c r="CB47" s="58"/>
      <c r="CC47" s="179">
        <f t="shared" si="23"/>
        <v>0</v>
      </c>
      <c r="CD47" s="163">
        <f t="shared" si="44"/>
        <v>0</v>
      </c>
      <c r="CE47" s="39"/>
      <c r="CF47" s="62"/>
      <c r="CG47" s="179">
        <f t="shared" si="24"/>
        <v>0</v>
      </c>
      <c r="CH47" s="163">
        <f t="shared" si="45"/>
        <v>0</v>
      </c>
      <c r="CI47" s="39"/>
      <c r="CJ47" s="56"/>
      <c r="CK47" s="178">
        <f t="shared" si="25"/>
        <v>0</v>
      </c>
      <c r="CL47" s="163">
        <f t="shared" si="46"/>
        <v>0</v>
      </c>
      <c r="CM47" s="40"/>
      <c r="CN47" s="86"/>
      <c r="CO47" s="179">
        <f t="shared" si="26"/>
        <v>0</v>
      </c>
      <c r="CP47" s="163">
        <f t="shared" si="47"/>
        <v>0</v>
      </c>
      <c r="CQ47" s="228" t="s">
        <v>94</v>
      </c>
      <c r="CR47" s="61">
        <v>0.01</v>
      </c>
      <c r="CS47" s="167">
        <f t="shared" si="27"/>
        <v>1.2650000000000001E-3</v>
      </c>
      <c r="CT47" s="40"/>
      <c r="CU47" s="59"/>
      <c r="CV47" s="179">
        <f t="shared" si="28"/>
        <v>0</v>
      </c>
      <c r="CW47" s="163">
        <f t="shared" si="48"/>
        <v>0</v>
      </c>
      <c r="CX47" s="39"/>
      <c r="CY47" s="189"/>
      <c r="CZ47" s="179">
        <f t="shared" si="29"/>
        <v>0</v>
      </c>
      <c r="DA47" s="163">
        <f t="shared" si="49"/>
        <v>0</v>
      </c>
      <c r="DB47" s="39"/>
      <c r="DC47" s="63"/>
      <c r="DD47" s="179">
        <f t="shared" si="30"/>
        <v>0</v>
      </c>
      <c r="DE47" s="163">
        <f t="shared" si="50"/>
        <v>0</v>
      </c>
      <c r="DF47" s="39"/>
      <c r="DG47" s="62"/>
      <c r="DH47" s="729">
        <f t="shared" si="31"/>
        <v>0</v>
      </c>
      <c r="DI47" s="72">
        <f t="shared" si="51"/>
        <v>0</v>
      </c>
      <c r="DJ47" s="40"/>
      <c r="DK47" s="59"/>
      <c r="DL47" s="163">
        <f t="shared" si="32"/>
        <v>0</v>
      </c>
      <c r="DM47" s="178">
        <f t="shared" si="52"/>
        <v>0</v>
      </c>
      <c r="DN47" s="39"/>
      <c r="DO47" s="63"/>
      <c r="DP47" s="179">
        <f t="shared" si="33"/>
        <v>0</v>
      </c>
      <c r="DQ47" s="221">
        <f t="shared" si="53"/>
        <v>0</v>
      </c>
      <c r="DR47" s="305"/>
    </row>
    <row r="48" spans="1:122" outlineLevel="1" x14ac:dyDescent="0.25">
      <c r="A48" s="46">
        <f t="shared" si="34"/>
        <v>43135</v>
      </c>
      <c r="B48" s="23"/>
      <c r="C48" s="185"/>
      <c r="D48" s="24">
        <v>1</v>
      </c>
      <c r="E48" s="26"/>
      <c r="F48" s="26">
        <f t="shared" si="54"/>
        <v>0</v>
      </c>
      <c r="G48" s="163">
        <f t="shared" si="55"/>
        <v>0</v>
      </c>
      <c r="H48" s="24">
        <v>1</v>
      </c>
      <c r="I48" s="26"/>
      <c r="J48" s="26">
        <f t="shared" si="56"/>
        <v>0</v>
      </c>
      <c r="K48" s="163">
        <f t="shared" si="57"/>
        <v>0</v>
      </c>
      <c r="L48" s="49"/>
      <c r="M48" s="41"/>
      <c r="N48" s="26">
        <v>30</v>
      </c>
      <c r="O48" s="26">
        <f t="shared" si="58"/>
        <v>0</v>
      </c>
      <c r="P48" s="163">
        <f t="shared" si="59"/>
        <v>0</v>
      </c>
      <c r="Q48" s="24">
        <v>20</v>
      </c>
      <c r="R48" s="41"/>
      <c r="S48" s="41">
        <f t="shared" si="60"/>
        <v>0</v>
      </c>
      <c r="T48" s="168">
        <f t="shared" si="61"/>
        <v>0</v>
      </c>
      <c r="U48" s="28"/>
      <c r="V48" s="221">
        <f t="shared" ref="V48" si="147">IF(U48=0,0,AVERAGE(B46:B48)*(U48)/1000)</f>
        <v>0</v>
      </c>
      <c r="W48" s="185"/>
      <c r="X48" s="27">
        <v>1</v>
      </c>
      <c r="Y48" s="26"/>
      <c r="Z48" s="186">
        <f t="shared" si="69"/>
        <v>0</v>
      </c>
      <c r="AA48" s="221">
        <f t="shared" si="70"/>
        <v>0</v>
      </c>
      <c r="AB48" s="49"/>
      <c r="AC48" s="41"/>
      <c r="AD48" s="26">
        <v>100</v>
      </c>
      <c r="AE48" s="186">
        <f t="shared" si="64"/>
        <v>0</v>
      </c>
      <c r="AF48" s="163">
        <f t="shared" si="71"/>
        <v>0</v>
      </c>
      <c r="AG48" s="224">
        <v>1</v>
      </c>
      <c r="AH48" s="41"/>
      <c r="AI48" s="187">
        <f t="shared" si="65"/>
        <v>0</v>
      </c>
      <c r="AJ48" s="168">
        <f t="shared" si="72"/>
        <v>0</v>
      </c>
      <c r="AK48" s="870"/>
      <c r="AL48" s="731"/>
      <c r="AM48" s="163">
        <f t="shared" ref="AM48" si="148">IF(AL48=0,0,AVERAGE(B43:B48)*(AL48)/1000)</f>
        <v>0</v>
      </c>
      <c r="AN48" s="29"/>
      <c r="AO48" s="25">
        <f t="shared" si="93"/>
        <v>0</v>
      </c>
      <c r="AP48" s="273">
        <f t="shared" si="94"/>
        <v>0</v>
      </c>
      <c r="AQ48" s="259"/>
      <c r="AR48" s="49"/>
      <c r="AS48" s="41"/>
      <c r="AT48" s="41"/>
      <c r="AU48" s="71">
        <f t="shared" si="67"/>
        <v>0</v>
      </c>
      <c r="AV48" s="222" t="s">
        <v>232</v>
      </c>
      <c r="AW48" s="199"/>
      <c r="AX48" s="7" t="s">
        <v>234</v>
      </c>
      <c r="AY48" s="188"/>
      <c r="AZ48" s="39"/>
      <c r="BA48" s="58"/>
      <c r="BB48" s="179">
        <f t="shared" si="16"/>
        <v>0</v>
      </c>
      <c r="BC48" s="163">
        <f t="shared" si="38"/>
        <v>0</v>
      </c>
      <c r="BD48" s="40"/>
      <c r="BE48" s="58"/>
      <c r="BF48" s="179">
        <f t="shared" si="17"/>
        <v>0</v>
      </c>
      <c r="BG48" s="163">
        <f t="shared" si="39"/>
        <v>0</v>
      </c>
      <c r="BH48" s="40"/>
      <c r="BI48" s="885"/>
      <c r="BJ48" s="163">
        <f t="shared" si="18"/>
        <v>0</v>
      </c>
      <c r="BK48" s="40"/>
      <c r="BL48" s="61"/>
      <c r="BM48" s="179">
        <f t="shared" si="19"/>
        <v>0</v>
      </c>
      <c r="BN48" s="163">
        <f t="shared" si="40"/>
        <v>0</v>
      </c>
      <c r="BO48" s="39"/>
      <c r="BP48" s="57"/>
      <c r="BQ48" s="179">
        <f t="shared" si="20"/>
        <v>0</v>
      </c>
      <c r="BR48" s="163">
        <f t="shared" si="41"/>
        <v>0</v>
      </c>
      <c r="BS48" s="39"/>
      <c r="BT48" s="62"/>
      <c r="BU48" s="179">
        <f t="shared" si="21"/>
        <v>0</v>
      </c>
      <c r="BV48" s="163">
        <f t="shared" si="42"/>
        <v>0</v>
      </c>
      <c r="BW48" s="39"/>
      <c r="BX48" s="56"/>
      <c r="BY48" s="178">
        <f t="shared" si="22"/>
        <v>0</v>
      </c>
      <c r="BZ48" s="163">
        <f t="shared" si="43"/>
        <v>0</v>
      </c>
      <c r="CA48" s="40"/>
      <c r="CB48" s="58"/>
      <c r="CC48" s="179">
        <f t="shared" si="23"/>
        <v>0</v>
      </c>
      <c r="CD48" s="163">
        <f t="shared" si="44"/>
        <v>0</v>
      </c>
      <c r="CE48" s="39"/>
      <c r="CF48" s="62"/>
      <c r="CG48" s="179">
        <f t="shared" si="24"/>
        <v>0</v>
      </c>
      <c r="CH48" s="163">
        <f t="shared" si="45"/>
        <v>0</v>
      </c>
      <c r="CI48" s="39"/>
      <c r="CJ48" s="56"/>
      <c r="CK48" s="178">
        <f t="shared" si="25"/>
        <v>0</v>
      </c>
      <c r="CL48" s="163">
        <f t="shared" si="46"/>
        <v>0</v>
      </c>
      <c r="CM48" s="40"/>
      <c r="CN48" s="86"/>
      <c r="CO48" s="179">
        <f t="shared" si="26"/>
        <v>0</v>
      </c>
      <c r="CP48" s="163">
        <f t="shared" si="47"/>
        <v>0</v>
      </c>
      <c r="CQ48" s="228"/>
      <c r="CR48" s="61"/>
      <c r="CS48" s="167">
        <f t="shared" si="27"/>
        <v>0</v>
      </c>
      <c r="CT48" s="40"/>
      <c r="CU48" s="59"/>
      <c r="CV48" s="179">
        <f t="shared" si="28"/>
        <v>0</v>
      </c>
      <c r="CW48" s="163">
        <f t="shared" si="48"/>
        <v>0</v>
      </c>
      <c r="CX48" s="39"/>
      <c r="CY48" s="189"/>
      <c r="CZ48" s="179">
        <f t="shared" si="29"/>
        <v>0</v>
      </c>
      <c r="DA48" s="163">
        <f t="shared" si="49"/>
        <v>0</v>
      </c>
      <c r="DB48" s="39"/>
      <c r="DC48" s="63"/>
      <c r="DD48" s="179">
        <f t="shared" si="30"/>
        <v>0</v>
      </c>
      <c r="DE48" s="163">
        <f t="shared" si="50"/>
        <v>0</v>
      </c>
      <c r="DF48" s="39"/>
      <c r="DG48" s="62"/>
      <c r="DH48" s="729">
        <f t="shared" si="31"/>
        <v>0</v>
      </c>
      <c r="DI48" s="72">
        <f t="shared" si="51"/>
        <v>0</v>
      </c>
      <c r="DJ48" s="40"/>
      <c r="DK48" s="59"/>
      <c r="DL48" s="163">
        <f t="shared" si="32"/>
        <v>0</v>
      </c>
      <c r="DM48" s="178">
        <f t="shared" si="52"/>
        <v>0</v>
      </c>
      <c r="DN48" s="39"/>
      <c r="DO48" s="63"/>
      <c r="DP48" s="179">
        <f t="shared" si="33"/>
        <v>0</v>
      </c>
      <c r="DQ48" s="221">
        <f t="shared" si="53"/>
        <v>0</v>
      </c>
      <c r="DR48" s="305"/>
    </row>
    <row r="49" spans="1:122" outlineLevel="1" x14ac:dyDescent="0.25">
      <c r="A49" s="46">
        <f t="shared" si="34"/>
        <v>43136</v>
      </c>
      <c r="B49" s="23">
        <v>848</v>
      </c>
      <c r="C49" s="185">
        <v>8.5</v>
      </c>
      <c r="D49" s="24">
        <v>1</v>
      </c>
      <c r="E49" s="26">
        <v>1421</v>
      </c>
      <c r="F49" s="26">
        <f t="shared" si="54"/>
        <v>1421</v>
      </c>
      <c r="G49" s="163">
        <f t="shared" si="55"/>
        <v>1205.008</v>
      </c>
      <c r="H49" s="24">
        <v>1</v>
      </c>
      <c r="I49" s="26">
        <v>742</v>
      </c>
      <c r="J49" s="26">
        <f t="shared" si="56"/>
        <v>742</v>
      </c>
      <c r="K49" s="163">
        <f t="shared" si="57"/>
        <v>629.21600000000001</v>
      </c>
      <c r="L49" s="49">
        <v>89.7</v>
      </c>
      <c r="M49" s="41">
        <v>113.5</v>
      </c>
      <c r="N49" s="26">
        <v>36</v>
      </c>
      <c r="O49" s="26">
        <f t="shared" si="58"/>
        <v>661.11111111111097</v>
      </c>
      <c r="P49" s="163">
        <f t="shared" si="59"/>
        <v>560.62222222222215</v>
      </c>
      <c r="Q49" s="24">
        <v>20</v>
      </c>
      <c r="R49" s="41">
        <v>2.42</v>
      </c>
      <c r="S49" s="41">
        <f t="shared" si="60"/>
        <v>48.4</v>
      </c>
      <c r="T49" s="168">
        <f t="shared" si="61"/>
        <v>41.043199999999999</v>
      </c>
      <c r="U49" s="28"/>
      <c r="V49" s="221">
        <f t="shared" ref="V49" si="149">IF(U49=0,0,IF(COUNT(B49)=0,0,(AVERAGE(B49)*U49/1000)))</f>
        <v>0</v>
      </c>
      <c r="W49" s="185">
        <v>9.15</v>
      </c>
      <c r="X49" s="27">
        <v>1</v>
      </c>
      <c r="Y49" s="26">
        <v>500</v>
      </c>
      <c r="Z49" s="186">
        <f t="shared" si="69"/>
        <v>500</v>
      </c>
      <c r="AA49" s="221">
        <f t="shared" si="70"/>
        <v>424</v>
      </c>
      <c r="AB49" s="49">
        <v>87.5</v>
      </c>
      <c r="AC49" s="41">
        <v>88.7</v>
      </c>
      <c r="AD49" s="26">
        <v>100</v>
      </c>
      <c r="AE49" s="186">
        <f t="shared" si="64"/>
        <v>12.000000000000027</v>
      </c>
      <c r="AF49" s="163">
        <f t="shared" si="71"/>
        <v>10.176000000000021</v>
      </c>
      <c r="AG49" s="224">
        <v>1</v>
      </c>
      <c r="AH49" s="41">
        <v>0.87</v>
      </c>
      <c r="AI49" s="187">
        <f t="shared" si="65"/>
        <v>0.87</v>
      </c>
      <c r="AJ49" s="168">
        <f t="shared" si="72"/>
        <v>0.73775999999999997</v>
      </c>
      <c r="AK49" s="870"/>
      <c r="AL49" s="731"/>
      <c r="AM49" s="163">
        <f t="shared" ref="AM49" si="150">IF(AL49=0,0,AVERAGE(B42:B49)*(AL49)/1000)</f>
        <v>0</v>
      </c>
      <c r="AN49" s="29">
        <f t="shared" ref="AN49:AN50" si="151">IF(B49=0,0,IF(F49&gt;0,SUM((F49-Z49)/F49*100),0))</f>
        <v>64.813511611541159</v>
      </c>
      <c r="AO49" s="25">
        <f t="shared" si="93"/>
        <v>98.184873949579838</v>
      </c>
      <c r="AP49" s="273">
        <f t="shared" si="94"/>
        <v>98.202479338842991</v>
      </c>
      <c r="AQ49" s="73">
        <v>52.4</v>
      </c>
      <c r="AR49" s="49"/>
      <c r="AS49" s="41"/>
      <c r="AT49" s="41"/>
      <c r="AU49" s="72">
        <f t="shared" si="67"/>
        <v>0</v>
      </c>
      <c r="AV49" s="222" t="s">
        <v>232</v>
      </c>
      <c r="AW49" s="199"/>
      <c r="AX49" s="7" t="s">
        <v>205</v>
      </c>
      <c r="AY49" s="188"/>
      <c r="AZ49" s="39"/>
      <c r="BA49" s="58"/>
      <c r="BB49" s="179">
        <f t="shared" si="16"/>
        <v>0</v>
      </c>
      <c r="BC49" s="163">
        <f t="shared" si="38"/>
        <v>0</v>
      </c>
      <c r="BD49" s="40"/>
      <c r="BE49" s="58"/>
      <c r="BF49" s="179">
        <f t="shared" si="17"/>
        <v>0</v>
      </c>
      <c r="BG49" s="163">
        <f t="shared" si="39"/>
        <v>0</v>
      </c>
      <c r="BH49" s="40" t="s">
        <v>94</v>
      </c>
      <c r="BI49" s="885">
        <v>0.01</v>
      </c>
      <c r="BJ49" s="163">
        <f t="shared" si="18"/>
        <v>4.2399999999999998E-3</v>
      </c>
      <c r="BK49" s="40"/>
      <c r="BL49" s="61"/>
      <c r="BM49" s="179">
        <f t="shared" si="19"/>
        <v>0</v>
      </c>
      <c r="BN49" s="163">
        <f t="shared" si="40"/>
        <v>0</v>
      </c>
      <c r="BO49" s="39"/>
      <c r="BP49" s="57"/>
      <c r="BQ49" s="179">
        <f t="shared" si="20"/>
        <v>0</v>
      </c>
      <c r="BR49" s="163">
        <f t="shared" si="41"/>
        <v>0</v>
      </c>
      <c r="BS49" s="39"/>
      <c r="BT49" s="62"/>
      <c r="BU49" s="179">
        <f t="shared" si="21"/>
        <v>0</v>
      </c>
      <c r="BV49" s="163">
        <f t="shared" si="42"/>
        <v>0</v>
      </c>
      <c r="BW49" s="39"/>
      <c r="BX49" s="56"/>
      <c r="BY49" s="178">
        <f t="shared" si="22"/>
        <v>0</v>
      </c>
      <c r="BZ49" s="163">
        <f t="shared" si="43"/>
        <v>0</v>
      </c>
      <c r="CA49" s="40"/>
      <c r="CB49" s="58"/>
      <c r="CC49" s="179">
        <f t="shared" si="23"/>
        <v>0</v>
      </c>
      <c r="CD49" s="163">
        <f t="shared" si="44"/>
        <v>0</v>
      </c>
      <c r="CE49" s="39"/>
      <c r="CF49" s="62"/>
      <c r="CG49" s="179">
        <f t="shared" si="24"/>
        <v>0</v>
      </c>
      <c r="CH49" s="163">
        <f t="shared" si="45"/>
        <v>0</v>
      </c>
      <c r="CI49" s="39"/>
      <c r="CJ49" s="56"/>
      <c r="CK49" s="178">
        <f t="shared" si="25"/>
        <v>0</v>
      </c>
      <c r="CL49" s="163">
        <f t="shared" si="46"/>
        <v>0</v>
      </c>
      <c r="CM49" s="40"/>
      <c r="CN49" s="86"/>
      <c r="CO49" s="179">
        <f t="shared" si="26"/>
        <v>0</v>
      </c>
      <c r="CP49" s="163">
        <f t="shared" si="47"/>
        <v>0</v>
      </c>
      <c r="CQ49" s="228" t="s">
        <v>94</v>
      </c>
      <c r="CR49" s="61">
        <v>0.01</v>
      </c>
      <c r="CS49" s="167">
        <f t="shared" si="27"/>
        <v>4.2399999999999998E-3</v>
      </c>
      <c r="CT49" s="40"/>
      <c r="CU49" s="59"/>
      <c r="CV49" s="179">
        <f t="shared" si="28"/>
        <v>0</v>
      </c>
      <c r="CW49" s="163">
        <f t="shared" si="48"/>
        <v>0</v>
      </c>
      <c r="CX49" s="39"/>
      <c r="CY49" s="189"/>
      <c r="CZ49" s="179">
        <f t="shared" si="29"/>
        <v>0</v>
      </c>
      <c r="DA49" s="163">
        <f t="shared" si="49"/>
        <v>0</v>
      </c>
      <c r="DB49" s="39"/>
      <c r="DC49" s="63"/>
      <c r="DD49" s="179">
        <f t="shared" si="30"/>
        <v>0</v>
      </c>
      <c r="DE49" s="163">
        <f t="shared" si="50"/>
        <v>0</v>
      </c>
      <c r="DF49" s="39"/>
      <c r="DG49" s="62"/>
      <c r="DH49" s="729">
        <f t="shared" si="31"/>
        <v>0</v>
      </c>
      <c r="DI49" s="72">
        <f t="shared" si="51"/>
        <v>0</v>
      </c>
      <c r="DJ49" s="40"/>
      <c r="DK49" s="59"/>
      <c r="DL49" s="163">
        <f t="shared" si="32"/>
        <v>0</v>
      </c>
      <c r="DM49" s="178">
        <f t="shared" si="52"/>
        <v>0</v>
      </c>
      <c r="DN49" s="39"/>
      <c r="DO49" s="63"/>
      <c r="DP49" s="179">
        <f t="shared" si="33"/>
        <v>0</v>
      </c>
      <c r="DQ49" s="221">
        <f t="shared" si="53"/>
        <v>0</v>
      </c>
      <c r="DR49" s="305"/>
    </row>
    <row r="50" spans="1:122" outlineLevel="1" x14ac:dyDescent="0.25">
      <c r="A50" s="46">
        <f t="shared" si="34"/>
        <v>43137</v>
      </c>
      <c r="B50" s="23">
        <v>710</v>
      </c>
      <c r="C50" s="185">
        <v>8.5500000000000007</v>
      </c>
      <c r="D50" s="24">
        <v>1</v>
      </c>
      <c r="E50" s="26">
        <v>1682</v>
      </c>
      <c r="F50" s="26">
        <f t="shared" si="54"/>
        <v>1682</v>
      </c>
      <c r="G50" s="163">
        <f t="shared" si="55"/>
        <v>1194.22</v>
      </c>
      <c r="H50" s="24">
        <v>1</v>
      </c>
      <c r="I50" s="26">
        <v>635</v>
      </c>
      <c r="J50" s="26">
        <f t="shared" si="56"/>
        <v>635</v>
      </c>
      <c r="K50" s="163">
        <f t="shared" si="57"/>
        <v>450.85</v>
      </c>
      <c r="L50" s="49">
        <v>89.8</v>
      </c>
      <c r="M50" s="41">
        <v>123</v>
      </c>
      <c r="N50" s="26">
        <v>32</v>
      </c>
      <c r="O50" s="26">
        <f t="shared" si="58"/>
        <v>1037.5</v>
      </c>
      <c r="P50" s="163">
        <f t="shared" si="59"/>
        <v>736.625</v>
      </c>
      <c r="Q50" s="24">
        <v>20</v>
      </c>
      <c r="R50" s="41">
        <v>2.9</v>
      </c>
      <c r="S50" s="41">
        <f t="shared" si="60"/>
        <v>58</v>
      </c>
      <c r="T50" s="168">
        <f t="shared" si="61"/>
        <v>41.18</v>
      </c>
      <c r="U50" s="28">
        <v>32</v>
      </c>
      <c r="V50" s="221">
        <f t="shared" ref="V50" si="152">IF(U50=0,0,AVERAGE(B48:B50)*(U50)/1000)</f>
        <v>24.928000000000001</v>
      </c>
      <c r="W50" s="185">
        <v>9.17</v>
      </c>
      <c r="X50" s="27">
        <v>1</v>
      </c>
      <c r="Y50" s="26">
        <v>414</v>
      </c>
      <c r="Z50" s="186">
        <f t="shared" si="69"/>
        <v>414</v>
      </c>
      <c r="AA50" s="221">
        <f t="shared" si="70"/>
        <v>293.94</v>
      </c>
      <c r="AB50" s="49">
        <v>89.6</v>
      </c>
      <c r="AC50" s="41">
        <v>91.8</v>
      </c>
      <c r="AD50" s="26">
        <v>200</v>
      </c>
      <c r="AE50" s="186">
        <f t="shared" si="64"/>
        <v>11.000000000000014</v>
      </c>
      <c r="AF50" s="163">
        <f t="shared" si="71"/>
        <v>7.8100000000000103</v>
      </c>
      <c r="AG50" s="224">
        <v>1</v>
      </c>
      <c r="AH50" s="41">
        <v>0.68400000000000005</v>
      </c>
      <c r="AI50" s="187">
        <f t="shared" si="65"/>
        <v>0.68400000000000005</v>
      </c>
      <c r="AJ50" s="168">
        <f t="shared" si="72"/>
        <v>0.48564000000000002</v>
      </c>
      <c r="AK50" s="870"/>
      <c r="AL50" s="731">
        <v>7.8</v>
      </c>
      <c r="AM50" s="163">
        <f t="shared" ref="AM50" si="153">IF(AL50=0,0,AVERAGE(B45:B50)*(AL50)/1000)</f>
        <v>5.0278799999999997</v>
      </c>
      <c r="AN50" s="29">
        <f t="shared" si="151"/>
        <v>75.386444708680145</v>
      </c>
      <c r="AO50" s="25">
        <f t="shared" si="93"/>
        <v>98.939759036144579</v>
      </c>
      <c r="AP50" s="273">
        <f t="shared" si="94"/>
        <v>98.820689655172416</v>
      </c>
      <c r="AQ50" s="259">
        <v>52.82</v>
      </c>
      <c r="AR50" s="49"/>
      <c r="AS50" s="41"/>
      <c r="AT50" s="41"/>
      <c r="AU50" s="71">
        <f t="shared" si="67"/>
        <v>0</v>
      </c>
      <c r="AV50" s="222" t="s">
        <v>232</v>
      </c>
      <c r="AW50" s="199"/>
      <c r="AX50" s="7" t="s">
        <v>208</v>
      </c>
      <c r="AY50" s="188"/>
      <c r="AZ50" s="39"/>
      <c r="BA50" s="58">
        <v>18</v>
      </c>
      <c r="BB50" s="179">
        <f t="shared" si="16"/>
        <v>12.78</v>
      </c>
      <c r="BC50" s="163">
        <f t="shared" si="38"/>
        <v>12.78</v>
      </c>
      <c r="BD50" s="40" t="s">
        <v>94</v>
      </c>
      <c r="BE50" s="58">
        <v>0.06</v>
      </c>
      <c r="BF50" s="179">
        <f t="shared" si="17"/>
        <v>2.1299999999999999E-2</v>
      </c>
      <c r="BG50" s="163">
        <f t="shared" si="39"/>
        <v>4.2599999999999999E-2</v>
      </c>
      <c r="BH50" s="40" t="s">
        <v>94</v>
      </c>
      <c r="BI50" s="885">
        <v>0.01</v>
      </c>
      <c r="BJ50" s="163">
        <f t="shared" si="18"/>
        <v>3.5500000000000002E-3</v>
      </c>
      <c r="BK50" s="40"/>
      <c r="BL50" s="61">
        <v>0.17</v>
      </c>
      <c r="BM50" s="179">
        <f t="shared" si="19"/>
        <v>0.1207</v>
      </c>
      <c r="BN50" s="163">
        <f t="shared" si="40"/>
        <v>0.1207</v>
      </c>
      <c r="BO50" s="39"/>
      <c r="BP50" s="57">
        <v>38.1</v>
      </c>
      <c r="BQ50" s="179">
        <f t="shared" si="20"/>
        <v>27.050999999999998</v>
      </c>
      <c r="BR50" s="163">
        <f t="shared" si="41"/>
        <v>27.050999999999998</v>
      </c>
      <c r="BS50" s="39"/>
      <c r="BT50" s="62">
        <v>2.78</v>
      </c>
      <c r="BU50" s="179">
        <f t="shared" si="21"/>
        <v>1.9738</v>
      </c>
      <c r="BV50" s="163">
        <f t="shared" si="42"/>
        <v>1.9738</v>
      </c>
      <c r="BW50" s="39"/>
      <c r="BX50" s="56">
        <v>0.16600000000000001</v>
      </c>
      <c r="BY50" s="178">
        <f t="shared" si="22"/>
        <v>0.11785999999999999</v>
      </c>
      <c r="BZ50" s="163">
        <f t="shared" si="43"/>
        <v>0.11785999999999999</v>
      </c>
      <c r="CA50" s="40" t="s">
        <v>94</v>
      </c>
      <c r="CB50" s="58">
        <v>0.06</v>
      </c>
      <c r="CC50" s="179">
        <f t="shared" si="23"/>
        <v>2.1299999999999999E-2</v>
      </c>
      <c r="CD50" s="163">
        <f t="shared" si="44"/>
        <v>4.2599999999999999E-2</v>
      </c>
      <c r="CE50" s="39"/>
      <c r="CF50" s="62">
        <v>72.400000000000006</v>
      </c>
      <c r="CG50" s="179">
        <f t="shared" si="24"/>
        <v>51.404000000000011</v>
      </c>
      <c r="CH50" s="163">
        <f t="shared" si="45"/>
        <v>51.404000000000011</v>
      </c>
      <c r="CI50" s="39"/>
      <c r="CJ50" s="56">
        <v>0.99</v>
      </c>
      <c r="CK50" s="178">
        <f t="shared" si="25"/>
        <v>0.70289999999999997</v>
      </c>
      <c r="CL50" s="163">
        <f t="shared" si="46"/>
        <v>0.70289999999999997</v>
      </c>
      <c r="CM50" s="40" t="s">
        <v>94</v>
      </c>
      <c r="CN50" s="86">
        <v>0.06</v>
      </c>
      <c r="CO50" s="179">
        <f t="shared" si="26"/>
        <v>2.1299999999999999E-2</v>
      </c>
      <c r="CP50" s="163">
        <f t="shared" si="47"/>
        <v>4.2599999999999999E-2</v>
      </c>
      <c r="CQ50" s="228" t="s">
        <v>94</v>
      </c>
      <c r="CR50" s="61">
        <v>0.01</v>
      </c>
      <c r="CS50" s="167">
        <f t="shared" si="27"/>
        <v>3.5500000000000002E-3</v>
      </c>
      <c r="CT50" s="40"/>
      <c r="CU50" s="59">
        <v>4.3499999999999997E-2</v>
      </c>
      <c r="CV50" s="179">
        <f t="shared" si="28"/>
        <v>3.0884999999999999E-2</v>
      </c>
      <c r="CW50" s="163">
        <f t="shared" si="48"/>
        <v>3.0884999999999999E-2</v>
      </c>
      <c r="CX50" s="39" t="s">
        <v>94</v>
      </c>
      <c r="CY50" s="189">
        <v>0.2</v>
      </c>
      <c r="CZ50" s="179">
        <f t="shared" si="29"/>
        <v>7.0999999999999994E-2</v>
      </c>
      <c r="DA50" s="163">
        <f t="shared" si="49"/>
        <v>0.14199999999999999</v>
      </c>
      <c r="DB50" s="39" t="s">
        <v>94</v>
      </c>
      <c r="DC50" s="63">
        <v>0.05</v>
      </c>
      <c r="DD50" s="179">
        <f t="shared" si="30"/>
        <v>1.7749999999999998E-2</v>
      </c>
      <c r="DE50" s="163">
        <f t="shared" si="50"/>
        <v>3.5499999999999997E-2</v>
      </c>
      <c r="DF50" s="39"/>
      <c r="DG50" s="62">
        <v>8.8999999999999996E-2</v>
      </c>
      <c r="DH50" s="729">
        <f t="shared" si="31"/>
        <v>6.3189999999999996E-2</v>
      </c>
      <c r="DI50" s="72">
        <f t="shared" si="51"/>
        <v>6.3189999999999996E-2</v>
      </c>
      <c r="DJ50" s="40" t="s">
        <v>94</v>
      </c>
      <c r="DK50" s="59">
        <v>0.06</v>
      </c>
      <c r="DL50" s="163">
        <f t="shared" si="32"/>
        <v>2.1299999999999999E-2</v>
      </c>
      <c r="DM50" s="178">
        <f t="shared" si="52"/>
        <v>4.2599999999999999E-2</v>
      </c>
      <c r="DN50" s="39"/>
      <c r="DO50" s="63">
        <v>0.374</v>
      </c>
      <c r="DP50" s="179">
        <f t="shared" si="33"/>
        <v>0.26554</v>
      </c>
      <c r="DQ50" s="221">
        <f t="shared" si="53"/>
        <v>0.26554</v>
      </c>
      <c r="DR50" s="305"/>
    </row>
    <row r="51" spans="1:122" outlineLevel="1" x14ac:dyDescent="0.25">
      <c r="A51" s="46">
        <f t="shared" si="34"/>
        <v>43138</v>
      </c>
      <c r="B51" s="23">
        <v>693</v>
      </c>
      <c r="C51" s="185">
        <v>8.4</v>
      </c>
      <c r="D51" s="24">
        <v>1</v>
      </c>
      <c r="E51" s="26">
        <v>1254</v>
      </c>
      <c r="F51" s="26">
        <f t="shared" si="54"/>
        <v>1254</v>
      </c>
      <c r="G51" s="163">
        <f t="shared" si="55"/>
        <v>869.02200000000005</v>
      </c>
      <c r="H51" s="24">
        <v>1</v>
      </c>
      <c r="I51" s="26">
        <v>343</v>
      </c>
      <c r="J51" s="26">
        <f t="shared" si="56"/>
        <v>343</v>
      </c>
      <c r="K51" s="163">
        <f t="shared" si="57"/>
        <v>237.69900000000001</v>
      </c>
      <c r="L51" s="49">
        <v>88.5</v>
      </c>
      <c r="M51" s="41">
        <v>112.5</v>
      </c>
      <c r="N51" s="26">
        <v>30</v>
      </c>
      <c r="O51" s="26">
        <f t="shared" si="58"/>
        <v>800</v>
      </c>
      <c r="P51" s="163">
        <f t="shared" si="59"/>
        <v>554.4</v>
      </c>
      <c r="Q51" s="24">
        <v>20</v>
      </c>
      <c r="R51" s="41">
        <v>2.29</v>
      </c>
      <c r="S51" s="41">
        <f t="shared" si="60"/>
        <v>45.8</v>
      </c>
      <c r="T51" s="168">
        <f t="shared" si="61"/>
        <v>31.739399999999996</v>
      </c>
      <c r="U51" s="28"/>
      <c r="V51" s="221">
        <f t="shared" ref="V51" si="154">IF(U51=0,0,IF(COUNT(B51)=0,0,(AVERAGE(B51)*U51/1000)))</f>
        <v>0</v>
      </c>
      <c r="W51" s="185">
        <v>9.3000000000000007</v>
      </c>
      <c r="X51" s="27">
        <v>1</v>
      </c>
      <c r="Y51" s="26">
        <v>360</v>
      </c>
      <c r="Z51" s="186">
        <f t="shared" si="69"/>
        <v>360</v>
      </c>
      <c r="AA51" s="221">
        <f t="shared" si="70"/>
        <v>249.48</v>
      </c>
      <c r="AB51" s="49">
        <v>88.5</v>
      </c>
      <c r="AC51" s="41">
        <v>89.9</v>
      </c>
      <c r="AD51" s="26">
        <v>100</v>
      </c>
      <c r="AE51" s="186">
        <f t="shared" si="64"/>
        <v>14.000000000000057</v>
      </c>
      <c r="AF51" s="163">
        <f t="shared" si="71"/>
        <v>9.7020000000000408</v>
      </c>
      <c r="AG51" s="224">
        <v>1</v>
      </c>
      <c r="AH51" s="41">
        <v>0.65</v>
      </c>
      <c r="AI51" s="187">
        <f t="shared" si="65"/>
        <v>0.65</v>
      </c>
      <c r="AJ51" s="168">
        <f t="shared" si="72"/>
        <v>0.45044999999999996</v>
      </c>
      <c r="AK51" s="870"/>
      <c r="AL51" s="731"/>
      <c r="AM51" s="163">
        <f t="shared" ref="AM51" si="155">IF(AL51=0,0,AVERAGE(B44:B51)*(AL51)/1000)</f>
        <v>0</v>
      </c>
      <c r="AN51" s="29">
        <f t="shared" ref="AN51:AN52" si="156">IF(B51=0,0,IF(F51&gt;0,SUM((F51-Z51)/F51*100),0))</f>
        <v>71.291866028708128</v>
      </c>
      <c r="AO51" s="25">
        <f t="shared" si="93"/>
        <v>98.25</v>
      </c>
      <c r="AP51" s="273">
        <f t="shared" si="94"/>
        <v>98.580786026200869</v>
      </c>
      <c r="AQ51" s="73">
        <v>52.9</v>
      </c>
      <c r="AR51" s="49"/>
      <c r="AS51" s="41"/>
      <c r="AT51" s="41"/>
      <c r="AU51" s="72">
        <f t="shared" si="67"/>
        <v>0</v>
      </c>
      <c r="AV51" s="222" t="s">
        <v>232</v>
      </c>
      <c r="AW51" s="199"/>
      <c r="AX51" s="7" t="s">
        <v>210</v>
      </c>
      <c r="AY51" s="188"/>
      <c r="AZ51" s="39"/>
      <c r="BA51" s="58"/>
      <c r="BB51" s="179">
        <f t="shared" si="16"/>
        <v>0</v>
      </c>
      <c r="BC51" s="163">
        <f t="shared" si="38"/>
        <v>0</v>
      </c>
      <c r="BD51" s="40"/>
      <c r="BE51" s="58"/>
      <c r="BF51" s="179">
        <f t="shared" si="17"/>
        <v>0</v>
      </c>
      <c r="BG51" s="163">
        <f t="shared" si="39"/>
        <v>0</v>
      </c>
      <c r="BH51" s="40" t="s">
        <v>94</v>
      </c>
      <c r="BI51" s="885">
        <v>0.01</v>
      </c>
      <c r="BJ51" s="163">
        <f t="shared" si="18"/>
        <v>3.4649999999999998E-3</v>
      </c>
      <c r="BK51" s="40"/>
      <c r="BL51" s="61"/>
      <c r="BM51" s="179">
        <f t="shared" si="19"/>
        <v>0</v>
      </c>
      <c r="BN51" s="163">
        <f t="shared" si="40"/>
        <v>0</v>
      </c>
      <c r="BO51" s="39"/>
      <c r="BP51" s="57"/>
      <c r="BQ51" s="179">
        <f t="shared" si="20"/>
        <v>0</v>
      </c>
      <c r="BR51" s="163">
        <f t="shared" si="41"/>
        <v>0</v>
      </c>
      <c r="BS51" s="39"/>
      <c r="BT51" s="62"/>
      <c r="BU51" s="179">
        <f t="shared" si="21"/>
        <v>0</v>
      </c>
      <c r="BV51" s="163">
        <f t="shared" si="42"/>
        <v>0</v>
      </c>
      <c r="BW51" s="39"/>
      <c r="BX51" s="56"/>
      <c r="BY51" s="178">
        <f t="shared" si="22"/>
        <v>0</v>
      </c>
      <c r="BZ51" s="163">
        <f t="shared" si="43"/>
        <v>0</v>
      </c>
      <c r="CA51" s="40"/>
      <c r="CB51" s="58"/>
      <c r="CC51" s="179">
        <f t="shared" si="23"/>
        <v>0</v>
      </c>
      <c r="CD51" s="163">
        <f t="shared" si="44"/>
        <v>0</v>
      </c>
      <c r="CE51" s="39"/>
      <c r="CF51" s="62"/>
      <c r="CG51" s="179">
        <f t="shared" si="24"/>
        <v>0</v>
      </c>
      <c r="CH51" s="163">
        <f t="shared" si="45"/>
        <v>0</v>
      </c>
      <c r="CI51" s="39"/>
      <c r="CJ51" s="56"/>
      <c r="CK51" s="178">
        <f t="shared" si="25"/>
        <v>0</v>
      </c>
      <c r="CL51" s="163">
        <f t="shared" si="46"/>
        <v>0</v>
      </c>
      <c r="CM51" s="40"/>
      <c r="CN51" s="86"/>
      <c r="CO51" s="179">
        <f t="shared" si="26"/>
        <v>0</v>
      </c>
      <c r="CP51" s="163">
        <f t="shared" si="47"/>
        <v>0</v>
      </c>
      <c r="CQ51" s="228" t="s">
        <v>94</v>
      </c>
      <c r="CR51" s="61">
        <v>0.01</v>
      </c>
      <c r="CS51" s="167">
        <f t="shared" si="27"/>
        <v>3.4649999999999998E-3</v>
      </c>
      <c r="CT51" s="40"/>
      <c r="CU51" s="59"/>
      <c r="CV51" s="179">
        <f t="shared" si="28"/>
        <v>0</v>
      </c>
      <c r="CW51" s="163">
        <f t="shared" si="48"/>
        <v>0</v>
      </c>
      <c r="CX51" s="39"/>
      <c r="CY51" s="189"/>
      <c r="CZ51" s="179">
        <f t="shared" si="29"/>
        <v>0</v>
      </c>
      <c r="DA51" s="163">
        <f t="shared" si="49"/>
        <v>0</v>
      </c>
      <c r="DB51" s="39"/>
      <c r="DC51" s="63"/>
      <c r="DD51" s="179">
        <f t="shared" si="30"/>
        <v>0</v>
      </c>
      <c r="DE51" s="163">
        <f t="shared" si="50"/>
        <v>0</v>
      </c>
      <c r="DF51" s="39"/>
      <c r="DG51" s="62"/>
      <c r="DH51" s="729">
        <f t="shared" si="31"/>
        <v>0</v>
      </c>
      <c r="DI51" s="72">
        <f t="shared" si="51"/>
        <v>0</v>
      </c>
      <c r="DJ51" s="40"/>
      <c r="DK51" s="59"/>
      <c r="DL51" s="163">
        <f t="shared" si="32"/>
        <v>0</v>
      </c>
      <c r="DM51" s="178">
        <f t="shared" si="52"/>
        <v>0</v>
      </c>
      <c r="DN51" s="39"/>
      <c r="DO51" s="63"/>
      <c r="DP51" s="179">
        <f t="shared" si="33"/>
        <v>0</v>
      </c>
      <c r="DQ51" s="221">
        <f t="shared" si="53"/>
        <v>0</v>
      </c>
      <c r="DR51" s="305"/>
    </row>
    <row r="52" spans="1:122" outlineLevel="1" x14ac:dyDescent="0.25">
      <c r="A52" s="46">
        <f t="shared" si="34"/>
        <v>43139</v>
      </c>
      <c r="B52" s="23">
        <v>714</v>
      </c>
      <c r="C52" s="185">
        <v>8.06</v>
      </c>
      <c r="D52" s="24">
        <v>1</v>
      </c>
      <c r="E52" s="26">
        <v>3315</v>
      </c>
      <c r="F52" s="26">
        <f t="shared" si="54"/>
        <v>3315</v>
      </c>
      <c r="G52" s="163">
        <f t="shared" si="55"/>
        <v>2366.91</v>
      </c>
      <c r="H52" s="24">
        <v>1</v>
      </c>
      <c r="I52" s="26">
        <v>447</v>
      </c>
      <c r="J52" s="26">
        <f t="shared" si="56"/>
        <v>447</v>
      </c>
      <c r="K52" s="163">
        <f t="shared" si="57"/>
        <v>319.15800000000002</v>
      </c>
      <c r="L52" s="49">
        <v>89.8</v>
      </c>
      <c r="M52" s="41">
        <v>108</v>
      </c>
      <c r="N52" s="26">
        <v>30</v>
      </c>
      <c r="O52" s="26">
        <f t="shared" si="58"/>
        <v>606.66666666666674</v>
      </c>
      <c r="P52" s="163">
        <f t="shared" si="59"/>
        <v>433.16000000000008</v>
      </c>
      <c r="Q52" s="24">
        <v>20</v>
      </c>
      <c r="R52" s="41">
        <v>2.54</v>
      </c>
      <c r="S52" s="41">
        <f t="shared" si="60"/>
        <v>50.8</v>
      </c>
      <c r="T52" s="168">
        <f t="shared" si="61"/>
        <v>36.2712</v>
      </c>
      <c r="U52" s="28"/>
      <c r="V52" s="221">
        <f t="shared" ref="V52" si="157">IF(U52=0,0,AVERAGE(B50:B52)*(U52)/1000)</f>
        <v>0</v>
      </c>
      <c r="W52" s="185">
        <v>9.1999999999999993</v>
      </c>
      <c r="X52" s="27">
        <v>1</v>
      </c>
      <c r="Y52" s="26">
        <v>1025</v>
      </c>
      <c r="Z52" s="186">
        <f t="shared" si="69"/>
        <v>1025</v>
      </c>
      <c r="AA52" s="221">
        <f t="shared" si="70"/>
        <v>731.85</v>
      </c>
      <c r="AB52" s="49">
        <v>88.9</v>
      </c>
      <c r="AC52" s="41">
        <v>90.2</v>
      </c>
      <c r="AD52" s="26">
        <v>100</v>
      </c>
      <c r="AE52" s="186">
        <f t="shared" si="64"/>
        <v>12.999999999999973</v>
      </c>
      <c r="AF52" s="163">
        <f t="shared" si="71"/>
        <v>9.2819999999999823</v>
      </c>
      <c r="AG52" s="224">
        <v>1</v>
      </c>
      <c r="AH52" s="41">
        <v>0.55000000000000004</v>
      </c>
      <c r="AI52" s="187">
        <f t="shared" si="65"/>
        <v>0.55000000000000004</v>
      </c>
      <c r="AJ52" s="168">
        <f t="shared" si="72"/>
        <v>0.39270000000000005</v>
      </c>
      <c r="AK52" s="870"/>
      <c r="AL52" s="731"/>
      <c r="AM52" s="163">
        <f t="shared" ref="AM52" si="158">IF(AL52=0,0,AVERAGE(B47:B52)*(AL52)/1000)</f>
        <v>0</v>
      </c>
      <c r="AN52" s="29">
        <f t="shared" si="156"/>
        <v>69.079939668174958</v>
      </c>
      <c r="AO52" s="25">
        <f t="shared" si="93"/>
        <v>97.857142857142847</v>
      </c>
      <c r="AP52" s="273">
        <f t="shared" si="94"/>
        <v>98.917322834645674</v>
      </c>
      <c r="AQ52" s="259">
        <v>52.43</v>
      </c>
      <c r="AR52" s="49">
        <v>22.900099999999998</v>
      </c>
      <c r="AS52" s="41">
        <v>28.719200000000001</v>
      </c>
      <c r="AT52" s="41">
        <v>25.453199999999999</v>
      </c>
      <c r="AU52" s="71">
        <f t="shared" si="67"/>
        <v>43.874482308260717</v>
      </c>
      <c r="AV52" s="222" t="s">
        <v>232</v>
      </c>
      <c r="AW52" s="199"/>
      <c r="AX52" s="7" t="s">
        <v>210</v>
      </c>
      <c r="AY52" s="188"/>
      <c r="AZ52" s="39"/>
      <c r="BA52" s="58"/>
      <c r="BB52" s="179">
        <f t="shared" si="16"/>
        <v>0</v>
      </c>
      <c r="BC52" s="163">
        <f t="shared" si="38"/>
        <v>0</v>
      </c>
      <c r="BD52" s="40"/>
      <c r="BE52" s="58"/>
      <c r="BF52" s="179">
        <f t="shared" si="17"/>
        <v>0</v>
      </c>
      <c r="BG52" s="163">
        <f t="shared" si="39"/>
        <v>0</v>
      </c>
      <c r="BH52" s="40" t="s">
        <v>94</v>
      </c>
      <c r="BI52" s="885">
        <v>0.01</v>
      </c>
      <c r="BJ52" s="163">
        <f t="shared" si="18"/>
        <v>3.5700000000000003E-3</v>
      </c>
      <c r="BK52" s="40"/>
      <c r="BL52" s="61"/>
      <c r="BM52" s="179">
        <f t="shared" si="19"/>
        <v>0</v>
      </c>
      <c r="BN52" s="163">
        <f t="shared" si="40"/>
        <v>0</v>
      </c>
      <c r="BO52" s="39"/>
      <c r="BP52" s="57"/>
      <c r="BQ52" s="179">
        <f t="shared" si="20"/>
        <v>0</v>
      </c>
      <c r="BR52" s="163">
        <f t="shared" si="41"/>
        <v>0</v>
      </c>
      <c r="BS52" s="39"/>
      <c r="BT52" s="62"/>
      <c r="BU52" s="179">
        <f t="shared" si="21"/>
        <v>0</v>
      </c>
      <c r="BV52" s="163">
        <f t="shared" si="42"/>
        <v>0</v>
      </c>
      <c r="BW52" s="39"/>
      <c r="BX52" s="56"/>
      <c r="BY52" s="178">
        <f t="shared" si="22"/>
        <v>0</v>
      </c>
      <c r="BZ52" s="163">
        <f t="shared" si="43"/>
        <v>0</v>
      </c>
      <c r="CA52" s="40"/>
      <c r="CB52" s="58"/>
      <c r="CC52" s="179">
        <f t="shared" si="23"/>
        <v>0</v>
      </c>
      <c r="CD52" s="163">
        <f t="shared" si="44"/>
        <v>0</v>
      </c>
      <c r="CE52" s="39"/>
      <c r="CF52" s="62"/>
      <c r="CG52" s="179">
        <f t="shared" si="24"/>
        <v>0</v>
      </c>
      <c r="CH52" s="163">
        <f t="shared" si="45"/>
        <v>0</v>
      </c>
      <c r="CI52" s="39"/>
      <c r="CJ52" s="56"/>
      <c r="CK52" s="178">
        <f t="shared" si="25"/>
        <v>0</v>
      </c>
      <c r="CL52" s="163">
        <f t="shared" si="46"/>
        <v>0</v>
      </c>
      <c r="CM52" s="40"/>
      <c r="CN52" s="86"/>
      <c r="CO52" s="179">
        <f t="shared" si="26"/>
        <v>0</v>
      </c>
      <c r="CP52" s="163">
        <f t="shared" si="47"/>
        <v>0</v>
      </c>
      <c r="CQ52" s="228" t="s">
        <v>94</v>
      </c>
      <c r="CR52" s="61">
        <v>0.01</v>
      </c>
      <c r="CS52" s="167">
        <f t="shared" si="27"/>
        <v>3.5700000000000003E-3</v>
      </c>
      <c r="CT52" s="40"/>
      <c r="CU52" s="59"/>
      <c r="CV52" s="179">
        <f t="shared" si="28"/>
        <v>0</v>
      </c>
      <c r="CW52" s="163">
        <f t="shared" si="48"/>
        <v>0</v>
      </c>
      <c r="CX52" s="39"/>
      <c r="CY52" s="189"/>
      <c r="CZ52" s="179">
        <f t="shared" si="29"/>
        <v>0</v>
      </c>
      <c r="DA52" s="163">
        <f t="shared" si="49"/>
        <v>0</v>
      </c>
      <c r="DB52" s="39"/>
      <c r="DC52" s="63"/>
      <c r="DD52" s="179">
        <f t="shared" si="30"/>
        <v>0</v>
      </c>
      <c r="DE52" s="163">
        <f t="shared" si="50"/>
        <v>0</v>
      </c>
      <c r="DF52" s="39"/>
      <c r="DG52" s="62"/>
      <c r="DH52" s="729">
        <f t="shared" si="31"/>
        <v>0</v>
      </c>
      <c r="DI52" s="72">
        <f t="shared" si="51"/>
        <v>0</v>
      </c>
      <c r="DJ52" s="40"/>
      <c r="DK52" s="59"/>
      <c r="DL52" s="163">
        <f t="shared" si="32"/>
        <v>0</v>
      </c>
      <c r="DM52" s="178">
        <f t="shared" si="52"/>
        <v>0</v>
      </c>
      <c r="DN52" s="39"/>
      <c r="DO52" s="63"/>
      <c r="DP52" s="179">
        <f t="shared" si="33"/>
        <v>0</v>
      </c>
      <c r="DQ52" s="221">
        <f t="shared" si="53"/>
        <v>0</v>
      </c>
      <c r="DR52" s="305"/>
    </row>
    <row r="53" spans="1:122" outlineLevel="1" x14ac:dyDescent="0.25">
      <c r="A53" s="46">
        <f t="shared" si="34"/>
        <v>43140</v>
      </c>
      <c r="B53" s="23">
        <v>759</v>
      </c>
      <c r="C53" s="185">
        <v>8</v>
      </c>
      <c r="D53" s="24">
        <v>1</v>
      </c>
      <c r="E53" s="26">
        <v>668</v>
      </c>
      <c r="F53" s="26">
        <f t="shared" si="54"/>
        <v>668</v>
      </c>
      <c r="G53" s="163">
        <f t="shared" si="55"/>
        <v>507.012</v>
      </c>
      <c r="H53" s="24">
        <v>1</v>
      </c>
      <c r="I53" s="26">
        <v>240</v>
      </c>
      <c r="J53" s="26">
        <f t="shared" si="56"/>
        <v>240</v>
      </c>
      <c r="K53" s="163">
        <f t="shared" si="57"/>
        <v>182.16</v>
      </c>
      <c r="L53" s="49">
        <v>88</v>
      </c>
      <c r="M53" s="41">
        <v>111.1</v>
      </c>
      <c r="N53" s="26">
        <v>50</v>
      </c>
      <c r="O53" s="26">
        <f t="shared" si="58"/>
        <v>461.99999999999983</v>
      </c>
      <c r="P53" s="163">
        <f t="shared" si="59"/>
        <v>350.6579999999999</v>
      </c>
      <c r="Q53" s="24">
        <v>20</v>
      </c>
      <c r="R53" s="41">
        <v>1.22</v>
      </c>
      <c r="S53" s="41">
        <f t="shared" si="60"/>
        <v>24.4</v>
      </c>
      <c r="T53" s="168">
        <f t="shared" si="61"/>
        <v>18.519599999999997</v>
      </c>
      <c r="U53" s="28"/>
      <c r="V53" s="221">
        <f t="shared" ref="V53" si="159">IF(U53=0,0,IF(COUNT(B53)=0,0,(AVERAGE(B53)*U53/1000)))</f>
        <v>0</v>
      </c>
      <c r="W53" s="185">
        <v>9.1</v>
      </c>
      <c r="X53" s="27">
        <v>1</v>
      </c>
      <c r="Y53" s="26">
        <v>195</v>
      </c>
      <c r="Z53" s="186">
        <f t="shared" si="69"/>
        <v>195</v>
      </c>
      <c r="AA53" s="221">
        <f t="shared" si="70"/>
        <v>148.005</v>
      </c>
      <c r="AB53" s="49">
        <v>88.6</v>
      </c>
      <c r="AC53" s="41">
        <v>91.5</v>
      </c>
      <c r="AD53" s="26">
        <v>200</v>
      </c>
      <c r="AE53" s="186">
        <f t="shared" si="64"/>
        <v>14.500000000000027</v>
      </c>
      <c r="AF53" s="163">
        <f t="shared" si="71"/>
        <v>11.005500000000019</v>
      </c>
      <c r="AG53" s="224">
        <v>1</v>
      </c>
      <c r="AH53" s="41">
        <v>0.54500000000000004</v>
      </c>
      <c r="AI53" s="187">
        <f t="shared" si="65"/>
        <v>0.54500000000000004</v>
      </c>
      <c r="AJ53" s="168">
        <f t="shared" si="72"/>
        <v>0.41365500000000005</v>
      </c>
      <c r="AK53" s="870"/>
      <c r="AL53" s="731"/>
      <c r="AM53" s="163">
        <f t="shared" ref="AM53" si="160">IF(AL53=0,0,AVERAGE(B46:B53)*(AL53)/1000)</f>
        <v>0</v>
      </c>
      <c r="AN53" s="29">
        <f t="shared" ref="AN53:AN54" si="161">IF(B53=0,0,IF(F53&gt;0,SUM((F53-Z53)/F53*100),0))</f>
        <v>70.808383233532936</v>
      </c>
      <c r="AO53" s="25">
        <f t="shared" si="93"/>
        <v>96.861471861471856</v>
      </c>
      <c r="AP53" s="273">
        <f t="shared" si="94"/>
        <v>97.766393442622942</v>
      </c>
      <c r="AQ53" s="73">
        <v>51.57</v>
      </c>
      <c r="AR53" s="49"/>
      <c r="AS53" s="41"/>
      <c r="AT53" s="41"/>
      <c r="AU53" s="72">
        <f t="shared" si="67"/>
        <v>0</v>
      </c>
      <c r="AV53" s="222" t="s">
        <v>232</v>
      </c>
      <c r="AW53" s="199"/>
      <c r="AX53" s="7"/>
      <c r="AY53" s="188"/>
      <c r="AZ53" s="39"/>
      <c r="BA53" s="58"/>
      <c r="BB53" s="179">
        <f t="shared" si="16"/>
        <v>0</v>
      </c>
      <c r="BC53" s="163">
        <f t="shared" si="38"/>
        <v>0</v>
      </c>
      <c r="BD53" s="40"/>
      <c r="BE53" s="58"/>
      <c r="BF53" s="179">
        <f t="shared" si="17"/>
        <v>0</v>
      </c>
      <c r="BG53" s="163">
        <f t="shared" si="39"/>
        <v>0</v>
      </c>
      <c r="BH53" s="40" t="s">
        <v>94</v>
      </c>
      <c r="BI53" s="885">
        <v>0.01</v>
      </c>
      <c r="BJ53" s="163">
        <f t="shared" si="18"/>
        <v>3.7949999999999998E-3</v>
      </c>
      <c r="BK53" s="40"/>
      <c r="BL53" s="61"/>
      <c r="BM53" s="179">
        <f t="shared" si="19"/>
        <v>0</v>
      </c>
      <c r="BN53" s="163">
        <f t="shared" si="40"/>
        <v>0</v>
      </c>
      <c r="BO53" s="39"/>
      <c r="BP53" s="57"/>
      <c r="BQ53" s="179">
        <f t="shared" si="20"/>
        <v>0</v>
      </c>
      <c r="BR53" s="163">
        <f t="shared" si="41"/>
        <v>0</v>
      </c>
      <c r="BS53" s="39"/>
      <c r="BT53" s="62"/>
      <c r="BU53" s="179">
        <f t="shared" si="21"/>
        <v>0</v>
      </c>
      <c r="BV53" s="163">
        <f t="shared" si="42"/>
        <v>0</v>
      </c>
      <c r="BW53" s="39"/>
      <c r="BX53" s="56"/>
      <c r="BY53" s="178">
        <f t="shared" si="22"/>
        <v>0</v>
      </c>
      <c r="BZ53" s="163">
        <f t="shared" si="43"/>
        <v>0</v>
      </c>
      <c r="CA53" s="40"/>
      <c r="CB53" s="58"/>
      <c r="CC53" s="179">
        <f t="shared" si="23"/>
        <v>0</v>
      </c>
      <c r="CD53" s="163">
        <f t="shared" si="44"/>
        <v>0</v>
      </c>
      <c r="CE53" s="39"/>
      <c r="CF53" s="62"/>
      <c r="CG53" s="179">
        <f t="shared" si="24"/>
        <v>0</v>
      </c>
      <c r="CH53" s="163">
        <f t="shared" si="45"/>
        <v>0</v>
      </c>
      <c r="CI53" s="39"/>
      <c r="CJ53" s="56"/>
      <c r="CK53" s="178">
        <f t="shared" si="25"/>
        <v>0</v>
      </c>
      <c r="CL53" s="163">
        <f t="shared" si="46"/>
        <v>0</v>
      </c>
      <c r="CM53" s="40"/>
      <c r="CN53" s="86"/>
      <c r="CO53" s="179">
        <f t="shared" si="26"/>
        <v>0</v>
      </c>
      <c r="CP53" s="163">
        <f t="shared" si="47"/>
        <v>0</v>
      </c>
      <c r="CQ53" s="228" t="s">
        <v>94</v>
      </c>
      <c r="CR53" s="61">
        <v>0.01</v>
      </c>
      <c r="CS53" s="167">
        <f t="shared" si="27"/>
        <v>3.7949999999999998E-3</v>
      </c>
      <c r="CT53" s="40"/>
      <c r="CU53" s="59"/>
      <c r="CV53" s="179">
        <f t="shared" si="28"/>
        <v>0</v>
      </c>
      <c r="CW53" s="163">
        <f t="shared" si="48"/>
        <v>0</v>
      </c>
      <c r="CX53" s="39"/>
      <c r="CY53" s="189"/>
      <c r="CZ53" s="179">
        <f t="shared" si="29"/>
        <v>0</v>
      </c>
      <c r="DA53" s="163">
        <f t="shared" si="49"/>
        <v>0</v>
      </c>
      <c r="DB53" s="39"/>
      <c r="DC53" s="63"/>
      <c r="DD53" s="179">
        <f t="shared" si="30"/>
        <v>0</v>
      </c>
      <c r="DE53" s="163">
        <f t="shared" si="50"/>
        <v>0</v>
      </c>
      <c r="DF53" s="39"/>
      <c r="DG53" s="62"/>
      <c r="DH53" s="729">
        <f t="shared" si="31"/>
        <v>0</v>
      </c>
      <c r="DI53" s="72">
        <f t="shared" si="51"/>
        <v>0</v>
      </c>
      <c r="DJ53" s="40"/>
      <c r="DK53" s="59"/>
      <c r="DL53" s="163">
        <f t="shared" si="32"/>
        <v>0</v>
      </c>
      <c r="DM53" s="178">
        <f t="shared" si="52"/>
        <v>0</v>
      </c>
      <c r="DN53" s="39"/>
      <c r="DO53" s="63"/>
      <c r="DP53" s="179">
        <f t="shared" si="33"/>
        <v>0</v>
      </c>
      <c r="DQ53" s="221">
        <f t="shared" si="53"/>
        <v>0</v>
      </c>
      <c r="DR53" s="305"/>
    </row>
    <row r="54" spans="1:122" outlineLevel="1" x14ac:dyDescent="0.25">
      <c r="A54" s="46">
        <f t="shared" si="34"/>
        <v>43141</v>
      </c>
      <c r="B54" s="23">
        <v>583</v>
      </c>
      <c r="C54" s="185">
        <v>8.86</v>
      </c>
      <c r="D54" s="24">
        <v>1</v>
      </c>
      <c r="E54" s="26">
        <v>3725</v>
      </c>
      <c r="F54" s="26">
        <f t="shared" si="54"/>
        <v>3725</v>
      </c>
      <c r="G54" s="163">
        <f t="shared" si="55"/>
        <v>2171.6750000000002</v>
      </c>
      <c r="H54" s="24">
        <v>1</v>
      </c>
      <c r="I54" s="26">
        <v>651</v>
      </c>
      <c r="J54" s="26">
        <f t="shared" si="56"/>
        <v>651</v>
      </c>
      <c r="K54" s="163">
        <f t="shared" si="57"/>
        <v>379.53300000000002</v>
      </c>
      <c r="L54" s="49">
        <v>87.7</v>
      </c>
      <c r="M54" s="41">
        <v>221.4</v>
      </c>
      <c r="N54" s="26">
        <v>35</v>
      </c>
      <c r="O54" s="26">
        <f t="shared" si="58"/>
        <v>3820</v>
      </c>
      <c r="P54" s="163">
        <f t="shared" si="59"/>
        <v>2227.06</v>
      </c>
      <c r="Q54" s="24">
        <v>20</v>
      </c>
      <c r="R54" s="41">
        <v>4.55</v>
      </c>
      <c r="S54" s="41">
        <f t="shared" si="60"/>
        <v>91</v>
      </c>
      <c r="T54" s="168">
        <f t="shared" si="61"/>
        <v>53.052999999999997</v>
      </c>
      <c r="U54" s="28"/>
      <c r="V54" s="221">
        <f t="shared" ref="V54" si="162">IF(U54=0,0,AVERAGE(B52:B54)*(U54)/1000)</f>
        <v>0</v>
      </c>
      <c r="W54" s="185">
        <v>9.1</v>
      </c>
      <c r="X54" s="27">
        <v>1</v>
      </c>
      <c r="Y54" s="26">
        <v>383</v>
      </c>
      <c r="Z54" s="186">
        <f t="shared" si="69"/>
        <v>383</v>
      </c>
      <c r="AA54" s="221">
        <f t="shared" si="70"/>
        <v>223.28899999999999</v>
      </c>
      <c r="AB54" s="49">
        <v>89.1</v>
      </c>
      <c r="AC54" s="41">
        <v>91.8</v>
      </c>
      <c r="AD54" s="26">
        <v>100</v>
      </c>
      <c r="AE54" s="186">
        <f t="shared" si="64"/>
        <v>27.000000000000028</v>
      </c>
      <c r="AF54" s="163">
        <f t="shared" si="71"/>
        <v>15.741000000000016</v>
      </c>
      <c r="AG54" s="224">
        <v>1</v>
      </c>
      <c r="AH54" s="41">
        <v>0.68300000000000005</v>
      </c>
      <c r="AI54" s="187">
        <f t="shared" si="65"/>
        <v>0.68300000000000005</v>
      </c>
      <c r="AJ54" s="168">
        <f t="shared" si="72"/>
        <v>0.39818900000000002</v>
      </c>
      <c r="AK54" s="870"/>
      <c r="AL54" s="731"/>
      <c r="AM54" s="163">
        <f t="shared" ref="AM54" si="163">IF(AL54=0,0,AVERAGE(B49:B54)*(AL54)/1000)</f>
        <v>0</v>
      </c>
      <c r="AN54" s="29">
        <f t="shared" si="161"/>
        <v>89.718120805369125</v>
      </c>
      <c r="AO54" s="25">
        <f t="shared" si="93"/>
        <v>99.293193717277489</v>
      </c>
      <c r="AP54" s="273">
        <f t="shared" si="94"/>
        <v>99.249450549450543</v>
      </c>
      <c r="AQ54" s="259">
        <v>52.54</v>
      </c>
      <c r="AR54" s="49"/>
      <c r="AS54" s="41"/>
      <c r="AT54" s="41"/>
      <c r="AU54" s="71">
        <f t="shared" si="67"/>
        <v>0</v>
      </c>
      <c r="AV54" s="222" t="s">
        <v>232</v>
      </c>
      <c r="AW54" s="199"/>
      <c r="AX54" s="7" t="s">
        <v>211</v>
      </c>
      <c r="AY54" s="188"/>
      <c r="AZ54" s="39"/>
      <c r="BA54" s="58"/>
      <c r="BB54" s="179">
        <f t="shared" si="16"/>
        <v>0</v>
      </c>
      <c r="BC54" s="163">
        <f t="shared" si="38"/>
        <v>0</v>
      </c>
      <c r="BD54" s="40"/>
      <c r="BE54" s="58"/>
      <c r="BF54" s="179">
        <f t="shared" si="17"/>
        <v>0</v>
      </c>
      <c r="BG54" s="163">
        <f t="shared" si="39"/>
        <v>0</v>
      </c>
      <c r="BH54" s="40" t="s">
        <v>94</v>
      </c>
      <c r="BI54" s="885">
        <v>0.01</v>
      </c>
      <c r="BJ54" s="163">
        <f t="shared" si="18"/>
        <v>2.9150000000000001E-3</v>
      </c>
      <c r="BK54" s="40"/>
      <c r="BL54" s="61"/>
      <c r="BM54" s="179">
        <f t="shared" si="19"/>
        <v>0</v>
      </c>
      <c r="BN54" s="163">
        <f t="shared" si="40"/>
        <v>0</v>
      </c>
      <c r="BO54" s="39"/>
      <c r="BP54" s="57"/>
      <c r="BQ54" s="179">
        <f t="shared" si="20"/>
        <v>0</v>
      </c>
      <c r="BR54" s="163">
        <f t="shared" si="41"/>
        <v>0</v>
      </c>
      <c r="BS54" s="39"/>
      <c r="BT54" s="62"/>
      <c r="BU54" s="179">
        <f t="shared" si="21"/>
        <v>0</v>
      </c>
      <c r="BV54" s="163">
        <f t="shared" si="42"/>
        <v>0</v>
      </c>
      <c r="BW54" s="39"/>
      <c r="BX54" s="56"/>
      <c r="BY54" s="178">
        <f t="shared" si="22"/>
        <v>0</v>
      </c>
      <c r="BZ54" s="163">
        <f t="shared" si="43"/>
        <v>0</v>
      </c>
      <c r="CA54" s="40"/>
      <c r="CB54" s="58"/>
      <c r="CC54" s="179">
        <f t="shared" si="23"/>
        <v>0</v>
      </c>
      <c r="CD54" s="163">
        <f t="shared" si="44"/>
        <v>0</v>
      </c>
      <c r="CE54" s="39"/>
      <c r="CF54" s="62"/>
      <c r="CG54" s="179">
        <f t="shared" si="24"/>
        <v>0</v>
      </c>
      <c r="CH54" s="163">
        <f t="shared" si="45"/>
        <v>0</v>
      </c>
      <c r="CI54" s="39"/>
      <c r="CJ54" s="56"/>
      <c r="CK54" s="178">
        <f t="shared" si="25"/>
        <v>0</v>
      </c>
      <c r="CL54" s="163">
        <f t="shared" si="46"/>
        <v>0</v>
      </c>
      <c r="CM54" s="40"/>
      <c r="CN54" s="86"/>
      <c r="CO54" s="179">
        <f t="shared" si="26"/>
        <v>0</v>
      </c>
      <c r="CP54" s="163">
        <f t="shared" si="47"/>
        <v>0</v>
      </c>
      <c r="CQ54" s="228" t="s">
        <v>94</v>
      </c>
      <c r="CR54" s="61">
        <v>0.01</v>
      </c>
      <c r="CS54" s="167">
        <f t="shared" si="27"/>
        <v>2.9150000000000001E-3</v>
      </c>
      <c r="CT54" s="40"/>
      <c r="CU54" s="59"/>
      <c r="CV54" s="179">
        <f t="shared" si="28"/>
        <v>0</v>
      </c>
      <c r="CW54" s="163">
        <f t="shared" si="48"/>
        <v>0</v>
      </c>
      <c r="CX54" s="39"/>
      <c r="CY54" s="189"/>
      <c r="CZ54" s="179">
        <f t="shared" si="29"/>
        <v>0</v>
      </c>
      <c r="DA54" s="163">
        <f t="shared" si="49"/>
        <v>0</v>
      </c>
      <c r="DB54" s="39"/>
      <c r="DC54" s="63"/>
      <c r="DD54" s="179">
        <f t="shared" si="30"/>
        <v>0</v>
      </c>
      <c r="DE54" s="163">
        <f t="shared" si="50"/>
        <v>0</v>
      </c>
      <c r="DF54" s="39"/>
      <c r="DG54" s="62"/>
      <c r="DH54" s="729">
        <f t="shared" si="31"/>
        <v>0</v>
      </c>
      <c r="DI54" s="72">
        <f t="shared" si="51"/>
        <v>0</v>
      </c>
      <c r="DJ54" s="40"/>
      <c r="DK54" s="59"/>
      <c r="DL54" s="163">
        <f t="shared" si="32"/>
        <v>0</v>
      </c>
      <c r="DM54" s="178">
        <f t="shared" si="52"/>
        <v>0</v>
      </c>
      <c r="DN54" s="39"/>
      <c r="DO54" s="63"/>
      <c r="DP54" s="179">
        <f t="shared" si="33"/>
        <v>0</v>
      </c>
      <c r="DQ54" s="221">
        <f t="shared" si="53"/>
        <v>0</v>
      </c>
      <c r="DR54" s="305"/>
    </row>
    <row r="55" spans="1:122" outlineLevel="1" x14ac:dyDescent="0.25">
      <c r="A55" s="46">
        <f t="shared" si="34"/>
        <v>43142</v>
      </c>
      <c r="B55" s="23">
        <v>219</v>
      </c>
      <c r="C55" s="185">
        <v>8.6</v>
      </c>
      <c r="D55" s="24">
        <v>1</v>
      </c>
      <c r="E55" s="26">
        <v>3459</v>
      </c>
      <c r="F55" s="26">
        <f t="shared" si="54"/>
        <v>3459</v>
      </c>
      <c r="G55" s="163">
        <f t="shared" si="55"/>
        <v>757.52099999999996</v>
      </c>
      <c r="H55" s="24">
        <v>1</v>
      </c>
      <c r="I55" s="26">
        <v>900</v>
      </c>
      <c r="J55" s="26">
        <f t="shared" si="56"/>
        <v>900</v>
      </c>
      <c r="K55" s="163">
        <f t="shared" si="57"/>
        <v>197.1</v>
      </c>
      <c r="L55" s="49">
        <v>88.8</v>
      </c>
      <c r="M55" s="41">
        <v>193.7</v>
      </c>
      <c r="N55" s="26">
        <v>33</v>
      </c>
      <c r="O55" s="26">
        <f t="shared" si="58"/>
        <v>3178.7878787878785</v>
      </c>
      <c r="P55" s="163">
        <f t="shared" si="59"/>
        <v>696.15454545454543</v>
      </c>
      <c r="Q55" s="24">
        <v>20</v>
      </c>
      <c r="R55" s="41">
        <v>5.52</v>
      </c>
      <c r="S55" s="41">
        <f t="shared" si="60"/>
        <v>110.39999999999999</v>
      </c>
      <c r="T55" s="168">
        <f t="shared" si="61"/>
        <v>24.177599999999998</v>
      </c>
      <c r="U55" s="28"/>
      <c r="V55" s="221">
        <f t="shared" ref="V55" si="164">IF(U55=0,0,IF(COUNT(B55)=0,0,(AVERAGE(B55)*U55/1000)))</f>
        <v>0</v>
      </c>
      <c r="W55" s="185">
        <v>9.1</v>
      </c>
      <c r="X55" s="27">
        <v>1</v>
      </c>
      <c r="Y55" s="26">
        <v>638</v>
      </c>
      <c r="Z55" s="186">
        <f t="shared" si="69"/>
        <v>638</v>
      </c>
      <c r="AA55" s="221">
        <f t="shared" si="70"/>
        <v>139.72200000000001</v>
      </c>
      <c r="AB55" s="49">
        <v>87.5</v>
      </c>
      <c r="AC55" s="41">
        <v>90.9</v>
      </c>
      <c r="AD55" s="26">
        <v>100</v>
      </c>
      <c r="AE55" s="186">
        <f t="shared" si="64"/>
        <v>34.000000000000057</v>
      </c>
      <c r="AF55" s="163">
        <f t="shared" si="71"/>
        <v>7.4460000000000131</v>
      </c>
      <c r="AG55" s="224">
        <v>1</v>
      </c>
      <c r="AH55" s="41">
        <v>0.89700000000000002</v>
      </c>
      <c r="AI55" s="187">
        <f t="shared" si="65"/>
        <v>0.89700000000000002</v>
      </c>
      <c r="AJ55" s="168">
        <f t="shared" si="72"/>
        <v>0.19644300000000001</v>
      </c>
      <c r="AK55" s="870"/>
      <c r="AL55" s="731"/>
      <c r="AM55" s="163">
        <f t="shared" ref="AM55" si="165">IF(AL55=0,0,AVERAGE(B48:B55)*(AL55)/1000)</f>
        <v>0</v>
      </c>
      <c r="AN55" s="29">
        <f t="shared" ref="AN55:AN56" si="166">IF(B55=0,0,IF(F55&gt;0,SUM((F55-Z55)/F55*100),0))</f>
        <v>81.55536282162474</v>
      </c>
      <c r="AO55" s="25">
        <f t="shared" si="93"/>
        <v>98.930409914203992</v>
      </c>
      <c r="AP55" s="273">
        <f t="shared" si="94"/>
        <v>99.1875</v>
      </c>
      <c r="AQ55" s="73">
        <v>53.3</v>
      </c>
      <c r="AR55" s="49"/>
      <c r="AS55" s="41"/>
      <c r="AT55" s="41"/>
      <c r="AU55" s="72">
        <f t="shared" si="67"/>
        <v>0</v>
      </c>
      <c r="AV55" s="222" t="s">
        <v>232</v>
      </c>
      <c r="AW55" s="199"/>
      <c r="AX55" s="7" t="s">
        <v>211</v>
      </c>
      <c r="AY55" s="188"/>
      <c r="AZ55" s="39"/>
      <c r="BA55" s="58"/>
      <c r="BB55" s="179">
        <f t="shared" si="16"/>
        <v>0</v>
      </c>
      <c r="BC55" s="163">
        <f t="shared" si="38"/>
        <v>0</v>
      </c>
      <c r="BD55" s="40"/>
      <c r="BE55" s="58"/>
      <c r="BF55" s="179">
        <f t="shared" si="17"/>
        <v>0</v>
      </c>
      <c r="BG55" s="163">
        <f t="shared" si="39"/>
        <v>0</v>
      </c>
      <c r="BH55" s="40" t="s">
        <v>94</v>
      </c>
      <c r="BI55" s="885">
        <v>0.01</v>
      </c>
      <c r="BJ55" s="163">
        <f t="shared" si="18"/>
        <v>1.0950000000000001E-3</v>
      </c>
      <c r="BK55" s="40"/>
      <c r="BL55" s="61"/>
      <c r="BM55" s="179">
        <f t="shared" si="19"/>
        <v>0</v>
      </c>
      <c r="BN55" s="163">
        <f t="shared" si="40"/>
        <v>0</v>
      </c>
      <c r="BO55" s="39"/>
      <c r="BP55" s="57"/>
      <c r="BQ55" s="179">
        <f t="shared" si="20"/>
        <v>0</v>
      </c>
      <c r="BR55" s="163">
        <f t="shared" si="41"/>
        <v>0</v>
      </c>
      <c r="BS55" s="39"/>
      <c r="BT55" s="62"/>
      <c r="BU55" s="179">
        <f t="shared" si="21"/>
        <v>0</v>
      </c>
      <c r="BV55" s="163">
        <f t="shared" si="42"/>
        <v>0</v>
      </c>
      <c r="BW55" s="39"/>
      <c r="BX55" s="56"/>
      <c r="BY55" s="178">
        <f t="shared" si="22"/>
        <v>0</v>
      </c>
      <c r="BZ55" s="163">
        <f t="shared" si="43"/>
        <v>0</v>
      </c>
      <c r="CA55" s="40"/>
      <c r="CB55" s="58"/>
      <c r="CC55" s="179">
        <f t="shared" si="23"/>
        <v>0</v>
      </c>
      <c r="CD55" s="163">
        <f t="shared" si="44"/>
        <v>0</v>
      </c>
      <c r="CE55" s="39"/>
      <c r="CF55" s="62"/>
      <c r="CG55" s="179">
        <f t="shared" si="24"/>
        <v>0</v>
      </c>
      <c r="CH55" s="163">
        <f t="shared" si="45"/>
        <v>0</v>
      </c>
      <c r="CI55" s="39"/>
      <c r="CJ55" s="56"/>
      <c r="CK55" s="178">
        <f t="shared" si="25"/>
        <v>0</v>
      </c>
      <c r="CL55" s="163">
        <f t="shared" si="46"/>
        <v>0</v>
      </c>
      <c r="CM55" s="40"/>
      <c r="CN55" s="86"/>
      <c r="CO55" s="179">
        <f t="shared" si="26"/>
        <v>0</v>
      </c>
      <c r="CP55" s="163">
        <f t="shared" si="47"/>
        <v>0</v>
      </c>
      <c r="CQ55" s="228" t="s">
        <v>94</v>
      </c>
      <c r="CR55" s="61">
        <v>0.01</v>
      </c>
      <c r="CS55" s="167">
        <f t="shared" si="27"/>
        <v>1.0950000000000001E-3</v>
      </c>
      <c r="CT55" s="40"/>
      <c r="CU55" s="59"/>
      <c r="CV55" s="179">
        <f t="shared" si="28"/>
        <v>0</v>
      </c>
      <c r="CW55" s="163">
        <f t="shared" si="48"/>
        <v>0</v>
      </c>
      <c r="CX55" s="39"/>
      <c r="CY55" s="189"/>
      <c r="CZ55" s="179">
        <f t="shared" si="29"/>
        <v>0</v>
      </c>
      <c r="DA55" s="163">
        <f t="shared" si="49"/>
        <v>0</v>
      </c>
      <c r="DB55" s="39"/>
      <c r="DC55" s="63"/>
      <c r="DD55" s="179">
        <f t="shared" si="30"/>
        <v>0</v>
      </c>
      <c r="DE55" s="163">
        <f t="shared" si="50"/>
        <v>0</v>
      </c>
      <c r="DF55" s="39"/>
      <c r="DG55" s="62"/>
      <c r="DH55" s="729">
        <f t="shared" si="31"/>
        <v>0</v>
      </c>
      <c r="DI55" s="72">
        <f t="shared" si="51"/>
        <v>0</v>
      </c>
      <c r="DJ55" s="40"/>
      <c r="DK55" s="59"/>
      <c r="DL55" s="163">
        <f t="shared" si="32"/>
        <v>0</v>
      </c>
      <c r="DM55" s="178">
        <f t="shared" si="52"/>
        <v>0</v>
      </c>
      <c r="DN55" s="39"/>
      <c r="DO55" s="63"/>
      <c r="DP55" s="179">
        <f t="shared" si="33"/>
        <v>0</v>
      </c>
      <c r="DQ55" s="221">
        <f t="shared" si="53"/>
        <v>0</v>
      </c>
      <c r="DR55" s="305"/>
    </row>
    <row r="56" spans="1:122" outlineLevel="1" x14ac:dyDescent="0.25">
      <c r="A56" s="46">
        <f t="shared" si="34"/>
        <v>43143</v>
      </c>
      <c r="B56" s="23">
        <v>801</v>
      </c>
      <c r="C56" s="185">
        <v>8</v>
      </c>
      <c r="D56" s="24">
        <v>1</v>
      </c>
      <c r="E56" s="26">
        <v>4544</v>
      </c>
      <c r="F56" s="26">
        <f t="shared" si="54"/>
        <v>4544</v>
      </c>
      <c r="G56" s="163">
        <f t="shared" si="55"/>
        <v>3639.7440000000001</v>
      </c>
      <c r="H56" s="24">
        <v>1</v>
      </c>
      <c r="I56" s="26">
        <v>542</v>
      </c>
      <c r="J56" s="26">
        <f t="shared" si="56"/>
        <v>542</v>
      </c>
      <c r="K56" s="163">
        <f t="shared" si="57"/>
        <v>434.142</v>
      </c>
      <c r="L56" s="49">
        <v>89.7</v>
      </c>
      <c r="M56" s="41">
        <v>261.10000000000002</v>
      </c>
      <c r="N56" s="26">
        <v>32</v>
      </c>
      <c r="O56" s="26">
        <f t="shared" si="58"/>
        <v>5356.2500000000009</v>
      </c>
      <c r="P56" s="163">
        <f t="shared" si="59"/>
        <v>4290.3562500000007</v>
      </c>
      <c r="Q56" s="24">
        <v>20</v>
      </c>
      <c r="R56" s="41">
        <v>9.01</v>
      </c>
      <c r="S56" s="41">
        <f t="shared" si="60"/>
        <v>180.2</v>
      </c>
      <c r="T56" s="168">
        <f t="shared" si="61"/>
        <v>144.34019999999998</v>
      </c>
      <c r="U56" s="28"/>
      <c r="V56" s="221">
        <f t="shared" ref="V56" si="167">IF(U56=0,0,AVERAGE(B54:B56)*(U56)/1000)</f>
        <v>0</v>
      </c>
      <c r="W56" s="185">
        <v>9.4</v>
      </c>
      <c r="X56" s="27">
        <v>1</v>
      </c>
      <c r="Y56" s="26">
        <v>263</v>
      </c>
      <c r="Z56" s="186">
        <f t="shared" si="69"/>
        <v>263</v>
      </c>
      <c r="AA56" s="221">
        <f t="shared" si="70"/>
        <v>210.66300000000001</v>
      </c>
      <c r="AB56" s="49">
        <v>90.2</v>
      </c>
      <c r="AC56" s="41">
        <v>93.6</v>
      </c>
      <c r="AD56" s="26">
        <v>100</v>
      </c>
      <c r="AE56" s="186">
        <f t="shared" si="64"/>
        <v>33.999999999999915</v>
      </c>
      <c r="AF56" s="163">
        <f t="shared" si="71"/>
        <v>27.233999999999931</v>
      </c>
      <c r="AG56" s="224">
        <v>1</v>
      </c>
      <c r="AH56" s="41">
        <v>2.37</v>
      </c>
      <c r="AI56" s="187">
        <f t="shared" si="65"/>
        <v>2.37</v>
      </c>
      <c r="AJ56" s="168">
        <f t="shared" si="72"/>
        <v>1.8983700000000001</v>
      </c>
      <c r="AK56" s="870"/>
      <c r="AL56" s="731"/>
      <c r="AM56" s="163">
        <f t="shared" ref="AM56" si="168">IF(AL56=0,0,AVERAGE(B51:B56)*(AL56)/1000)</f>
        <v>0</v>
      </c>
      <c r="AN56" s="29">
        <f t="shared" si="166"/>
        <v>94.212147887323937</v>
      </c>
      <c r="AO56" s="25">
        <f t="shared" si="93"/>
        <v>99.365227537922991</v>
      </c>
      <c r="AP56" s="273">
        <f t="shared" si="94"/>
        <v>98.684794672586023</v>
      </c>
      <c r="AQ56" s="259">
        <v>53.7</v>
      </c>
      <c r="AR56" s="49"/>
      <c r="AS56" s="41"/>
      <c r="AT56" s="41"/>
      <c r="AU56" s="71">
        <f t="shared" si="67"/>
        <v>0</v>
      </c>
      <c r="AV56" s="222" t="s">
        <v>232</v>
      </c>
      <c r="AW56" s="199"/>
      <c r="AX56" s="7" t="s">
        <v>212</v>
      </c>
      <c r="AY56" s="188"/>
      <c r="AZ56" s="39"/>
      <c r="BA56" s="58"/>
      <c r="BB56" s="179">
        <f t="shared" si="16"/>
        <v>0</v>
      </c>
      <c r="BC56" s="163">
        <f t="shared" si="38"/>
        <v>0</v>
      </c>
      <c r="BD56" s="40"/>
      <c r="BE56" s="58"/>
      <c r="BF56" s="179">
        <f t="shared" si="17"/>
        <v>0</v>
      </c>
      <c r="BG56" s="163">
        <f t="shared" si="39"/>
        <v>0</v>
      </c>
      <c r="BH56" s="40" t="s">
        <v>94</v>
      </c>
      <c r="BI56" s="885">
        <v>0.01</v>
      </c>
      <c r="BJ56" s="163">
        <f t="shared" si="18"/>
        <v>4.0049999999999999E-3</v>
      </c>
      <c r="BK56" s="40"/>
      <c r="BL56" s="61"/>
      <c r="BM56" s="179">
        <f t="shared" si="19"/>
        <v>0</v>
      </c>
      <c r="BN56" s="163">
        <f t="shared" si="40"/>
        <v>0</v>
      </c>
      <c r="BO56" s="39"/>
      <c r="BP56" s="57"/>
      <c r="BQ56" s="179">
        <f t="shared" si="20"/>
        <v>0</v>
      </c>
      <c r="BR56" s="163">
        <f t="shared" si="41"/>
        <v>0</v>
      </c>
      <c r="BS56" s="39"/>
      <c r="BT56" s="62"/>
      <c r="BU56" s="179">
        <f t="shared" si="21"/>
        <v>0</v>
      </c>
      <c r="BV56" s="163">
        <f t="shared" si="42"/>
        <v>0</v>
      </c>
      <c r="BW56" s="39"/>
      <c r="BX56" s="56"/>
      <c r="BY56" s="178">
        <f t="shared" si="22"/>
        <v>0</v>
      </c>
      <c r="BZ56" s="163">
        <f t="shared" si="43"/>
        <v>0</v>
      </c>
      <c r="CA56" s="40"/>
      <c r="CB56" s="58"/>
      <c r="CC56" s="179">
        <f t="shared" si="23"/>
        <v>0</v>
      </c>
      <c r="CD56" s="163">
        <f t="shared" si="44"/>
        <v>0</v>
      </c>
      <c r="CE56" s="39"/>
      <c r="CF56" s="62"/>
      <c r="CG56" s="179">
        <f t="shared" si="24"/>
        <v>0</v>
      </c>
      <c r="CH56" s="163">
        <f t="shared" si="45"/>
        <v>0</v>
      </c>
      <c r="CI56" s="39"/>
      <c r="CJ56" s="56"/>
      <c r="CK56" s="178">
        <f t="shared" si="25"/>
        <v>0</v>
      </c>
      <c r="CL56" s="163">
        <f t="shared" si="46"/>
        <v>0</v>
      </c>
      <c r="CM56" s="40"/>
      <c r="CN56" s="86"/>
      <c r="CO56" s="179">
        <f t="shared" si="26"/>
        <v>0</v>
      </c>
      <c r="CP56" s="163">
        <f t="shared" si="47"/>
        <v>0</v>
      </c>
      <c r="CQ56" s="228" t="s">
        <v>94</v>
      </c>
      <c r="CR56" s="61">
        <v>0.01</v>
      </c>
      <c r="CS56" s="167">
        <f t="shared" si="27"/>
        <v>4.0049999999999999E-3</v>
      </c>
      <c r="CT56" s="40"/>
      <c r="CU56" s="59"/>
      <c r="CV56" s="179">
        <f t="shared" si="28"/>
        <v>0</v>
      </c>
      <c r="CW56" s="163">
        <f t="shared" si="48"/>
        <v>0</v>
      </c>
      <c r="CX56" s="39"/>
      <c r="CY56" s="189"/>
      <c r="CZ56" s="179">
        <f t="shared" si="29"/>
        <v>0</v>
      </c>
      <c r="DA56" s="163">
        <f t="shared" si="49"/>
        <v>0</v>
      </c>
      <c r="DB56" s="39"/>
      <c r="DC56" s="63"/>
      <c r="DD56" s="179">
        <f t="shared" si="30"/>
        <v>0</v>
      </c>
      <c r="DE56" s="163">
        <f t="shared" si="50"/>
        <v>0</v>
      </c>
      <c r="DF56" s="39"/>
      <c r="DG56" s="62"/>
      <c r="DH56" s="729">
        <f t="shared" si="31"/>
        <v>0</v>
      </c>
      <c r="DI56" s="72">
        <f t="shared" si="51"/>
        <v>0</v>
      </c>
      <c r="DJ56" s="40"/>
      <c r="DK56" s="59"/>
      <c r="DL56" s="163">
        <f t="shared" si="32"/>
        <v>0</v>
      </c>
      <c r="DM56" s="178">
        <f t="shared" si="52"/>
        <v>0</v>
      </c>
      <c r="DN56" s="39"/>
      <c r="DO56" s="63"/>
      <c r="DP56" s="179">
        <f t="shared" si="33"/>
        <v>0</v>
      </c>
      <c r="DQ56" s="221">
        <f t="shared" si="53"/>
        <v>0</v>
      </c>
      <c r="DR56" s="305"/>
    </row>
    <row r="57" spans="1:122" outlineLevel="1" x14ac:dyDescent="0.25">
      <c r="A57" s="46">
        <f t="shared" si="34"/>
        <v>43144</v>
      </c>
      <c r="B57" s="23">
        <v>848</v>
      </c>
      <c r="C57" s="185">
        <v>7.9</v>
      </c>
      <c r="D57" s="24">
        <v>1</v>
      </c>
      <c r="E57" s="26">
        <v>4585</v>
      </c>
      <c r="F57" s="26">
        <f t="shared" si="54"/>
        <v>4585</v>
      </c>
      <c r="G57" s="163">
        <f t="shared" si="55"/>
        <v>3888.08</v>
      </c>
      <c r="H57" s="24">
        <v>1</v>
      </c>
      <c r="I57" s="26">
        <v>589</v>
      </c>
      <c r="J57" s="26">
        <f t="shared" si="56"/>
        <v>589</v>
      </c>
      <c r="K57" s="163">
        <f t="shared" si="57"/>
        <v>499.47199999999998</v>
      </c>
      <c r="L57" s="49">
        <v>89.6</v>
      </c>
      <c r="M57" s="41">
        <v>257.60000000000002</v>
      </c>
      <c r="N57" s="26">
        <v>32</v>
      </c>
      <c r="O57" s="26">
        <f t="shared" si="58"/>
        <v>5250.0000000000009</v>
      </c>
      <c r="P57" s="163">
        <f t="shared" si="59"/>
        <v>4452.0000000000009</v>
      </c>
      <c r="Q57" s="24">
        <v>20</v>
      </c>
      <c r="R57" s="41">
        <v>9.33</v>
      </c>
      <c r="S57" s="41">
        <f t="shared" si="60"/>
        <v>186.6</v>
      </c>
      <c r="T57" s="168">
        <f t="shared" si="61"/>
        <v>158.23679999999999</v>
      </c>
      <c r="U57" s="28">
        <v>67</v>
      </c>
      <c r="V57" s="221">
        <f t="shared" ref="V57" si="169">IF(U57=0,0,IF(COUNT(B57)=0,0,(AVERAGE(B57)*U57/1000)))</f>
        <v>56.816000000000003</v>
      </c>
      <c r="W57" s="185">
        <v>9</v>
      </c>
      <c r="X57" s="27">
        <v>1</v>
      </c>
      <c r="Y57" s="26">
        <v>339</v>
      </c>
      <c r="Z57" s="186">
        <f t="shared" si="69"/>
        <v>339</v>
      </c>
      <c r="AA57" s="221">
        <f t="shared" si="70"/>
        <v>287.47199999999998</v>
      </c>
      <c r="AB57" s="49">
        <v>89.2</v>
      </c>
      <c r="AC57" s="41">
        <v>101.7</v>
      </c>
      <c r="AD57" s="26">
        <v>200</v>
      </c>
      <c r="AE57" s="186">
        <f t="shared" si="64"/>
        <v>62.5</v>
      </c>
      <c r="AF57" s="163">
        <f t="shared" si="71"/>
        <v>53</v>
      </c>
      <c r="AG57" s="224">
        <v>1</v>
      </c>
      <c r="AH57" s="41">
        <v>2.2599999999999998</v>
      </c>
      <c r="AI57" s="187">
        <f t="shared" si="65"/>
        <v>2.2599999999999998</v>
      </c>
      <c r="AJ57" s="168">
        <f t="shared" si="72"/>
        <v>1.9164799999999997</v>
      </c>
      <c r="AK57" s="870"/>
      <c r="AL57" s="731">
        <v>10.3</v>
      </c>
      <c r="AM57" s="163">
        <f t="shared" ref="AM57" si="170">IF(AL57=0,0,AVERAGE(B50:B57)*(AL57)/1000)</f>
        <v>6.8585125000000007</v>
      </c>
      <c r="AN57" s="29">
        <f t="shared" ref="AN57:AN58" si="171">IF(B57=0,0,IF(F57&gt;0,SUM((F57-Z57)/F57*100),0))</f>
        <v>92.606324972737184</v>
      </c>
      <c r="AO57" s="25">
        <f t="shared" si="93"/>
        <v>98.80952380952381</v>
      </c>
      <c r="AP57" s="273">
        <f t="shared" si="94"/>
        <v>98.78885316184352</v>
      </c>
      <c r="AQ57" s="73">
        <v>52.9</v>
      </c>
      <c r="AR57" s="49"/>
      <c r="AS57" s="41"/>
      <c r="AT57" s="41"/>
      <c r="AU57" s="72">
        <f t="shared" si="67"/>
        <v>0</v>
      </c>
      <c r="AV57" s="222" t="s">
        <v>232</v>
      </c>
      <c r="AW57" s="199" t="s">
        <v>213</v>
      </c>
      <c r="AX57" s="7" t="s">
        <v>215</v>
      </c>
      <c r="AY57" s="188"/>
      <c r="AZ57" s="39"/>
      <c r="BA57" s="58">
        <v>26</v>
      </c>
      <c r="BB57" s="179">
        <f t="shared" si="16"/>
        <v>22.047999999999998</v>
      </c>
      <c r="BC57" s="163">
        <f t="shared" si="38"/>
        <v>22.047999999999998</v>
      </c>
      <c r="BD57" s="40" t="s">
        <v>94</v>
      </c>
      <c r="BE57" s="58">
        <v>0.06</v>
      </c>
      <c r="BF57" s="179">
        <f t="shared" si="17"/>
        <v>2.5439999999999997E-2</v>
      </c>
      <c r="BG57" s="163">
        <f t="shared" si="39"/>
        <v>5.0879999999999995E-2</v>
      </c>
      <c r="BH57" s="40" t="s">
        <v>94</v>
      </c>
      <c r="BI57" s="885">
        <v>0.01</v>
      </c>
      <c r="BJ57" s="163">
        <f t="shared" si="18"/>
        <v>4.2399999999999998E-3</v>
      </c>
      <c r="BK57" s="40"/>
      <c r="BL57" s="61">
        <v>0.17499999999999999</v>
      </c>
      <c r="BM57" s="179">
        <f t="shared" si="19"/>
        <v>0.14839999999999998</v>
      </c>
      <c r="BN57" s="163">
        <f t="shared" si="40"/>
        <v>0.14839999999999998</v>
      </c>
      <c r="BO57" s="39"/>
      <c r="BP57" s="57">
        <v>53.1</v>
      </c>
      <c r="BQ57" s="179">
        <f t="shared" si="20"/>
        <v>45.028800000000004</v>
      </c>
      <c r="BR57" s="163">
        <f t="shared" si="41"/>
        <v>45.028800000000004</v>
      </c>
      <c r="BS57" s="39"/>
      <c r="BT57" s="62">
        <v>6</v>
      </c>
      <c r="BU57" s="179">
        <f t="shared" si="21"/>
        <v>5.0880000000000001</v>
      </c>
      <c r="BV57" s="163">
        <f t="shared" si="42"/>
        <v>5.0880000000000001</v>
      </c>
      <c r="BW57" s="39"/>
      <c r="BX57" s="56">
        <v>0.20300000000000001</v>
      </c>
      <c r="BY57" s="178">
        <f t="shared" si="22"/>
        <v>0.17214400000000002</v>
      </c>
      <c r="BZ57" s="163">
        <f t="shared" si="43"/>
        <v>0.17214400000000002</v>
      </c>
      <c r="CA57" s="40" t="s">
        <v>94</v>
      </c>
      <c r="CB57" s="58">
        <v>0.06</v>
      </c>
      <c r="CC57" s="179">
        <f t="shared" si="23"/>
        <v>2.5439999999999997E-2</v>
      </c>
      <c r="CD57" s="163">
        <f t="shared" si="44"/>
        <v>5.0879999999999995E-2</v>
      </c>
      <c r="CE57" s="39"/>
      <c r="CF57" s="62">
        <v>68.900000000000006</v>
      </c>
      <c r="CG57" s="179">
        <f t="shared" si="24"/>
        <v>58.427200000000006</v>
      </c>
      <c r="CH57" s="163">
        <f t="shared" si="45"/>
        <v>58.427200000000006</v>
      </c>
      <c r="CI57" s="39"/>
      <c r="CJ57" s="56">
        <v>1.3</v>
      </c>
      <c r="CK57" s="178">
        <f t="shared" si="25"/>
        <v>1.1024</v>
      </c>
      <c r="CL57" s="163">
        <f t="shared" si="46"/>
        <v>1.1024</v>
      </c>
      <c r="CM57" s="40" t="s">
        <v>94</v>
      </c>
      <c r="CN57" s="86">
        <v>0.06</v>
      </c>
      <c r="CO57" s="179">
        <f t="shared" si="26"/>
        <v>2.5439999999999997E-2</v>
      </c>
      <c r="CP57" s="163">
        <f t="shared" si="47"/>
        <v>5.0879999999999995E-2</v>
      </c>
      <c r="CQ57" s="228" t="s">
        <v>94</v>
      </c>
      <c r="CR57" s="61">
        <v>0.01</v>
      </c>
      <c r="CS57" s="167">
        <f t="shared" si="27"/>
        <v>4.2399999999999998E-3</v>
      </c>
      <c r="CT57" s="40"/>
      <c r="CU57" s="59">
        <v>9.1399999999999995E-2</v>
      </c>
      <c r="CV57" s="179">
        <f t="shared" si="28"/>
        <v>7.7507199999999998E-2</v>
      </c>
      <c r="CW57" s="163">
        <f t="shared" si="48"/>
        <v>7.7507199999999998E-2</v>
      </c>
      <c r="CX57" s="39"/>
      <c r="CY57" s="189">
        <v>0.28999999999999998</v>
      </c>
      <c r="CZ57" s="179">
        <f t="shared" si="29"/>
        <v>0.24592</v>
      </c>
      <c r="DA57" s="163">
        <f t="shared" si="49"/>
        <v>0.24592</v>
      </c>
      <c r="DB57" s="39"/>
      <c r="DC57" s="63">
        <v>7.4999999999999997E-2</v>
      </c>
      <c r="DD57" s="179">
        <f t="shared" si="30"/>
        <v>6.359999999999999E-2</v>
      </c>
      <c r="DE57" s="163">
        <f t="shared" si="50"/>
        <v>6.359999999999999E-2</v>
      </c>
      <c r="DF57" s="39"/>
      <c r="DG57" s="62">
        <v>7.9000000000000001E-2</v>
      </c>
      <c r="DH57" s="729">
        <f t="shared" si="31"/>
        <v>6.699200000000001E-2</v>
      </c>
      <c r="DI57" s="72">
        <f t="shared" si="51"/>
        <v>6.699200000000001E-2</v>
      </c>
      <c r="DJ57" s="40" t="s">
        <v>94</v>
      </c>
      <c r="DK57" s="59">
        <v>0.06</v>
      </c>
      <c r="DL57" s="163">
        <f t="shared" si="32"/>
        <v>2.5439999999999997E-2</v>
      </c>
      <c r="DM57" s="178">
        <f t="shared" si="52"/>
        <v>5.0879999999999995E-2</v>
      </c>
      <c r="DN57" s="39"/>
      <c r="DO57" s="63">
        <v>0.36299999999999999</v>
      </c>
      <c r="DP57" s="179">
        <f t="shared" si="33"/>
        <v>0.30782399999999999</v>
      </c>
      <c r="DQ57" s="221">
        <f t="shared" si="53"/>
        <v>0.30782399999999999</v>
      </c>
      <c r="DR57" s="305"/>
    </row>
    <row r="58" spans="1:122" outlineLevel="1" x14ac:dyDescent="0.25">
      <c r="A58" s="46">
        <f t="shared" si="34"/>
        <v>43145</v>
      </c>
      <c r="B58" s="23">
        <v>752</v>
      </c>
      <c r="C58" s="185">
        <v>8.1</v>
      </c>
      <c r="D58" s="24">
        <v>1</v>
      </c>
      <c r="E58" s="26">
        <v>5651</v>
      </c>
      <c r="F58" s="26">
        <f t="shared" si="54"/>
        <v>5651</v>
      </c>
      <c r="G58" s="163">
        <f t="shared" si="55"/>
        <v>4249.5519999999997</v>
      </c>
      <c r="H58" s="24">
        <v>1</v>
      </c>
      <c r="I58" s="26">
        <v>832</v>
      </c>
      <c r="J58" s="26">
        <f t="shared" si="56"/>
        <v>832</v>
      </c>
      <c r="K58" s="163">
        <f t="shared" si="57"/>
        <v>625.66399999999999</v>
      </c>
      <c r="L58" s="49">
        <v>86.3</v>
      </c>
      <c r="M58" s="41">
        <v>290.89999999999998</v>
      </c>
      <c r="N58" s="26">
        <v>33</v>
      </c>
      <c r="O58" s="26">
        <f t="shared" si="58"/>
        <v>6199.9999999999991</v>
      </c>
      <c r="P58" s="163">
        <f t="shared" si="59"/>
        <v>4662.3999999999987</v>
      </c>
      <c r="Q58" s="24">
        <v>20</v>
      </c>
      <c r="R58" s="41">
        <v>10.199999999999999</v>
      </c>
      <c r="S58" s="41">
        <f t="shared" si="60"/>
        <v>204</v>
      </c>
      <c r="T58" s="168">
        <f t="shared" si="61"/>
        <v>153.40799999999999</v>
      </c>
      <c r="U58" s="28"/>
      <c r="V58" s="221">
        <f t="shared" ref="V58" si="172">IF(U58=0,0,AVERAGE(B56:B58)*(U58)/1000)</f>
        <v>0</v>
      </c>
      <c r="W58" s="185">
        <v>9.1999999999999993</v>
      </c>
      <c r="X58" s="27">
        <v>1</v>
      </c>
      <c r="Y58" s="26">
        <v>493</v>
      </c>
      <c r="Z58" s="186">
        <f t="shared" si="69"/>
        <v>493</v>
      </c>
      <c r="AA58" s="221">
        <f t="shared" si="70"/>
        <v>370.73599999999999</v>
      </c>
      <c r="AB58" s="49">
        <v>88.2</v>
      </c>
      <c r="AC58" s="41">
        <v>96.5</v>
      </c>
      <c r="AD58" s="26">
        <v>100</v>
      </c>
      <c r="AE58" s="186">
        <f t="shared" si="64"/>
        <v>82.999999999999957</v>
      </c>
      <c r="AF58" s="163">
        <f t="shared" si="71"/>
        <v>62.415999999999968</v>
      </c>
      <c r="AG58" s="224">
        <v>1</v>
      </c>
      <c r="AH58" s="41">
        <v>1.96</v>
      </c>
      <c r="AI58" s="187">
        <f t="shared" si="65"/>
        <v>1.96</v>
      </c>
      <c r="AJ58" s="168">
        <f t="shared" si="72"/>
        <v>1.4739200000000001</v>
      </c>
      <c r="AK58" s="870"/>
      <c r="AL58" s="731"/>
      <c r="AM58" s="163">
        <f t="shared" ref="AM58" si="173">IF(AL58=0,0,AVERAGE(B53:B58)*(AL58)/1000)</f>
        <v>0</v>
      </c>
      <c r="AN58" s="29">
        <f t="shared" si="171"/>
        <v>91.275880375154841</v>
      </c>
      <c r="AO58" s="25">
        <f t="shared" si="93"/>
        <v>98.661290322580641</v>
      </c>
      <c r="AP58" s="273">
        <f t="shared" si="94"/>
        <v>99.039215686274503</v>
      </c>
      <c r="AQ58" s="259">
        <v>53.5</v>
      </c>
      <c r="AR58" s="49"/>
      <c r="AS58" s="41"/>
      <c r="AT58" s="41"/>
      <c r="AU58" s="71">
        <f t="shared" si="67"/>
        <v>0</v>
      </c>
      <c r="AV58" s="222" t="s">
        <v>232</v>
      </c>
      <c r="AW58" s="199" t="s">
        <v>218</v>
      </c>
      <c r="AX58" s="7" t="s">
        <v>214</v>
      </c>
      <c r="AY58" s="188"/>
      <c r="AZ58" s="39"/>
      <c r="BA58" s="58"/>
      <c r="BB58" s="179">
        <f t="shared" si="16"/>
        <v>0</v>
      </c>
      <c r="BC58" s="163">
        <f t="shared" si="38"/>
        <v>0</v>
      </c>
      <c r="BD58" s="40"/>
      <c r="BE58" s="58"/>
      <c r="BF58" s="179">
        <f t="shared" si="17"/>
        <v>0</v>
      </c>
      <c r="BG58" s="163">
        <f t="shared" si="39"/>
        <v>0</v>
      </c>
      <c r="BH58" s="40" t="s">
        <v>94</v>
      </c>
      <c r="BI58" s="885">
        <v>0.01</v>
      </c>
      <c r="BJ58" s="163">
        <f t="shared" si="18"/>
        <v>3.7600000000000003E-3</v>
      </c>
      <c r="BK58" s="40"/>
      <c r="BL58" s="61"/>
      <c r="BM58" s="179">
        <f t="shared" si="19"/>
        <v>0</v>
      </c>
      <c r="BN58" s="163">
        <f t="shared" si="40"/>
        <v>0</v>
      </c>
      <c r="BO58" s="39"/>
      <c r="BP58" s="57"/>
      <c r="BQ58" s="179">
        <f t="shared" si="20"/>
        <v>0</v>
      </c>
      <c r="BR58" s="163">
        <f t="shared" si="41"/>
        <v>0</v>
      </c>
      <c r="BS58" s="39"/>
      <c r="BT58" s="62"/>
      <c r="BU58" s="179">
        <f t="shared" si="21"/>
        <v>0</v>
      </c>
      <c r="BV58" s="163">
        <f t="shared" si="42"/>
        <v>0</v>
      </c>
      <c r="BW58" s="39"/>
      <c r="BX58" s="56"/>
      <c r="BY58" s="178">
        <f t="shared" si="22"/>
        <v>0</v>
      </c>
      <c r="BZ58" s="163">
        <f t="shared" si="43"/>
        <v>0</v>
      </c>
      <c r="CA58" s="40"/>
      <c r="CB58" s="58"/>
      <c r="CC58" s="179">
        <f t="shared" si="23"/>
        <v>0</v>
      </c>
      <c r="CD58" s="163">
        <f t="shared" si="44"/>
        <v>0</v>
      </c>
      <c r="CE58" s="39"/>
      <c r="CF58" s="62"/>
      <c r="CG58" s="179">
        <f t="shared" si="24"/>
        <v>0</v>
      </c>
      <c r="CH58" s="163">
        <f t="shared" si="45"/>
        <v>0</v>
      </c>
      <c r="CI58" s="39"/>
      <c r="CJ58" s="56"/>
      <c r="CK58" s="178">
        <f t="shared" si="25"/>
        <v>0</v>
      </c>
      <c r="CL58" s="163">
        <f t="shared" si="46"/>
        <v>0</v>
      </c>
      <c r="CM58" s="40"/>
      <c r="CN58" s="86"/>
      <c r="CO58" s="179">
        <f t="shared" si="26"/>
        <v>0</v>
      </c>
      <c r="CP58" s="163">
        <f t="shared" si="47"/>
        <v>0</v>
      </c>
      <c r="CQ58" s="228" t="s">
        <v>94</v>
      </c>
      <c r="CR58" s="61">
        <v>0.01</v>
      </c>
      <c r="CS58" s="167">
        <f t="shared" si="27"/>
        <v>3.7600000000000003E-3</v>
      </c>
      <c r="CT58" s="40"/>
      <c r="CU58" s="59"/>
      <c r="CV58" s="179">
        <f t="shared" si="28"/>
        <v>0</v>
      </c>
      <c r="CW58" s="163">
        <f t="shared" si="48"/>
        <v>0</v>
      </c>
      <c r="CX58" s="39"/>
      <c r="CY58" s="189"/>
      <c r="CZ58" s="179">
        <f t="shared" si="29"/>
        <v>0</v>
      </c>
      <c r="DA58" s="163">
        <f t="shared" si="49"/>
        <v>0</v>
      </c>
      <c r="DB58" s="39"/>
      <c r="DC58" s="63"/>
      <c r="DD58" s="179">
        <f t="shared" si="30"/>
        <v>0</v>
      </c>
      <c r="DE58" s="163">
        <f t="shared" si="50"/>
        <v>0</v>
      </c>
      <c r="DF58" s="39"/>
      <c r="DG58" s="62"/>
      <c r="DH58" s="729">
        <f t="shared" si="31"/>
        <v>0</v>
      </c>
      <c r="DI58" s="72">
        <f t="shared" si="51"/>
        <v>0</v>
      </c>
      <c r="DJ58" s="40"/>
      <c r="DK58" s="59"/>
      <c r="DL58" s="163">
        <f t="shared" si="32"/>
        <v>0</v>
      </c>
      <c r="DM58" s="178">
        <f t="shared" si="52"/>
        <v>0</v>
      </c>
      <c r="DN58" s="39"/>
      <c r="DO58" s="63"/>
      <c r="DP58" s="179">
        <f t="shared" si="33"/>
        <v>0</v>
      </c>
      <c r="DQ58" s="221">
        <f t="shared" si="53"/>
        <v>0</v>
      </c>
      <c r="DR58" s="305"/>
    </row>
    <row r="59" spans="1:122" outlineLevel="1" x14ac:dyDescent="0.25">
      <c r="A59" s="46">
        <f t="shared" si="34"/>
        <v>43146</v>
      </c>
      <c r="B59" s="23">
        <v>785</v>
      </c>
      <c r="C59" s="185">
        <v>8.1</v>
      </c>
      <c r="D59" s="24">
        <v>1</v>
      </c>
      <c r="E59" s="26">
        <v>4206</v>
      </c>
      <c r="F59" s="26">
        <f t="shared" si="54"/>
        <v>4206</v>
      </c>
      <c r="G59" s="163">
        <f t="shared" si="55"/>
        <v>3301.71</v>
      </c>
      <c r="H59" s="24">
        <v>1</v>
      </c>
      <c r="I59" s="26">
        <v>570</v>
      </c>
      <c r="J59" s="26">
        <f t="shared" si="56"/>
        <v>570</v>
      </c>
      <c r="K59" s="163">
        <f t="shared" si="57"/>
        <v>447.45</v>
      </c>
      <c r="L59" s="49">
        <v>88.4</v>
      </c>
      <c r="M59" s="41">
        <v>229.4</v>
      </c>
      <c r="N59" s="26">
        <v>31.5</v>
      </c>
      <c r="O59" s="26">
        <f t="shared" si="58"/>
        <v>4476.1904761904761</v>
      </c>
      <c r="P59" s="163">
        <f t="shared" si="59"/>
        <v>3513.8095238095239</v>
      </c>
      <c r="Q59" s="24">
        <v>20</v>
      </c>
      <c r="R59" s="41">
        <v>5.09</v>
      </c>
      <c r="S59" s="41">
        <f t="shared" si="60"/>
        <v>101.8</v>
      </c>
      <c r="T59" s="168">
        <f t="shared" si="61"/>
        <v>79.912999999999997</v>
      </c>
      <c r="U59" s="28"/>
      <c r="V59" s="221">
        <f t="shared" ref="V59" si="174">IF(U59=0,0,IF(COUNT(B59)=0,0,(AVERAGE(B59)*U59/1000)))</f>
        <v>0</v>
      </c>
      <c r="W59" s="185">
        <v>8.9</v>
      </c>
      <c r="X59" s="27">
        <v>1</v>
      </c>
      <c r="Y59" s="26">
        <v>474</v>
      </c>
      <c r="Z59" s="186">
        <f t="shared" si="69"/>
        <v>474</v>
      </c>
      <c r="AA59" s="221">
        <f t="shared" si="70"/>
        <v>372.09</v>
      </c>
      <c r="AB59" s="49">
        <v>88.8</v>
      </c>
      <c r="AC59" s="41">
        <v>92.9</v>
      </c>
      <c r="AD59" s="26">
        <v>56</v>
      </c>
      <c r="AE59" s="186">
        <f t="shared" si="64"/>
        <v>73.214285714285865</v>
      </c>
      <c r="AF59" s="163">
        <f t="shared" si="71"/>
        <v>57.473214285714405</v>
      </c>
      <c r="AG59" s="224">
        <v>1</v>
      </c>
      <c r="AH59" s="41">
        <v>1.94</v>
      </c>
      <c r="AI59" s="187">
        <f t="shared" si="65"/>
        <v>1.94</v>
      </c>
      <c r="AJ59" s="168">
        <f t="shared" si="72"/>
        <v>1.5228999999999999</v>
      </c>
      <c r="AK59" s="870"/>
      <c r="AL59" s="731"/>
      <c r="AM59" s="163">
        <f t="shared" ref="AM59" si="175">IF(AL59=0,0,AVERAGE(B52:B59)*(AL59)/1000)</f>
        <v>0</v>
      </c>
      <c r="AN59" s="29">
        <f t="shared" ref="AN59:AN60" si="176">IF(B59=0,0,IF(F59&gt;0,SUM((F59-Z59)/F59*100),0))</f>
        <v>88.730385164051356</v>
      </c>
      <c r="AO59" s="25">
        <f t="shared" si="93"/>
        <v>98.364361702127638</v>
      </c>
      <c r="AP59" s="273">
        <f t="shared" si="94"/>
        <v>98.094302554027507</v>
      </c>
      <c r="AQ59" s="73">
        <v>53.45</v>
      </c>
      <c r="AR59" s="49"/>
      <c r="AS59" s="41"/>
      <c r="AT59" s="41"/>
      <c r="AU59" s="72">
        <f t="shared" si="67"/>
        <v>0</v>
      </c>
      <c r="AV59" s="222" t="s">
        <v>232</v>
      </c>
      <c r="AW59" s="199" t="s">
        <v>217</v>
      </c>
      <c r="AX59" s="7" t="s">
        <v>216</v>
      </c>
      <c r="AY59" s="188"/>
      <c r="AZ59" s="39"/>
      <c r="BA59" s="58"/>
      <c r="BB59" s="179">
        <f t="shared" si="16"/>
        <v>0</v>
      </c>
      <c r="BC59" s="163">
        <f t="shared" si="38"/>
        <v>0</v>
      </c>
      <c r="BD59" s="40"/>
      <c r="BE59" s="58"/>
      <c r="BF59" s="179">
        <f t="shared" si="17"/>
        <v>0</v>
      </c>
      <c r="BG59" s="163">
        <f t="shared" si="39"/>
        <v>0</v>
      </c>
      <c r="BH59" s="40"/>
      <c r="BI59" s="885">
        <v>0.01</v>
      </c>
      <c r="BJ59" s="163">
        <f t="shared" si="18"/>
        <v>7.8500000000000011E-3</v>
      </c>
      <c r="BK59" s="40"/>
      <c r="BL59" s="61"/>
      <c r="BM59" s="179">
        <f t="shared" si="19"/>
        <v>0</v>
      </c>
      <c r="BN59" s="163">
        <f t="shared" si="40"/>
        <v>0</v>
      </c>
      <c r="BO59" s="39"/>
      <c r="BP59" s="57"/>
      <c r="BQ59" s="179">
        <f t="shared" si="20"/>
        <v>0</v>
      </c>
      <c r="BR59" s="163">
        <f t="shared" si="41"/>
        <v>0</v>
      </c>
      <c r="BS59" s="39"/>
      <c r="BT59" s="62"/>
      <c r="BU59" s="179">
        <f t="shared" si="21"/>
        <v>0</v>
      </c>
      <c r="BV59" s="163">
        <f t="shared" si="42"/>
        <v>0</v>
      </c>
      <c r="BW59" s="39"/>
      <c r="BX59" s="56"/>
      <c r="BY59" s="178">
        <f t="shared" si="22"/>
        <v>0</v>
      </c>
      <c r="BZ59" s="163">
        <f t="shared" si="43"/>
        <v>0</v>
      </c>
      <c r="CA59" s="40"/>
      <c r="CB59" s="58"/>
      <c r="CC59" s="179">
        <f t="shared" si="23"/>
        <v>0</v>
      </c>
      <c r="CD59" s="163">
        <f t="shared" si="44"/>
        <v>0</v>
      </c>
      <c r="CE59" s="39"/>
      <c r="CF59" s="62"/>
      <c r="CG59" s="179">
        <f t="shared" si="24"/>
        <v>0</v>
      </c>
      <c r="CH59" s="163">
        <f t="shared" si="45"/>
        <v>0</v>
      </c>
      <c r="CI59" s="39"/>
      <c r="CJ59" s="56"/>
      <c r="CK59" s="178">
        <f t="shared" si="25"/>
        <v>0</v>
      </c>
      <c r="CL59" s="163">
        <f t="shared" si="46"/>
        <v>0</v>
      </c>
      <c r="CM59" s="40"/>
      <c r="CN59" s="86"/>
      <c r="CO59" s="179">
        <f t="shared" si="26"/>
        <v>0</v>
      </c>
      <c r="CP59" s="163">
        <f t="shared" si="47"/>
        <v>0</v>
      </c>
      <c r="CQ59" s="228"/>
      <c r="CR59" s="61">
        <v>0.01</v>
      </c>
      <c r="CS59" s="167">
        <f t="shared" si="27"/>
        <v>7.8500000000000011E-3</v>
      </c>
      <c r="CT59" s="40"/>
      <c r="CU59" s="59"/>
      <c r="CV59" s="179">
        <f t="shared" si="28"/>
        <v>0</v>
      </c>
      <c r="CW59" s="163">
        <f t="shared" si="48"/>
        <v>0</v>
      </c>
      <c r="CX59" s="39"/>
      <c r="CY59" s="189"/>
      <c r="CZ59" s="179">
        <f t="shared" si="29"/>
        <v>0</v>
      </c>
      <c r="DA59" s="163">
        <f t="shared" si="49"/>
        <v>0</v>
      </c>
      <c r="DB59" s="39"/>
      <c r="DC59" s="63"/>
      <c r="DD59" s="179">
        <f t="shared" si="30"/>
        <v>0</v>
      </c>
      <c r="DE59" s="163">
        <f t="shared" si="50"/>
        <v>0</v>
      </c>
      <c r="DF59" s="39"/>
      <c r="DG59" s="62"/>
      <c r="DH59" s="729">
        <f t="shared" si="31"/>
        <v>0</v>
      </c>
      <c r="DI59" s="72">
        <f t="shared" si="51"/>
        <v>0</v>
      </c>
      <c r="DJ59" s="40"/>
      <c r="DK59" s="59"/>
      <c r="DL59" s="163">
        <f t="shared" si="32"/>
        <v>0</v>
      </c>
      <c r="DM59" s="178">
        <f t="shared" si="52"/>
        <v>0</v>
      </c>
      <c r="DN59" s="39"/>
      <c r="DO59" s="63"/>
      <c r="DP59" s="179">
        <f t="shared" si="33"/>
        <v>0</v>
      </c>
      <c r="DQ59" s="221">
        <f t="shared" si="53"/>
        <v>0</v>
      </c>
      <c r="DR59" s="305"/>
    </row>
    <row r="60" spans="1:122" outlineLevel="1" x14ac:dyDescent="0.25">
      <c r="A60" s="46">
        <f t="shared" si="34"/>
        <v>43147</v>
      </c>
      <c r="B60" s="23">
        <v>700</v>
      </c>
      <c r="C60" s="185">
        <v>8.1999999999999993</v>
      </c>
      <c r="D60" s="24">
        <v>1</v>
      </c>
      <c r="E60" s="26">
        <v>3144</v>
      </c>
      <c r="F60" s="26">
        <f t="shared" si="54"/>
        <v>3144</v>
      </c>
      <c r="G60" s="163">
        <f t="shared" si="55"/>
        <v>2200.8000000000002</v>
      </c>
      <c r="H60" s="24">
        <v>1</v>
      </c>
      <c r="I60" s="26">
        <v>635</v>
      </c>
      <c r="J60" s="26">
        <f t="shared" si="56"/>
        <v>635</v>
      </c>
      <c r="K60" s="163">
        <f t="shared" si="57"/>
        <v>444.5</v>
      </c>
      <c r="L60" s="49">
        <v>85.9</v>
      </c>
      <c r="M60" s="41">
        <v>192.6</v>
      </c>
      <c r="N60" s="26">
        <v>29</v>
      </c>
      <c r="O60" s="26">
        <f t="shared" si="58"/>
        <v>3679.3103448275856</v>
      </c>
      <c r="P60" s="163">
        <f t="shared" si="59"/>
        <v>2575.5172413793098</v>
      </c>
      <c r="Q60" s="24">
        <v>20</v>
      </c>
      <c r="R60" s="41">
        <v>3.27</v>
      </c>
      <c r="S60" s="41">
        <f t="shared" si="60"/>
        <v>65.400000000000006</v>
      </c>
      <c r="T60" s="168">
        <f t="shared" si="61"/>
        <v>45.780000000000008</v>
      </c>
      <c r="U60" s="28"/>
      <c r="V60" s="221">
        <f t="shared" ref="V60" si="177">IF(U60=0,0,AVERAGE(B58:B60)*(U60)/1000)</f>
        <v>0</v>
      </c>
      <c r="W60" s="185">
        <v>9.1999999999999993</v>
      </c>
      <c r="X60" s="27">
        <v>1</v>
      </c>
      <c r="Y60" s="26">
        <v>200</v>
      </c>
      <c r="Z60" s="186">
        <f t="shared" si="69"/>
        <v>200</v>
      </c>
      <c r="AA60" s="221">
        <f t="shared" si="70"/>
        <v>140</v>
      </c>
      <c r="AB60" s="49">
        <v>89.6</v>
      </c>
      <c r="AC60" s="41">
        <v>92</v>
      </c>
      <c r="AD60" s="26">
        <v>100</v>
      </c>
      <c r="AE60" s="186">
        <f t="shared" si="64"/>
        <v>24.000000000000053</v>
      </c>
      <c r="AF60" s="163">
        <f t="shared" si="71"/>
        <v>16.800000000000036</v>
      </c>
      <c r="AG60" s="224">
        <v>1</v>
      </c>
      <c r="AH60" s="41">
        <v>0.95199999999999996</v>
      </c>
      <c r="AI60" s="187">
        <f t="shared" si="65"/>
        <v>0.95199999999999996</v>
      </c>
      <c r="AJ60" s="168">
        <f t="shared" si="72"/>
        <v>0.66639999999999999</v>
      </c>
      <c r="AK60" s="870"/>
      <c r="AL60" s="731"/>
      <c r="AM60" s="163">
        <f t="shared" ref="AM60" si="178">IF(AL60=0,0,AVERAGE(B55:B60)*(AL60)/1000)</f>
        <v>0</v>
      </c>
      <c r="AN60" s="29">
        <f t="shared" si="176"/>
        <v>93.638676844783717</v>
      </c>
      <c r="AO60" s="25">
        <f t="shared" si="93"/>
        <v>99.347703842549208</v>
      </c>
      <c r="AP60" s="273">
        <f t="shared" si="94"/>
        <v>98.544342507645268</v>
      </c>
      <c r="AQ60" s="259">
        <v>53.2</v>
      </c>
      <c r="AR60" s="49">
        <v>22.1661</v>
      </c>
      <c r="AS60" s="41">
        <v>22.923300000000001</v>
      </c>
      <c r="AT60" s="41">
        <v>22.6234</v>
      </c>
      <c r="AU60" s="71">
        <f t="shared" si="67"/>
        <v>60.393555203380807</v>
      </c>
      <c r="AV60" s="222" t="s">
        <v>232</v>
      </c>
      <c r="AW60" s="199"/>
      <c r="AX60" s="7"/>
      <c r="AY60" s="188"/>
      <c r="AZ60" s="39"/>
      <c r="BA60" s="58"/>
      <c r="BB60" s="179">
        <f t="shared" si="16"/>
        <v>0</v>
      </c>
      <c r="BC60" s="163">
        <f t="shared" si="38"/>
        <v>0</v>
      </c>
      <c r="BD60" s="40"/>
      <c r="BE60" s="58"/>
      <c r="BF60" s="179">
        <f t="shared" si="17"/>
        <v>0</v>
      </c>
      <c r="BG60" s="163">
        <f t="shared" si="39"/>
        <v>0</v>
      </c>
      <c r="BH60" s="40"/>
      <c r="BI60" s="885">
        <v>0.01</v>
      </c>
      <c r="BJ60" s="163">
        <f t="shared" si="18"/>
        <v>7.0000000000000001E-3</v>
      </c>
      <c r="BK60" s="40"/>
      <c r="BL60" s="61"/>
      <c r="BM60" s="179">
        <f t="shared" si="19"/>
        <v>0</v>
      </c>
      <c r="BN60" s="163">
        <f t="shared" si="40"/>
        <v>0</v>
      </c>
      <c r="BO60" s="39"/>
      <c r="BP60" s="57"/>
      <c r="BQ60" s="179">
        <f t="shared" si="20"/>
        <v>0</v>
      </c>
      <c r="BR60" s="163">
        <f t="shared" si="41"/>
        <v>0</v>
      </c>
      <c r="BS60" s="39"/>
      <c r="BT60" s="62"/>
      <c r="BU60" s="179">
        <f t="shared" si="21"/>
        <v>0</v>
      </c>
      <c r="BV60" s="163">
        <f t="shared" si="42"/>
        <v>0</v>
      </c>
      <c r="BW60" s="39"/>
      <c r="BX60" s="56"/>
      <c r="BY60" s="178">
        <f t="shared" si="22"/>
        <v>0</v>
      </c>
      <c r="BZ60" s="163">
        <f t="shared" si="43"/>
        <v>0</v>
      </c>
      <c r="CA60" s="40"/>
      <c r="CB60" s="58"/>
      <c r="CC60" s="179">
        <f t="shared" si="23"/>
        <v>0</v>
      </c>
      <c r="CD60" s="163">
        <f t="shared" si="44"/>
        <v>0</v>
      </c>
      <c r="CE60" s="39"/>
      <c r="CF60" s="62"/>
      <c r="CG60" s="179">
        <f t="shared" si="24"/>
        <v>0</v>
      </c>
      <c r="CH60" s="163">
        <f t="shared" si="45"/>
        <v>0</v>
      </c>
      <c r="CI60" s="39"/>
      <c r="CJ60" s="56"/>
      <c r="CK60" s="178">
        <f t="shared" si="25"/>
        <v>0</v>
      </c>
      <c r="CL60" s="163">
        <f t="shared" si="46"/>
        <v>0</v>
      </c>
      <c r="CM60" s="40"/>
      <c r="CN60" s="86"/>
      <c r="CO60" s="179">
        <f t="shared" si="26"/>
        <v>0</v>
      </c>
      <c r="CP60" s="163">
        <f t="shared" si="47"/>
        <v>0</v>
      </c>
      <c r="CQ60" s="228"/>
      <c r="CR60" s="61">
        <v>0.01</v>
      </c>
      <c r="CS60" s="167">
        <f t="shared" si="27"/>
        <v>7.0000000000000001E-3</v>
      </c>
      <c r="CT60" s="40"/>
      <c r="CU60" s="59"/>
      <c r="CV60" s="179">
        <f t="shared" si="28"/>
        <v>0</v>
      </c>
      <c r="CW60" s="163">
        <f t="shared" si="48"/>
        <v>0</v>
      </c>
      <c r="CX60" s="39"/>
      <c r="CY60" s="189"/>
      <c r="CZ60" s="179">
        <f t="shared" si="29"/>
        <v>0</v>
      </c>
      <c r="DA60" s="163">
        <f t="shared" si="49"/>
        <v>0</v>
      </c>
      <c r="DB60" s="39"/>
      <c r="DC60" s="63"/>
      <c r="DD60" s="179">
        <f t="shared" si="30"/>
        <v>0</v>
      </c>
      <c r="DE60" s="163">
        <f t="shared" si="50"/>
        <v>0</v>
      </c>
      <c r="DF60" s="39"/>
      <c r="DG60" s="62"/>
      <c r="DH60" s="729">
        <f t="shared" si="31"/>
        <v>0</v>
      </c>
      <c r="DI60" s="72">
        <f t="shared" si="51"/>
        <v>0</v>
      </c>
      <c r="DJ60" s="40"/>
      <c r="DK60" s="59"/>
      <c r="DL60" s="163">
        <f t="shared" si="32"/>
        <v>0</v>
      </c>
      <c r="DM60" s="178">
        <f t="shared" si="52"/>
        <v>0</v>
      </c>
      <c r="DN60" s="39"/>
      <c r="DO60" s="63"/>
      <c r="DP60" s="179">
        <f t="shared" si="33"/>
        <v>0</v>
      </c>
      <c r="DQ60" s="221">
        <f t="shared" si="53"/>
        <v>0</v>
      </c>
      <c r="DR60" s="305"/>
    </row>
    <row r="61" spans="1:122" outlineLevel="1" x14ac:dyDescent="0.25">
      <c r="A61" s="46">
        <f t="shared" si="34"/>
        <v>43148</v>
      </c>
      <c r="B61" s="23">
        <v>618</v>
      </c>
      <c r="C61" s="185">
        <v>8.3000000000000007</v>
      </c>
      <c r="D61" s="24">
        <v>1</v>
      </c>
      <c r="E61" s="26">
        <v>1950</v>
      </c>
      <c r="F61" s="26">
        <f t="shared" si="54"/>
        <v>1950</v>
      </c>
      <c r="G61" s="163">
        <f t="shared" si="55"/>
        <v>1205.0999999999999</v>
      </c>
      <c r="H61" s="24">
        <v>1</v>
      </c>
      <c r="I61" s="26">
        <v>411</v>
      </c>
      <c r="J61" s="26">
        <f t="shared" si="56"/>
        <v>411</v>
      </c>
      <c r="K61" s="163">
        <f t="shared" si="57"/>
        <v>253.99799999999999</v>
      </c>
      <c r="L61" s="49">
        <v>88.4</v>
      </c>
      <c r="M61" s="41">
        <v>150.69999999999999</v>
      </c>
      <c r="N61" s="26">
        <v>34</v>
      </c>
      <c r="O61" s="26">
        <f t="shared" si="58"/>
        <v>1832.3529411764703</v>
      </c>
      <c r="P61" s="163">
        <f t="shared" si="59"/>
        <v>1132.3941176470585</v>
      </c>
      <c r="Q61" s="24">
        <v>20</v>
      </c>
      <c r="R61" s="41">
        <v>3.94</v>
      </c>
      <c r="S61" s="41">
        <f t="shared" si="60"/>
        <v>78.8</v>
      </c>
      <c r="T61" s="168">
        <f t="shared" si="61"/>
        <v>48.698399999999999</v>
      </c>
      <c r="U61" s="28"/>
      <c r="V61" s="221">
        <f t="shared" ref="V61" si="179">IF(U61=0,0,IF(COUNT(B61)=0,0,(AVERAGE(B61)*U61/1000)))</f>
        <v>0</v>
      </c>
      <c r="W61" s="185">
        <v>9.1999999999999993</v>
      </c>
      <c r="X61" s="27">
        <v>1</v>
      </c>
      <c r="Y61" s="26">
        <v>246</v>
      </c>
      <c r="Z61" s="186">
        <f t="shared" si="69"/>
        <v>246</v>
      </c>
      <c r="AA61" s="221">
        <f t="shared" si="70"/>
        <v>152.02799999999999</v>
      </c>
      <c r="AB61" s="49">
        <v>87.8</v>
      </c>
      <c r="AC61" s="41">
        <v>90.1</v>
      </c>
      <c r="AD61" s="26">
        <v>100</v>
      </c>
      <c r="AE61" s="186">
        <f t="shared" si="64"/>
        <v>22.999999999999972</v>
      </c>
      <c r="AF61" s="163">
        <f t="shared" si="71"/>
        <v>14.213999999999983</v>
      </c>
      <c r="AG61" s="224">
        <v>1</v>
      </c>
      <c r="AH61" s="41">
        <v>0.93100000000000005</v>
      </c>
      <c r="AI61" s="187">
        <f t="shared" si="65"/>
        <v>0.93100000000000005</v>
      </c>
      <c r="AJ61" s="168">
        <f t="shared" si="72"/>
        <v>0.57535800000000004</v>
      </c>
      <c r="AK61" s="870"/>
      <c r="AL61" s="731"/>
      <c r="AM61" s="163">
        <f t="shared" ref="AM61" si="180">IF(AL61=0,0,AVERAGE(B54:B61)*(AL61)/1000)</f>
        <v>0</v>
      </c>
      <c r="AN61" s="29">
        <f t="shared" ref="AN61:AN62" si="181">IF(B61=0,0,IF(F61&gt;0,SUM((F61-Z61)/F61*100),0))</f>
        <v>87.384615384615387</v>
      </c>
      <c r="AO61" s="25">
        <f t="shared" si="93"/>
        <v>98.74478330658107</v>
      </c>
      <c r="AP61" s="273">
        <f t="shared" si="94"/>
        <v>98.818527918781726</v>
      </c>
      <c r="AQ61" s="73">
        <v>53.2</v>
      </c>
      <c r="AR61" s="49"/>
      <c r="AS61" s="41"/>
      <c r="AT61" s="41"/>
      <c r="AU61" s="72">
        <f t="shared" si="67"/>
        <v>0</v>
      </c>
      <c r="AV61" s="222" t="s">
        <v>232</v>
      </c>
      <c r="AW61" s="199"/>
      <c r="AX61" s="7" t="s">
        <v>219</v>
      </c>
      <c r="AY61" s="188"/>
      <c r="AZ61" s="39"/>
      <c r="BA61" s="58"/>
      <c r="BB61" s="179">
        <f t="shared" si="16"/>
        <v>0</v>
      </c>
      <c r="BC61" s="163">
        <f t="shared" si="38"/>
        <v>0</v>
      </c>
      <c r="BD61" s="40"/>
      <c r="BE61" s="58"/>
      <c r="BF61" s="179">
        <f t="shared" si="17"/>
        <v>0</v>
      </c>
      <c r="BG61" s="163">
        <f t="shared" si="39"/>
        <v>0</v>
      </c>
      <c r="BH61" s="40"/>
      <c r="BI61" s="885">
        <v>0.01</v>
      </c>
      <c r="BJ61" s="163">
        <f t="shared" si="18"/>
        <v>6.1799999999999997E-3</v>
      </c>
      <c r="BK61" s="40"/>
      <c r="BL61" s="61"/>
      <c r="BM61" s="179">
        <f t="shared" si="19"/>
        <v>0</v>
      </c>
      <c r="BN61" s="163">
        <f t="shared" si="40"/>
        <v>0</v>
      </c>
      <c r="BO61" s="39"/>
      <c r="BP61" s="57"/>
      <c r="BQ61" s="179">
        <f t="shared" si="20"/>
        <v>0</v>
      </c>
      <c r="BR61" s="163">
        <f t="shared" si="41"/>
        <v>0</v>
      </c>
      <c r="BS61" s="39"/>
      <c r="BT61" s="62"/>
      <c r="BU61" s="179">
        <f t="shared" si="21"/>
        <v>0</v>
      </c>
      <c r="BV61" s="163">
        <f t="shared" si="42"/>
        <v>0</v>
      </c>
      <c r="BW61" s="39"/>
      <c r="BX61" s="56"/>
      <c r="BY61" s="178">
        <f t="shared" si="22"/>
        <v>0</v>
      </c>
      <c r="BZ61" s="163">
        <f t="shared" si="43"/>
        <v>0</v>
      </c>
      <c r="CA61" s="40"/>
      <c r="CB61" s="58"/>
      <c r="CC61" s="179">
        <f t="shared" si="23"/>
        <v>0</v>
      </c>
      <c r="CD61" s="163">
        <f t="shared" si="44"/>
        <v>0</v>
      </c>
      <c r="CE61" s="39"/>
      <c r="CF61" s="62"/>
      <c r="CG61" s="179">
        <f t="shared" si="24"/>
        <v>0</v>
      </c>
      <c r="CH61" s="163">
        <f t="shared" si="45"/>
        <v>0</v>
      </c>
      <c r="CI61" s="39"/>
      <c r="CJ61" s="56"/>
      <c r="CK61" s="178">
        <f t="shared" si="25"/>
        <v>0</v>
      </c>
      <c r="CL61" s="163">
        <f t="shared" si="46"/>
        <v>0</v>
      </c>
      <c r="CM61" s="40"/>
      <c r="CN61" s="86"/>
      <c r="CO61" s="179">
        <f t="shared" si="26"/>
        <v>0</v>
      </c>
      <c r="CP61" s="163">
        <f t="shared" si="47"/>
        <v>0</v>
      </c>
      <c r="CQ61" s="228"/>
      <c r="CR61" s="61">
        <v>0.02</v>
      </c>
      <c r="CS61" s="167">
        <f t="shared" si="27"/>
        <v>1.2359999999999999E-2</v>
      </c>
      <c r="CT61" s="40"/>
      <c r="CU61" s="59"/>
      <c r="CV61" s="179">
        <f t="shared" si="28"/>
        <v>0</v>
      </c>
      <c r="CW61" s="163">
        <f t="shared" si="48"/>
        <v>0</v>
      </c>
      <c r="CX61" s="39"/>
      <c r="CY61" s="189"/>
      <c r="CZ61" s="179">
        <f t="shared" si="29"/>
        <v>0</v>
      </c>
      <c r="DA61" s="163">
        <f t="shared" si="49"/>
        <v>0</v>
      </c>
      <c r="DB61" s="39"/>
      <c r="DC61" s="63"/>
      <c r="DD61" s="179">
        <f t="shared" si="30"/>
        <v>0</v>
      </c>
      <c r="DE61" s="163">
        <f t="shared" si="50"/>
        <v>0</v>
      </c>
      <c r="DF61" s="39"/>
      <c r="DG61" s="62"/>
      <c r="DH61" s="729">
        <f t="shared" si="31"/>
        <v>0</v>
      </c>
      <c r="DI61" s="72">
        <f t="shared" si="51"/>
        <v>0</v>
      </c>
      <c r="DJ61" s="40"/>
      <c r="DK61" s="59"/>
      <c r="DL61" s="163">
        <f t="shared" si="32"/>
        <v>0</v>
      </c>
      <c r="DM61" s="178">
        <f t="shared" si="52"/>
        <v>0</v>
      </c>
      <c r="DN61" s="39"/>
      <c r="DO61" s="63"/>
      <c r="DP61" s="179">
        <f t="shared" si="33"/>
        <v>0</v>
      </c>
      <c r="DQ61" s="221">
        <f t="shared" si="53"/>
        <v>0</v>
      </c>
      <c r="DR61" s="305"/>
    </row>
    <row r="62" spans="1:122" outlineLevel="1" x14ac:dyDescent="0.25">
      <c r="A62" s="46">
        <f t="shared" si="34"/>
        <v>43149</v>
      </c>
      <c r="B62" s="23">
        <v>92</v>
      </c>
      <c r="C62" s="185">
        <v>7.9</v>
      </c>
      <c r="D62" s="24">
        <v>1</v>
      </c>
      <c r="E62" s="26">
        <v>2555</v>
      </c>
      <c r="F62" s="26">
        <f t="shared" si="54"/>
        <v>2555</v>
      </c>
      <c r="G62" s="163">
        <f t="shared" si="55"/>
        <v>235.06</v>
      </c>
      <c r="H62" s="24">
        <v>1</v>
      </c>
      <c r="I62" s="26">
        <v>326</v>
      </c>
      <c r="J62" s="26">
        <f t="shared" si="56"/>
        <v>326</v>
      </c>
      <c r="K62" s="163">
        <f t="shared" si="57"/>
        <v>29.992000000000001</v>
      </c>
      <c r="L62" s="49">
        <v>87.8</v>
      </c>
      <c r="M62" s="41">
        <v>160</v>
      </c>
      <c r="N62" s="26">
        <v>35</v>
      </c>
      <c r="O62" s="26">
        <f t="shared" si="58"/>
        <v>2062.8571428571427</v>
      </c>
      <c r="P62" s="163">
        <f t="shared" si="59"/>
        <v>189.78285714285713</v>
      </c>
      <c r="Q62" s="24">
        <v>20</v>
      </c>
      <c r="R62" s="41">
        <v>3.58</v>
      </c>
      <c r="S62" s="41">
        <f t="shared" si="60"/>
        <v>71.599999999999994</v>
      </c>
      <c r="T62" s="168">
        <f t="shared" si="61"/>
        <v>6.5872000000000002</v>
      </c>
      <c r="U62" s="28"/>
      <c r="V62" s="221">
        <f t="shared" ref="V62" si="182">IF(U62=0,0,AVERAGE(B60:B62)*(U62)/1000)</f>
        <v>0</v>
      </c>
      <c r="W62" s="185">
        <v>9.4</v>
      </c>
      <c r="X62" s="27">
        <v>1</v>
      </c>
      <c r="Y62" s="26">
        <v>580</v>
      </c>
      <c r="Z62" s="186">
        <f t="shared" si="69"/>
        <v>580</v>
      </c>
      <c r="AA62" s="221">
        <f t="shared" si="70"/>
        <v>53.36</v>
      </c>
      <c r="AB62" s="49">
        <v>87.3</v>
      </c>
      <c r="AC62" s="41">
        <v>90.1</v>
      </c>
      <c r="AD62" s="26">
        <v>100</v>
      </c>
      <c r="AE62" s="186">
        <f t="shared" si="64"/>
        <v>27.999999999999972</v>
      </c>
      <c r="AF62" s="163">
        <f t="shared" si="71"/>
        <v>2.5759999999999974</v>
      </c>
      <c r="AG62" s="224">
        <v>1</v>
      </c>
      <c r="AH62" s="41">
        <v>0.89</v>
      </c>
      <c r="AI62" s="187">
        <f t="shared" si="65"/>
        <v>0.89</v>
      </c>
      <c r="AJ62" s="168">
        <f t="shared" si="72"/>
        <v>8.1879999999999994E-2</v>
      </c>
      <c r="AK62" s="870"/>
      <c r="AL62" s="731"/>
      <c r="AM62" s="163">
        <f t="shared" ref="AM62" si="183">IF(AL62=0,0,AVERAGE(B57:B62)*(AL62)/1000)</f>
        <v>0</v>
      </c>
      <c r="AN62" s="29">
        <f t="shared" si="181"/>
        <v>77.299412915851278</v>
      </c>
      <c r="AO62" s="25">
        <f t="shared" si="93"/>
        <v>98.642659279778385</v>
      </c>
      <c r="AP62" s="273">
        <f t="shared" si="94"/>
        <v>98.756983240223462</v>
      </c>
      <c r="AQ62" s="259">
        <v>52.4</v>
      </c>
      <c r="AR62" s="49"/>
      <c r="AS62" s="41"/>
      <c r="AT62" s="41"/>
      <c r="AU62" s="71">
        <f t="shared" si="67"/>
        <v>0</v>
      </c>
      <c r="AV62" s="222" t="s">
        <v>232</v>
      </c>
      <c r="AW62" s="199"/>
      <c r="AX62" s="7"/>
      <c r="AY62" s="188"/>
      <c r="AZ62" s="39"/>
      <c r="BA62" s="58"/>
      <c r="BB62" s="179">
        <f t="shared" si="16"/>
        <v>0</v>
      </c>
      <c r="BC62" s="163">
        <f t="shared" si="38"/>
        <v>0</v>
      </c>
      <c r="BD62" s="40"/>
      <c r="BE62" s="58"/>
      <c r="BF62" s="179">
        <f t="shared" si="17"/>
        <v>0</v>
      </c>
      <c r="BG62" s="163">
        <f t="shared" si="39"/>
        <v>0</v>
      </c>
      <c r="BH62" s="40"/>
      <c r="BI62" s="885">
        <v>0.02</v>
      </c>
      <c r="BJ62" s="163">
        <f t="shared" si="18"/>
        <v>1.8400000000000001E-3</v>
      </c>
      <c r="BK62" s="40"/>
      <c r="BL62" s="61"/>
      <c r="BM62" s="179">
        <f t="shared" si="19"/>
        <v>0</v>
      </c>
      <c r="BN62" s="163">
        <f t="shared" si="40"/>
        <v>0</v>
      </c>
      <c r="BO62" s="39"/>
      <c r="BP62" s="57"/>
      <c r="BQ62" s="179">
        <f t="shared" si="20"/>
        <v>0</v>
      </c>
      <c r="BR62" s="163">
        <f t="shared" si="41"/>
        <v>0</v>
      </c>
      <c r="BS62" s="39"/>
      <c r="BT62" s="62"/>
      <c r="BU62" s="179">
        <f t="shared" si="21"/>
        <v>0</v>
      </c>
      <c r="BV62" s="163">
        <f t="shared" si="42"/>
        <v>0</v>
      </c>
      <c r="BW62" s="39"/>
      <c r="BX62" s="56"/>
      <c r="BY62" s="178">
        <f t="shared" si="22"/>
        <v>0</v>
      </c>
      <c r="BZ62" s="163">
        <f t="shared" si="43"/>
        <v>0</v>
      </c>
      <c r="CA62" s="40"/>
      <c r="CB62" s="58"/>
      <c r="CC62" s="179">
        <f t="shared" si="23"/>
        <v>0</v>
      </c>
      <c r="CD62" s="163">
        <f t="shared" si="44"/>
        <v>0</v>
      </c>
      <c r="CE62" s="39"/>
      <c r="CF62" s="62"/>
      <c r="CG62" s="179">
        <f t="shared" si="24"/>
        <v>0</v>
      </c>
      <c r="CH62" s="163">
        <f t="shared" si="45"/>
        <v>0</v>
      </c>
      <c r="CI62" s="39"/>
      <c r="CJ62" s="56"/>
      <c r="CK62" s="178">
        <f t="shared" si="25"/>
        <v>0</v>
      </c>
      <c r="CL62" s="163">
        <f t="shared" si="46"/>
        <v>0</v>
      </c>
      <c r="CM62" s="40"/>
      <c r="CN62" s="86"/>
      <c r="CO62" s="179">
        <f t="shared" si="26"/>
        <v>0</v>
      </c>
      <c r="CP62" s="163">
        <f t="shared" si="47"/>
        <v>0</v>
      </c>
      <c r="CQ62" s="228"/>
      <c r="CR62" s="61">
        <v>0.01</v>
      </c>
      <c r="CS62" s="167">
        <f t="shared" si="27"/>
        <v>9.2000000000000003E-4</v>
      </c>
      <c r="CT62" s="40"/>
      <c r="CU62" s="59"/>
      <c r="CV62" s="179">
        <f t="shared" si="28"/>
        <v>0</v>
      </c>
      <c r="CW62" s="163">
        <f t="shared" si="48"/>
        <v>0</v>
      </c>
      <c r="CX62" s="39"/>
      <c r="CY62" s="189"/>
      <c r="CZ62" s="179">
        <f t="shared" si="29"/>
        <v>0</v>
      </c>
      <c r="DA62" s="163">
        <f t="shared" si="49"/>
        <v>0</v>
      </c>
      <c r="DB62" s="39"/>
      <c r="DC62" s="63"/>
      <c r="DD62" s="179">
        <f t="shared" si="30"/>
        <v>0</v>
      </c>
      <c r="DE62" s="163">
        <f t="shared" si="50"/>
        <v>0</v>
      </c>
      <c r="DF62" s="39"/>
      <c r="DG62" s="62"/>
      <c r="DH62" s="729">
        <f t="shared" si="31"/>
        <v>0</v>
      </c>
      <c r="DI62" s="72">
        <f t="shared" si="51"/>
        <v>0</v>
      </c>
      <c r="DJ62" s="40"/>
      <c r="DK62" s="59"/>
      <c r="DL62" s="163">
        <f t="shared" si="32"/>
        <v>0</v>
      </c>
      <c r="DM62" s="178">
        <f t="shared" si="52"/>
        <v>0</v>
      </c>
      <c r="DN62" s="39"/>
      <c r="DO62" s="63"/>
      <c r="DP62" s="179">
        <f t="shared" si="33"/>
        <v>0</v>
      </c>
      <c r="DQ62" s="221">
        <f t="shared" si="53"/>
        <v>0</v>
      </c>
      <c r="DR62" s="305"/>
    </row>
    <row r="63" spans="1:122" outlineLevel="1" x14ac:dyDescent="0.25">
      <c r="A63" s="46">
        <f t="shared" si="34"/>
        <v>43150</v>
      </c>
      <c r="B63" s="23">
        <v>797</v>
      </c>
      <c r="C63" s="185">
        <v>7.8</v>
      </c>
      <c r="D63" s="24">
        <v>1</v>
      </c>
      <c r="E63" s="26">
        <v>1865</v>
      </c>
      <c r="F63" s="26">
        <f t="shared" si="54"/>
        <v>1865</v>
      </c>
      <c r="G63" s="163">
        <f t="shared" si="55"/>
        <v>1486.405</v>
      </c>
      <c r="H63" s="24">
        <v>1</v>
      </c>
      <c r="I63" s="26">
        <v>377</v>
      </c>
      <c r="J63" s="26">
        <f t="shared" si="56"/>
        <v>377</v>
      </c>
      <c r="K63" s="163">
        <f t="shared" si="57"/>
        <v>300.46899999999999</v>
      </c>
      <c r="L63" s="49">
        <v>89</v>
      </c>
      <c r="M63" s="41">
        <v>150.1</v>
      </c>
      <c r="N63" s="26">
        <v>32</v>
      </c>
      <c r="O63" s="26">
        <f t="shared" si="58"/>
        <v>1909.3749999999998</v>
      </c>
      <c r="P63" s="163">
        <f t="shared" si="59"/>
        <v>1521.7718749999997</v>
      </c>
      <c r="Q63" s="24">
        <v>10</v>
      </c>
      <c r="R63" s="41">
        <v>4.7699999999999996</v>
      </c>
      <c r="S63" s="41">
        <f t="shared" si="60"/>
        <v>47.699999999999996</v>
      </c>
      <c r="T63" s="168">
        <f t="shared" si="61"/>
        <v>38.016899999999993</v>
      </c>
      <c r="U63" s="28"/>
      <c r="V63" s="221">
        <f t="shared" ref="V63" si="184">IF(U63=0,0,IF(COUNT(B63)=0,0,(AVERAGE(B63)*U63/1000)))</f>
        <v>0</v>
      </c>
      <c r="W63" s="185">
        <v>9.4</v>
      </c>
      <c r="X63" s="27">
        <v>1</v>
      </c>
      <c r="Y63" s="26">
        <v>200</v>
      </c>
      <c r="Z63" s="186">
        <f t="shared" si="69"/>
        <v>200</v>
      </c>
      <c r="AA63" s="221">
        <f t="shared" si="70"/>
        <v>159.4</v>
      </c>
      <c r="AB63" s="49">
        <v>94.9</v>
      </c>
      <c r="AC63" s="41">
        <v>105.3</v>
      </c>
      <c r="AD63" s="26">
        <v>200</v>
      </c>
      <c r="AE63" s="186">
        <f t="shared" si="64"/>
        <v>51.999999999999957</v>
      </c>
      <c r="AF63" s="163">
        <f t="shared" si="71"/>
        <v>41.443999999999967</v>
      </c>
      <c r="AG63" s="224">
        <v>1</v>
      </c>
      <c r="AH63" s="41">
        <v>0.96699999999999997</v>
      </c>
      <c r="AI63" s="187">
        <f t="shared" si="65"/>
        <v>0.96699999999999997</v>
      </c>
      <c r="AJ63" s="168">
        <f t="shared" si="72"/>
        <v>0.77069899999999991</v>
      </c>
      <c r="AK63" s="870"/>
      <c r="AL63" s="731"/>
      <c r="AM63" s="163">
        <f t="shared" ref="AM63" si="185">IF(AL63=0,0,AVERAGE(B56:B63)*(AL63)/1000)</f>
        <v>0</v>
      </c>
      <c r="AN63" s="29">
        <f t="shared" ref="AN63:AN64" si="186">IF(B63=0,0,IF(F63&gt;0,SUM((F63-Z63)/F63*100),0))</f>
        <v>89.276139410187668</v>
      </c>
      <c r="AO63" s="25">
        <f t="shared" si="93"/>
        <v>97.276595744680847</v>
      </c>
      <c r="AP63" s="273">
        <f t="shared" si="94"/>
        <v>97.972746331236905</v>
      </c>
      <c r="AQ63" s="73">
        <v>53.27</v>
      </c>
      <c r="AR63" s="49">
        <v>22.171199999999999</v>
      </c>
      <c r="AS63" s="41">
        <v>22.505700000000001</v>
      </c>
      <c r="AT63" s="41">
        <v>22.308900000000001</v>
      </c>
      <c r="AU63" s="72">
        <f t="shared" si="67"/>
        <v>41.165919282511673</v>
      </c>
      <c r="AV63" s="222" t="s">
        <v>232</v>
      </c>
      <c r="AW63" s="199"/>
      <c r="AX63" s="7"/>
      <c r="AY63" s="188"/>
      <c r="AZ63" s="39"/>
      <c r="BA63" s="58"/>
      <c r="BB63" s="179">
        <f t="shared" si="16"/>
        <v>0</v>
      </c>
      <c r="BC63" s="163">
        <f t="shared" si="38"/>
        <v>0</v>
      </c>
      <c r="BD63" s="40"/>
      <c r="BE63" s="58"/>
      <c r="BF63" s="179">
        <f t="shared" si="17"/>
        <v>0</v>
      </c>
      <c r="BG63" s="163">
        <f t="shared" si="39"/>
        <v>0</v>
      </c>
      <c r="BH63" s="40"/>
      <c r="BI63" s="885">
        <v>0.2</v>
      </c>
      <c r="BJ63" s="163">
        <f t="shared" si="18"/>
        <v>0.15940000000000001</v>
      </c>
      <c r="BK63" s="40"/>
      <c r="BL63" s="61"/>
      <c r="BM63" s="179">
        <f t="shared" si="19"/>
        <v>0</v>
      </c>
      <c r="BN63" s="163">
        <f t="shared" si="40"/>
        <v>0</v>
      </c>
      <c r="BO63" s="39"/>
      <c r="BP63" s="57"/>
      <c r="BQ63" s="179">
        <f t="shared" si="20"/>
        <v>0</v>
      </c>
      <c r="BR63" s="163">
        <f t="shared" si="41"/>
        <v>0</v>
      </c>
      <c r="BS63" s="39"/>
      <c r="BT63" s="62"/>
      <c r="BU63" s="179">
        <f t="shared" si="21"/>
        <v>0</v>
      </c>
      <c r="BV63" s="163">
        <f t="shared" si="42"/>
        <v>0</v>
      </c>
      <c r="BW63" s="39"/>
      <c r="BX63" s="56"/>
      <c r="BY63" s="178">
        <f t="shared" si="22"/>
        <v>0</v>
      </c>
      <c r="BZ63" s="163">
        <f t="shared" si="43"/>
        <v>0</v>
      </c>
      <c r="CA63" s="40"/>
      <c r="CB63" s="58"/>
      <c r="CC63" s="179">
        <f t="shared" si="23"/>
        <v>0</v>
      </c>
      <c r="CD63" s="163">
        <f t="shared" si="44"/>
        <v>0</v>
      </c>
      <c r="CE63" s="39"/>
      <c r="CF63" s="62"/>
      <c r="CG63" s="179">
        <f t="shared" si="24"/>
        <v>0</v>
      </c>
      <c r="CH63" s="163">
        <f t="shared" si="45"/>
        <v>0</v>
      </c>
      <c r="CI63" s="39"/>
      <c r="CJ63" s="56"/>
      <c r="CK63" s="178">
        <f t="shared" si="25"/>
        <v>0</v>
      </c>
      <c r="CL63" s="163">
        <f t="shared" si="46"/>
        <v>0</v>
      </c>
      <c r="CM63" s="40"/>
      <c r="CN63" s="86"/>
      <c r="CO63" s="179">
        <f t="shared" si="26"/>
        <v>0</v>
      </c>
      <c r="CP63" s="163">
        <f t="shared" si="47"/>
        <v>0</v>
      </c>
      <c r="CQ63" s="228" t="s">
        <v>94</v>
      </c>
      <c r="CR63" s="61">
        <v>0.01</v>
      </c>
      <c r="CS63" s="167">
        <f t="shared" si="27"/>
        <v>3.9849999999999998E-3</v>
      </c>
      <c r="CT63" s="40"/>
      <c r="CU63" s="59"/>
      <c r="CV63" s="179">
        <f t="shared" si="28"/>
        <v>0</v>
      </c>
      <c r="CW63" s="163">
        <f t="shared" si="48"/>
        <v>0</v>
      </c>
      <c r="CX63" s="39"/>
      <c r="CY63" s="189"/>
      <c r="CZ63" s="179">
        <f t="shared" si="29"/>
        <v>0</v>
      </c>
      <c r="DA63" s="163">
        <f t="shared" si="49"/>
        <v>0</v>
      </c>
      <c r="DB63" s="39"/>
      <c r="DC63" s="63"/>
      <c r="DD63" s="179">
        <f t="shared" si="30"/>
        <v>0</v>
      </c>
      <c r="DE63" s="163">
        <f t="shared" si="50"/>
        <v>0</v>
      </c>
      <c r="DF63" s="39"/>
      <c r="DG63" s="62"/>
      <c r="DH63" s="729">
        <f t="shared" si="31"/>
        <v>0</v>
      </c>
      <c r="DI63" s="72">
        <f t="shared" si="51"/>
        <v>0</v>
      </c>
      <c r="DJ63" s="40"/>
      <c r="DK63" s="59"/>
      <c r="DL63" s="163">
        <f t="shared" si="32"/>
        <v>0</v>
      </c>
      <c r="DM63" s="178">
        <f t="shared" si="52"/>
        <v>0</v>
      </c>
      <c r="DN63" s="39"/>
      <c r="DO63" s="63"/>
      <c r="DP63" s="179">
        <f t="shared" si="33"/>
        <v>0</v>
      </c>
      <c r="DQ63" s="221">
        <f t="shared" si="53"/>
        <v>0</v>
      </c>
      <c r="DR63" s="305"/>
    </row>
    <row r="64" spans="1:122" outlineLevel="1" x14ac:dyDescent="0.25">
      <c r="A64" s="46">
        <f t="shared" si="34"/>
        <v>43151</v>
      </c>
      <c r="B64" s="23">
        <v>943</v>
      </c>
      <c r="C64" s="185">
        <v>8.1999999999999993</v>
      </c>
      <c r="D64" s="24">
        <v>1</v>
      </c>
      <c r="E64" s="26">
        <v>1208</v>
      </c>
      <c r="F64" s="26">
        <f t="shared" si="54"/>
        <v>1208</v>
      </c>
      <c r="G64" s="163">
        <f t="shared" si="55"/>
        <v>1139.144</v>
      </c>
      <c r="H64" s="24">
        <v>1</v>
      </c>
      <c r="I64" s="26">
        <v>276</v>
      </c>
      <c r="J64" s="26">
        <f t="shared" si="56"/>
        <v>276</v>
      </c>
      <c r="K64" s="163">
        <f t="shared" si="57"/>
        <v>260.26799999999997</v>
      </c>
      <c r="L64" s="49">
        <v>89.2</v>
      </c>
      <c r="M64" s="41">
        <v>153.9</v>
      </c>
      <c r="N64" s="26">
        <v>50</v>
      </c>
      <c r="O64" s="26">
        <f t="shared" si="58"/>
        <v>1294</v>
      </c>
      <c r="P64" s="163">
        <f t="shared" si="59"/>
        <v>1220.242</v>
      </c>
      <c r="Q64" s="24">
        <v>20</v>
      </c>
      <c r="R64" s="41">
        <v>1.94</v>
      </c>
      <c r="S64" s="41">
        <f t="shared" si="60"/>
        <v>38.799999999999997</v>
      </c>
      <c r="T64" s="168">
        <f t="shared" si="61"/>
        <v>36.588399999999993</v>
      </c>
      <c r="U64" s="28">
        <v>30</v>
      </c>
      <c r="V64" s="221">
        <f t="shared" ref="V64" si="187">IF(U64=0,0,AVERAGE(B62:B64)*(U64)/1000)</f>
        <v>18.32</v>
      </c>
      <c r="W64" s="185">
        <v>9.3000000000000007</v>
      </c>
      <c r="X64" s="27">
        <v>1</v>
      </c>
      <c r="Y64" s="26">
        <v>175</v>
      </c>
      <c r="Z64" s="186">
        <f t="shared" si="69"/>
        <v>175</v>
      </c>
      <c r="AA64" s="221">
        <f t="shared" si="70"/>
        <v>165.02500000000001</v>
      </c>
      <c r="AB64" s="49">
        <v>88.8</v>
      </c>
      <c r="AC64" s="41">
        <v>93.3</v>
      </c>
      <c r="AD64" s="26">
        <v>200</v>
      </c>
      <c r="AE64" s="186">
        <f t="shared" si="64"/>
        <v>22.5</v>
      </c>
      <c r="AF64" s="163">
        <f t="shared" si="71"/>
        <v>21.217500000000001</v>
      </c>
      <c r="AG64" s="224">
        <v>1</v>
      </c>
      <c r="AH64" s="41">
        <v>0.748</v>
      </c>
      <c r="AI64" s="187">
        <f t="shared" si="65"/>
        <v>0.748</v>
      </c>
      <c r="AJ64" s="168">
        <f t="shared" si="72"/>
        <v>0.70536399999999999</v>
      </c>
      <c r="AK64" s="870"/>
      <c r="AL64" s="731">
        <v>11.5</v>
      </c>
      <c r="AM64" s="163">
        <f t="shared" ref="AM64" si="188">IF(AL64=0,0,AVERAGE(B59:B64)*(AL64)/1000)</f>
        <v>7.5420833333333341</v>
      </c>
      <c r="AN64" s="29">
        <f t="shared" si="186"/>
        <v>85.513245033112582</v>
      </c>
      <c r="AO64" s="25">
        <f t="shared" si="93"/>
        <v>98.261205564142202</v>
      </c>
      <c r="AP64" s="273">
        <f t="shared" si="94"/>
        <v>98.072164948453604</v>
      </c>
      <c r="AQ64" s="259">
        <v>53.06</v>
      </c>
      <c r="AR64" s="49"/>
      <c r="AS64" s="41"/>
      <c r="AT64" s="41"/>
      <c r="AU64" s="71">
        <f t="shared" si="67"/>
        <v>0</v>
      </c>
      <c r="AV64" s="222" t="s">
        <v>232</v>
      </c>
      <c r="AW64" s="199"/>
      <c r="AX64" s="7" t="s">
        <v>220</v>
      </c>
      <c r="AY64" s="188"/>
      <c r="AZ64" s="39"/>
      <c r="BA64" s="58">
        <v>32</v>
      </c>
      <c r="BB64" s="179">
        <f t="shared" si="16"/>
        <v>30.175999999999998</v>
      </c>
      <c r="BC64" s="163">
        <f t="shared" si="38"/>
        <v>30.175999999999998</v>
      </c>
      <c r="BD64" s="40" t="s">
        <v>94</v>
      </c>
      <c r="BE64" s="58">
        <v>0.06</v>
      </c>
      <c r="BF64" s="179">
        <f t="shared" si="17"/>
        <v>2.8289999999999999E-2</v>
      </c>
      <c r="BG64" s="163">
        <f t="shared" si="39"/>
        <v>5.6579999999999998E-2</v>
      </c>
      <c r="BH64" s="40" t="s">
        <v>94</v>
      </c>
      <c r="BI64" s="885">
        <v>0.01</v>
      </c>
      <c r="BJ64" s="163">
        <f t="shared" si="18"/>
        <v>4.7149999999999996E-3</v>
      </c>
      <c r="BK64" s="40"/>
      <c r="BL64" s="61">
        <v>0.185</v>
      </c>
      <c r="BM64" s="179">
        <f t="shared" si="19"/>
        <v>0.17445499999999997</v>
      </c>
      <c r="BN64" s="163">
        <f t="shared" si="40"/>
        <v>0.17445499999999997</v>
      </c>
      <c r="BO64" s="39"/>
      <c r="BP64" s="57">
        <v>42.9</v>
      </c>
      <c r="BQ64" s="179">
        <f t="shared" si="20"/>
        <v>40.454699999999995</v>
      </c>
      <c r="BR64" s="163">
        <f t="shared" si="41"/>
        <v>40.454699999999995</v>
      </c>
      <c r="BS64" s="39"/>
      <c r="BT64" s="62">
        <v>6</v>
      </c>
      <c r="BU64" s="179">
        <f t="shared" si="21"/>
        <v>5.6580000000000004</v>
      </c>
      <c r="BV64" s="163">
        <f t="shared" si="42"/>
        <v>5.6580000000000004</v>
      </c>
      <c r="BW64" s="39"/>
      <c r="BX64" s="56">
        <v>0.214</v>
      </c>
      <c r="BY64" s="178">
        <f t="shared" si="22"/>
        <v>0.20180199999999998</v>
      </c>
      <c r="BZ64" s="163">
        <f t="shared" si="43"/>
        <v>0.20180199999999998</v>
      </c>
      <c r="CA64" s="40" t="s">
        <v>94</v>
      </c>
      <c r="CB64" s="58">
        <v>0.06</v>
      </c>
      <c r="CC64" s="179">
        <f t="shared" si="23"/>
        <v>2.8289999999999999E-2</v>
      </c>
      <c r="CD64" s="163">
        <f t="shared" si="44"/>
        <v>5.6579999999999998E-2</v>
      </c>
      <c r="CE64" s="39"/>
      <c r="CF64" s="62">
        <v>90.4</v>
      </c>
      <c r="CG64" s="179">
        <f t="shared" si="24"/>
        <v>85.247200000000007</v>
      </c>
      <c r="CH64" s="163">
        <f t="shared" si="45"/>
        <v>85.247200000000007</v>
      </c>
      <c r="CI64" s="39"/>
      <c r="CJ64" s="56">
        <v>0.66</v>
      </c>
      <c r="CK64" s="178">
        <f t="shared" si="25"/>
        <v>0.62238000000000004</v>
      </c>
      <c r="CL64" s="163">
        <f t="shared" si="46"/>
        <v>0.62238000000000004</v>
      </c>
      <c r="CM64" s="40" t="s">
        <v>94</v>
      </c>
      <c r="CN64" s="86">
        <v>0.06</v>
      </c>
      <c r="CO64" s="179">
        <f t="shared" si="26"/>
        <v>2.8289999999999999E-2</v>
      </c>
      <c r="CP64" s="163">
        <f t="shared" si="47"/>
        <v>5.6579999999999998E-2</v>
      </c>
      <c r="CQ64" s="228" t="s">
        <v>94</v>
      </c>
      <c r="CR64" s="61">
        <v>0.01</v>
      </c>
      <c r="CS64" s="167">
        <f t="shared" si="27"/>
        <v>4.7149999999999996E-3</v>
      </c>
      <c r="CT64" s="40" t="s">
        <v>94</v>
      </c>
      <c r="CU64" s="59">
        <v>0.03</v>
      </c>
      <c r="CV64" s="179">
        <f t="shared" si="28"/>
        <v>1.4145E-2</v>
      </c>
      <c r="CW64" s="163">
        <f t="shared" si="48"/>
        <v>2.8289999999999999E-2</v>
      </c>
      <c r="CX64" s="39" t="s">
        <v>94</v>
      </c>
      <c r="CY64" s="189">
        <v>0.2</v>
      </c>
      <c r="CZ64" s="179">
        <f t="shared" si="29"/>
        <v>9.4300000000000009E-2</v>
      </c>
      <c r="DA64" s="163">
        <f t="shared" si="49"/>
        <v>0.18860000000000002</v>
      </c>
      <c r="DB64" s="39"/>
      <c r="DC64" s="63">
        <v>9.0700000000000003E-2</v>
      </c>
      <c r="DD64" s="179">
        <f t="shared" si="30"/>
        <v>8.5530099999999998E-2</v>
      </c>
      <c r="DE64" s="163">
        <f t="shared" si="50"/>
        <v>8.5530099999999998E-2</v>
      </c>
      <c r="DF64" s="39"/>
      <c r="DG64" s="62">
        <v>7.3700000000000002E-2</v>
      </c>
      <c r="DH64" s="729">
        <f t="shared" si="31"/>
        <v>6.9499099999999994E-2</v>
      </c>
      <c r="DI64" s="72">
        <f t="shared" si="51"/>
        <v>6.9499099999999994E-2</v>
      </c>
      <c r="DJ64" s="40" t="s">
        <v>94</v>
      </c>
      <c r="DK64" s="59">
        <v>0.06</v>
      </c>
      <c r="DL64" s="163">
        <f t="shared" si="32"/>
        <v>2.8289999999999999E-2</v>
      </c>
      <c r="DM64" s="178">
        <f t="shared" si="52"/>
        <v>5.6579999999999998E-2</v>
      </c>
      <c r="DN64" s="39"/>
      <c r="DO64" s="63">
        <v>0.38900000000000001</v>
      </c>
      <c r="DP64" s="179">
        <f t="shared" si="33"/>
        <v>0.36682700000000001</v>
      </c>
      <c r="DQ64" s="221">
        <f t="shared" si="53"/>
        <v>0.36682700000000001</v>
      </c>
      <c r="DR64" s="305"/>
    </row>
    <row r="65" spans="1:122" outlineLevel="1" x14ac:dyDescent="0.25">
      <c r="A65" s="46">
        <f t="shared" si="34"/>
        <v>43152</v>
      </c>
      <c r="B65" s="23">
        <v>746</v>
      </c>
      <c r="C65" s="185">
        <v>8.1999999999999993</v>
      </c>
      <c r="D65" s="24">
        <v>1</v>
      </c>
      <c r="E65" s="26">
        <v>1578</v>
      </c>
      <c r="F65" s="26">
        <f t="shared" si="54"/>
        <v>1578</v>
      </c>
      <c r="G65" s="163">
        <f t="shared" si="55"/>
        <v>1177.1880000000001</v>
      </c>
      <c r="H65" s="24">
        <v>1</v>
      </c>
      <c r="I65" s="26">
        <v>689</v>
      </c>
      <c r="J65" s="26">
        <f t="shared" si="56"/>
        <v>689</v>
      </c>
      <c r="K65" s="163">
        <f t="shared" si="57"/>
        <v>513.99400000000003</v>
      </c>
      <c r="L65" s="49">
        <v>89</v>
      </c>
      <c r="M65" s="41">
        <v>123.7</v>
      </c>
      <c r="N65" s="26">
        <v>37</v>
      </c>
      <c r="O65" s="26">
        <f t="shared" si="58"/>
        <v>937.83783783783781</v>
      </c>
      <c r="P65" s="163">
        <f t="shared" si="59"/>
        <v>699.627027027027</v>
      </c>
      <c r="Q65" s="24">
        <v>10</v>
      </c>
      <c r="R65" s="41">
        <v>3.23</v>
      </c>
      <c r="S65" s="41">
        <f t="shared" si="60"/>
        <v>32.299999999999997</v>
      </c>
      <c r="T65" s="168">
        <f t="shared" si="61"/>
        <v>24.095800000000001</v>
      </c>
      <c r="U65" s="28"/>
      <c r="V65" s="221">
        <f t="shared" ref="V65" si="189">IF(U65=0,0,IF(COUNT(B65)=0,0,(AVERAGE(B65)*U65/1000)))</f>
        <v>0</v>
      </c>
      <c r="W65" s="185">
        <v>9.3000000000000007</v>
      </c>
      <c r="X65" s="27">
        <v>1</v>
      </c>
      <c r="Y65" s="26">
        <v>337</v>
      </c>
      <c r="Z65" s="186">
        <f t="shared" si="69"/>
        <v>337</v>
      </c>
      <c r="AA65" s="221">
        <f t="shared" si="70"/>
        <v>251.40199999999999</v>
      </c>
      <c r="AB65" s="49">
        <v>88.8</v>
      </c>
      <c r="AC65" s="41">
        <v>93.7</v>
      </c>
      <c r="AD65" s="26">
        <v>100</v>
      </c>
      <c r="AE65" s="186">
        <f t="shared" si="64"/>
        <v>49.000000000000057</v>
      </c>
      <c r="AF65" s="163">
        <f t="shared" si="71"/>
        <v>36.554000000000045</v>
      </c>
      <c r="AG65" s="224">
        <v>1</v>
      </c>
      <c r="AH65" s="41">
        <v>0.96099999999999997</v>
      </c>
      <c r="AI65" s="187">
        <f t="shared" si="65"/>
        <v>0.96099999999999997</v>
      </c>
      <c r="AJ65" s="168">
        <f t="shared" si="72"/>
        <v>0.71690599999999993</v>
      </c>
      <c r="AK65" s="870"/>
      <c r="AL65" s="731"/>
      <c r="AM65" s="163">
        <f t="shared" ref="AM65" si="190">IF(AL65=0,0,AVERAGE(B58:B65)*(AL65)/1000)</f>
        <v>0</v>
      </c>
      <c r="AN65" s="29">
        <f t="shared" ref="AN65:AN66" si="191">IF(B65=0,0,IF(F65&gt;0,SUM((F65-Z65)/F65*100),0))</f>
        <v>78.643852978453737</v>
      </c>
      <c r="AO65" s="25">
        <f t="shared" si="93"/>
        <v>94.775216138328517</v>
      </c>
      <c r="AP65" s="273">
        <f t="shared" si="94"/>
        <v>97.024767801857593</v>
      </c>
      <c r="AQ65" s="73">
        <v>52.8</v>
      </c>
      <c r="AR65" s="49"/>
      <c r="AS65" s="41"/>
      <c r="AT65" s="41"/>
      <c r="AU65" s="72">
        <f t="shared" si="67"/>
        <v>0</v>
      </c>
      <c r="AV65" s="222" t="s">
        <v>232</v>
      </c>
      <c r="AW65" s="199" t="s">
        <v>223</v>
      </c>
      <c r="AX65" s="7" t="s">
        <v>222</v>
      </c>
      <c r="AY65" s="188"/>
      <c r="AZ65" s="39"/>
      <c r="BA65" s="58"/>
      <c r="BB65" s="179">
        <f t="shared" si="16"/>
        <v>0</v>
      </c>
      <c r="BC65" s="163">
        <f t="shared" si="38"/>
        <v>0</v>
      </c>
      <c r="BD65" s="40"/>
      <c r="BE65" s="58"/>
      <c r="BF65" s="179">
        <f t="shared" si="17"/>
        <v>0</v>
      </c>
      <c r="BG65" s="163">
        <f t="shared" si="39"/>
        <v>0</v>
      </c>
      <c r="BH65" s="40"/>
      <c r="BI65" s="885">
        <v>0.01</v>
      </c>
      <c r="BJ65" s="163">
        <f t="shared" si="18"/>
        <v>7.4599999999999996E-3</v>
      </c>
      <c r="BK65" s="40"/>
      <c r="BL65" s="61"/>
      <c r="BM65" s="179">
        <f t="shared" si="19"/>
        <v>0</v>
      </c>
      <c r="BN65" s="163">
        <f t="shared" si="40"/>
        <v>0</v>
      </c>
      <c r="BO65" s="39"/>
      <c r="BP65" s="57"/>
      <c r="BQ65" s="179">
        <f t="shared" si="20"/>
        <v>0</v>
      </c>
      <c r="BR65" s="163">
        <f t="shared" si="41"/>
        <v>0</v>
      </c>
      <c r="BS65" s="39"/>
      <c r="BT65" s="62"/>
      <c r="BU65" s="179">
        <f t="shared" si="21"/>
        <v>0</v>
      </c>
      <c r="BV65" s="163">
        <f t="shared" si="42"/>
        <v>0</v>
      </c>
      <c r="BW65" s="39"/>
      <c r="BX65" s="56"/>
      <c r="BY65" s="178">
        <f t="shared" si="22"/>
        <v>0</v>
      </c>
      <c r="BZ65" s="163">
        <f t="shared" si="43"/>
        <v>0</v>
      </c>
      <c r="CA65" s="40"/>
      <c r="CB65" s="58"/>
      <c r="CC65" s="179">
        <f t="shared" si="23"/>
        <v>0</v>
      </c>
      <c r="CD65" s="163">
        <f t="shared" si="44"/>
        <v>0</v>
      </c>
      <c r="CE65" s="39"/>
      <c r="CF65" s="62"/>
      <c r="CG65" s="179">
        <f t="shared" si="24"/>
        <v>0</v>
      </c>
      <c r="CH65" s="163">
        <f t="shared" si="45"/>
        <v>0</v>
      </c>
      <c r="CI65" s="39"/>
      <c r="CJ65" s="56"/>
      <c r="CK65" s="178">
        <f t="shared" si="25"/>
        <v>0</v>
      </c>
      <c r="CL65" s="163">
        <f t="shared" si="46"/>
        <v>0</v>
      </c>
      <c r="CM65" s="40"/>
      <c r="CN65" s="86"/>
      <c r="CO65" s="179">
        <f t="shared" si="26"/>
        <v>0</v>
      </c>
      <c r="CP65" s="163">
        <f t="shared" si="47"/>
        <v>0</v>
      </c>
      <c r="CQ65" s="228" t="s">
        <v>94</v>
      </c>
      <c r="CR65" s="61">
        <v>0.01</v>
      </c>
      <c r="CS65" s="167">
        <f t="shared" si="27"/>
        <v>3.7299999999999998E-3</v>
      </c>
      <c r="CT65" s="40"/>
      <c r="CU65" s="59"/>
      <c r="CV65" s="179">
        <f t="shared" si="28"/>
        <v>0</v>
      </c>
      <c r="CW65" s="163">
        <f t="shared" si="48"/>
        <v>0</v>
      </c>
      <c r="CX65" s="39"/>
      <c r="CY65" s="189"/>
      <c r="CZ65" s="179">
        <f t="shared" si="29"/>
        <v>0</v>
      </c>
      <c r="DA65" s="163">
        <f t="shared" si="49"/>
        <v>0</v>
      </c>
      <c r="DB65" s="39"/>
      <c r="DC65" s="63"/>
      <c r="DD65" s="179">
        <f t="shared" si="30"/>
        <v>0</v>
      </c>
      <c r="DE65" s="163">
        <f t="shared" si="50"/>
        <v>0</v>
      </c>
      <c r="DF65" s="39"/>
      <c r="DG65" s="62"/>
      <c r="DH65" s="729">
        <f t="shared" si="31"/>
        <v>0</v>
      </c>
      <c r="DI65" s="72">
        <f t="shared" si="51"/>
        <v>0</v>
      </c>
      <c r="DJ65" s="40"/>
      <c r="DK65" s="59"/>
      <c r="DL65" s="163">
        <f t="shared" si="32"/>
        <v>0</v>
      </c>
      <c r="DM65" s="178">
        <f t="shared" si="52"/>
        <v>0</v>
      </c>
      <c r="DN65" s="39"/>
      <c r="DO65" s="63"/>
      <c r="DP65" s="179">
        <f t="shared" si="33"/>
        <v>0</v>
      </c>
      <c r="DQ65" s="221">
        <f t="shared" si="53"/>
        <v>0</v>
      </c>
      <c r="DR65" s="305"/>
    </row>
    <row r="66" spans="1:122" outlineLevel="1" x14ac:dyDescent="0.25">
      <c r="A66" s="46">
        <f t="shared" si="34"/>
        <v>43153</v>
      </c>
      <c r="B66" s="23">
        <v>807</v>
      </c>
      <c r="C66" s="185">
        <v>8.1999999999999993</v>
      </c>
      <c r="D66" s="24">
        <v>1</v>
      </c>
      <c r="E66" s="26">
        <v>1912</v>
      </c>
      <c r="F66" s="26">
        <f t="shared" si="54"/>
        <v>1912</v>
      </c>
      <c r="G66" s="163">
        <f t="shared" si="55"/>
        <v>1542.9839999999999</v>
      </c>
      <c r="H66" s="24">
        <v>1</v>
      </c>
      <c r="I66" s="26">
        <v>869</v>
      </c>
      <c r="J66" s="26">
        <f t="shared" si="56"/>
        <v>869</v>
      </c>
      <c r="K66" s="163">
        <f t="shared" si="57"/>
        <v>701.28300000000002</v>
      </c>
      <c r="L66" s="49">
        <v>89.1</v>
      </c>
      <c r="M66" s="41">
        <v>125.8</v>
      </c>
      <c r="N66" s="26">
        <v>36.5</v>
      </c>
      <c r="O66" s="26">
        <f t="shared" si="58"/>
        <v>1005.4794520547945</v>
      </c>
      <c r="P66" s="163">
        <f t="shared" si="59"/>
        <v>811.42191780821906</v>
      </c>
      <c r="Q66" s="24">
        <v>20</v>
      </c>
      <c r="R66" s="41">
        <v>1.97</v>
      </c>
      <c r="S66" s="41">
        <f t="shared" si="60"/>
        <v>39.4</v>
      </c>
      <c r="T66" s="168">
        <f t="shared" si="61"/>
        <v>31.7958</v>
      </c>
      <c r="U66" s="28"/>
      <c r="V66" s="221">
        <f t="shared" ref="V66" si="192">IF(U66=0,0,AVERAGE(B64:B66)*(U66)/1000)</f>
        <v>0</v>
      </c>
      <c r="W66" s="185">
        <v>9.3000000000000007</v>
      </c>
      <c r="X66" s="27">
        <v>1</v>
      </c>
      <c r="Y66" s="26">
        <v>431</v>
      </c>
      <c r="Z66" s="186">
        <f t="shared" si="69"/>
        <v>431</v>
      </c>
      <c r="AA66" s="221">
        <f t="shared" si="70"/>
        <v>347.81700000000001</v>
      </c>
      <c r="AB66" s="49">
        <v>90.2</v>
      </c>
      <c r="AC66" s="41">
        <v>94.8</v>
      </c>
      <c r="AD66" s="26">
        <v>100</v>
      </c>
      <c r="AE66" s="186">
        <f t="shared" si="64"/>
        <v>45.999999999999943</v>
      </c>
      <c r="AF66" s="163">
        <f t="shared" si="71"/>
        <v>37.121999999999957</v>
      </c>
      <c r="AG66" s="224">
        <v>1</v>
      </c>
      <c r="AH66" s="41">
        <v>0.79</v>
      </c>
      <c r="AI66" s="187">
        <f t="shared" si="65"/>
        <v>0.79</v>
      </c>
      <c r="AJ66" s="168">
        <f t="shared" si="72"/>
        <v>0.63752999999999993</v>
      </c>
      <c r="AK66" s="870"/>
      <c r="AL66" s="731"/>
      <c r="AM66" s="163">
        <f t="shared" ref="AM66" si="193">IF(AL66=0,0,AVERAGE(B61:B66)*(AL66)/1000)</f>
        <v>0</v>
      </c>
      <c r="AN66" s="29">
        <f t="shared" si="191"/>
        <v>77.458158995815893</v>
      </c>
      <c r="AO66" s="25">
        <f t="shared" si="93"/>
        <v>95.425068119891023</v>
      </c>
      <c r="AP66" s="273">
        <f t="shared" si="94"/>
        <v>97.994923857868017</v>
      </c>
      <c r="AQ66" s="259">
        <v>53.27</v>
      </c>
      <c r="AR66" s="49"/>
      <c r="AS66" s="41"/>
      <c r="AT66" s="41"/>
      <c r="AU66" s="71">
        <f t="shared" si="67"/>
        <v>0</v>
      </c>
      <c r="AV66" s="222" t="s">
        <v>232</v>
      </c>
      <c r="AW66" s="199" t="s">
        <v>225</v>
      </c>
      <c r="AX66" s="7" t="s">
        <v>224</v>
      </c>
      <c r="AY66" s="188"/>
      <c r="AZ66" s="39"/>
      <c r="BA66" s="58"/>
      <c r="BB66" s="179">
        <f t="shared" si="16"/>
        <v>0</v>
      </c>
      <c r="BC66" s="163">
        <f t="shared" si="38"/>
        <v>0</v>
      </c>
      <c r="BD66" s="40"/>
      <c r="BE66" s="58"/>
      <c r="BF66" s="179">
        <f t="shared" si="17"/>
        <v>0</v>
      </c>
      <c r="BG66" s="163">
        <f t="shared" si="39"/>
        <v>0</v>
      </c>
      <c r="BH66" s="40" t="s">
        <v>94</v>
      </c>
      <c r="BI66" s="885">
        <v>0.01</v>
      </c>
      <c r="BJ66" s="163">
        <f t="shared" si="18"/>
        <v>4.0350000000000004E-3</v>
      </c>
      <c r="BK66" s="40"/>
      <c r="BL66" s="61"/>
      <c r="BM66" s="179">
        <f t="shared" si="19"/>
        <v>0</v>
      </c>
      <c r="BN66" s="163">
        <f t="shared" si="40"/>
        <v>0</v>
      </c>
      <c r="BO66" s="39"/>
      <c r="BP66" s="57"/>
      <c r="BQ66" s="179">
        <f t="shared" si="20"/>
        <v>0</v>
      </c>
      <c r="BR66" s="163">
        <f t="shared" si="41"/>
        <v>0</v>
      </c>
      <c r="BS66" s="39"/>
      <c r="BT66" s="62"/>
      <c r="BU66" s="179">
        <f t="shared" si="21"/>
        <v>0</v>
      </c>
      <c r="BV66" s="163">
        <f t="shared" si="42"/>
        <v>0</v>
      </c>
      <c r="BW66" s="39"/>
      <c r="BX66" s="56"/>
      <c r="BY66" s="178">
        <f t="shared" si="22"/>
        <v>0</v>
      </c>
      <c r="BZ66" s="163">
        <f t="shared" si="43"/>
        <v>0</v>
      </c>
      <c r="CA66" s="40"/>
      <c r="CB66" s="58"/>
      <c r="CC66" s="179">
        <f t="shared" si="23"/>
        <v>0</v>
      </c>
      <c r="CD66" s="163">
        <f t="shared" si="44"/>
        <v>0</v>
      </c>
      <c r="CE66" s="39"/>
      <c r="CF66" s="62"/>
      <c r="CG66" s="179">
        <f t="shared" si="24"/>
        <v>0</v>
      </c>
      <c r="CH66" s="163">
        <f t="shared" si="45"/>
        <v>0</v>
      </c>
      <c r="CI66" s="39"/>
      <c r="CJ66" s="56"/>
      <c r="CK66" s="178">
        <f t="shared" si="25"/>
        <v>0</v>
      </c>
      <c r="CL66" s="163">
        <f t="shared" si="46"/>
        <v>0</v>
      </c>
      <c r="CM66" s="40"/>
      <c r="CN66" s="86"/>
      <c r="CO66" s="179">
        <f t="shared" si="26"/>
        <v>0</v>
      </c>
      <c r="CP66" s="163">
        <f t="shared" si="47"/>
        <v>0</v>
      </c>
      <c r="CQ66" s="228" t="s">
        <v>94</v>
      </c>
      <c r="CR66" s="61">
        <v>0.01</v>
      </c>
      <c r="CS66" s="167">
        <f t="shared" si="27"/>
        <v>4.0350000000000004E-3</v>
      </c>
      <c r="CT66" s="40"/>
      <c r="CU66" s="59"/>
      <c r="CV66" s="179">
        <f t="shared" si="28"/>
        <v>0</v>
      </c>
      <c r="CW66" s="163">
        <f t="shared" si="48"/>
        <v>0</v>
      </c>
      <c r="CX66" s="39"/>
      <c r="CY66" s="189"/>
      <c r="CZ66" s="179">
        <f t="shared" si="29"/>
        <v>0</v>
      </c>
      <c r="DA66" s="163">
        <f t="shared" si="49"/>
        <v>0</v>
      </c>
      <c r="DB66" s="39"/>
      <c r="DC66" s="63"/>
      <c r="DD66" s="179">
        <f t="shared" si="30"/>
        <v>0</v>
      </c>
      <c r="DE66" s="163">
        <f t="shared" si="50"/>
        <v>0</v>
      </c>
      <c r="DF66" s="39"/>
      <c r="DG66" s="62"/>
      <c r="DH66" s="729">
        <f t="shared" si="31"/>
        <v>0</v>
      </c>
      <c r="DI66" s="72">
        <f t="shared" si="51"/>
        <v>0</v>
      </c>
      <c r="DJ66" s="40"/>
      <c r="DK66" s="59"/>
      <c r="DL66" s="163">
        <f t="shared" si="32"/>
        <v>0</v>
      </c>
      <c r="DM66" s="178">
        <f t="shared" si="52"/>
        <v>0</v>
      </c>
      <c r="DN66" s="39"/>
      <c r="DO66" s="63"/>
      <c r="DP66" s="179">
        <f t="shared" si="33"/>
        <v>0</v>
      </c>
      <c r="DQ66" s="221">
        <f t="shared" si="53"/>
        <v>0</v>
      </c>
      <c r="DR66" s="305"/>
    </row>
    <row r="67" spans="1:122" outlineLevel="1" x14ac:dyDescent="0.25">
      <c r="A67" s="46">
        <f t="shared" si="34"/>
        <v>43154</v>
      </c>
      <c r="B67" s="23">
        <v>791</v>
      </c>
      <c r="C67" s="185">
        <v>7.9</v>
      </c>
      <c r="D67" s="24">
        <v>1</v>
      </c>
      <c r="E67" s="26">
        <v>1851</v>
      </c>
      <c r="F67" s="26">
        <f t="shared" si="54"/>
        <v>1851</v>
      </c>
      <c r="G67" s="163">
        <f t="shared" si="55"/>
        <v>1464.1410000000001</v>
      </c>
      <c r="H67" s="24">
        <v>1</v>
      </c>
      <c r="I67" s="26">
        <v>799</v>
      </c>
      <c r="J67" s="26">
        <f t="shared" si="56"/>
        <v>799</v>
      </c>
      <c r="K67" s="163">
        <f t="shared" si="57"/>
        <v>632.00900000000001</v>
      </c>
      <c r="L67" s="49">
        <v>88</v>
      </c>
      <c r="M67" s="41">
        <v>114.2</v>
      </c>
      <c r="N67" s="26">
        <v>30</v>
      </c>
      <c r="O67" s="26">
        <f t="shared" si="58"/>
        <v>873.33333333333348</v>
      </c>
      <c r="P67" s="163">
        <f t="shared" si="59"/>
        <v>690.80666666666673</v>
      </c>
      <c r="Q67" s="24">
        <v>20</v>
      </c>
      <c r="R67" s="41">
        <v>1.21</v>
      </c>
      <c r="S67" s="41">
        <f t="shared" si="60"/>
        <v>24.2</v>
      </c>
      <c r="T67" s="168">
        <f t="shared" si="61"/>
        <v>19.142199999999999</v>
      </c>
      <c r="U67" s="28"/>
      <c r="V67" s="221">
        <f t="shared" ref="V67" si="194">IF(U67=0,0,IF(COUNT(B67)=0,0,(AVERAGE(B67)*U67/1000)))</f>
        <v>0</v>
      </c>
      <c r="W67" s="185">
        <v>9.1999999999999993</v>
      </c>
      <c r="X67" s="27">
        <v>1</v>
      </c>
      <c r="Y67" s="26">
        <v>691</v>
      </c>
      <c r="Z67" s="186">
        <f t="shared" si="69"/>
        <v>691</v>
      </c>
      <c r="AA67" s="221">
        <f t="shared" si="70"/>
        <v>546.58100000000002</v>
      </c>
      <c r="AB67" s="49">
        <v>88.4</v>
      </c>
      <c r="AC67" s="41">
        <v>93.6</v>
      </c>
      <c r="AD67" s="26">
        <v>200</v>
      </c>
      <c r="AE67" s="186">
        <f t="shared" si="64"/>
        <v>25.999999999999947</v>
      </c>
      <c r="AF67" s="163">
        <f t="shared" si="71"/>
        <v>20.565999999999956</v>
      </c>
      <c r="AG67" s="224">
        <v>1</v>
      </c>
      <c r="AH67" s="41">
        <v>0.51400000000000001</v>
      </c>
      <c r="AI67" s="187">
        <f t="shared" si="65"/>
        <v>0.51400000000000001</v>
      </c>
      <c r="AJ67" s="168">
        <f t="shared" si="72"/>
        <v>0.40657399999999999</v>
      </c>
      <c r="AK67" s="870"/>
      <c r="AL67" s="731"/>
      <c r="AM67" s="163">
        <f t="shared" ref="AM67" si="195">IF(AL67=0,0,AVERAGE(B60:B67)*(AL67)/1000)</f>
        <v>0</v>
      </c>
      <c r="AN67" s="29">
        <f t="shared" ref="AN67:AN68" si="196">IF(B67=0,0,IF(F67&gt;0,SUM((F67-Z67)/F67*100),0))</f>
        <v>62.668827660723935</v>
      </c>
      <c r="AO67" s="25">
        <f t="shared" si="93"/>
        <v>97.022900763358777</v>
      </c>
      <c r="AP67" s="273">
        <f t="shared" si="94"/>
        <v>97.876033057851245</v>
      </c>
      <c r="AQ67" s="73">
        <v>52.54</v>
      </c>
      <c r="AR67" s="49"/>
      <c r="AS67" s="41"/>
      <c r="AT67" s="41"/>
      <c r="AU67" s="72">
        <f t="shared" si="67"/>
        <v>0</v>
      </c>
      <c r="AV67" s="222" t="s">
        <v>232</v>
      </c>
      <c r="AW67" s="199"/>
      <c r="AX67" s="7" t="s">
        <v>227</v>
      </c>
      <c r="AY67" s="188"/>
      <c r="AZ67" s="39"/>
      <c r="BA67" s="58"/>
      <c r="BB67" s="179">
        <f t="shared" si="16"/>
        <v>0</v>
      </c>
      <c r="BC67" s="163">
        <f t="shared" si="38"/>
        <v>0</v>
      </c>
      <c r="BD67" s="40"/>
      <c r="BE67" s="58"/>
      <c r="BF67" s="179">
        <f t="shared" si="17"/>
        <v>0</v>
      </c>
      <c r="BG67" s="163">
        <f t="shared" si="39"/>
        <v>0</v>
      </c>
      <c r="BH67" s="40" t="s">
        <v>94</v>
      </c>
      <c r="BI67" s="885">
        <v>0.01</v>
      </c>
      <c r="BJ67" s="163">
        <f t="shared" si="18"/>
        <v>3.9550000000000002E-3</v>
      </c>
      <c r="BK67" s="40"/>
      <c r="BL67" s="61"/>
      <c r="BM67" s="179">
        <f t="shared" si="19"/>
        <v>0</v>
      </c>
      <c r="BN67" s="163">
        <f t="shared" si="40"/>
        <v>0</v>
      </c>
      <c r="BO67" s="39"/>
      <c r="BP67" s="57"/>
      <c r="BQ67" s="179">
        <f t="shared" si="20"/>
        <v>0</v>
      </c>
      <c r="BR67" s="163">
        <f t="shared" si="41"/>
        <v>0</v>
      </c>
      <c r="BS67" s="39"/>
      <c r="BT67" s="62"/>
      <c r="BU67" s="179">
        <f t="shared" si="21"/>
        <v>0</v>
      </c>
      <c r="BV67" s="163">
        <f t="shared" si="42"/>
        <v>0</v>
      </c>
      <c r="BW67" s="39"/>
      <c r="BX67" s="56"/>
      <c r="BY67" s="178">
        <f t="shared" si="22"/>
        <v>0</v>
      </c>
      <c r="BZ67" s="163">
        <f t="shared" si="43"/>
        <v>0</v>
      </c>
      <c r="CA67" s="40"/>
      <c r="CB67" s="58"/>
      <c r="CC67" s="179">
        <f t="shared" si="23"/>
        <v>0</v>
      </c>
      <c r="CD67" s="163">
        <f t="shared" si="44"/>
        <v>0</v>
      </c>
      <c r="CE67" s="39"/>
      <c r="CF67" s="62"/>
      <c r="CG67" s="179">
        <f t="shared" si="24"/>
        <v>0</v>
      </c>
      <c r="CH67" s="163">
        <f t="shared" si="45"/>
        <v>0</v>
      </c>
      <c r="CI67" s="39"/>
      <c r="CJ67" s="56"/>
      <c r="CK67" s="178">
        <f t="shared" si="25"/>
        <v>0</v>
      </c>
      <c r="CL67" s="163">
        <f t="shared" si="46"/>
        <v>0</v>
      </c>
      <c r="CM67" s="40"/>
      <c r="CN67" s="86"/>
      <c r="CO67" s="179">
        <f t="shared" si="26"/>
        <v>0</v>
      </c>
      <c r="CP67" s="163">
        <f t="shared" si="47"/>
        <v>0</v>
      </c>
      <c r="CQ67" s="228" t="s">
        <v>94</v>
      </c>
      <c r="CR67" s="61">
        <v>0.01</v>
      </c>
      <c r="CS67" s="167">
        <f t="shared" si="27"/>
        <v>3.9550000000000002E-3</v>
      </c>
      <c r="CT67" s="40"/>
      <c r="CU67" s="59"/>
      <c r="CV67" s="179">
        <f t="shared" si="28"/>
        <v>0</v>
      </c>
      <c r="CW67" s="163">
        <f t="shared" si="48"/>
        <v>0</v>
      </c>
      <c r="CX67" s="39"/>
      <c r="CY67" s="189"/>
      <c r="CZ67" s="179">
        <f t="shared" si="29"/>
        <v>0</v>
      </c>
      <c r="DA67" s="163">
        <f t="shared" si="49"/>
        <v>0</v>
      </c>
      <c r="DB67" s="39"/>
      <c r="DC67" s="63"/>
      <c r="DD67" s="179">
        <f t="shared" si="30"/>
        <v>0</v>
      </c>
      <c r="DE67" s="163">
        <f t="shared" si="50"/>
        <v>0</v>
      </c>
      <c r="DF67" s="39"/>
      <c r="DG67" s="62"/>
      <c r="DH67" s="729">
        <f t="shared" si="31"/>
        <v>0</v>
      </c>
      <c r="DI67" s="72">
        <f t="shared" si="51"/>
        <v>0</v>
      </c>
      <c r="DJ67" s="40"/>
      <c r="DK67" s="59"/>
      <c r="DL67" s="163">
        <f t="shared" si="32"/>
        <v>0</v>
      </c>
      <c r="DM67" s="178">
        <f t="shared" si="52"/>
        <v>0</v>
      </c>
      <c r="DN67" s="39"/>
      <c r="DO67" s="63"/>
      <c r="DP67" s="179">
        <f t="shared" si="33"/>
        <v>0</v>
      </c>
      <c r="DQ67" s="221">
        <f t="shared" si="53"/>
        <v>0</v>
      </c>
      <c r="DR67" s="305"/>
    </row>
    <row r="68" spans="1:122" outlineLevel="1" x14ac:dyDescent="0.25">
      <c r="A68" s="46">
        <f t="shared" si="34"/>
        <v>43155</v>
      </c>
      <c r="B68" s="23">
        <v>712</v>
      </c>
      <c r="C68" s="185">
        <v>8.3000000000000007</v>
      </c>
      <c r="D68" s="24">
        <v>1</v>
      </c>
      <c r="E68" s="26">
        <v>3129</v>
      </c>
      <c r="F68" s="26">
        <f t="shared" si="54"/>
        <v>3129</v>
      </c>
      <c r="G68" s="163">
        <f t="shared" si="55"/>
        <v>2227.848</v>
      </c>
      <c r="H68" s="24">
        <v>1</v>
      </c>
      <c r="I68" s="26">
        <v>779</v>
      </c>
      <c r="J68" s="26">
        <f t="shared" si="56"/>
        <v>779</v>
      </c>
      <c r="K68" s="163">
        <f t="shared" si="57"/>
        <v>554.64800000000002</v>
      </c>
      <c r="L68" s="49">
        <v>89</v>
      </c>
      <c r="M68" s="41">
        <v>171.1</v>
      </c>
      <c r="N68" s="26">
        <v>31</v>
      </c>
      <c r="O68" s="26">
        <f t="shared" si="58"/>
        <v>2648.3870967741937</v>
      </c>
      <c r="P68" s="163">
        <f t="shared" si="59"/>
        <v>1885.6516129032259</v>
      </c>
      <c r="Q68" s="24">
        <v>20</v>
      </c>
      <c r="R68" s="41">
        <v>4.51</v>
      </c>
      <c r="S68" s="41">
        <f t="shared" si="60"/>
        <v>90.199999999999989</v>
      </c>
      <c r="T68" s="168">
        <f t="shared" si="61"/>
        <v>64.222399999999993</v>
      </c>
      <c r="U68" s="28"/>
      <c r="V68" s="221">
        <f t="shared" ref="V68" si="197">IF(U68=0,0,AVERAGE(B66:B68)*(U68)/1000)</f>
        <v>0</v>
      </c>
      <c r="W68" s="185">
        <v>9.5</v>
      </c>
      <c r="X68" s="27">
        <v>1</v>
      </c>
      <c r="Y68" s="26">
        <v>429</v>
      </c>
      <c r="Z68" s="186">
        <f t="shared" si="69"/>
        <v>429</v>
      </c>
      <c r="AA68" s="221">
        <f t="shared" si="70"/>
        <v>305.44799999999998</v>
      </c>
      <c r="AB68" s="49">
        <v>88.8</v>
      </c>
      <c r="AC68" s="41">
        <v>93.3</v>
      </c>
      <c r="AD68" s="26">
        <v>200</v>
      </c>
      <c r="AE68" s="186">
        <f t="shared" si="64"/>
        <v>22.5</v>
      </c>
      <c r="AF68" s="163">
        <f t="shared" si="71"/>
        <v>16.02</v>
      </c>
      <c r="AG68" s="224">
        <v>1</v>
      </c>
      <c r="AH68" s="41">
        <v>0.73099999999999998</v>
      </c>
      <c r="AI68" s="187">
        <f t="shared" si="65"/>
        <v>0.73099999999999998</v>
      </c>
      <c r="AJ68" s="168">
        <f t="shared" si="72"/>
        <v>0.52047199999999993</v>
      </c>
      <c r="AK68" s="870"/>
      <c r="AL68" s="731"/>
      <c r="AM68" s="163">
        <f t="shared" ref="AM68" si="198">IF(AL68=0,0,AVERAGE(B63:B68)*(AL68)/1000)</f>
        <v>0</v>
      </c>
      <c r="AN68" s="29">
        <f t="shared" si="196"/>
        <v>86.289549376797709</v>
      </c>
      <c r="AO68" s="25">
        <f t="shared" si="93"/>
        <v>99.150426309378801</v>
      </c>
      <c r="AP68" s="273">
        <f t="shared" si="94"/>
        <v>99.189578713968956</v>
      </c>
      <c r="AQ68" s="259">
        <v>52.62</v>
      </c>
      <c r="AR68" s="49"/>
      <c r="AS68" s="41"/>
      <c r="AT68" s="41"/>
      <c r="AU68" s="71">
        <f t="shared" si="67"/>
        <v>0</v>
      </c>
      <c r="AV68" s="222" t="s">
        <v>232</v>
      </c>
      <c r="AW68" s="199"/>
      <c r="AX68" s="7" t="s">
        <v>226</v>
      </c>
      <c r="AY68" s="188"/>
      <c r="AZ68" s="39"/>
      <c r="BA68" s="58"/>
      <c r="BB68" s="179">
        <f t="shared" si="16"/>
        <v>0</v>
      </c>
      <c r="BC68" s="163">
        <f t="shared" si="38"/>
        <v>0</v>
      </c>
      <c r="BD68" s="40"/>
      <c r="BE68" s="58"/>
      <c r="BF68" s="179">
        <f t="shared" si="17"/>
        <v>0</v>
      </c>
      <c r="BG68" s="163">
        <f t="shared" si="39"/>
        <v>0</v>
      </c>
      <c r="BH68" s="40" t="s">
        <v>94</v>
      </c>
      <c r="BI68" s="885">
        <v>0.01</v>
      </c>
      <c r="BJ68" s="163">
        <f t="shared" si="18"/>
        <v>3.5600000000000002E-3</v>
      </c>
      <c r="BK68" s="40"/>
      <c r="BL68" s="61"/>
      <c r="BM68" s="179">
        <f t="shared" si="19"/>
        <v>0</v>
      </c>
      <c r="BN68" s="163">
        <f t="shared" si="40"/>
        <v>0</v>
      </c>
      <c r="BO68" s="39"/>
      <c r="BP68" s="57"/>
      <c r="BQ68" s="179">
        <f t="shared" si="20"/>
        <v>0</v>
      </c>
      <c r="BR68" s="163">
        <f t="shared" si="41"/>
        <v>0</v>
      </c>
      <c r="BS68" s="39"/>
      <c r="BT68" s="62"/>
      <c r="BU68" s="179">
        <f t="shared" si="21"/>
        <v>0</v>
      </c>
      <c r="BV68" s="163">
        <f t="shared" si="42"/>
        <v>0</v>
      </c>
      <c r="BW68" s="39"/>
      <c r="BX68" s="56"/>
      <c r="BY68" s="178">
        <f t="shared" si="22"/>
        <v>0</v>
      </c>
      <c r="BZ68" s="163">
        <f t="shared" si="43"/>
        <v>0</v>
      </c>
      <c r="CA68" s="40"/>
      <c r="CB68" s="58"/>
      <c r="CC68" s="179">
        <f t="shared" si="23"/>
        <v>0</v>
      </c>
      <c r="CD68" s="163">
        <f t="shared" si="44"/>
        <v>0</v>
      </c>
      <c r="CE68" s="39"/>
      <c r="CF68" s="62"/>
      <c r="CG68" s="179">
        <f t="shared" si="24"/>
        <v>0</v>
      </c>
      <c r="CH68" s="163">
        <f t="shared" si="45"/>
        <v>0</v>
      </c>
      <c r="CI68" s="39"/>
      <c r="CJ68" s="56"/>
      <c r="CK68" s="178">
        <f t="shared" si="25"/>
        <v>0</v>
      </c>
      <c r="CL68" s="163">
        <f t="shared" si="46"/>
        <v>0</v>
      </c>
      <c r="CM68" s="40"/>
      <c r="CN68" s="86"/>
      <c r="CO68" s="179">
        <f t="shared" si="26"/>
        <v>0</v>
      </c>
      <c r="CP68" s="163">
        <f t="shared" si="47"/>
        <v>0</v>
      </c>
      <c r="CQ68" s="228" t="s">
        <v>94</v>
      </c>
      <c r="CR68" s="61">
        <v>0.01</v>
      </c>
      <c r="CS68" s="167">
        <f t="shared" si="27"/>
        <v>3.5600000000000002E-3</v>
      </c>
      <c r="CT68" s="40"/>
      <c r="CU68" s="59"/>
      <c r="CV68" s="179">
        <f t="shared" si="28"/>
        <v>0</v>
      </c>
      <c r="CW68" s="163">
        <f t="shared" si="48"/>
        <v>0</v>
      </c>
      <c r="CX68" s="39"/>
      <c r="CY68" s="189"/>
      <c r="CZ68" s="179">
        <f t="shared" si="29"/>
        <v>0</v>
      </c>
      <c r="DA68" s="163">
        <f t="shared" si="49"/>
        <v>0</v>
      </c>
      <c r="DB68" s="39"/>
      <c r="DC68" s="63"/>
      <c r="DD68" s="179">
        <f t="shared" si="30"/>
        <v>0</v>
      </c>
      <c r="DE68" s="163">
        <f t="shared" si="50"/>
        <v>0</v>
      </c>
      <c r="DF68" s="39"/>
      <c r="DG68" s="62"/>
      <c r="DH68" s="729">
        <f t="shared" si="31"/>
        <v>0</v>
      </c>
      <c r="DI68" s="72">
        <f t="shared" si="51"/>
        <v>0</v>
      </c>
      <c r="DJ68" s="40"/>
      <c r="DK68" s="59"/>
      <c r="DL68" s="163">
        <f t="shared" si="32"/>
        <v>0</v>
      </c>
      <c r="DM68" s="178">
        <f t="shared" si="52"/>
        <v>0</v>
      </c>
      <c r="DN68" s="39"/>
      <c r="DO68" s="63"/>
      <c r="DP68" s="179">
        <f t="shared" si="33"/>
        <v>0</v>
      </c>
      <c r="DQ68" s="221">
        <f t="shared" si="53"/>
        <v>0</v>
      </c>
      <c r="DR68" s="305"/>
    </row>
    <row r="69" spans="1:122" outlineLevel="1" x14ac:dyDescent="0.25">
      <c r="A69" s="46">
        <f t="shared" si="34"/>
        <v>43156</v>
      </c>
      <c r="B69" s="23">
        <v>447</v>
      </c>
      <c r="C69" s="185">
        <v>8.6999999999999993</v>
      </c>
      <c r="D69" s="24">
        <v>1</v>
      </c>
      <c r="E69" s="26">
        <v>4039</v>
      </c>
      <c r="F69" s="26">
        <f t="shared" si="54"/>
        <v>4039</v>
      </c>
      <c r="G69" s="163">
        <f t="shared" si="55"/>
        <v>1805.433</v>
      </c>
      <c r="H69" s="24">
        <v>1</v>
      </c>
      <c r="I69" s="26">
        <v>960</v>
      </c>
      <c r="J69" s="26">
        <f t="shared" si="56"/>
        <v>960</v>
      </c>
      <c r="K69" s="163">
        <f t="shared" si="57"/>
        <v>429.12</v>
      </c>
      <c r="L69" s="49">
        <v>87.9</v>
      </c>
      <c r="M69" s="41">
        <v>209.5</v>
      </c>
      <c r="N69" s="26">
        <v>33</v>
      </c>
      <c r="O69" s="26">
        <f t="shared" si="58"/>
        <v>3684.848484848485</v>
      </c>
      <c r="P69" s="163">
        <f t="shared" si="59"/>
        <v>1647.1272727272726</v>
      </c>
      <c r="Q69" s="24">
        <v>20</v>
      </c>
      <c r="R69" s="41">
        <v>6.75</v>
      </c>
      <c r="S69" s="41">
        <f t="shared" si="60"/>
        <v>135</v>
      </c>
      <c r="T69" s="168">
        <f t="shared" si="61"/>
        <v>60.344999999999999</v>
      </c>
      <c r="U69" s="28"/>
      <c r="V69" s="221">
        <f t="shared" ref="V69" si="199">IF(U69=0,0,IF(COUNT(B69)=0,0,(AVERAGE(B69)*U69/1000)))</f>
        <v>0</v>
      </c>
      <c r="W69" s="185">
        <v>9.5</v>
      </c>
      <c r="X69" s="27">
        <v>1</v>
      </c>
      <c r="Y69" s="26">
        <v>478</v>
      </c>
      <c r="Z69" s="186">
        <f t="shared" si="69"/>
        <v>478</v>
      </c>
      <c r="AA69" s="221">
        <f t="shared" si="70"/>
        <v>213.666</v>
      </c>
      <c r="AB69" s="49">
        <v>88.7</v>
      </c>
      <c r="AC69" s="41">
        <v>93.2</v>
      </c>
      <c r="AD69" s="26">
        <v>100</v>
      </c>
      <c r="AE69" s="186">
        <f t="shared" si="64"/>
        <v>45</v>
      </c>
      <c r="AF69" s="163">
        <f t="shared" si="71"/>
        <v>20.114999999999998</v>
      </c>
      <c r="AG69" s="224">
        <v>1</v>
      </c>
      <c r="AH69" s="41">
        <v>1.04</v>
      </c>
      <c r="AI69" s="187">
        <f t="shared" si="65"/>
        <v>1.04</v>
      </c>
      <c r="AJ69" s="168">
        <f t="shared" si="72"/>
        <v>0.46488000000000002</v>
      </c>
      <c r="AK69" s="870"/>
      <c r="AL69" s="731"/>
      <c r="AM69" s="163">
        <f t="shared" ref="AM69" si="200">IF(AL69=0,0,AVERAGE(B62:B69)*(AL69)/1000)</f>
        <v>0</v>
      </c>
      <c r="AN69" s="29">
        <f t="shared" ref="AN69:AN70" si="201">IF(B69=0,0,IF(F69&gt;0,SUM((F69-Z69)/F69*100),0))</f>
        <v>88.165387472146577</v>
      </c>
      <c r="AO69" s="25">
        <f t="shared" si="93"/>
        <v>98.778782894736835</v>
      </c>
      <c r="AP69" s="273">
        <f t="shared" si="94"/>
        <v>99.229629629629628</v>
      </c>
      <c r="AQ69" s="73">
        <v>52.8</v>
      </c>
      <c r="AR69" s="49"/>
      <c r="AS69" s="41"/>
      <c r="AT69" s="41"/>
      <c r="AU69" s="72">
        <f t="shared" si="67"/>
        <v>0</v>
      </c>
      <c r="AV69" s="222" t="s">
        <v>232</v>
      </c>
      <c r="AW69" s="199"/>
      <c r="AX69" s="7"/>
      <c r="AY69" s="188"/>
      <c r="AZ69" s="39"/>
      <c r="BA69" s="58"/>
      <c r="BB69" s="179">
        <f t="shared" si="16"/>
        <v>0</v>
      </c>
      <c r="BC69" s="163">
        <f t="shared" si="38"/>
        <v>0</v>
      </c>
      <c r="BD69" s="40"/>
      <c r="BE69" s="58"/>
      <c r="BF69" s="179">
        <f t="shared" si="17"/>
        <v>0</v>
      </c>
      <c r="BG69" s="163">
        <f t="shared" si="39"/>
        <v>0</v>
      </c>
      <c r="BH69" s="40" t="s">
        <v>94</v>
      </c>
      <c r="BI69" s="885">
        <v>0.01</v>
      </c>
      <c r="BJ69" s="163">
        <f t="shared" si="18"/>
        <v>2.235E-3</v>
      </c>
      <c r="BK69" s="40"/>
      <c r="BL69" s="61"/>
      <c r="BM69" s="179">
        <f t="shared" si="19"/>
        <v>0</v>
      </c>
      <c r="BN69" s="163">
        <f t="shared" si="40"/>
        <v>0</v>
      </c>
      <c r="BO69" s="39"/>
      <c r="BP69" s="57"/>
      <c r="BQ69" s="179">
        <f t="shared" si="20"/>
        <v>0</v>
      </c>
      <c r="BR69" s="163">
        <f t="shared" si="41"/>
        <v>0</v>
      </c>
      <c r="BS69" s="39"/>
      <c r="BT69" s="62"/>
      <c r="BU69" s="179">
        <f t="shared" si="21"/>
        <v>0</v>
      </c>
      <c r="BV69" s="163">
        <f t="shared" si="42"/>
        <v>0</v>
      </c>
      <c r="BW69" s="39"/>
      <c r="BX69" s="56"/>
      <c r="BY69" s="178">
        <f t="shared" si="22"/>
        <v>0</v>
      </c>
      <c r="BZ69" s="163">
        <f t="shared" si="43"/>
        <v>0</v>
      </c>
      <c r="CA69" s="40"/>
      <c r="CB69" s="58"/>
      <c r="CC69" s="179">
        <f t="shared" si="23"/>
        <v>0</v>
      </c>
      <c r="CD69" s="163">
        <f t="shared" si="44"/>
        <v>0</v>
      </c>
      <c r="CE69" s="39"/>
      <c r="CF69" s="62"/>
      <c r="CG69" s="179">
        <f t="shared" si="24"/>
        <v>0</v>
      </c>
      <c r="CH69" s="163">
        <f t="shared" si="45"/>
        <v>0</v>
      </c>
      <c r="CI69" s="39"/>
      <c r="CJ69" s="56"/>
      <c r="CK69" s="178">
        <f t="shared" si="25"/>
        <v>0</v>
      </c>
      <c r="CL69" s="163">
        <f t="shared" si="46"/>
        <v>0</v>
      </c>
      <c r="CM69" s="40"/>
      <c r="CN69" s="86"/>
      <c r="CO69" s="179">
        <f t="shared" si="26"/>
        <v>0</v>
      </c>
      <c r="CP69" s="163">
        <f t="shared" si="47"/>
        <v>0</v>
      </c>
      <c r="CQ69" s="228" t="s">
        <v>94</v>
      </c>
      <c r="CR69" s="61">
        <v>0.01</v>
      </c>
      <c r="CS69" s="167">
        <f t="shared" si="27"/>
        <v>2.235E-3</v>
      </c>
      <c r="CT69" s="40"/>
      <c r="CU69" s="59"/>
      <c r="CV69" s="179">
        <f t="shared" si="28"/>
        <v>0</v>
      </c>
      <c r="CW69" s="163">
        <f t="shared" si="48"/>
        <v>0</v>
      </c>
      <c r="CX69" s="39"/>
      <c r="CY69" s="189"/>
      <c r="CZ69" s="179">
        <f t="shared" si="29"/>
        <v>0</v>
      </c>
      <c r="DA69" s="163">
        <f t="shared" si="49"/>
        <v>0</v>
      </c>
      <c r="DB69" s="39"/>
      <c r="DC69" s="63"/>
      <c r="DD69" s="179">
        <f t="shared" si="30"/>
        <v>0</v>
      </c>
      <c r="DE69" s="163">
        <f t="shared" si="50"/>
        <v>0</v>
      </c>
      <c r="DF69" s="39"/>
      <c r="DG69" s="62"/>
      <c r="DH69" s="729">
        <f t="shared" si="31"/>
        <v>0</v>
      </c>
      <c r="DI69" s="72">
        <f t="shared" si="51"/>
        <v>0</v>
      </c>
      <c r="DJ69" s="40"/>
      <c r="DK69" s="59"/>
      <c r="DL69" s="163">
        <f t="shared" si="32"/>
        <v>0</v>
      </c>
      <c r="DM69" s="178">
        <f t="shared" si="52"/>
        <v>0</v>
      </c>
      <c r="DN69" s="39"/>
      <c r="DO69" s="63"/>
      <c r="DP69" s="179">
        <f t="shared" si="33"/>
        <v>0</v>
      </c>
      <c r="DQ69" s="221">
        <f t="shared" si="53"/>
        <v>0</v>
      </c>
      <c r="DR69" s="305"/>
    </row>
    <row r="70" spans="1:122" outlineLevel="1" x14ac:dyDescent="0.25">
      <c r="A70" s="46">
        <f t="shared" si="34"/>
        <v>43157</v>
      </c>
      <c r="B70" s="23">
        <v>701</v>
      </c>
      <c r="C70" s="185">
        <v>8.1999999999999993</v>
      </c>
      <c r="D70" s="24">
        <v>1</v>
      </c>
      <c r="E70" s="26">
        <v>8196</v>
      </c>
      <c r="F70" s="26">
        <f t="shared" si="54"/>
        <v>8196</v>
      </c>
      <c r="G70" s="163">
        <f t="shared" si="55"/>
        <v>5745.3959999999997</v>
      </c>
      <c r="H70" s="24">
        <v>1</v>
      </c>
      <c r="I70" s="26">
        <v>2076</v>
      </c>
      <c r="J70" s="26">
        <f t="shared" si="56"/>
        <v>2076</v>
      </c>
      <c r="K70" s="163">
        <f t="shared" si="57"/>
        <v>1455.2760000000001</v>
      </c>
      <c r="L70" s="49">
        <v>91.8</v>
      </c>
      <c r="M70" s="41">
        <v>380.8</v>
      </c>
      <c r="N70" s="26">
        <v>30</v>
      </c>
      <c r="O70" s="26">
        <f t="shared" si="58"/>
        <v>9633.3333333333339</v>
      </c>
      <c r="P70" s="163">
        <f t="shared" si="59"/>
        <v>6752.9666666666672</v>
      </c>
      <c r="Q70" s="24">
        <v>20</v>
      </c>
      <c r="R70" s="41">
        <v>14.6</v>
      </c>
      <c r="S70" s="41">
        <f t="shared" si="60"/>
        <v>292</v>
      </c>
      <c r="T70" s="168">
        <f t="shared" si="61"/>
        <v>204.69200000000001</v>
      </c>
      <c r="U70" s="28"/>
      <c r="V70" s="221">
        <f t="shared" ref="V70" si="202">IF(U70=0,0,AVERAGE(B68:B70)*(U70)/1000)</f>
        <v>0</v>
      </c>
      <c r="W70" s="185">
        <v>9.3000000000000007</v>
      </c>
      <c r="X70" s="27">
        <v>1</v>
      </c>
      <c r="Y70" s="26">
        <v>594</v>
      </c>
      <c r="Z70" s="186">
        <f t="shared" si="69"/>
        <v>594</v>
      </c>
      <c r="AA70" s="221">
        <f t="shared" si="70"/>
        <v>416.39400000000001</v>
      </c>
      <c r="AB70" s="49">
        <v>89.1</v>
      </c>
      <c r="AC70" s="41">
        <v>93.8</v>
      </c>
      <c r="AD70" s="26">
        <v>100</v>
      </c>
      <c r="AE70" s="186">
        <f t="shared" si="64"/>
        <v>47.000000000000028</v>
      </c>
      <c r="AF70" s="163">
        <f t="shared" si="71"/>
        <v>32.947000000000024</v>
      </c>
      <c r="AG70" s="224">
        <v>1</v>
      </c>
      <c r="AH70" s="41">
        <v>0.95099999999999996</v>
      </c>
      <c r="AI70" s="187">
        <f t="shared" si="65"/>
        <v>0.95099999999999996</v>
      </c>
      <c r="AJ70" s="168">
        <f t="shared" si="72"/>
        <v>0.66665099999999999</v>
      </c>
      <c r="AK70" s="870"/>
      <c r="AL70" s="731"/>
      <c r="AM70" s="163">
        <f t="shared" ref="AM70" si="203">IF(AL70=0,0,AVERAGE(B65:B70)*(AL70)/1000)</f>
        <v>0</v>
      </c>
      <c r="AN70" s="29">
        <f t="shared" si="201"/>
        <v>92.752562225475842</v>
      </c>
      <c r="AO70" s="25">
        <f t="shared" si="93"/>
        <v>99.512110726643598</v>
      </c>
      <c r="AP70" s="273">
        <f t="shared" si="94"/>
        <v>99.674315068493144</v>
      </c>
      <c r="AQ70" s="259">
        <v>54.5</v>
      </c>
      <c r="AR70" s="49"/>
      <c r="AS70" s="41"/>
      <c r="AT70" s="41"/>
      <c r="AU70" s="71">
        <f t="shared" si="67"/>
        <v>0</v>
      </c>
      <c r="AV70" s="222" t="s">
        <v>232</v>
      </c>
      <c r="AW70" s="199"/>
      <c r="AX70" s="7" t="s">
        <v>228</v>
      </c>
      <c r="AY70" s="188"/>
      <c r="AZ70" s="39"/>
      <c r="BA70" s="58"/>
      <c r="BB70" s="179">
        <f t="shared" si="16"/>
        <v>0</v>
      </c>
      <c r="BC70" s="163">
        <f t="shared" si="38"/>
        <v>0</v>
      </c>
      <c r="BD70" s="40"/>
      <c r="BE70" s="58"/>
      <c r="BF70" s="179">
        <f t="shared" si="17"/>
        <v>0</v>
      </c>
      <c r="BG70" s="163">
        <f t="shared" si="39"/>
        <v>0</v>
      </c>
      <c r="BH70" s="40"/>
      <c r="BI70" s="885">
        <v>0.01</v>
      </c>
      <c r="BJ70" s="163">
        <f t="shared" si="18"/>
        <v>7.0099999999999997E-3</v>
      </c>
      <c r="BK70" s="40"/>
      <c r="BL70" s="61"/>
      <c r="BM70" s="179">
        <f t="shared" si="19"/>
        <v>0</v>
      </c>
      <c r="BN70" s="163">
        <f t="shared" si="40"/>
        <v>0</v>
      </c>
      <c r="BO70" s="39"/>
      <c r="BP70" s="57"/>
      <c r="BQ70" s="179">
        <f t="shared" si="20"/>
        <v>0</v>
      </c>
      <c r="BR70" s="163">
        <f t="shared" si="41"/>
        <v>0</v>
      </c>
      <c r="BS70" s="39"/>
      <c r="BT70" s="62"/>
      <c r="BU70" s="179">
        <f t="shared" si="21"/>
        <v>0</v>
      </c>
      <c r="BV70" s="163">
        <f t="shared" si="42"/>
        <v>0</v>
      </c>
      <c r="BW70" s="39"/>
      <c r="BX70" s="56"/>
      <c r="BY70" s="178">
        <f t="shared" si="22"/>
        <v>0</v>
      </c>
      <c r="BZ70" s="163">
        <f t="shared" si="43"/>
        <v>0</v>
      </c>
      <c r="CA70" s="40"/>
      <c r="CB70" s="58"/>
      <c r="CC70" s="179">
        <f t="shared" si="23"/>
        <v>0</v>
      </c>
      <c r="CD70" s="163">
        <f t="shared" si="44"/>
        <v>0</v>
      </c>
      <c r="CE70" s="39"/>
      <c r="CF70" s="62"/>
      <c r="CG70" s="179">
        <f t="shared" si="24"/>
        <v>0</v>
      </c>
      <c r="CH70" s="163">
        <f t="shared" si="45"/>
        <v>0</v>
      </c>
      <c r="CI70" s="39"/>
      <c r="CJ70" s="56"/>
      <c r="CK70" s="178">
        <f t="shared" si="25"/>
        <v>0</v>
      </c>
      <c r="CL70" s="163">
        <f t="shared" si="46"/>
        <v>0</v>
      </c>
      <c r="CM70" s="40"/>
      <c r="CN70" s="86"/>
      <c r="CO70" s="179">
        <f t="shared" si="26"/>
        <v>0</v>
      </c>
      <c r="CP70" s="163">
        <f t="shared" si="47"/>
        <v>0</v>
      </c>
      <c r="CQ70" s="228"/>
      <c r="CR70" s="61">
        <v>0.01</v>
      </c>
      <c r="CS70" s="167">
        <f t="shared" si="27"/>
        <v>7.0099999999999997E-3</v>
      </c>
      <c r="CT70" s="40"/>
      <c r="CU70" s="59"/>
      <c r="CV70" s="179">
        <f t="shared" si="28"/>
        <v>0</v>
      </c>
      <c r="CW70" s="163">
        <f t="shared" si="48"/>
        <v>0</v>
      </c>
      <c r="CX70" s="39"/>
      <c r="CY70" s="189"/>
      <c r="CZ70" s="179">
        <f t="shared" si="29"/>
        <v>0</v>
      </c>
      <c r="DA70" s="163">
        <f t="shared" si="49"/>
        <v>0</v>
      </c>
      <c r="DB70" s="39"/>
      <c r="DC70" s="63"/>
      <c r="DD70" s="179">
        <f t="shared" si="30"/>
        <v>0</v>
      </c>
      <c r="DE70" s="163">
        <f t="shared" si="50"/>
        <v>0</v>
      </c>
      <c r="DF70" s="39"/>
      <c r="DG70" s="62"/>
      <c r="DH70" s="729">
        <f t="shared" si="31"/>
        <v>0</v>
      </c>
      <c r="DI70" s="72">
        <f t="shared" si="51"/>
        <v>0</v>
      </c>
      <c r="DJ70" s="40"/>
      <c r="DK70" s="59"/>
      <c r="DL70" s="163">
        <f t="shared" si="32"/>
        <v>0</v>
      </c>
      <c r="DM70" s="178">
        <f t="shared" si="52"/>
        <v>0</v>
      </c>
      <c r="DN70" s="39"/>
      <c r="DO70" s="63"/>
      <c r="DP70" s="179">
        <f t="shared" si="33"/>
        <v>0</v>
      </c>
      <c r="DQ70" s="221">
        <f t="shared" si="53"/>
        <v>0</v>
      </c>
      <c r="DR70" s="305"/>
    </row>
    <row r="71" spans="1:122" outlineLevel="1" x14ac:dyDescent="0.25">
      <c r="A71" s="46">
        <f t="shared" si="34"/>
        <v>43158</v>
      </c>
      <c r="B71" s="23">
        <v>912</v>
      </c>
      <c r="C71" s="185">
        <v>8</v>
      </c>
      <c r="D71" s="24">
        <v>1</v>
      </c>
      <c r="E71" s="26">
        <v>7381</v>
      </c>
      <c r="F71" s="26">
        <f t="shared" si="54"/>
        <v>7381</v>
      </c>
      <c r="G71" s="163">
        <f t="shared" si="55"/>
        <v>6731.4719999999998</v>
      </c>
      <c r="H71" s="24">
        <v>1</v>
      </c>
      <c r="I71" s="26">
        <v>902</v>
      </c>
      <c r="J71" s="26">
        <f t="shared" si="56"/>
        <v>902</v>
      </c>
      <c r="K71" s="163">
        <f t="shared" si="57"/>
        <v>822.62400000000002</v>
      </c>
      <c r="L71" s="49">
        <v>89.8</v>
      </c>
      <c r="M71" s="41">
        <v>362.9</v>
      </c>
      <c r="N71" s="26">
        <v>31.5</v>
      </c>
      <c r="O71" s="26">
        <f t="shared" si="58"/>
        <v>8669.8412698412685</v>
      </c>
      <c r="P71" s="163">
        <f t="shared" si="59"/>
        <v>7906.8952380952369</v>
      </c>
      <c r="Q71" s="24">
        <v>20</v>
      </c>
      <c r="R71" s="41">
        <v>9.52</v>
      </c>
      <c r="S71" s="41">
        <f t="shared" si="60"/>
        <v>190.39999999999998</v>
      </c>
      <c r="T71" s="168">
        <f t="shared" si="61"/>
        <v>173.64479999999998</v>
      </c>
      <c r="U71" s="28">
        <v>43</v>
      </c>
      <c r="V71" s="221">
        <f t="shared" ref="V71" si="204">IF(U71=0,0,IF(COUNT(B71)=0,0,(AVERAGE(B71)*U71/1000)))</f>
        <v>39.216000000000001</v>
      </c>
      <c r="W71" s="185">
        <v>9.5</v>
      </c>
      <c r="X71" s="27">
        <v>1</v>
      </c>
      <c r="Y71" s="26">
        <v>608</v>
      </c>
      <c r="Z71" s="186">
        <f t="shared" si="69"/>
        <v>608</v>
      </c>
      <c r="AA71" s="221">
        <f t="shared" si="70"/>
        <v>554.49599999999998</v>
      </c>
      <c r="AB71" s="49">
        <v>89.7</v>
      </c>
      <c r="AC71" s="41">
        <v>93.1</v>
      </c>
      <c r="AD71" s="26">
        <v>100</v>
      </c>
      <c r="AE71" s="186">
        <f t="shared" si="64"/>
        <v>33.999999999999915</v>
      </c>
      <c r="AF71" s="163">
        <f t="shared" si="71"/>
        <v>31.007999999999925</v>
      </c>
      <c r="AG71" s="224">
        <v>1</v>
      </c>
      <c r="AH71" s="41">
        <v>1.1499999999999999</v>
      </c>
      <c r="AI71" s="187">
        <f t="shared" si="65"/>
        <v>1.1499999999999999</v>
      </c>
      <c r="AJ71" s="168">
        <f t="shared" si="72"/>
        <v>1.0488</v>
      </c>
      <c r="AK71" s="870"/>
      <c r="AL71" s="731">
        <v>13.5</v>
      </c>
      <c r="AM71" s="163">
        <f t="shared" ref="AM71" si="205">IF(AL71=0,0,AVERAGE(B64:B71)*(AL71)/1000)</f>
        <v>10.224562499999999</v>
      </c>
      <c r="AN71" s="29">
        <f t="shared" ref="AN71:AN72" si="206">IF(B71=0,0,IF(F71&gt;0,SUM((F71-Z71)/F71*100),0))</f>
        <v>91.762633789459429</v>
      </c>
      <c r="AO71" s="25">
        <f t="shared" si="93"/>
        <v>99.607835957524713</v>
      </c>
      <c r="AP71" s="273">
        <f t="shared" si="94"/>
        <v>99.39600840336135</v>
      </c>
      <c r="AQ71" s="73">
        <v>53.02</v>
      </c>
      <c r="AR71" s="49"/>
      <c r="AS71" s="41"/>
      <c r="AT71" s="41"/>
      <c r="AU71" s="72">
        <f t="shared" si="67"/>
        <v>0</v>
      </c>
      <c r="AV71" s="222" t="s">
        <v>232</v>
      </c>
      <c r="AW71" s="199"/>
      <c r="AX71" s="7" t="s">
        <v>229</v>
      </c>
      <c r="AY71" s="188"/>
      <c r="AZ71" s="39"/>
      <c r="BA71" s="58">
        <v>30</v>
      </c>
      <c r="BB71" s="179">
        <f t="shared" si="16"/>
        <v>27.36</v>
      </c>
      <c r="BC71" s="163">
        <f t="shared" si="38"/>
        <v>27.36</v>
      </c>
      <c r="BD71" s="40"/>
      <c r="BE71" s="58">
        <v>0.125</v>
      </c>
      <c r="BF71" s="179">
        <f t="shared" si="17"/>
        <v>0.114</v>
      </c>
      <c r="BG71" s="163">
        <f t="shared" si="39"/>
        <v>0.114</v>
      </c>
      <c r="BH71" s="40" t="s">
        <v>94</v>
      </c>
      <c r="BI71" s="885">
        <v>0.01</v>
      </c>
      <c r="BJ71" s="163">
        <f t="shared" si="18"/>
        <v>4.5600000000000007E-3</v>
      </c>
      <c r="BK71" s="40"/>
      <c r="BL71" s="61">
        <v>0.254</v>
      </c>
      <c r="BM71" s="179">
        <f t="shared" si="19"/>
        <v>0.23164799999999999</v>
      </c>
      <c r="BN71" s="163">
        <f t="shared" si="40"/>
        <v>0.23164799999999999</v>
      </c>
      <c r="BO71" s="39"/>
      <c r="BP71" s="57">
        <v>63.7</v>
      </c>
      <c r="BQ71" s="179">
        <f t="shared" si="20"/>
        <v>58.0944</v>
      </c>
      <c r="BR71" s="163">
        <f t="shared" si="41"/>
        <v>58.0944</v>
      </c>
      <c r="BS71" s="39"/>
      <c r="BT71" s="62">
        <v>7.76</v>
      </c>
      <c r="BU71" s="179">
        <f t="shared" si="21"/>
        <v>7.0771199999999999</v>
      </c>
      <c r="BV71" s="163">
        <f t="shared" si="42"/>
        <v>7.0771199999999999</v>
      </c>
      <c r="BW71" s="39"/>
      <c r="BX71" s="56">
        <v>0.25900000000000001</v>
      </c>
      <c r="BY71" s="178">
        <f t="shared" si="22"/>
        <v>0.236208</v>
      </c>
      <c r="BZ71" s="163">
        <f t="shared" si="43"/>
        <v>0.236208</v>
      </c>
      <c r="CA71" s="40" t="s">
        <v>94</v>
      </c>
      <c r="CB71" s="58">
        <v>0.06</v>
      </c>
      <c r="CC71" s="179">
        <f t="shared" si="23"/>
        <v>2.7359999999999999E-2</v>
      </c>
      <c r="CD71" s="163">
        <f t="shared" si="44"/>
        <v>5.4719999999999998E-2</v>
      </c>
      <c r="CE71" s="39"/>
      <c r="CF71" s="62">
        <v>43.1</v>
      </c>
      <c r="CG71" s="179">
        <f t="shared" si="24"/>
        <v>39.307200000000002</v>
      </c>
      <c r="CH71" s="163">
        <f t="shared" si="45"/>
        <v>39.307200000000002</v>
      </c>
      <c r="CI71" s="39"/>
      <c r="CJ71" s="56">
        <v>0.99</v>
      </c>
      <c r="CK71" s="178">
        <f t="shared" si="25"/>
        <v>0.90288000000000002</v>
      </c>
      <c r="CL71" s="163">
        <f t="shared" si="46"/>
        <v>0.90288000000000002</v>
      </c>
      <c r="CM71" s="40" t="s">
        <v>94</v>
      </c>
      <c r="CN71" s="86">
        <v>0.06</v>
      </c>
      <c r="CO71" s="179">
        <f t="shared" si="26"/>
        <v>2.7359999999999999E-2</v>
      </c>
      <c r="CP71" s="163">
        <f t="shared" si="47"/>
        <v>5.4719999999999998E-2</v>
      </c>
      <c r="CQ71" s="228" t="s">
        <v>94</v>
      </c>
      <c r="CR71" s="61">
        <v>0.01</v>
      </c>
      <c r="CS71" s="167">
        <f t="shared" si="27"/>
        <v>4.5600000000000007E-3</v>
      </c>
      <c r="CT71" s="40"/>
      <c r="CU71" s="59">
        <v>3.4599999999999999E-2</v>
      </c>
      <c r="CV71" s="179">
        <f t="shared" si="28"/>
        <v>3.1555199999999999E-2</v>
      </c>
      <c r="CW71" s="163">
        <f t="shared" si="48"/>
        <v>3.1555199999999999E-2</v>
      </c>
      <c r="CX71" s="39"/>
      <c r="CY71" s="189">
        <v>0.32</v>
      </c>
      <c r="CZ71" s="179">
        <f t="shared" si="29"/>
        <v>0.29184000000000004</v>
      </c>
      <c r="DA71" s="163">
        <f t="shared" si="49"/>
        <v>0.29184000000000004</v>
      </c>
      <c r="DB71" s="39"/>
      <c r="DC71" s="63">
        <v>0.107</v>
      </c>
      <c r="DD71" s="179">
        <f t="shared" si="30"/>
        <v>9.7584000000000004E-2</v>
      </c>
      <c r="DE71" s="163">
        <f t="shared" si="50"/>
        <v>9.7584000000000004E-2</v>
      </c>
      <c r="DF71" s="39"/>
      <c r="DG71" s="62">
        <v>6.9000000000000006E-2</v>
      </c>
      <c r="DH71" s="729">
        <f t="shared" si="31"/>
        <v>6.2927999999999998E-2</v>
      </c>
      <c r="DI71" s="72">
        <f t="shared" si="51"/>
        <v>6.2927999999999998E-2</v>
      </c>
      <c r="DJ71" s="40" t="s">
        <v>94</v>
      </c>
      <c r="DK71" s="59">
        <v>0.06</v>
      </c>
      <c r="DL71" s="163">
        <f t="shared" si="32"/>
        <v>2.7359999999999999E-2</v>
      </c>
      <c r="DM71" s="178">
        <f t="shared" si="52"/>
        <v>5.4719999999999998E-2</v>
      </c>
      <c r="DN71" s="39"/>
      <c r="DO71" s="63">
        <v>0.49299999999999999</v>
      </c>
      <c r="DP71" s="179">
        <f t="shared" si="33"/>
        <v>0.44961599999999996</v>
      </c>
      <c r="DQ71" s="221">
        <f t="shared" si="53"/>
        <v>0.44961599999999996</v>
      </c>
      <c r="DR71" s="305"/>
    </row>
    <row r="72" spans="1:122" outlineLevel="1" x14ac:dyDescent="0.25">
      <c r="A72" s="46">
        <f t="shared" si="34"/>
        <v>43159</v>
      </c>
      <c r="B72" s="23">
        <v>695</v>
      </c>
      <c r="C72" s="185">
        <v>9.4</v>
      </c>
      <c r="D72" s="24">
        <v>1</v>
      </c>
      <c r="E72" s="26">
        <v>2923</v>
      </c>
      <c r="F72" s="26">
        <f t="shared" si="54"/>
        <v>2923</v>
      </c>
      <c r="G72" s="163">
        <f t="shared" si="55"/>
        <v>2031.4849999999999</v>
      </c>
      <c r="H72" s="24">
        <v>1</v>
      </c>
      <c r="I72" s="26">
        <v>484</v>
      </c>
      <c r="J72" s="26">
        <f t="shared" si="56"/>
        <v>484</v>
      </c>
      <c r="K72" s="163">
        <f t="shared" si="57"/>
        <v>336.38</v>
      </c>
      <c r="L72" s="49">
        <v>86.1</v>
      </c>
      <c r="M72" s="41">
        <v>183.1</v>
      </c>
      <c r="N72" s="26">
        <v>33</v>
      </c>
      <c r="O72" s="26">
        <f t="shared" si="58"/>
        <v>2939.3939393939395</v>
      </c>
      <c r="P72" s="163">
        <f t="shared" si="59"/>
        <v>2042.8787878787878</v>
      </c>
      <c r="Q72" s="24">
        <v>20</v>
      </c>
      <c r="R72" s="41">
        <v>4.4800000000000004</v>
      </c>
      <c r="S72" s="41">
        <f t="shared" si="60"/>
        <v>89.600000000000009</v>
      </c>
      <c r="T72" s="168">
        <f t="shared" si="61"/>
        <v>62.272000000000006</v>
      </c>
      <c r="U72" s="28"/>
      <c r="V72" s="221">
        <f t="shared" ref="V72" si="207">IF(U72=0,0,AVERAGE(B70:B72)*(U72)/1000)</f>
        <v>0</v>
      </c>
      <c r="W72" s="185">
        <v>9.1</v>
      </c>
      <c r="X72" s="27">
        <v>1</v>
      </c>
      <c r="Y72" s="26">
        <v>268</v>
      </c>
      <c r="Z72" s="186">
        <f t="shared" si="69"/>
        <v>268</v>
      </c>
      <c r="AA72" s="221">
        <f t="shared" si="70"/>
        <v>186.26</v>
      </c>
      <c r="AB72" s="49">
        <v>87</v>
      </c>
      <c r="AC72" s="41">
        <v>91.6</v>
      </c>
      <c r="AD72" s="26">
        <v>200</v>
      </c>
      <c r="AE72" s="186">
        <f t="shared" si="64"/>
        <v>22.999999999999972</v>
      </c>
      <c r="AF72" s="163">
        <f t="shared" si="71"/>
        <v>15.98499999999998</v>
      </c>
      <c r="AG72" s="224">
        <v>1</v>
      </c>
      <c r="AH72" s="41">
        <v>0.63400000000000001</v>
      </c>
      <c r="AI72" s="187">
        <f t="shared" si="65"/>
        <v>0.63400000000000001</v>
      </c>
      <c r="AJ72" s="168">
        <f t="shared" si="72"/>
        <v>0.44063000000000002</v>
      </c>
      <c r="AK72" s="870"/>
      <c r="AL72" s="731"/>
      <c r="AM72" s="163">
        <f t="shared" ref="AM72" si="208">IF(AL72=0,0,AVERAGE(B67:B72)*(AL72)/1000)</f>
        <v>0</v>
      </c>
      <c r="AN72" s="29">
        <f t="shared" si="206"/>
        <v>90.831337666780712</v>
      </c>
      <c r="AO72" s="25">
        <f t="shared" si="93"/>
        <v>99.217525773195874</v>
      </c>
      <c r="AP72" s="273">
        <f t="shared" si="94"/>
        <v>99.292410714285722</v>
      </c>
      <c r="AQ72" s="259">
        <v>52.2</v>
      </c>
      <c r="AR72" s="49"/>
      <c r="AS72" s="41"/>
      <c r="AT72" s="41"/>
      <c r="AU72" s="72">
        <f t="shared" si="67"/>
        <v>0</v>
      </c>
      <c r="AV72" s="222" t="s">
        <v>232</v>
      </c>
      <c r="AW72" s="199"/>
      <c r="AX72" s="7" t="s">
        <v>230</v>
      </c>
      <c r="AY72" s="188"/>
      <c r="AZ72" s="39"/>
      <c r="BA72" s="58"/>
      <c r="BB72" s="179">
        <f t="shared" si="16"/>
        <v>0</v>
      </c>
      <c r="BC72" s="163">
        <f t="shared" si="38"/>
        <v>0</v>
      </c>
      <c r="BD72" s="40"/>
      <c r="BE72" s="58"/>
      <c r="BF72" s="179">
        <f t="shared" si="17"/>
        <v>0</v>
      </c>
      <c r="BG72" s="163">
        <f t="shared" si="39"/>
        <v>0</v>
      </c>
      <c r="BH72" s="40" t="s">
        <v>94</v>
      </c>
      <c r="BI72" s="885">
        <v>0.01</v>
      </c>
      <c r="BJ72" s="163">
        <f t="shared" si="18"/>
        <v>3.4750000000000002E-3</v>
      </c>
      <c r="BK72" s="40"/>
      <c r="BL72" s="61"/>
      <c r="BM72" s="179">
        <f t="shared" si="19"/>
        <v>0</v>
      </c>
      <c r="BN72" s="163">
        <f t="shared" si="40"/>
        <v>0</v>
      </c>
      <c r="BO72" s="39"/>
      <c r="BP72" s="57"/>
      <c r="BQ72" s="179">
        <f t="shared" si="20"/>
        <v>0</v>
      </c>
      <c r="BR72" s="163">
        <f t="shared" si="41"/>
        <v>0</v>
      </c>
      <c r="BS72" s="39"/>
      <c r="BT72" s="62"/>
      <c r="BU72" s="179">
        <f t="shared" si="21"/>
        <v>0</v>
      </c>
      <c r="BV72" s="163">
        <f t="shared" si="42"/>
        <v>0</v>
      </c>
      <c r="BW72" s="39"/>
      <c r="BX72" s="56"/>
      <c r="BY72" s="178">
        <f t="shared" si="22"/>
        <v>0</v>
      </c>
      <c r="BZ72" s="163">
        <f t="shared" si="43"/>
        <v>0</v>
      </c>
      <c r="CA72" s="40"/>
      <c r="CB72" s="58"/>
      <c r="CC72" s="179">
        <f t="shared" si="23"/>
        <v>0</v>
      </c>
      <c r="CD72" s="163">
        <f t="shared" si="44"/>
        <v>0</v>
      </c>
      <c r="CE72" s="39"/>
      <c r="CF72" s="62"/>
      <c r="CG72" s="179">
        <f t="shared" si="24"/>
        <v>0</v>
      </c>
      <c r="CH72" s="163">
        <f t="shared" si="45"/>
        <v>0</v>
      </c>
      <c r="CI72" s="39"/>
      <c r="CJ72" s="56"/>
      <c r="CK72" s="178">
        <f t="shared" si="25"/>
        <v>0</v>
      </c>
      <c r="CL72" s="163">
        <f t="shared" si="46"/>
        <v>0</v>
      </c>
      <c r="CM72" s="40"/>
      <c r="CN72" s="86"/>
      <c r="CO72" s="179">
        <f t="shared" si="26"/>
        <v>0</v>
      </c>
      <c r="CP72" s="163">
        <f t="shared" si="47"/>
        <v>0</v>
      </c>
      <c r="CQ72" s="228" t="s">
        <v>94</v>
      </c>
      <c r="CR72" s="61">
        <v>0.01</v>
      </c>
      <c r="CS72" s="167">
        <f t="shared" si="27"/>
        <v>3.4750000000000002E-3</v>
      </c>
      <c r="CT72" s="40"/>
      <c r="CU72" s="59"/>
      <c r="CV72" s="179">
        <f t="shared" si="28"/>
        <v>0</v>
      </c>
      <c r="CW72" s="163">
        <f t="shared" si="48"/>
        <v>0</v>
      </c>
      <c r="CX72" s="39"/>
      <c r="CY72" s="189"/>
      <c r="CZ72" s="179">
        <f t="shared" si="29"/>
        <v>0</v>
      </c>
      <c r="DA72" s="163">
        <f t="shared" si="49"/>
        <v>0</v>
      </c>
      <c r="DB72" s="39"/>
      <c r="DC72" s="63"/>
      <c r="DD72" s="179">
        <f t="shared" si="30"/>
        <v>0</v>
      </c>
      <c r="DE72" s="163">
        <f t="shared" si="50"/>
        <v>0</v>
      </c>
      <c r="DF72" s="39"/>
      <c r="DG72" s="62"/>
      <c r="DH72" s="729">
        <f t="shared" si="31"/>
        <v>0</v>
      </c>
      <c r="DI72" s="72">
        <f t="shared" si="51"/>
        <v>0</v>
      </c>
      <c r="DJ72" s="40"/>
      <c r="DK72" s="59"/>
      <c r="DL72" s="163">
        <f t="shared" si="32"/>
        <v>0</v>
      </c>
      <c r="DM72" s="178">
        <f t="shared" si="52"/>
        <v>0</v>
      </c>
      <c r="DN72" s="39"/>
      <c r="DO72" s="63"/>
      <c r="DP72" s="179">
        <f t="shared" si="33"/>
        <v>0</v>
      </c>
      <c r="DQ72" s="221">
        <f t="shared" si="53"/>
        <v>0</v>
      </c>
      <c r="DR72" s="305"/>
    </row>
    <row r="73" spans="1:122" x14ac:dyDescent="0.25">
      <c r="A73" s="46">
        <f t="shared" si="34"/>
        <v>43160</v>
      </c>
      <c r="B73" s="23">
        <v>780</v>
      </c>
      <c r="C73" s="185">
        <v>8.5</v>
      </c>
      <c r="D73" s="24">
        <v>1</v>
      </c>
      <c r="E73" s="26">
        <v>1968</v>
      </c>
      <c r="F73" s="26">
        <f t="shared" si="54"/>
        <v>1968</v>
      </c>
      <c r="G73" s="163">
        <f t="shared" si="55"/>
        <v>1535.04</v>
      </c>
      <c r="H73" s="24">
        <v>1</v>
      </c>
      <c r="I73" s="26">
        <v>608</v>
      </c>
      <c r="J73" s="26">
        <f t="shared" si="56"/>
        <v>608</v>
      </c>
      <c r="K73" s="163">
        <f t="shared" si="57"/>
        <v>474.24</v>
      </c>
      <c r="L73" s="49">
        <v>88.2</v>
      </c>
      <c r="M73" s="41">
        <v>141.19999999999999</v>
      </c>
      <c r="N73" s="26">
        <v>32</v>
      </c>
      <c r="O73" s="26">
        <f t="shared" si="58"/>
        <v>1656.2499999999995</v>
      </c>
      <c r="P73" s="163">
        <f t="shared" si="59"/>
        <v>1291.8749999999995</v>
      </c>
      <c r="Q73" s="24">
        <v>20</v>
      </c>
      <c r="R73" s="41">
        <v>2.31</v>
      </c>
      <c r="S73" s="41">
        <f t="shared" si="60"/>
        <v>46.2</v>
      </c>
      <c r="T73" s="168">
        <f t="shared" si="61"/>
        <v>36.036000000000001</v>
      </c>
      <c r="U73" s="28"/>
      <c r="V73" s="221">
        <f t="shared" ref="V73" si="209">IF(U73=0,0,IF(COUNT(B73)=0,0,(AVERAGE(B73)*U73/1000)))</f>
        <v>0</v>
      </c>
      <c r="W73" s="185">
        <v>9.1</v>
      </c>
      <c r="X73" s="27">
        <v>1</v>
      </c>
      <c r="Y73" s="26">
        <v>360</v>
      </c>
      <c r="Z73" s="186">
        <f t="shared" si="69"/>
        <v>360</v>
      </c>
      <c r="AA73" s="221">
        <f t="shared" si="70"/>
        <v>280.8</v>
      </c>
      <c r="AB73" s="49">
        <v>87.9</v>
      </c>
      <c r="AC73" s="41">
        <v>92</v>
      </c>
      <c r="AD73" s="26">
        <v>200</v>
      </c>
      <c r="AE73" s="186">
        <f t="shared" si="64"/>
        <v>20.499999999999972</v>
      </c>
      <c r="AF73" s="163">
        <f t="shared" si="71"/>
        <v>15.989999999999979</v>
      </c>
      <c r="AG73" s="224">
        <v>1</v>
      </c>
      <c r="AH73" s="41">
        <v>0.39700000000000002</v>
      </c>
      <c r="AI73" s="187">
        <f t="shared" si="65"/>
        <v>0.39700000000000002</v>
      </c>
      <c r="AJ73" s="168">
        <f t="shared" si="72"/>
        <v>0.30966000000000005</v>
      </c>
      <c r="AK73" s="870"/>
      <c r="AL73" s="731"/>
      <c r="AM73" s="163">
        <f t="shared" ref="AM73" si="210">IF(AL73=0,0,AVERAGE(B66:B73)*(AL73)/1000)</f>
        <v>0</v>
      </c>
      <c r="AN73" s="29">
        <f t="shared" ref="AN73:AN74" si="211">IF(B73=0,0,IF(F73&gt;0,SUM((F73-Z73)/F73*100),0))</f>
        <v>81.707317073170728</v>
      </c>
      <c r="AO73" s="25">
        <f t="shared" si="93"/>
        <v>98.762264150943395</v>
      </c>
      <c r="AP73" s="273">
        <f t="shared" si="94"/>
        <v>99.140692640692635</v>
      </c>
      <c r="AQ73" s="73">
        <v>52.5</v>
      </c>
      <c r="AR73" s="49">
        <v>25.91</v>
      </c>
      <c r="AS73" s="41">
        <v>33.939500000000002</v>
      </c>
      <c r="AT73" s="41">
        <v>30.459499999999998</v>
      </c>
      <c r="AU73" s="72">
        <f t="shared" si="67"/>
        <v>56.659816925088698</v>
      </c>
      <c r="AV73" s="222" t="s">
        <v>232</v>
      </c>
      <c r="AW73" s="199"/>
      <c r="AX73" s="7" t="s">
        <v>236</v>
      </c>
      <c r="AY73" s="188"/>
      <c r="AZ73" s="39"/>
      <c r="BA73" s="58"/>
      <c r="BB73" s="179">
        <f t="shared" si="16"/>
        <v>0</v>
      </c>
      <c r="BC73" s="163">
        <f t="shared" si="38"/>
        <v>0</v>
      </c>
      <c r="BD73" s="40"/>
      <c r="BE73" s="58"/>
      <c r="BF73" s="179">
        <f t="shared" si="17"/>
        <v>0</v>
      </c>
      <c r="BG73" s="163">
        <f t="shared" si="39"/>
        <v>0</v>
      </c>
      <c r="BH73" s="40"/>
      <c r="BI73" s="885">
        <v>0.01</v>
      </c>
      <c r="BJ73" s="163">
        <f t="shared" si="18"/>
        <v>7.7999999999999996E-3</v>
      </c>
      <c r="BK73" s="40"/>
      <c r="BL73" s="61"/>
      <c r="BM73" s="179">
        <f t="shared" si="19"/>
        <v>0</v>
      </c>
      <c r="BN73" s="163">
        <f t="shared" si="40"/>
        <v>0</v>
      </c>
      <c r="BO73" s="39"/>
      <c r="BP73" s="57"/>
      <c r="BQ73" s="179">
        <f t="shared" si="20"/>
        <v>0</v>
      </c>
      <c r="BR73" s="163">
        <f t="shared" si="41"/>
        <v>0</v>
      </c>
      <c r="BS73" s="39"/>
      <c r="BT73" s="62"/>
      <c r="BU73" s="179">
        <f t="shared" si="21"/>
        <v>0</v>
      </c>
      <c r="BV73" s="163">
        <f t="shared" si="42"/>
        <v>0</v>
      </c>
      <c r="BW73" s="39"/>
      <c r="BX73" s="56"/>
      <c r="BY73" s="178">
        <f t="shared" si="22"/>
        <v>0</v>
      </c>
      <c r="BZ73" s="163">
        <f t="shared" si="43"/>
        <v>0</v>
      </c>
      <c r="CA73" s="40"/>
      <c r="CB73" s="58"/>
      <c r="CC73" s="179">
        <f t="shared" si="23"/>
        <v>0</v>
      </c>
      <c r="CD73" s="163">
        <f t="shared" si="44"/>
        <v>0</v>
      </c>
      <c r="CE73" s="39"/>
      <c r="CF73" s="62"/>
      <c r="CG73" s="179">
        <f t="shared" si="24"/>
        <v>0</v>
      </c>
      <c r="CH73" s="163">
        <f t="shared" si="45"/>
        <v>0</v>
      </c>
      <c r="CI73" s="39"/>
      <c r="CJ73" s="56"/>
      <c r="CK73" s="178">
        <f t="shared" si="25"/>
        <v>0</v>
      </c>
      <c r="CL73" s="163">
        <f t="shared" si="46"/>
        <v>0</v>
      </c>
      <c r="CM73" s="40"/>
      <c r="CN73" s="86"/>
      <c r="CO73" s="179">
        <f t="shared" si="26"/>
        <v>0</v>
      </c>
      <c r="CP73" s="163">
        <f t="shared" si="47"/>
        <v>0</v>
      </c>
      <c r="CQ73" s="228" t="s">
        <v>94</v>
      </c>
      <c r="CR73" s="61">
        <v>0.01</v>
      </c>
      <c r="CS73" s="167">
        <f t="shared" si="27"/>
        <v>3.8999999999999998E-3</v>
      </c>
      <c r="CT73" s="40"/>
      <c r="CU73" s="59"/>
      <c r="CV73" s="179">
        <f t="shared" si="28"/>
        <v>0</v>
      </c>
      <c r="CW73" s="163">
        <f t="shared" si="48"/>
        <v>0</v>
      </c>
      <c r="CX73" s="39"/>
      <c r="CY73" s="189"/>
      <c r="CZ73" s="179">
        <f t="shared" si="29"/>
        <v>0</v>
      </c>
      <c r="DA73" s="163">
        <f t="shared" si="49"/>
        <v>0</v>
      </c>
      <c r="DB73" s="39"/>
      <c r="DC73" s="63"/>
      <c r="DD73" s="179">
        <f t="shared" si="30"/>
        <v>0</v>
      </c>
      <c r="DE73" s="163">
        <f t="shared" si="50"/>
        <v>0</v>
      </c>
      <c r="DF73" s="39"/>
      <c r="DG73" s="62"/>
      <c r="DH73" s="729">
        <f t="shared" si="31"/>
        <v>0</v>
      </c>
      <c r="DI73" s="72">
        <f t="shared" si="51"/>
        <v>0</v>
      </c>
      <c r="DJ73" s="40"/>
      <c r="DK73" s="59"/>
      <c r="DL73" s="163">
        <f t="shared" si="32"/>
        <v>0</v>
      </c>
      <c r="DM73" s="178">
        <f t="shared" si="52"/>
        <v>0</v>
      </c>
      <c r="DN73" s="39"/>
      <c r="DO73" s="63"/>
      <c r="DP73" s="179">
        <f t="shared" si="33"/>
        <v>0</v>
      </c>
      <c r="DQ73" s="221">
        <f t="shared" si="53"/>
        <v>0</v>
      </c>
      <c r="DR73" s="305"/>
    </row>
    <row r="74" spans="1:122" outlineLevel="1" x14ac:dyDescent="0.25">
      <c r="A74" s="46">
        <f t="shared" si="34"/>
        <v>43161</v>
      </c>
      <c r="B74" s="23">
        <v>825</v>
      </c>
      <c r="C74" s="185">
        <v>8.4499999999999993</v>
      </c>
      <c r="D74" s="24">
        <v>1</v>
      </c>
      <c r="E74" s="26">
        <v>2404</v>
      </c>
      <c r="F74" s="26">
        <f t="shared" si="54"/>
        <v>2404</v>
      </c>
      <c r="G74" s="163">
        <f t="shared" si="55"/>
        <v>1983.3</v>
      </c>
      <c r="H74" s="24">
        <v>1</v>
      </c>
      <c r="I74" s="26">
        <v>1088</v>
      </c>
      <c r="J74" s="26">
        <f t="shared" si="56"/>
        <v>1088</v>
      </c>
      <c r="K74" s="163">
        <f t="shared" si="57"/>
        <v>897.6</v>
      </c>
      <c r="L74" s="49">
        <v>87.8</v>
      </c>
      <c r="M74" s="41">
        <v>130.19999999999999</v>
      </c>
      <c r="N74" s="26">
        <v>32</v>
      </c>
      <c r="O74" s="26">
        <f t="shared" si="58"/>
        <v>1324.9999999999998</v>
      </c>
      <c r="P74" s="163">
        <f t="shared" si="59"/>
        <v>1093.1249999999998</v>
      </c>
      <c r="Q74" s="24">
        <v>20</v>
      </c>
      <c r="R74" s="41">
        <v>2.97</v>
      </c>
      <c r="S74" s="41">
        <f t="shared" si="60"/>
        <v>59.400000000000006</v>
      </c>
      <c r="T74" s="168">
        <f t="shared" si="61"/>
        <v>49.00500000000001</v>
      </c>
      <c r="U74" s="28"/>
      <c r="V74" s="221">
        <f t="shared" ref="V74" si="212">IF(U74=0,0,AVERAGE(B72:B74)*(U74)/1000)</f>
        <v>0</v>
      </c>
      <c r="W74" s="185">
        <v>9.1</v>
      </c>
      <c r="X74" s="27">
        <v>1</v>
      </c>
      <c r="Y74" s="26">
        <v>880</v>
      </c>
      <c r="Z74" s="186">
        <f t="shared" si="69"/>
        <v>880</v>
      </c>
      <c r="AA74" s="221">
        <f t="shared" si="70"/>
        <v>726</v>
      </c>
      <c r="AB74" s="49">
        <v>88.3</v>
      </c>
      <c r="AC74" s="41">
        <v>91.1</v>
      </c>
      <c r="AD74" s="26">
        <v>100</v>
      </c>
      <c r="AE74" s="186">
        <f t="shared" si="64"/>
        <v>27.999999999999972</v>
      </c>
      <c r="AF74" s="163">
        <f t="shared" si="71"/>
        <v>23.099999999999977</v>
      </c>
      <c r="AG74" s="224">
        <v>1</v>
      </c>
      <c r="AH74" s="41">
        <v>0.88100000000000001</v>
      </c>
      <c r="AI74" s="187">
        <f t="shared" si="65"/>
        <v>0.88100000000000001</v>
      </c>
      <c r="AJ74" s="168">
        <f t="shared" si="72"/>
        <v>0.72682500000000005</v>
      </c>
      <c r="AK74" s="870"/>
      <c r="AL74" s="731"/>
      <c r="AM74" s="163">
        <f t="shared" ref="AM74" si="213">IF(AL74=0,0,AVERAGE(B69:B74)*(AL74)/1000)</f>
        <v>0</v>
      </c>
      <c r="AN74" s="29">
        <f t="shared" si="211"/>
        <v>63.394342762063225</v>
      </c>
      <c r="AO74" s="25">
        <f t="shared" si="93"/>
        <v>97.886792452830178</v>
      </c>
      <c r="AP74" s="273">
        <f t="shared" si="94"/>
        <v>98.516835016835017</v>
      </c>
      <c r="AQ74" s="259">
        <v>52.69</v>
      </c>
      <c r="AR74" s="49"/>
      <c r="AS74" s="41"/>
      <c r="AT74" s="41"/>
      <c r="AU74" s="71"/>
      <c r="AV74" s="222" t="s">
        <v>232</v>
      </c>
      <c r="AW74" s="199"/>
      <c r="AX74" s="7" t="s">
        <v>235</v>
      </c>
      <c r="AY74" s="188"/>
      <c r="AZ74" s="39"/>
      <c r="BA74" s="58"/>
      <c r="BB74" s="179">
        <f t="shared" si="16"/>
        <v>0</v>
      </c>
      <c r="BC74" s="163">
        <f t="shared" si="38"/>
        <v>0</v>
      </c>
      <c r="BD74" s="40"/>
      <c r="BE74" s="58"/>
      <c r="BF74" s="179">
        <f t="shared" si="17"/>
        <v>0</v>
      </c>
      <c r="BG74" s="163">
        <f t="shared" si="39"/>
        <v>0</v>
      </c>
      <c r="BH74" s="40"/>
      <c r="BI74" s="885">
        <v>0.01</v>
      </c>
      <c r="BJ74" s="163">
        <f t="shared" si="18"/>
        <v>8.2500000000000004E-3</v>
      </c>
      <c r="BK74" s="40"/>
      <c r="BL74" s="61"/>
      <c r="BM74" s="179">
        <f t="shared" si="19"/>
        <v>0</v>
      </c>
      <c r="BN74" s="163">
        <f t="shared" si="40"/>
        <v>0</v>
      </c>
      <c r="BO74" s="39"/>
      <c r="BP74" s="57"/>
      <c r="BQ74" s="179">
        <f t="shared" si="20"/>
        <v>0</v>
      </c>
      <c r="BR74" s="163">
        <f t="shared" si="41"/>
        <v>0</v>
      </c>
      <c r="BS74" s="39"/>
      <c r="BT74" s="62"/>
      <c r="BU74" s="179">
        <f t="shared" si="21"/>
        <v>0</v>
      </c>
      <c r="BV74" s="163">
        <f t="shared" si="42"/>
        <v>0</v>
      </c>
      <c r="BW74" s="39"/>
      <c r="BX74" s="56"/>
      <c r="BY74" s="178">
        <f t="shared" si="22"/>
        <v>0</v>
      </c>
      <c r="BZ74" s="163">
        <f t="shared" si="43"/>
        <v>0</v>
      </c>
      <c r="CA74" s="40"/>
      <c r="CB74" s="58"/>
      <c r="CC74" s="179">
        <f t="shared" si="23"/>
        <v>0</v>
      </c>
      <c r="CD74" s="163">
        <f t="shared" si="44"/>
        <v>0</v>
      </c>
      <c r="CE74" s="39"/>
      <c r="CF74" s="62"/>
      <c r="CG74" s="179">
        <f t="shared" si="24"/>
        <v>0</v>
      </c>
      <c r="CH74" s="163">
        <f t="shared" si="45"/>
        <v>0</v>
      </c>
      <c r="CI74" s="39"/>
      <c r="CJ74" s="56"/>
      <c r="CK74" s="178">
        <f t="shared" si="25"/>
        <v>0</v>
      </c>
      <c r="CL74" s="163">
        <f t="shared" si="46"/>
        <v>0</v>
      </c>
      <c r="CM74" s="40"/>
      <c r="CN74" s="86"/>
      <c r="CO74" s="179">
        <f t="shared" si="26"/>
        <v>0</v>
      </c>
      <c r="CP74" s="163">
        <f t="shared" si="47"/>
        <v>0</v>
      </c>
      <c r="CQ74" s="228" t="s">
        <v>94</v>
      </c>
      <c r="CR74" s="61">
        <v>0.01</v>
      </c>
      <c r="CS74" s="167">
        <f t="shared" si="27"/>
        <v>4.1250000000000002E-3</v>
      </c>
      <c r="CT74" s="40"/>
      <c r="CU74" s="59"/>
      <c r="CV74" s="179">
        <f t="shared" si="28"/>
        <v>0</v>
      </c>
      <c r="CW74" s="163">
        <f t="shared" si="48"/>
        <v>0</v>
      </c>
      <c r="CX74" s="39"/>
      <c r="CY74" s="189"/>
      <c r="CZ74" s="179">
        <f t="shared" si="29"/>
        <v>0</v>
      </c>
      <c r="DA74" s="163">
        <f t="shared" si="49"/>
        <v>0</v>
      </c>
      <c r="DB74" s="39"/>
      <c r="DC74" s="63"/>
      <c r="DD74" s="179">
        <f t="shared" si="30"/>
        <v>0</v>
      </c>
      <c r="DE74" s="163">
        <f t="shared" si="50"/>
        <v>0</v>
      </c>
      <c r="DF74" s="39"/>
      <c r="DG74" s="62"/>
      <c r="DH74" s="729">
        <f t="shared" si="31"/>
        <v>0</v>
      </c>
      <c r="DI74" s="72">
        <f t="shared" si="51"/>
        <v>0</v>
      </c>
      <c r="DJ74" s="40"/>
      <c r="DK74" s="59"/>
      <c r="DL74" s="163">
        <f t="shared" si="32"/>
        <v>0</v>
      </c>
      <c r="DM74" s="178">
        <f t="shared" si="52"/>
        <v>0</v>
      </c>
      <c r="DN74" s="39"/>
      <c r="DO74" s="63"/>
      <c r="DP74" s="179">
        <f t="shared" si="33"/>
        <v>0</v>
      </c>
      <c r="DQ74" s="221">
        <f t="shared" si="53"/>
        <v>0</v>
      </c>
      <c r="DR74" s="305"/>
    </row>
    <row r="75" spans="1:122" outlineLevel="1" x14ac:dyDescent="0.25">
      <c r="A75" s="46">
        <f t="shared" si="34"/>
        <v>43162</v>
      </c>
      <c r="B75" s="23">
        <v>617</v>
      </c>
      <c r="C75" s="185">
        <v>8</v>
      </c>
      <c r="D75" s="24">
        <v>1</v>
      </c>
      <c r="E75" s="26">
        <v>3593</v>
      </c>
      <c r="F75" s="26">
        <f t="shared" si="54"/>
        <v>3593</v>
      </c>
      <c r="G75" s="163">
        <f t="shared" si="55"/>
        <v>2216.8809999999999</v>
      </c>
      <c r="H75" s="24">
        <v>1</v>
      </c>
      <c r="I75" s="26">
        <v>1609</v>
      </c>
      <c r="J75" s="26">
        <f t="shared" si="56"/>
        <v>1609</v>
      </c>
      <c r="K75" s="163">
        <f t="shared" si="57"/>
        <v>992.75300000000004</v>
      </c>
      <c r="L75" s="49">
        <v>88.9</v>
      </c>
      <c r="M75" s="41">
        <v>162.1</v>
      </c>
      <c r="N75" s="26">
        <v>31</v>
      </c>
      <c r="O75" s="26">
        <f t="shared" si="58"/>
        <v>2361.2903225806449</v>
      </c>
      <c r="P75" s="163">
        <f t="shared" si="59"/>
        <v>1456.9161290322579</v>
      </c>
      <c r="Q75" s="24">
        <v>20</v>
      </c>
      <c r="R75" s="41">
        <v>3.85</v>
      </c>
      <c r="S75" s="41">
        <f t="shared" si="60"/>
        <v>77</v>
      </c>
      <c r="T75" s="168">
        <f t="shared" si="61"/>
        <v>47.509</v>
      </c>
      <c r="U75" s="28"/>
      <c r="V75" s="221">
        <f t="shared" ref="V75" si="214">IF(U75=0,0,IF(COUNT(B75)=0,0,(AVERAGE(B75)*U75/1000)))</f>
        <v>0</v>
      </c>
      <c r="W75" s="185">
        <v>8.8000000000000007</v>
      </c>
      <c r="X75" s="27">
        <v>1</v>
      </c>
      <c r="Y75" s="26">
        <v>1106</v>
      </c>
      <c r="Z75" s="186">
        <f t="shared" si="69"/>
        <v>1106</v>
      </c>
      <c r="AA75" s="221">
        <f t="shared" si="70"/>
        <v>682.40200000000004</v>
      </c>
      <c r="AB75" s="49">
        <v>88.3</v>
      </c>
      <c r="AC75" s="41">
        <v>92.7</v>
      </c>
      <c r="AD75" s="26">
        <v>104</v>
      </c>
      <c r="AE75" s="186">
        <f t="shared" si="64"/>
        <v>42.307692307692363</v>
      </c>
      <c r="AF75" s="163">
        <f t="shared" si="71"/>
        <v>26.103846153846188</v>
      </c>
      <c r="AG75" s="224">
        <v>1</v>
      </c>
      <c r="AH75" s="41">
        <v>0.91700000000000004</v>
      </c>
      <c r="AI75" s="187">
        <f t="shared" si="65"/>
        <v>0.91700000000000004</v>
      </c>
      <c r="AJ75" s="168">
        <f t="shared" si="72"/>
        <v>0.56578899999999999</v>
      </c>
      <c r="AK75" s="870"/>
      <c r="AL75" s="731"/>
      <c r="AM75" s="163">
        <f t="shared" ref="AM75" si="215">IF(AL75=0,0,AVERAGE(B68:B75)*(AL75)/1000)</f>
        <v>0</v>
      </c>
      <c r="AN75" s="29">
        <f t="shared" ref="AN75:AN76" si="216">IF(B75=0,0,IF(F75&gt;0,SUM((F75-Z75)/F75*100),0))</f>
        <v>69.217923740606736</v>
      </c>
      <c r="AO75" s="25">
        <f t="shared" si="93"/>
        <v>98.208280790247997</v>
      </c>
      <c r="AP75" s="273">
        <f t="shared" si="94"/>
        <v>98.809090909090898</v>
      </c>
      <c r="AQ75" s="73">
        <v>52.6</v>
      </c>
      <c r="AR75" s="49"/>
      <c r="AS75" s="41"/>
      <c r="AT75" s="41"/>
      <c r="AU75" s="72">
        <f t="shared" si="67"/>
        <v>0</v>
      </c>
      <c r="AV75" s="222" t="s">
        <v>232</v>
      </c>
      <c r="AW75" s="199"/>
      <c r="AX75" s="7" t="s">
        <v>235</v>
      </c>
      <c r="AY75" s="188"/>
      <c r="AZ75" s="39"/>
      <c r="BA75" s="58"/>
      <c r="BB75" s="179">
        <f t="shared" si="16"/>
        <v>0</v>
      </c>
      <c r="BC75" s="163">
        <f t="shared" si="38"/>
        <v>0</v>
      </c>
      <c r="BD75" s="40"/>
      <c r="BE75" s="58"/>
      <c r="BF75" s="179">
        <f t="shared" si="17"/>
        <v>0</v>
      </c>
      <c r="BG75" s="163">
        <f t="shared" si="39"/>
        <v>0</v>
      </c>
      <c r="BH75" s="40"/>
      <c r="BI75" s="885">
        <v>0.01</v>
      </c>
      <c r="BJ75" s="163">
        <f t="shared" si="18"/>
        <v>6.1700000000000001E-3</v>
      </c>
      <c r="BK75" s="40"/>
      <c r="BL75" s="61"/>
      <c r="BM75" s="179">
        <f t="shared" si="19"/>
        <v>0</v>
      </c>
      <c r="BN75" s="163">
        <f t="shared" si="40"/>
        <v>0</v>
      </c>
      <c r="BO75" s="39"/>
      <c r="BP75" s="57"/>
      <c r="BQ75" s="179">
        <f t="shared" si="20"/>
        <v>0</v>
      </c>
      <c r="BR75" s="163">
        <f t="shared" si="41"/>
        <v>0</v>
      </c>
      <c r="BS75" s="39"/>
      <c r="BT75" s="62"/>
      <c r="BU75" s="179">
        <f t="shared" si="21"/>
        <v>0</v>
      </c>
      <c r="BV75" s="163">
        <f t="shared" si="42"/>
        <v>0</v>
      </c>
      <c r="BW75" s="39"/>
      <c r="BX75" s="56"/>
      <c r="BY75" s="178">
        <f t="shared" si="22"/>
        <v>0</v>
      </c>
      <c r="BZ75" s="163">
        <f t="shared" si="43"/>
        <v>0</v>
      </c>
      <c r="CA75" s="40"/>
      <c r="CB75" s="58"/>
      <c r="CC75" s="179">
        <f t="shared" si="23"/>
        <v>0</v>
      </c>
      <c r="CD75" s="163">
        <f t="shared" si="44"/>
        <v>0</v>
      </c>
      <c r="CE75" s="39"/>
      <c r="CF75" s="62"/>
      <c r="CG75" s="179">
        <f t="shared" si="24"/>
        <v>0</v>
      </c>
      <c r="CH75" s="163">
        <f t="shared" si="45"/>
        <v>0</v>
      </c>
      <c r="CI75" s="39"/>
      <c r="CJ75" s="56"/>
      <c r="CK75" s="178">
        <f t="shared" si="25"/>
        <v>0</v>
      </c>
      <c r="CL75" s="163">
        <f t="shared" si="46"/>
        <v>0</v>
      </c>
      <c r="CM75" s="40"/>
      <c r="CN75" s="86"/>
      <c r="CO75" s="179">
        <f t="shared" si="26"/>
        <v>0</v>
      </c>
      <c r="CP75" s="163">
        <f t="shared" si="47"/>
        <v>0</v>
      </c>
      <c r="CQ75" s="228" t="s">
        <v>94</v>
      </c>
      <c r="CR75" s="61">
        <v>0.01</v>
      </c>
      <c r="CS75" s="167">
        <f t="shared" si="27"/>
        <v>3.0850000000000001E-3</v>
      </c>
      <c r="CT75" s="40"/>
      <c r="CU75" s="59"/>
      <c r="CV75" s="179">
        <f t="shared" si="28"/>
        <v>0</v>
      </c>
      <c r="CW75" s="163">
        <f t="shared" si="48"/>
        <v>0</v>
      </c>
      <c r="CX75" s="39"/>
      <c r="CY75" s="189"/>
      <c r="CZ75" s="179">
        <f t="shared" si="29"/>
        <v>0</v>
      </c>
      <c r="DA75" s="163">
        <f t="shared" si="49"/>
        <v>0</v>
      </c>
      <c r="DB75" s="39"/>
      <c r="DC75" s="63"/>
      <c r="DD75" s="179">
        <f t="shared" si="30"/>
        <v>0</v>
      </c>
      <c r="DE75" s="163">
        <f t="shared" si="50"/>
        <v>0</v>
      </c>
      <c r="DF75" s="39"/>
      <c r="DG75" s="62"/>
      <c r="DH75" s="729">
        <f t="shared" si="31"/>
        <v>0</v>
      </c>
      <c r="DI75" s="72">
        <f t="shared" si="51"/>
        <v>0</v>
      </c>
      <c r="DJ75" s="40"/>
      <c r="DK75" s="59"/>
      <c r="DL75" s="163">
        <f t="shared" si="32"/>
        <v>0</v>
      </c>
      <c r="DM75" s="178">
        <f t="shared" si="52"/>
        <v>0</v>
      </c>
      <c r="DN75" s="39"/>
      <c r="DO75" s="63"/>
      <c r="DP75" s="179">
        <f t="shared" si="33"/>
        <v>0</v>
      </c>
      <c r="DQ75" s="221">
        <f t="shared" si="53"/>
        <v>0</v>
      </c>
      <c r="DR75" s="305"/>
    </row>
    <row r="76" spans="1:122" outlineLevel="1" x14ac:dyDescent="0.25">
      <c r="A76" s="46">
        <f t="shared" si="34"/>
        <v>43163</v>
      </c>
      <c r="B76" s="23">
        <v>270</v>
      </c>
      <c r="C76" s="185">
        <v>7.9</v>
      </c>
      <c r="D76" s="24">
        <v>1</v>
      </c>
      <c r="E76" s="26">
        <v>3624</v>
      </c>
      <c r="F76" s="26">
        <f t="shared" si="54"/>
        <v>3624</v>
      </c>
      <c r="G76" s="163">
        <f t="shared" si="55"/>
        <v>978.48</v>
      </c>
      <c r="H76" s="24">
        <v>1</v>
      </c>
      <c r="I76" s="26">
        <v>941</v>
      </c>
      <c r="J76" s="26">
        <f t="shared" si="56"/>
        <v>941</v>
      </c>
      <c r="K76" s="163">
        <f t="shared" si="57"/>
        <v>254.07</v>
      </c>
      <c r="L76" s="49">
        <v>89.2</v>
      </c>
      <c r="M76" s="41">
        <v>187.6</v>
      </c>
      <c r="N76" s="26">
        <v>30</v>
      </c>
      <c r="O76" s="26">
        <f t="shared" si="58"/>
        <v>3279.9999999999995</v>
      </c>
      <c r="P76" s="163">
        <f t="shared" si="59"/>
        <v>885.59999999999991</v>
      </c>
      <c r="Q76" s="24">
        <v>20</v>
      </c>
      <c r="R76" s="41">
        <v>4.5199999999999996</v>
      </c>
      <c r="S76" s="41">
        <f t="shared" si="60"/>
        <v>90.399999999999991</v>
      </c>
      <c r="T76" s="168">
        <f t="shared" si="61"/>
        <v>24.407999999999998</v>
      </c>
      <c r="U76" s="28"/>
      <c r="V76" s="221">
        <f t="shared" ref="V76" si="217">IF(U76=0,0,AVERAGE(B74:B76)*(U76)/1000)</f>
        <v>0</v>
      </c>
      <c r="W76" s="185">
        <v>9.5</v>
      </c>
      <c r="X76" s="27">
        <v>1</v>
      </c>
      <c r="Y76" s="26">
        <v>646</v>
      </c>
      <c r="Z76" s="186">
        <f t="shared" si="69"/>
        <v>646</v>
      </c>
      <c r="AA76" s="221">
        <f t="shared" si="70"/>
        <v>174.42</v>
      </c>
      <c r="AB76" s="49">
        <v>89</v>
      </c>
      <c r="AC76" s="41">
        <v>92.8</v>
      </c>
      <c r="AD76" s="26">
        <v>100</v>
      </c>
      <c r="AE76" s="186">
        <f t="shared" si="64"/>
        <v>37.999999999999972</v>
      </c>
      <c r="AF76" s="163">
        <f t="shared" si="71"/>
        <v>10.259999999999993</v>
      </c>
      <c r="AG76" s="224">
        <v>1</v>
      </c>
      <c r="AH76" s="41">
        <v>0.99</v>
      </c>
      <c r="AI76" s="187">
        <f t="shared" si="65"/>
        <v>0.99</v>
      </c>
      <c r="AJ76" s="168">
        <f t="shared" si="72"/>
        <v>0.26730000000000004</v>
      </c>
      <c r="AK76" s="870"/>
      <c r="AL76" s="731"/>
      <c r="AM76" s="163">
        <f t="shared" ref="AM76" si="218">IF(AL76=0,0,AVERAGE(B71:B76)*(AL76)/1000)</f>
        <v>0</v>
      </c>
      <c r="AN76" s="29">
        <f t="shared" si="216"/>
        <v>82.17439293598234</v>
      </c>
      <c r="AO76" s="25">
        <f t="shared" si="93"/>
        <v>98.841463414634148</v>
      </c>
      <c r="AP76" s="273">
        <f t="shared" si="94"/>
        <v>98.904867256637175</v>
      </c>
      <c r="AQ76" s="259">
        <v>53.01</v>
      </c>
      <c r="AR76" s="49"/>
      <c r="AS76" s="41"/>
      <c r="AT76" s="41"/>
      <c r="AU76" s="71">
        <f t="shared" si="67"/>
        <v>0</v>
      </c>
      <c r="AV76" s="222" t="s">
        <v>232</v>
      </c>
      <c r="AW76" s="199"/>
      <c r="AX76" s="7"/>
      <c r="AY76" s="188"/>
      <c r="AZ76" s="39"/>
      <c r="BA76" s="58"/>
      <c r="BB76" s="179">
        <f t="shared" si="16"/>
        <v>0</v>
      </c>
      <c r="BC76" s="163">
        <f t="shared" si="38"/>
        <v>0</v>
      </c>
      <c r="BD76" s="40"/>
      <c r="BE76" s="58"/>
      <c r="BF76" s="179">
        <f t="shared" si="17"/>
        <v>0</v>
      </c>
      <c r="BG76" s="163">
        <f t="shared" si="39"/>
        <v>0</v>
      </c>
      <c r="BH76" s="40"/>
      <c r="BI76" s="885">
        <v>0.01</v>
      </c>
      <c r="BJ76" s="163">
        <f t="shared" si="18"/>
        <v>2.7000000000000001E-3</v>
      </c>
      <c r="BK76" s="40"/>
      <c r="BL76" s="61"/>
      <c r="BM76" s="179">
        <f t="shared" si="19"/>
        <v>0</v>
      </c>
      <c r="BN76" s="163">
        <f t="shared" si="40"/>
        <v>0</v>
      </c>
      <c r="BO76" s="39"/>
      <c r="BP76" s="57"/>
      <c r="BQ76" s="179">
        <f t="shared" si="20"/>
        <v>0</v>
      </c>
      <c r="BR76" s="163">
        <f t="shared" si="41"/>
        <v>0</v>
      </c>
      <c r="BS76" s="39"/>
      <c r="BT76" s="62"/>
      <c r="BU76" s="179">
        <f t="shared" si="21"/>
        <v>0</v>
      </c>
      <c r="BV76" s="163">
        <f t="shared" si="42"/>
        <v>0</v>
      </c>
      <c r="BW76" s="39"/>
      <c r="BX76" s="56"/>
      <c r="BY76" s="178">
        <f t="shared" si="22"/>
        <v>0</v>
      </c>
      <c r="BZ76" s="163">
        <f t="shared" si="43"/>
        <v>0</v>
      </c>
      <c r="CA76" s="40"/>
      <c r="CB76" s="58"/>
      <c r="CC76" s="179">
        <f t="shared" si="23"/>
        <v>0</v>
      </c>
      <c r="CD76" s="163">
        <f t="shared" si="44"/>
        <v>0</v>
      </c>
      <c r="CE76" s="39"/>
      <c r="CF76" s="62"/>
      <c r="CG76" s="179">
        <f t="shared" si="24"/>
        <v>0</v>
      </c>
      <c r="CH76" s="163">
        <f t="shared" si="45"/>
        <v>0</v>
      </c>
      <c r="CI76" s="39"/>
      <c r="CJ76" s="56"/>
      <c r="CK76" s="178">
        <f t="shared" si="25"/>
        <v>0</v>
      </c>
      <c r="CL76" s="163">
        <f t="shared" si="46"/>
        <v>0</v>
      </c>
      <c r="CM76" s="40"/>
      <c r="CN76" s="86"/>
      <c r="CO76" s="179">
        <f t="shared" si="26"/>
        <v>0</v>
      </c>
      <c r="CP76" s="163">
        <f t="shared" si="47"/>
        <v>0</v>
      </c>
      <c r="CQ76" s="228" t="s">
        <v>94</v>
      </c>
      <c r="CR76" s="61">
        <v>0.01</v>
      </c>
      <c r="CS76" s="167">
        <f t="shared" si="27"/>
        <v>1.3500000000000001E-3</v>
      </c>
      <c r="CT76" s="40"/>
      <c r="CU76" s="59"/>
      <c r="CV76" s="179">
        <f t="shared" si="28"/>
        <v>0</v>
      </c>
      <c r="CW76" s="163">
        <f t="shared" si="48"/>
        <v>0</v>
      </c>
      <c r="CX76" s="39"/>
      <c r="CY76" s="189"/>
      <c r="CZ76" s="179">
        <f t="shared" si="29"/>
        <v>0</v>
      </c>
      <c r="DA76" s="163">
        <f t="shared" si="49"/>
        <v>0</v>
      </c>
      <c r="DB76" s="39"/>
      <c r="DC76" s="63"/>
      <c r="DD76" s="179">
        <f t="shared" si="30"/>
        <v>0</v>
      </c>
      <c r="DE76" s="163">
        <f t="shared" si="50"/>
        <v>0</v>
      </c>
      <c r="DF76" s="39"/>
      <c r="DG76" s="62"/>
      <c r="DH76" s="729">
        <f t="shared" si="31"/>
        <v>0</v>
      </c>
      <c r="DI76" s="72">
        <f t="shared" si="51"/>
        <v>0</v>
      </c>
      <c r="DJ76" s="40"/>
      <c r="DK76" s="59"/>
      <c r="DL76" s="163">
        <f t="shared" si="32"/>
        <v>0</v>
      </c>
      <c r="DM76" s="178">
        <f t="shared" si="52"/>
        <v>0</v>
      </c>
      <c r="DN76" s="39"/>
      <c r="DO76" s="63"/>
      <c r="DP76" s="179">
        <f t="shared" si="33"/>
        <v>0</v>
      </c>
      <c r="DQ76" s="221">
        <f t="shared" si="53"/>
        <v>0</v>
      </c>
      <c r="DR76" s="305"/>
    </row>
    <row r="77" spans="1:122" outlineLevel="1" x14ac:dyDescent="0.25">
      <c r="A77" s="46">
        <f t="shared" si="34"/>
        <v>43164</v>
      </c>
      <c r="B77" s="23">
        <v>801</v>
      </c>
      <c r="C77" s="185">
        <v>8</v>
      </c>
      <c r="D77" s="24">
        <v>1</v>
      </c>
      <c r="E77" s="26">
        <v>2025</v>
      </c>
      <c r="F77" s="26">
        <f t="shared" si="54"/>
        <v>2025</v>
      </c>
      <c r="G77" s="163">
        <f t="shared" si="55"/>
        <v>1622.0250000000001</v>
      </c>
      <c r="H77" s="24">
        <v>1</v>
      </c>
      <c r="I77" s="26">
        <v>744</v>
      </c>
      <c r="J77" s="26">
        <f t="shared" si="56"/>
        <v>744</v>
      </c>
      <c r="K77" s="163">
        <f t="shared" si="57"/>
        <v>595.94399999999996</v>
      </c>
      <c r="L77" s="49">
        <v>87.9</v>
      </c>
      <c r="M77" s="41">
        <v>147.9</v>
      </c>
      <c r="N77" s="26">
        <v>39</v>
      </c>
      <c r="O77" s="26">
        <f t="shared" si="58"/>
        <v>1538.4615384615386</v>
      </c>
      <c r="P77" s="163">
        <f t="shared" si="59"/>
        <v>1232.3076923076924</v>
      </c>
      <c r="Q77" s="24">
        <v>20</v>
      </c>
      <c r="R77" s="41">
        <v>3.13</v>
      </c>
      <c r="S77" s="41">
        <f t="shared" si="60"/>
        <v>62.599999999999994</v>
      </c>
      <c r="T77" s="168">
        <f t="shared" si="61"/>
        <v>50.142600000000002</v>
      </c>
      <c r="U77" s="28"/>
      <c r="V77" s="221">
        <f t="shared" ref="V77" si="219">IF(U77=0,0,IF(COUNT(B77)=0,0,(AVERAGE(B77)*U77/1000)))</f>
        <v>0</v>
      </c>
      <c r="W77" s="185">
        <v>9.1999999999999993</v>
      </c>
      <c r="X77" s="27">
        <v>1</v>
      </c>
      <c r="Y77" s="26">
        <v>506</v>
      </c>
      <c r="Z77" s="186">
        <f t="shared" si="69"/>
        <v>506</v>
      </c>
      <c r="AA77" s="221">
        <f t="shared" si="70"/>
        <v>405.30599999999998</v>
      </c>
      <c r="AB77" s="49">
        <v>88.6</v>
      </c>
      <c r="AC77" s="41">
        <v>91</v>
      </c>
      <c r="AD77" s="26">
        <v>100</v>
      </c>
      <c r="AE77" s="186">
        <f t="shared" si="64"/>
        <v>24.000000000000053</v>
      </c>
      <c r="AF77" s="163">
        <f t="shared" si="71"/>
        <v>19.224000000000043</v>
      </c>
      <c r="AG77" s="224">
        <v>1</v>
      </c>
      <c r="AH77" s="41">
        <v>0.73299999999999998</v>
      </c>
      <c r="AI77" s="187">
        <f t="shared" si="65"/>
        <v>0.73299999999999998</v>
      </c>
      <c r="AJ77" s="168">
        <f t="shared" si="72"/>
        <v>0.58713300000000002</v>
      </c>
      <c r="AK77" s="870"/>
      <c r="AL77" s="731"/>
      <c r="AM77" s="163">
        <f t="shared" ref="AM77" si="220">IF(AL77=0,0,AVERAGE(B70:B77)*(AL77)/1000)</f>
        <v>0</v>
      </c>
      <c r="AN77" s="29">
        <f t="shared" ref="AN77:AN78" si="221">IF(B77=0,0,IF(F77&gt;0,SUM((F77-Z77)/F77*100),0))</f>
        <v>75.012345679012356</v>
      </c>
      <c r="AO77" s="25">
        <f t="shared" si="93"/>
        <v>98.440000000000012</v>
      </c>
      <c r="AP77" s="273">
        <f t="shared" si="94"/>
        <v>98.829073482428115</v>
      </c>
      <c r="AQ77" s="73">
        <v>53.02</v>
      </c>
      <c r="AR77" s="49">
        <v>46.275399999999998</v>
      </c>
      <c r="AS77" s="41">
        <v>48.657699999999998</v>
      </c>
      <c r="AT77" s="41">
        <v>47.27</v>
      </c>
      <c r="AU77" s="72">
        <f t="shared" si="67"/>
        <v>41.749569743525385</v>
      </c>
      <c r="AV77" s="222" t="s">
        <v>232</v>
      </c>
      <c r="AW77" s="199"/>
      <c r="AX77" s="7" t="s">
        <v>235</v>
      </c>
      <c r="AY77" s="188"/>
      <c r="AZ77" s="39"/>
      <c r="BA77" s="58"/>
      <c r="BB77" s="179">
        <f t="shared" si="16"/>
        <v>0</v>
      </c>
      <c r="BC77" s="163">
        <f t="shared" si="38"/>
        <v>0</v>
      </c>
      <c r="BD77" s="40"/>
      <c r="BE77" s="58"/>
      <c r="BF77" s="179">
        <f t="shared" si="17"/>
        <v>0</v>
      </c>
      <c r="BG77" s="163">
        <f t="shared" si="39"/>
        <v>0</v>
      </c>
      <c r="BH77" s="40"/>
      <c r="BI77" s="885">
        <v>0.01</v>
      </c>
      <c r="BJ77" s="163">
        <f t="shared" si="18"/>
        <v>8.0099999999999998E-3</v>
      </c>
      <c r="BK77" s="40"/>
      <c r="BL77" s="61"/>
      <c r="BM77" s="179">
        <f t="shared" si="19"/>
        <v>0</v>
      </c>
      <c r="BN77" s="163">
        <f t="shared" si="40"/>
        <v>0</v>
      </c>
      <c r="BO77" s="39"/>
      <c r="BP77" s="57"/>
      <c r="BQ77" s="179">
        <f t="shared" si="20"/>
        <v>0</v>
      </c>
      <c r="BR77" s="163">
        <f t="shared" si="41"/>
        <v>0</v>
      </c>
      <c r="BS77" s="39"/>
      <c r="BT77" s="62"/>
      <c r="BU77" s="179">
        <f t="shared" si="21"/>
        <v>0</v>
      </c>
      <c r="BV77" s="163">
        <f t="shared" si="42"/>
        <v>0</v>
      </c>
      <c r="BW77" s="39"/>
      <c r="BX77" s="56"/>
      <c r="BY77" s="178">
        <f t="shared" si="22"/>
        <v>0</v>
      </c>
      <c r="BZ77" s="163">
        <f t="shared" si="43"/>
        <v>0</v>
      </c>
      <c r="CA77" s="40"/>
      <c r="CB77" s="58"/>
      <c r="CC77" s="179">
        <f t="shared" si="23"/>
        <v>0</v>
      </c>
      <c r="CD77" s="163">
        <f t="shared" si="44"/>
        <v>0</v>
      </c>
      <c r="CE77" s="39"/>
      <c r="CF77" s="62"/>
      <c r="CG77" s="179">
        <f t="shared" si="24"/>
        <v>0</v>
      </c>
      <c r="CH77" s="163">
        <f t="shared" si="45"/>
        <v>0</v>
      </c>
      <c r="CI77" s="39"/>
      <c r="CJ77" s="56"/>
      <c r="CK77" s="178">
        <f t="shared" si="25"/>
        <v>0</v>
      </c>
      <c r="CL77" s="163">
        <f t="shared" si="46"/>
        <v>0</v>
      </c>
      <c r="CM77" s="40"/>
      <c r="CN77" s="86"/>
      <c r="CO77" s="179">
        <f t="shared" si="26"/>
        <v>0</v>
      </c>
      <c r="CP77" s="163">
        <f t="shared" si="47"/>
        <v>0</v>
      </c>
      <c r="CQ77" s="228" t="s">
        <v>94</v>
      </c>
      <c r="CR77" s="61">
        <v>0.01</v>
      </c>
      <c r="CS77" s="167">
        <f t="shared" si="27"/>
        <v>4.0049999999999999E-3</v>
      </c>
      <c r="CT77" s="40"/>
      <c r="CU77" s="59"/>
      <c r="CV77" s="179">
        <f t="shared" si="28"/>
        <v>0</v>
      </c>
      <c r="CW77" s="163">
        <f t="shared" si="48"/>
        <v>0</v>
      </c>
      <c r="CX77" s="39"/>
      <c r="CY77" s="189"/>
      <c r="CZ77" s="179">
        <f t="shared" si="29"/>
        <v>0</v>
      </c>
      <c r="DA77" s="163">
        <f t="shared" si="49"/>
        <v>0</v>
      </c>
      <c r="DB77" s="39"/>
      <c r="DC77" s="63"/>
      <c r="DD77" s="179">
        <f t="shared" si="30"/>
        <v>0</v>
      </c>
      <c r="DE77" s="163">
        <f t="shared" si="50"/>
        <v>0</v>
      </c>
      <c r="DF77" s="39"/>
      <c r="DG77" s="62"/>
      <c r="DH77" s="729">
        <f t="shared" si="31"/>
        <v>0</v>
      </c>
      <c r="DI77" s="72">
        <f t="shared" si="51"/>
        <v>0</v>
      </c>
      <c r="DJ77" s="40"/>
      <c r="DK77" s="59"/>
      <c r="DL77" s="163">
        <f t="shared" si="32"/>
        <v>0</v>
      </c>
      <c r="DM77" s="178">
        <f t="shared" si="52"/>
        <v>0</v>
      </c>
      <c r="DN77" s="39"/>
      <c r="DO77" s="63"/>
      <c r="DP77" s="179">
        <f t="shared" si="33"/>
        <v>0</v>
      </c>
      <c r="DQ77" s="221">
        <f t="shared" si="53"/>
        <v>0</v>
      </c>
      <c r="DR77" s="305"/>
    </row>
    <row r="78" spans="1:122" outlineLevel="1" x14ac:dyDescent="0.25">
      <c r="A78" s="46">
        <f t="shared" si="34"/>
        <v>43165</v>
      </c>
      <c r="B78" s="23">
        <v>821</v>
      </c>
      <c r="C78" s="185">
        <v>8.1999999999999993</v>
      </c>
      <c r="D78" s="24">
        <v>1</v>
      </c>
      <c r="E78" s="26">
        <v>1271</v>
      </c>
      <c r="F78" s="26">
        <f t="shared" si="54"/>
        <v>1271</v>
      </c>
      <c r="G78" s="163">
        <f t="shared" si="55"/>
        <v>1043.491</v>
      </c>
      <c r="H78" s="24">
        <v>1</v>
      </c>
      <c r="I78" s="26">
        <v>644</v>
      </c>
      <c r="J78" s="26">
        <f t="shared" si="56"/>
        <v>644</v>
      </c>
      <c r="K78" s="163">
        <f t="shared" si="57"/>
        <v>528.72400000000005</v>
      </c>
      <c r="L78" s="49">
        <v>87.6</v>
      </c>
      <c r="M78" s="41">
        <v>111.7</v>
      </c>
      <c r="N78" s="26">
        <v>38</v>
      </c>
      <c r="O78" s="26">
        <f t="shared" si="58"/>
        <v>634.21052631578971</v>
      </c>
      <c r="P78" s="163">
        <f t="shared" si="59"/>
        <v>520.68684210526339</v>
      </c>
      <c r="Q78" s="24">
        <v>20</v>
      </c>
      <c r="R78" s="41">
        <v>1.32</v>
      </c>
      <c r="S78" s="41">
        <f t="shared" si="60"/>
        <v>26.400000000000002</v>
      </c>
      <c r="T78" s="168">
        <f t="shared" si="61"/>
        <v>21.674400000000002</v>
      </c>
      <c r="U78" s="28">
        <v>32</v>
      </c>
      <c r="V78" s="221">
        <f t="shared" ref="V78" si="222">IF(U78=0,0,AVERAGE(B76:B78)*(U78)/1000)</f>
        <v>20.181333333333331</v>
      </c>
      <c r="W78" s="185">
        <v>9.3000000000000007</v>
      </c>
      <c r="X78" s="27">
        <v>1</v>
      </c>
      <c r="Y78" s="26">
        <v>398</v>
      </c>
      <c r="Z78" s="186">
        <f t="shared" si="69"/>
        <v>398</v>
      </c>
      <c r="AA78" s="221">
        <f t="shared" si="70"/>
        <v>326.75799999999998</v>
      </c>
      <c r="AB78" s="49">
        <v>87.9</v>
      </c>
      <c r="AC78" s="41">
        <v>90.5</v>
      </c>
      <c r="AD78" s="26">
        <v>100</v>
      </c>
      <c r="AE78" s="186">
        <f t="shared" si="64"/>
        <v>25.999999999999947</v>
      </c>
      <c r="AF78" s="163">
        <f t="shared" si="71"/>
        <v>21.345999999999957</v>
      </c>
      <c r="AG78" s="224">
        <v>1</v>
      </c>
      <c r="AH78" s="41">
        <v>0.56999999999999995</v>
      </c>
      <c r="AI78" s="187">
        <f t="shared" si="65"/>
        <v>0.56999999999999995</v>
      </c>
      <c r="AJ78" s="168">
        <f t="shared" si="72"/>
        <v>0.46797</v>
      </c>
      <c r="AK78" s="870"/>
      <c r="AL78" s="731">
        <v>10.8</v>
      </c>
      <c r="AM78" s="163">
        <f t="shared" ref="AM78" si="223">IF(AL78=0,0,AVERAGE(B73:B78)*(AL78)/1000)</f>
        <v>7.4051999999999998</v>
      </c>
      <c r="AN78" s="29">
        <f t="shared" si="221"/>
        <v>68.68607395751377</v>
      </c>
      <c r="AO78" s="25">
        <f t="shared" si="93"/>
        <v>95.900414937759336</v>
      </c>
      <c r="AP78" s="273">
        <f t="shared" si="94"/>
        <v>97.840909090909093</v>
      </c>
      <c r="AQ78" s="259">
        <v>53.3</v>
      </c>
      <c r="AR78" s="49"/>
      <c r="AS78" s="41"/>
      <c r="AT78" s="41"/>
      <c r="AU78" s="71">
        <f t="shared" si="67"/>
        <v>0</v>
      </c>
      <c r="AV78" s="222" t="s">
        <v>232</v>
      </c>
      <c r="AW78" s="199"/>
      <c r="AX78" s="7" t="s">
        <v>237</v>
      </c>
      <c r="AY78" s="188"/>
      <c r="AZ78" s="39"/>
      <c r="BA78" s="58">
        <v>29</v>
      </c>
      <c r="BB78" s="179">
        <f t="shared" si="16"/>
        <v>23.809000000000001</v>
      </c>
      <c r="BC78" s="163">
        <f t="shared" si="38"/>
        <v>23.809000000000001</v>
      </c>
      <c r="BD78" s="40"/>
      <c r="BE78" s="58">
        <v>0.1</v>
      </c>
      <c r="BF78" s="179">
        <f t="shared" si="17"/>
        <v>8.2100000000000006E-2</v>
      </c>
      <c r="BG78" s="163">
        <f t="shared" si="39"/>
        <v>8.2100000000000006E-2</v>
      </c>
      <c r="BH78" s="40"/>
      <c r="BI78" s="885">
        <v>0.01</v>
      </c>
      <c r="BJ78" s="163">
        <f t="shared" si="18"/>
        <v>8.2100000000000003E-3</v>
      </c>
      <c r="BK78" s="40"/>
      <c r="BL78" s="61">
        <v>0.19</v>
      </c>
      <c r="BM78" s="179">
        <f t="shared" si="19"/>
        <v>0.15599000000000002</v>
      </c>
      <c r="BN78" s="163">
        <f t="shared" si="40"/>
        <v>0.15599000000000002</v>
      </c>
      <c r="BO78" s="39"/>
      <c r="BP78" s="57">
        <v>45.3</v>
      </c>
      <c r="BQ78" s="179">
        <f t="shared" si="20"/>
        <v>37.191299999999998</v>
      </c>
      <c r="BR78" s="163">
        <f t="shared" si="41"/>
        <v>37.191299999999998</v>
      </c>
      <c r="BS78" s="39"/>
      <c r="BT78" s="62">
        <v>5.39</v>
      </c>
      <c r="BU78" s="179">
        <f t="shared" si="21"/>
        <v>4.4251899999999997</v>
      </c>
      <c r="BV78" s="163">
        <f t="shared" si="42"/>
        <v>4.4251899999999997</v>
      </c>
      <c r="BW78" s="39"/>
      <c r="BX78" s="56">
        <v>0.24</v>
      </c>
      <c r="BY78" s="178">
        <f t="shared" si="22"/>
        <v>0.19703999999999999</v>
      </c>
      <c r="BZ78" s="163">
        <f t="shared" si="43"/>
        <v>0.19703999999999999</v>
      </c>
      <c r="CA78" s="40" t="s">
        <v>94</v>
      </c>
      <c r="CB78" s="58">
        <v>0.06</v>
      </c>
      <c r="CC78" s="179">
        <f t="shared" si="23"/>
        <v>2.4629999999999999E-2</v>
      </c>
      <c r="CD78" s="163">
        <f t="shared" si="44"/>
        <v>4.9259999999999998E-2</v>
      </c>
      <c r="CE78" s="39"/>
      <c r="CF78" s="62">
        <v>68.7</v>
      </c>
      <c r="CG78" s="179">
        <f t="shared" si="24"/>
        <v>56.402700000000003</v>
      </c>
      <c r="CH78" s="163">
        <f t="shared" si="45"/>
        <v>56.402700000000003</v>
      </c>
      <c r="CI78" s="39"/>
      <c r="CJ78" s="56">
        <v>0.81</v>
      </c>
      <c r="CK78" s="178">
        <f t="shared" si="25"/>
        <v>0.66500999999999999</v>
      </c>
      <c r="CL78" s="163">
        <f t="shared" si="46"/>
        <v>0.66500999999999999</v>
      </c>
      <c r="CM78" s="40" t="s">
        <v>94</v>
      </c>
      <c r="CN78" s="86">
        <v>0.06</v>
      </c>
      <c r="CO78" s="179">
        <f t="shared" si="26"/>
        <v>2.4629999999999999E-2</v>
      </c>
      <c r="CP78" s="163">
        <f t="shared" si="47"/>
        <v>4.9259999999999998E-2</v>
      </c>
      <c r="CQ78" s="228" t="s">
        <v>94</v>
      </c>
      <c r="CR78" s="61">
        <v>0.01</v>
      </c>
      <c r="CS78" s="167">
        <f t="shared" si="27"/>
        <v>4.1050000000000001E-3</v>
      </c>
      <c r="CT78" s="40"/>
      <c r="CU78" s="59">
        <v>3.2000000000000001E-2</v>
      </c>
      <c r="CV78" s="179">
        <f t="shared" si="28"/>
        <v>2.6272000000000004E-2</v>
      </c>
      <c r="CW78" s="163">
        <f t="shared" si="48"/>
        <v>2.6272000000000004E-2</v>
      </c>
      <c r="CX78" s="39"/>
      <c r="CY78" s="189">
        <v>0.38</v>
      </c>
      <c r="CZ78" s="179">
        <f t="shared" si="29"/>
        <v>0.31198000000000004</v>
      </c>
      <c r="DA78" s="163">
        <f t="shared" si="49"/>
        <v>0.31198000000000004</v>
      </c>
      <c r="DB78" s="39"/>
      <c r="DC78" s="63">
        <v>0.09</v>
      </c>
      <c r="DD78" s="179">
        <f t="shared" si="30"/>
        <v>7.3889999999999997E-2</v>
      </c>
      <c r="DE78" s="163">
        <f t="shared" si="50"/>
        <v>7.3889999999999997E-2</v>
      </c>
      <c r="DF78" s="39"/>
      <c r="DG78" s="62">
        <v>0.1</v>
      </c>
      <c r="DH78" s="729">
        <f t="shared" si="31"/>
        <v>8.2100000000000006E-2</v>
      </c>
      <c r="DI78" s="72">
        <f t="shared" si="51"/>
        <v>8.2100000000000006E-2</v>
      </c>
      <c r="DJ78" s="40" t="s">
        <v>94</v>
      </c>
      <c r="DK78" s="59">
        <v>0.06</v>
      </c>
      <c r="DL78" s="163">
        <f t="shared" si="32"/>
        <v>2.4629999999999999E-2</v>
      </c>
      <c r="DM78" s="178">
        <f t="shared" si="52"/>
        <v>4.9259999999999998E-2</v>
      </c>
      <c r="DN78" s="39"/>
      <c r="DO78" s="63">
        <v>0.41</v>
      </c>
      <c r="DP78" s="179">
        <f t="shared" si="33"/>
        <v>0.33660999999999996</v>
      </c>
      <c r="DQ78" s="221">
        <f t="shared" si="53"/>
        <v>0.33660999999999996</v>
      </c>
      <c r="DR78" s="305"/>
    </row>
    <row r="79" spans="1:122" outlineLevel="1" x14ac:dyDescent="0.25">
      <c r="A79" s="46">
        <f t="shared" si="34"/>
        <v>43166</v>
      </c>
      <c r="B79" s="23">
        <v>689</v>
      </c>
      <c r="C79" s="185">
        <v>8</v>
      </c>
      <c r="D79" s="24">
        <v>1</v>
      </c>
      <c r="E79" s="26">
        <v>628</v>
      </c>
      <c r="F79" s="26">
        <f t="shared" si="54"/>
        <v>628</v>
      </c>
      <c r="G79" s="163">
        <f t="shared" si="55"/>
        <v>432.69200000000001</v>
      </c>
      <c r="H79" s="24">
        <v>1</v>
      </c>
      <c r="I79" s="26">
        <v>292</v>
      </c>
      <c r="J79" s="26">
        <f t="shared" si="56"/>
        <v>292</v>
      </c>
      <c r="K79" s="163">
        <f t="shared" si="57"/>
        <v>201.18799999999999</v>
      </c>
      <c r="L79" s="49">
        <v>88</v>
      </c>
      <c r="M79" s="41">
        <v>101.4</v>
      </c>
      <c r="N79" s="26">
        <v>50</v>
      </c>
      <c r="O79" s="26">
        <f t="shared" si="58"/>
        <v>268.00000000000011</v>
      </c>
      <c r="P79" s="163">
        <f t="shared" si="59"/>
        <v>184.6520000000001</v>
      </c>
      <c r="Q79" s="24">
        <v>5</v>
      </c>
      <c r="R79" s="41">
        <v>2.0099999999999998</v>
      </c>
      <c r="S79" s="41">
        <f t="shared" si="60"/>
        <v>10.049999999999999</v>
      </c>
      <c r="T79" s="168">
        <f t="shared" si="61"/>
        <v>6.9244499999999993</v>
      </c>
      <c r="U79" s="28"/>
      <c r="V79" s="221">
        <f t="shared" ref="V79" si="224">IF(U79=0,0,IF(COUNT(B79)=0,0,(AVERAGE(B79)*U79/1000)))</f>
        <v>0</v>
      </c>
      <c r="W79" s="185">
        <v>9.3000000000000007</v>
      </c>
      <c r="X79" s="27">
        <v>1</v>
      </c>
      <c r="Y79" s="26">
        <v>231</v>
      </c>
      <c r="Z79" s="186">
        <f t="shared" si="69"/>
        <v>231</v>
      </c>
      <c r="AA79" s="221">
        <f t="shared" si="70"/>
        <v>159.15899999999999</v>
      </c>
      <c r="AB79" s="49">
        <v>90</v>
      </c>
      <c r="AC79" s="41">
        <v>93.7</v>
      </c>
      <c r="AD79" s="26">
        <v>200</v>
      </c>
      <c r="AE79" s="186">
        <f t="shared" si="64"/>
        <v>18.500000000000014</v>
      </c>
      <c r="AF79" s="163">
        <f t="shared" si="71"/>
        <v>12.74650000000001</v>
      </c>
      <c r="AG79" s="224">
        <v>1</v>
      </c>
      <c r="AH79" s="41">
        <v>0.57899999999999996</v>
      </c>
      <c r="AI79" s="187">
        <f t="shared" si="65"/>
        <v>0.57899999999999996</v>
      </c>
      <c r="AJ79" s="168">
        <f t="shared" si="72"/>
        <v>0.39893099999999998</v>
      </c>
      <c r="AK79" s="870"/>
      <c r="AL79" s="731"/>
      <c r="AM79" s="163">
        <f t="shared" ref="AM79" si="225">IF(AL79=0,0,AVERAGE(B72:B79)*(AL79)/1000)</f>
        <v>0</v>
      </c>
      <c r="AN79" s="29">
        <f t="shared" ref="AN79:AN80" si="226">IF(B79=0,0,IF(F79&gt;0,SUM((F79-Z79)/F79*100),0))</f>
        <v>63.216560509554142</v>
      </c>
      <c r="AO79" s="25">
        <f t="shared" si="93"/>
        <v>93.097014925373131</v>
      </c>
      <c r="AP79" s="273">
        <f t="shared" si="94"/>
        <v>94.238805970149244</v>
      </c>
      <c r="AQ79" s="73">
        <v>53.01</v>
      </c>
      <c r="AR79" s="49"/>
      <c r="AS79" s="41"/>
      <c r="AT79" s="41"/>
      <c r="AU79" s="72">
        <f t="shared" si="67"/>
        <v>0</v>
      </c>
      <c r="AV79" s="222" t="s">
        <v>232</v>
      </c>
      <c r="AW79" s="199"/>
      <c r="AX79" s="7" t="s">
        <v>238</v>
      </c>
      <c r="AY79" s="188"/>
      <c r="AZ79" s="39"/>
      <c r="BA79" s="58"/>
      <c r="BB79" s="179">
        <f t="shared" ref="BB79:BB142" si="227">IF(AZ79="&lt;",BA79/2*$B79/1000,BA79*$B79/1000)</f>
        <v>0</v>
      </c>
      <c r="BC79" s="163">
        <f t="shared" si="38"/>
        <v>0</v>
      </c>
      <c r="BD79" s="40"/>
      <c r="BE79" s="58"/>
      <c r="BF79" s="179">
        <f t="shared" ref="BF79:BF142" si="228">IF(BD79="&lt;",BE79/2*$B79/1000,BE79*$B79/1000)</f>
        <v>0</v>
      </c>
      <c r="BG79" s="163">
        <f t="shared" si="39"/>
        <v>0</v>
      </c>
      <c r="BH79" s="40"/>
      <c r="BI79" s="885">
        <v>0.01</v>
      </c>
      <c r="BJ79" s="163">
        <f t="shared" ref="BJ79:BJ142" si="229">IF(BH79="&lt;",BI79/2*$B79/1000,BI79*$B79/1000)</f>
        <v>6.8900000000000003E-3</v>
      </c>
      <c r="BK79" s="40"/>
      <c r="BL79" s="61"/>
      <c r="BM79" s="179">
        <f t="shared" ref="BM79:BM142" si="230">IF(BK79="&lt;",BL79/2*$B79/1000,BL79*$B79/1000)</f>
        <v>0</v>
      </c>
      <c r="BN79" s="163">
        <f t="shared" si="40"/>
        <v>0</v>
      </c>
      <c r="BO79" s="39"/>
      <c r="BP79" s="57"/>
      <c r="BQ79" s="179">
        <f t="shared" ref="BQ79:BQ142" si="231">IF(BO79="&lt;",BP79/2*$B79/1000,BP79*$B79/1000)</f>
        <v>0</v>
      </c>
      <c r="BR79" s="163">
        <f t="shared" si="41"/>
        <v>0</v>
      </c>
      <c r="BS79" s="39"/>
      <c r="BT79" s="62"/>
      <c r="BU79" s="179">
        <f t="shared" ref="BU79:BU142" si="232">IF(BS79="&lt;",BT79/2*$B79/1000,BT79*$B79/1000)</f>
        <v>0</v>
      </c>
      <c r="BV79" s="163">
        <f t="shared" si="42"/>
        <v>0</v>
      </c>
      <c r="BW79" s="39"/>
      <c r="BX79" s="56"/>
      <c r="BY79" s="178">
        <f t="shared" ref="BY79:BY142" si="233">IF(BW79="&lt;",BX79/2*$B79/1000,BX79*$B79/1000)</f>
        <v>0</v>
      </c>
      <c r="BZ79" s="163">
        <f t="shared" si="43"/>
        <v>0</v>
      </c>
      <c r="CA79" s="40"/>
      <c r="CB79" s="58"/>
      <c r="CC79" s="179">
        <f t="shared" ref="CC79:CC142" si="234">IF(CA79="&lt;",CB79/2*$B79/1000,CB79*$B79/1000)</f>
        <v>0</v>
      </c>
      <c r="CD79" s="163">
        <f t="shared" si="44"/>
        <v>0</v>
      </c>
      <c r="CE79" s="39"/>
      <c r="CF79" s="62"/>
      <c r="CG79" s="179">
        <f t="shared" ref="CG79:CG142" si="235">IF(CE79="&lt;",CF79/2*$B79/1000,CF79*$B79/1000)</f>
        <v>0</v>
      </c>
      <c r="CH79" s="163">
        <f t="shared" si="45"/>
        <v>0</v>
      </c>
      <c r="CI79" s="39"/>
      <c r="CJ79" s="56"/>
      <c r="CK79" s="178">
        <f t="shared" ref="CK79:CK142" si="236">IF(CI79="&lt;",CJ79/2*$B79/1000,CJ79*$B79/1000)</f>
        <v>0</v>
      </c>
      <c r="CL79" s="163">
        <f t="shared" si="46"/>
        <v>0</v>
      </c>
      <c r="CM79" s="40"/>
      <c r="CN79" s="86"/>
      <c r="CO79" s="179">
        <f t="shared" ref="CO79:CO142" si="237">IF(CM79="&lt;",CN79/2*$B79/1000,CN79*$B79/1000)</f>
        <v>0</v>
      </c>
      <c r="CP79" s="163">
        <f t="shared" si="47"/>
        <v>0</v>
      </c>
      <c r="CQ79" s="228" t="s">
        <v>94</v>
      </c>
      <c r="CR79" s="61">
        <v>0.01</v>
      </c>
      <c r="CS79" s="167">
        <f t="shared" ref="CS79:CS142" si="238">IF(CQ79="&lt;",CR79/2*$B79/1000,CR79*$B79/1000)</f>
        <v>3.4450000000000001E-3</v>
      </c>
      <c r="CT79" s="40"/>
      <c r="CU79" s="59"/>
      <c r="CV79" s="179">
        <f t="shared" ref="CV79:CV142" si="239">IF(CT79="&lt;",CU79/2*$B79/1000,CU79*$B79/1000)</f>
        <v>0</v>
      </c>
      <c r="CW79" s="163">
        <f t="shared" si="48"/>
        <v>0</v>
      </c>
      <c r="CX79" s="39"/>
      <c r="CY79" s="189"/>
      <c r="CZ79" s="179">
        <f t="shared" ref="CZ79:CZ142" si="240">IF(CX79="&lt;",CY79/2*$B79/1000,CY79*$B79/1000)</f>
        <v>0</v>
      </c>
      <c r="DA79" s="163">
        <f t="shared" si="49"/>
        <v>0</v>
      </c>
      <c r="DB79" s="39"/>
      <c r="DC79" s="63"/>
      <c r="DD79" s="179">
        <f t="shared" ref="DD79:DD142" si="241">IF(DB79="&lt;",DC79/2*$B79/1000,DC79*$B79/1000)</f>
        <v>0</v>
      </c>
      <c r="DE79" s="163">
        <f t="shared" si="50"/>
        <v>0</v>
      </c>
      <c r="DF79" s="39"/>
      <c r="DG79" s="62"/>
      <c r="DH79" s="729">
        <f t="shared" ref="DH79:DH142" si="242">IF(DF79="&lt;",DG79/2*$B79/1000,DG79*$B79/1000)</f>
        <v>0</v>
      </c>
      <c r="DI79" s="72">
        <f t="shared" si="51"/>
        <v>0</v>
      </c>
      <c r="DJ79" s="40"/>
      <c r="DK79" s="59"/>
      <c r="DL79" s="163">
        <f t="shared" ref="DL79:DL142" si="243">IF(DJ79="&lt;",DK79/2*$B79/1000,DK79*$B79/1000)</f>
        <v>0</v>
      </c>
      <c r="DM79" s="178">
        <f t="shared" si="52"/>
        <v>0</v>
      </c>
      <c r="DN79" s="39"/>
      <c r="DO79" s="63"/>
      <c r="DP79" s="179">
        <f t="shared" ref="DP79:DP142" si="244">IF(DN79="&lt;",DO79/2*$B79/1000,DO79*$B79/1000)</f>
        <v>0</v>
      </c>
      <c r="DQ79" s="221">
        <f t="shared" si="53"/>
        <v>0</v>
      </c>
      <c r="DR79" s="305"/>
    </row>
    <row r="80" spans="1:122" outlineLevel="1" x14ac:dyDescent="0.25">
      <c r="A80" s="46">
        <f t="shared" ref="A80:A104" si="245">A79+1</f>
        <v>43167</v>
      </c>
      <c r="B80" s="23">
        <v>738</v>
      </c>
      <c r="C80" s="185">
        <v>7.9</v>
      </c>
      <c r="D80" s="24">
        <v>1</v>
      </c>
      <c r="E80" s="26">
        <v>1329</v>
      </c>
      <c r="F80" s="26">
        <f t="shared" si="54"/>
        <v>1329</v>
      </c>
      <c r="G80" s="163">
        <f t="shared" si="55"/>
        <v>980.80200000000002</v>
      </c>
      <c r="H80" s="24">
        <v>1</v>
      </c>
      <c r="I80" s="26">
        <v>553</v>
      </c>
      <c r="J80" s="26">
        <f t="shared" si="56"/>
        <v>553</v>
      </c>
      <c r="K80" s="163">
        <f t="shared" si="57"/>
        <v>408.11399999999998</v>
      </c>
      <c r="L80" s="49">
        <v>87.2</v>
      </c>
      <c r="M80" s="41">
        <v>128.19999999999999</v>
      </c>
      <c r="N80" s="26">
        <v>40</v>
      </c>
      <c r="O80" s="26">
        <f t="shared" si="58"/>
        <v>1024.9999999999995</v>
      </c>
      <c r="P80" s="163">
        <f t="shared" si="59"/>
        <v>756.4499999999997</v>
      </c>
      <c r="Q80" s="24">
        <v>10</v>
      </c>
      <c r="R80" s="41">
        <v>3.39</v>
      </c>
      <c r="S80" s="41">
        <f t="shared" si="60"/>
        <v>33.9</v>
      </c>
      <c r="T80" s="168">
        <f t="shared" si="61"/>
        <v>25.0182</v>
      </c>
      <c r="U80" s="28"/>
      <c r="V80" s="221">
        <f t="shared" ref="V80" si="246">IF(U80=0,0,AVERAGE(B78:B80)*(U80)/1000)</f>
        <v>0</v>
      </c>
      <c r="W80" s="185">
        <v>9.1999999999999993</v>
      </c>
      <c r="X80" s="27">
        <v>1</v>
      </c>
      <c r="Y80" s="26">
        <v>222</v>
      </c>
      <c r="Z80" s="186">
        <f t="shared" si="69"/>
        <v>222</v>
      </c>
      <c r="AA80" s="221">
        <f t="shared" si="70"/>
        <v>163.83600000000001</v>
      </c>
      <c r="AB80" s="49">
        <v>88</v>
      </c>
      <c r="AC80" s="41">
        <v>91.1</v>
      </c>
      <c r="AD80" s="26">
        <v>200</v>
      </c>
      <c r="AE80" s="186">
        <f t="shared" si="64"/>
        <v>15.499999999999973</v>
      </c>
      <c r="AF80" s="163">
        <f t="shared" si="71"/>
        <v>11.438999999999981</v>
      </c>
      <c r="AG80" s="224">
        <v>1</v>
      </c>
      <c r="AH80" s="41">
        <v>0.49299999999999999</v>
      </c>
      <c r="AI80" s="187">
        <f t="shared" si="65"/>
        <v>0.49299999999999999</v>
      </c>
      <c r="AJ80" s="168">
        <f t="shared" si="72"/>
        <v>0.36383399999999999</v>
      </c>
      <c r="AK80" s="870"/>
      <c r="AL80" s="731"/>
      <c r="AM80" s="163">
        <f t="shared" ref="AM80" si="247">IF(AL80=0,0,AVERAGE(B75:B80)*(AL80)/1000)</f>
        <v>0</v>
      </c>
      <c r="AN80" s="29">
        <f t="shared" si="226"/>
        <v>83.295711060948079</v>
      </c>
      <c r="AO80" s="25">
        <f t="shared" si="93"/>
        <v>98.487804878048777</v>
      </c>
      <c r="AP80" s="273">
        <f t="shared" si="94"/>
        <v>98.545722713864308</v>
      </c>
      <c r="AQ80" s="259">
        <v>52.07</v>
      </c>
      <c r="AR80" s="49"/>
      <c r="AS80" s="41"/>
      <c r="AT80" s="41"/>
      <c r="AU80" s="71">
        <f t="shared" si="67"/>
        <v>0</v>
      </c>
      <c r="AV80" s="222" t="s">
        <v>232</v>
      </c>
      <c r="AW80" s="199"/>
      <c r="AX80" s="7" t="s">
        <v>240</v>
      </c>
      <c r="AY80" s="188"/>
      <c r="AZ80" s="39"/>
      <c r="BA80" s="58"/>
      <c r="BB80" s="179">
        <f t="shared" si="227"/>
        <v>0</v>
      </c>
      <c r="BC80" s="163">
        <f t="shared" ref="BC80:BC143" si="248">IF(BA80=0,0,IF(COUNT(B80)=0,0,(SUM(B80)*BA80/1000)))</f>
        <v>0</v>
      </c>
      <c r="BD80" s="40"/>
      <c r="BE80" s="58"/>
      <c r="BF80" s="179">
        <f t="shared" si="228"/>
        <v>0</v>
      </c>
      <c r="BG80" s="163">
        <f t="shared" ref="BG80:BG143" si="249">IF(BE80=0,0,IF(COUNT(B80)=0,0,(SUM(B80)*BE80/1000)))</f>
        <v>0</v>
      </c>
      <c r="BH80" s="40"/>
      <c r="BI80" s="885">
        <v>0.01</v>
      </c>
      <c r="BJ80" s="163">
        <f t="shared" si="229"/>
        <v>7.3800000000000003E-3</v>
      </c>
      <c r="BK80" s="40"/>
      <c r="BL80" s="61"/>
      <c r="BM80" s="179">
        <f t="shared" si="230"/>
        <v>0</v>
      </c>
      <c r="BN80" s="163">
        <f t="shared" ref="BN80:BN131" si="250">IF(BL80=0,0,IF(COUNT(B80)=0,0,(SUM(B80)*BL80/1000)))</f>
        <v>0</v>
      </c>
      <c r="BO80" s="39"/>
      <c r="BP80" s="57"/>
      <c r="BQ80" s="179">
        <f t="shared" si="231"/>
        <v>0</v>
      </c>
      <c r="BR80" s="163">
        <f t="shared" ref="BR80:BR143" si="251">IF(BP80=0,0,IF(COUNT(B80)=0,0,(SUM(B80)*BP80/1000)))</f>
        <v>0</v>
      </c>
      <c r="BS80" s="39"/>
      <c r="BT80" s="62"/>
      <c r="BU80" s="179">
        <f t="shared" si="232"/>
        <v>0</v>
      </c>
      <c r="BV80" s="163">
        <f t="shared" ref="BV80:BV143" si="252">IF(BT80=0,0,IF(COUNT(B80)=0,0,(SUM(B80)*BT80/1000)))</f>
        <v>0</v>
      </c>
      <c r="BW80" s="39"/>
      <c r="BX80" s="56"/>
      <c r="BY80" s="178">
        <f t="shared" si="233"/>
        <v>0</v>
      </c>
      <c r="BZ80" s="163">
        <f t="shared" ref="BZ80:BZ143" si="253">IF(BX80=0,0,IF(COUNT(B80)=0,0,(SUM(B80)*BX80/1000)))</f>
        <v>0</v>
      </c>
      <c r="CA80" s="40"/>
      <c r="CB80" s="58"/>
      <c r="CC80" s="179">
        <f t="shared" si="234"/>
        <v>0</v>
      </c>
      <c r="CD80" s="163">
        <f t="shared" ref="CD80:CD143" si="254">IF(CB80=0,0,IF(COUNT(B80)=0,0,(SUM(B80)*CB80/1000)))</f>
        <v>0</v>
      </c>
      <c r="CE80" s="39"/>
      <c r="CF80" s="62"/>
      <c r="CG80" s="179">
        <f t="shared" si="235"/>
        <v>0</v>
      </c>
      <c r="CH80" s="163">
        <f t="shared" ref="CH80:CH143" si="255">IF(CF80=0,0,IF(COUNT(B80)=0,0,(SUM(B80)*CF80/1000)))</f>
        <v>0</v>
      </c>
      <c r="CI80" s="39"/>
      <c r="CJ80" s="56"/>
      <c r="CK80" s="178">
        <f t="shared" si="236"/>
        <v>0</v>
      </c>
      <c r="CL80" s="163">
        <f t="shared" ref="CL80:CL143" si="256">IF(CJ80=0,0,IF(COUNT(B80)=0,0,(SUM(B80)*CJ80/1000)))</f>
        <v>0</v>
      </c>
      <c r="CM80" s="40"/>
      <c r="CN80" s="86"/>
      <c r="CO80" s="179">
        <f t="shared" si="237"/>
        <v>0</v>
      </c>
      <c r="CP80" s="163">
        <f t="shared" ref="CP80:CP130" si="257">IF(CN80=0,0,IF(COUNT(B80)=0,0,(SUM(B80)*CN80/1000)))</f>
        <v>0</v>
      </c>
      <c r="CQ80" s="228" t="s">
        <v>94</v>
      </c>
      <c r="CR80" s="61">
        <v>0.01</v>
      </c>
      <c r="CS80" s="167">
        <f t="shared" si="238"/>
        <v>3.6900000000000001E-3</v>
      </c>
      <c r="CT80" s="40"/>
      <c r="CU80" s="59"/>
      <c r="CV80" s="179">
        <f t="shared" si="239"/>
        <v>0</v>
      </c>
      <c r="CW80" s="163">
        <f t="shared" ref="CW80:CW131" si="258">IF(CU80=0,0,IF(COUNT(B80)=0,0,(SUM(B80)*CU80/1000)))</f>
        <v>0</v>
      </c>
      <c r="CX80" s="39"/>
      <c r="CY80" s="189"/>
      <c r="CZ80" s="179">
        <f t="shared" si="240"/>
        <v>0</v>
      </c>
      <c r="DA80" s="163">
        <f t="shared" ref="DA80:DA143" si="259">IF(CY80=0,0,IF(COUNT(B80)=0,0,(SUM(B80)*CY80/1000)))</f>
        <v>0</v>
      </c>
      <c r="DB80" s="39"/>
      <c r="DC80" s="63"/>
      <c r="DD80" s="179">
        <f t="shared" si="241"/>
        <v>0</v>
      </c>
      <c r="DE80" s="163">
        <f t="shared" ref="DE80:DE143" si="260">IF(DC80=0,0,IF(COUNT(B80)=0,0,(SUM(B80)*DC80/1000)))</f>
        <v>0</v>
      </c>
      <c r="DF80" s="39"/>
      <c r="DG80" s="62"/>
      <c r="DH80" s="729">
        <f t="shared" si="242"/>
        <v>0</v>
      </c>
      <c r="DI80" s="72">
        <f t="shared" ref="DI80:DI143" si="261">IF(DG80=0,0,IF(COUNT(B80)=0,0,(SUM(B80)*DG80/1000)))</f>
        <v>0</v>
      </c>
      <c r="DJ80" s="40"/>
      <c r="DK80" s="59"/>
      <c r="DL80" s="163">
        <f t="shared" si="243"/>
        <v>0</v>
      </c>
      <c r="DM80" s="178">
        <f t="shared" ref="DM80:DM143" si="262">IF(DK80=0,0,IF(COUNT(B80)=0,0,(SUM(B80)*DK80/1000)))</f>
        <v>0</v>
      </c>
      <c r="DN80" s="39"/>
      <c r="DO80" s="63"/>
      <c r="DP80" s="179">
        <f t="shared" si="244"/>
        <v>0</v>
      </c>
      <c r="DQ80" s="221">
        <f t="shared" ref="DQ80:DQ143" si="263">IF(DO80=0,0,IF(COUNT(B80)=0,0,(SUM(B80)*DO80/1000)))</f>
        <v>0</v>
      </c>
      <c r="DR80" s="305"/>
    </row>
    <row r="81" spans="1:122" outlineLevel="1" x14ac:dyDescent="0.25">
      <c r="A81" s="46">
        <f t="shared" si="245"/>
        <v>43168</v>
      </c>
      <c r="B81" s="23">
        <v>842</v>
      </c>
      <c r="C81" s="185">
        <v>8</v>
      </c>
      <c r="D81" s="24">
        <v>1</v>
      </c>
      <c r="E81" s="26">
        <v>975</v>
      </c>
      <c r="F81" s="26">
        <f t="shared" ref="F81:F144" si="264">IF(E81=0,0,(E81*D81))</f>
        <v>975</v>
      </c>
      <c r="G81" s="163">
        <f t="shared" ref="G81:G144" si="265">IF(F81=0,0,IF(B81=0,0,F81*B81/1000))</f>
        <v>820.95</v>
      </c>
      <c r="H81" s="24">
        <v>1</v>
      </c>
      <c r="I81" s="26">
        <v>317</v>
      </c>
      <c r="J81" s="26">
        <f t="shared" ref="J81:J144" si="266">IF(I81=0,0,(I81*H81))</f>
        <v>317</v>
      </c>
      <c r="K81" s="163">
        <f t="shared" ref="K81:K144" si="267">IF(J81=0,0,IF(B81=0,0,J81*B81/1000))</f>
        <v>266.91399999999999</v>
      </c>
      <c r="L81" s="49">
        <v>88.8</v>
      </c>
      <c r="M81" s="41">
        <v>122.2</v>
      </c>
      <c r="N81" s="26">
        <v>44</v>
      </c>
      <c r="O81" s="26">
        <f t="shared" ref="O81:O144" si="268">IF(M81=0,0,(M81-L81)*1000/N81)</f>
        <v>759.09090909090924</v>
      </c>
      <c r="P81" s="163">
        <f t="shared" ref="P81:P144" si="269">IF(O81=0,0,IF(B81=0,0,O81*B81/1000))</f>
        <v>639.15454545454554</v>
      </c>
      <c r="Q81" s="24">
        <v>20</v>
      </c>
      <c r="R81" s="41">
        <v>1.35</v>
      </c>
      <c r="S81" s="41">
        <f t="shared" ref="S81:S144" si="270">IF(R81=0,0,(R81*Q81))</f>
        <v>27</v>
      </c>
      <c r="T81" s="168">
        <f t="shared" ref="T81:T144" si="271">IF(S81=0,0,IF(B81=0,0,S81*B81/1000))</f>
        <v>22.734000000000002</v>
      </c>
      <c r="U81" s="28"/>
      <c r="V81" s="221">
        <f t="shared" ref="V81" si="272">IF(U81=0,0,IF(COUNT(B81)=0,0,(AVERAGE(B81)*U81/1000)))</f>
        <v>0</v>
      </c>
      <c r="W81" s="185">
        <v>9.1999999999999993</v>
      </c>
      <c r="X81" s="27">
        <v>1</v>
      </c>
      <c r="Y81" s="26">
        <v>199</v>
      </c>
      <c r="Z81" s="186">
        <f t="shared" ref="Z81:Z144" si="273">IF(Y81=0,0,(Y81*X81))</f>
        <v>199</v>
      </c>
      <c r="AA81" s="221">
        <f t="shared" si="70"/>
        <v>167.55799999999999</v>
      </c>
      <c r="AB81" s="49">
        <v>89.8</v>
      </c>
      <c r="AC81" s="41">
        <v>91.6</v>
      </c>
      <c r="AD81" s="26">
        <v>100</v>
      </c>
      <c r="AE81" s="186">
        <f t="shared" ref="AE81:AE144" si="274">IF(AC81=0,0,(AC81-AB81)*1000/AD81)</f>
        <v>17.999999999999972</v>
      </c>
      <c r="AF81" s="163">
        <f t="shared" si="71"/>
        <v>15.155999999999976</v>
      </c>
      <c r="AG81" s="224">
        <v>1</v>
      </c>
      <c r="AH81" s="41">
        <v>0.52200000000000002</v>
      </c>
      <c r="AI81" s="187">
        <f t="shared" ref="AI81:AI144" si="275">IF(AH81=0,0,(AH81*AG81))</f>
        <v>0.52200000000000002</v>
      </c>
      <c r="AJ81" s="168">
        <f t="shared" si="72"/>
        <v>0.43952400000000003</v>
      </c>
      <c r="AK81" s="870"/>
      <c r="AL81" s="731"/>
      <c r="AM81" s="163">
        <f t="shared" ref="AM81" si="276">IF(AL81=0,0,AVERAGE(B74:B81)*(AL81)/1000)</f>
        <v>0</v>
      </c>
      <c r="AN81" s="29">
        <f t="shared" ref="AN81:AN82" si="277">IF(B81=0,0,IF(F81&gt;0,SUM((F81-Z81)/F81*100),0))</f>
        <v>79.589743589743591</v>
      </c>
      <c r="AO81" s="25">
        <f t="shared" ref="AO81:AO144" si="278">IF(B81=0,0,IF(O81&gt;0,SUM((O81-AE81)/O81*100),0))</f>
        <v>97.628742514970057</v>
      </c>
      <c r="AP81" s="273">
        <f t="shared" ref="AP81:AP144" si="279">IF(B81=0,0,IF(S81&gt;0,SUM((S81-AI81)/S81*100),0))</f>
        <v>98.066666666666663</v>
      </c>
      <c r="AQ81" s="73">
        <v>52.08</v>
      </c>
      <c r="AR81" s="49"/>
      <c r="AS81" s="41"/>
      <c r="AT81" s="41"/>
      <c r="AU81" s="72">
        <f t="shared" ref="AU81:AU144" si="280">IF(AT81=0,0,(AT81-AR81)*100/(AS81-AR81))</f>
        <v>0</v>
      </c>
      <c r="AV81" s="222" t="s">
        <v>232</v>
      </c>
      <c r="AW81" s="199"/>
      <c r="AX81" s="7"/>
      <c r="AY81" s="188"/>
      <c r="AZ81" s="39"/>
      <c r="BA81" s="58"/>
      <c r="BB81" s="179">
        <f t="shared" si="227"/>
        <v>0</v>
      </c>
      <c r="BC81" s="163">
        <f t="shared" si="248"/>
        <v>0</v>
      </c>
      <c r="BD81" s="40"/>
      <c r="BE81" s="58"/>
      <c r="BF81" s="179">
        <f t="shared" si="228"/>
        <v>0</v>
      </c>
      <c r="BG81" s="163">
        <f t="shared" si="249"/>
        <v>0</v>
      </c>
      <c r="BH81" s="40"/>
      <c r="BI81" s="885">
        <v>0.01</v>
      </c>
      <c r="BJ81" s="163">
        <f t="shared" si="229"/>
        <v>8.4200000000000004E-3</v>
      </c>
      <c r="BK81" s="40"/>
      <c r="BL81" s="61"/>
      <c r="BM81" s="179">
        <f t="shared" si="230"/>
        <v>0</v>
      </c>
      <c r="BN81" s="163">
        <f t="shared" si="250"/>
        <v>0</v>
      </c>
      <c r="BO81" s="39"/>
      <c r="BP81" s="57"/>
      <c r="BQ81" s="179">
        <f t="shared" si="231"/>
        <v>0</v>
      </c>
      <c r="BR81" s="163">
        <f t="shared" si="251"/>
        <v>0</v>
      </c>
      <c r="BS81" s="39"/>
      <c r="BT81" s="62"/>
      <c r="BU81" s="179">
        <f t="shared" si="232"/>
        <v>0</v>
      </c>
      <c r="BV81" s="163">
        <f t="shared" si="252"/>
        <v>0</v>
      </c>
      <c r="BW81" s="39"/>
      <c r="BX81" s="56"/>
      <c r="BY81" s="178">
        <f t="shared" si="233"/>
        <v>0</v>
      </c>
      <c r="BZ81" s="163">
        <f t="shared" si="253"/>
        <v>0</v>
      </c>
      <c r="CA81" s="40"/>
      <c r="CB81" s="58"/>
      <c r="CC81" s="179">
        <f t="shared" si="234"/>
        <v>0</v>
      </c>
      <c r="CD81" s="163">
        <f t="shared" si="254"/>
        <v>0</v>
      </c>
      <c r="CE81" s="39"/>
      <c r="CF81" s="62"/>
      <c r="CG81" s="179">
        <f t="shared" si="235"/>
        <v>0</v>
      </c>
      <c r="CH81" s="163">
        <f t="shared" si="255"/>
        <v>0</v>
      </c>
      <c r="CI81" s="39"/>
      <c r="CJ81" s="56"/>
      <c r="CK81" s="178">
        <f t="shared" si="236"/>
        <v>0</v>
      </c>
      <c r="CL81" s="163">
        <f t="shared" si="256"/>
        <v>0</v>
      </c>
      <c r="CM81" s="40"/>
      <c r="CN81" s="86"/>
      <c r="CO81" s="179">
        <f t="shared" si="237"/>
        <v>0</v>
      </c>
      <c r="CP81" s="163">
        <f t="shared" si="257"/>
        <v>0</v>
      </c>
      <c r="CQ81" s="228" t="s">
        <v>94</v>
      </c>
      <c r="CR81" s="61">
        <v>0.01</v>
      </c>
      <c r="CS81" s="167">
        <f t="shared" si="238"/>
        <v>4.2100000000000002E-3</v>
      </c>
      <c r="CT81" s="40"/>
      <c r="CU81" s="59"/>
      <c r="CV81" s="179">
        <f t="shared" si="239"/>
        <v>0</v>
      </c>
      <c r="CW81" s="163">
        <f t="shared" si="258"/>
        <v>0</v>
      </c>
      <c r="CX81" s="39"/>
      <c r="CY81" s="189"/>
      <c r="CZ81" s="179">
        <f t="shared" si="240"/>
        <v>0</v>
      </c>
      <c r="DA81" s="163">
        <f t="shared" si="259"/>
        <v>0</v>
      </c>
      <c r="DB81" s="39"/>
      <c r="DC81" s="63"/>
      <c r="DD81" s="179">
        <f t="shared" si="241"/>
        <v>0</v>
      </c>
      <c r="DE81" s="163">
        <f t="shared" si="260"/>
        <v>0</v>
      </c>
      <c r="DF81" s="39"/>
      <c r="DG81" s="62"/>
      <c r="DH81" s="729">
        <f t="shared" si="242"/>
        <v>0</v>
      </c>
      <c r="DI81" s="72">
        <f t="shared" si="261"/>
        <v>0</v>
      </c>
      <c r="DJ81" s="40"/>
      <c r="DK81" s="59"/>
      <c r="DL81" s="163">
        <f t="shared" si="243"/>
        <v>0</v>
      </c>
      <c r="DM81" s="178">
        <f t="shared" si="262"/>
        <v>0</v>
      </c>
      <c r="DN81" s="39"/>
      <c r="DO81" s="63"/>
      <c r="DP81" s="179">
        <f t="shared" si="244"/>
        <v>0</v>
      </c>
      <c r="DQ81" s="221">
        <f t="shared" si="263"/>
        <v>0</v>
      </c>
      <c r="DR81" s="305"/>
    </row>
    <row r="82" spans="1:122" outlineLevel="1" x14ac:dyDescent="0.25">
      <c r="A82" s="46">
        <f t="shared" si="245"/>
        <v>43169</v>
      </c>
      <c r="B82" s="23">
        <v>768</v>
      </c>
      <c r="C82" s="185">
        <v>8.6999999999999993</v>
      </c>
      <c r="D82" s="24">
        <v>1</v>
      </c>
      <c r="E82" s="26">
        <v>1612</v>
      </c>
      <c r="F82" s="26">
        <f t="shared" si="264"/>
        <v>1612</v>
      </c>
      <c r="G82" s="163">
        <f t="shared" si="265"/>
        <v>1238.0160000000001</v>
      </c>
      <c r="H82" s="24">
        <v>1</v>
      </c>
      <c r="I82" s="26">
        <v>427</v>
      </c>
      <c r="J82" s="26">
        <f t="shared" si="266"/>
        <v>427</v>
      </c>
      <c r="K82" s="163">
        <f t="shared" si="267"/>
        <v>327.93599999999998</v>
      </c>
      <c r="L82" s="49">
        <v>88.9</v>
      </c>
      <c r="M82" s="41">
        <v>144.4</v>
      </c>
      <c r="N82" s="26">
        <v>39</v>
      </c>
      <c r="O82" s="26">
        <f t="shared" si="268"/>
        <v>1423.0769230769231</v>
      </c>
      <c r="P82" s="163">
        <f t="shared" si="269"/>
        <v>1092.9230769230769</v>
      </c>
      <c r="Q82" s="24">
        <v>20</v>
      </c>
      <c r="R82" s="41">
        <v>2.48</v>
      </c>
      <c r="S82" s="41">
        <f t="shared" si="270"/>
        <v>49.6</v>
      </c>
      <c r="T82" s="168">
        <f t="shared" si="271"/>
        <v>38.092800000000004</v>
      </c>
      <c r="U82" s="28"/>
      <c r="V82" s="221">
        <f t="shared" ref="V82" si="281">IF(U82=0,0,AVERAGE(B80:B82)*(U82)/1000)</f>
        <v>0</v>
      </c>
      <c r="W82" s="185">
        <v>9.3000000000000007</v>
      </c>
      <c r="X82" s="27">
        <v>1</v>
      </c>
      <c r="Y82" s="26">
        <v>156</v>
      </c>
      <c r="Z82" s="186">
        <f t="shared" si="273"/>
        <v>156</v>
      </c>
      <c r="AA82" s="221">
        <f t="shared" ref="AA82:AA145" si="282">IF(Z82=0,0,IF(B82=0,0,Z82*B82/1000))</f>
        <v>119.80800000000001</v>
      </c>
      <c r="AB82" s="49">
        <v>89</v>
      </c>
      <c r="AC82" s="41">
        <v>90.6</v>
      </c>
      <c r="AD82" s="26">
        <v>100</v>
      </c>
      <c r="AE82" s="186">
        <f t="shared" si="274"/>
        <v>15.999999999999943</v>
      </c>
      <c r="AF82" s="163">
        <f t="shared" ref="AF82:AF145" si="283">IF(AE82=0,0,IF(B82=0,0,AE82*B82/1000))</f>
        <v>12.287999999999956</v>
      </c>
      <c r="AG82" s="224">
        <v>1</v>
      </c>
      <c r="AH82" s="41">
        <v>0.63200000000000001</v>
      </c>
      <c r="AI82" s="187">
        <f t="shared" si="275"/>
        <v>0.63200000000000001</v>
      </c>
      <c r="AJ82" s="168">
        <f t="shared" ref="AJ82:AJ145" si="284">IF(AI82=0,0,IF(B82=0,0,AI82*B82/1000))</f>
        <v>0.48537599999999997</v>
      </c>
      <c r="AK82" s="870"/>
      <c r="AL82" s="731"/>
      <c r="AM82" s="163">
        <f t="shared" ref="AM82" si="285">IF(AL82=0,0,AVERAGE(B77:B82)*(AL82)/1000)</f>
        <v>0</v>
      </c>
      <c r="AN82" s="29">
        <f t="shared" si="277"/>
        <v>90.322580645161281</v>
      </c>
      <c r="AO82" s="25">
        <f t="shared" si="278"/>
        <v>98.87567567567568</v>
      </c>
      <c r="AP82" s="273">
        <f t="shared" si="279"/>
        <v>98.725806451612911</v>
      </c>
      <c r="AQ82" s="259">
        <v>52.95</v>
      </c>
      <c r="AR82" s="49"/>
      <c r="AS82" s="41"/>
      <c r="AT82" s="41"/>
      <c r="AU82" s="71">
        <f t="shared" si="280"/>
        <v>0</v>
      </c>
      <c r="AV82" s="222" t="s">
        <v>232</v>
      </c>
      <c r="AW82" s="199"/>
      <c r="AX82" s="7"/>
      <c r="AY82" s="188"/>
      <c r="AZ82" s="39"/>
      <c r="BA82" s="58"/>
      <c r="BB82" s="179">
        <f t="shared" si="227"/>
        <v>0</v>
      </c>
      <c r="BC82" s="163">
        <f t="shared" si="248"/>
        <v>0</v>
      </c>
      <c r="BD82" s="40"/>
      <c r="BE82" s="58"/>
      <c r="BF82" s="179">
        <f t="shared" si="228"/>
        <v>0</v>
      </c>
      <c r="BG82" s="163">
        <f t="shared" si="249"/>
        <v>0</v>
      </c>
      <c r="BH82" s="40"/>
      <c r="BI82" s="885">
        <v>0.01</v>
      </c>
      <c r="BJ82" s="163">
        <f t="shared" si="229"/>
        <v>7.6799999999999993E-3</v>
      </c>
      <c r="BK82" s="40"/>
      <c r="BL82" s="61"/>
      <c r="BM82" s="179">
        <f t="shared" si="230"/>
        <v>0</v>
      </c>
      <c r="BN82" s="163">
        <f t="shared" si="250"/>
        <v>0</v>
      </c>
      <c r="BO82" s="39"/>
      <c r="BP82" s="57"/>
      <c r="BQ82" s="179">
        <f t="shared" si="231"/>
        <v>0</v>
      </c>
      <c r="BR82" s="163">
        <f t="shared" si="251"/>
        <v>0</v>
      </c>
      <c r="BS82" s="39"/>
      <c r="BT82" s="62"/>
      <c r="BU82" s="179">
        <f t="shared" si="232"/>
        <v>0</v>
      </c>
      <c r="BV82" s="163">
        <f t="shared" si="252"/>
        <v>0</v>
      </c>
      <c r="BW82" s="39"/>
      <c r="BX82" s="56"/>
      <c r="BY82" s="178">
        <f t="shared" si="233"/>
        <v>0</v>
      </c>
      <c r="BZ82" s="163">
        <f t="shared" si="253"/>
        <v>0</v>
      </c>
      <c r="CA82" s="40"/>
      <c r="CB82" s="58"/>
      <c r="CC82" s="179">
        <f t="shared" si="234"/>
        <v>0</v>
      </c>
      <c r="CD82" s="163">
        <f t="shared" si="254"/>
        <v>0</v>
      </c>
      <c r="CE82" s="39"/>
      <c r="CF82" s="62"/>
      <c r="CG82" s="179">
        <f t="shared" si="235"/>
        <v>0</v>
      </c>
      <c r="CH82" s="163">
        <f t="shared" si="255"/>
        <v>0</v>
      </c>
      <c r="CI82" s="39"/>
      <c r="CJ82" s="56"/>
      <c r="CK82" s="178">
        <f t="shared" si="236"/>
        <v>0</v>
      </c>
      <c r="CL82" s="163">
        <f t="shared" si="256"/>
        <v>0</v>
      </c>
      <c r="CM82" s="40"/>
      <c r="CN82" s="86"/>
      <c r="CO82" s="179">
        <f t="shared" si="237"/>
        <v>0</v>
      </c>
      <c r="CP82" s="163">
        <f t="shared" si="257"/>
        <v>0</v>
      </c>
      <c r="CQ82" s="228" t="s">
        <v>94</v>
      </c>
      <c r="CR82" s="61">
        <v>0.01</v>
      </c>
      <c r="CS82" s="167">
        <f t="shared" si="238"/>
        <v>3.8399999999999997E-3</v>
      </c>
      <c r="CT82" s="40"/>
      <c r="CU82" s="59"/>
      <c r="CV82" s="179">
        <f t="shared" si="239"/>
        <v>0</v>
      </c>
      <c r="CW82" s="163">
        <f t="shared" si="258"/>
        <v>0</v>
      </c>
      <c r="CX82" s="39"/>
      <c r="CY82" s="189"/>
      <c r="CZ82" s="179">
        <f t="shared" si="240"/>
        <v>0</v>
      </c>
      <c r="DA82" s="163">
        <f t="shared" si="259"/>
        <v>0</v>
      </c>
      <c r="DB82" s="39"/>
      <c r="DC82" s="63"/>
      <c r="DD82" s="179">
        <f t="shared" si="241"/>
        <v>0</v>
      </c>
      <c r="DE82" s="163">
        <f t="shared" si="260"/>
        <v>0</v>
      </c>
      <c r="DF82" s="39"/>
      <c r="DG82" s="62"/>
      <c r="DH82" s="729">
        <f t="shared" si="242"/>
        <v>0</v>
      </c>
      <c r="DI82" s="72">
        <f t="shared" si="261"/>
        <v>0</v>
      </c>
      <c r="DJ82" s="40"/>
      <c r="DK82" s="59"/>
      <c r="DL82" s="163">
        <f t="shared" si="243"/>
        <v>0</v>
      </c>
      <c r="DM82" s="178">
        <f t="shared" si="262"/>
        <v>0</v>
      </c>
      <c r="DN82" s="39"/>
      <c r="DO82" s="63"/>
      <c r="DP82" s="179">
        <f t="shared" si="244"/>
        <v>0</v>
      </c>
      <c r="DQ82" s="221">
        <f t="shared" si="263"/>
        <v>0</v>
      </c>
      <c r="DR82" s="305"/>
    </row>
    <row r="83" spans="1:122" outlineLevel="1" x14ac:dyDescent="0.25">
      <c r="A83" s="46">
        <f t="shared" si="245"/>
        <v>43170</v>
      </c>
      <c r="B83" s="23">
        <v>417</v>
      </c>
      <c r="C83" s="185">
        <v>8.5</v>
      </c>
      <c r="D83" s="24">
        <v>1</v>
      </c>
      <c r="E83" s="26">
        <v>2301</v>
      </c>
      <c r="F83" s="26">
        <f t="shared" si="264"/>
        <v>2301</v>
      </c>
      <c r="G83" s="163">
        <f t="shared" si="265"/>
        <v>959.51700000000005</v>
      </c>
      <c r="H83" s="24">
        <v>1</v>
      </c>
      <c r="I83" s="26">
        <v>1179</v>
      </c>
      <c r="J83" s="26">
        <f t="shared" si="266"/>
        <v>1179</v>
      </c>
      <c r="K83" s="163">
        <f t="shared" si="267"/>
        <v>491.64299999999997</v>
      </c>
      <c r="L83" s="49">
        <v>89.6</v>
      </c>
      <c r="M83" s="41">
        <v>127.7</v>
      </c>
      <c r="N83" s="26">
        <v>33</v>
      </c>
      <c r="O83" s="26">
        <f t="shared" si="268"/>
        <v>1154.5454545454547</v>
      </c>
      <c r="P83" s="163">
        <f t="shared" si="269"/>
        <v>481.44545454545465</v>
      </c>
      <c r="Q83" s="24">
        <v>20</v>
      </c>
      <c r="R83" s="41">
        <v>2.14</v>
      </c>
      <c r="S83" s="41">
        <f t="shared" si="270"/>
        <v>42.800000000000004</v>
      </c>
      <c r="T83" s="168">
        <f t="shared" si="271"/>
        <v>17.847600000000003</v>
      </c>
      <c r="U83" s="28"/>
      <c r="V83" s="221">
        <f t="shared" ref="V83" si="286">IF(U83=0,0,IF(COUNT(B83)=0,0,(AVERAGE(B83)*U83/1000)))</f>
        <v>0</v>
      </c>
      <c r="W83" s="185">
        <v>9</v>
      </c>
      <c r="X83" s="27">
        <v>1</v>
      </c>
      <c r="Y83" s="26">
        <v>593</v>
      </c>
      <c r="Z83" s="186">
        <f t="shared" si="273"/>
        <v>593</v>
      </c>
      <c r="AA83" s="221">
        <f t="shared" si="282"/>
        <v>247.28100000000001</v>
      </c>
      <c r="AB83" s="49">
        <v>90</v>
      </c>
      <c r="AC83" s="41">
        <v>93.2</v>
      </c>
      <c r="AD83" s="26">
        <v>100</v>
      </c>
      <c r="AE83" s="186">
        <f t="shared" si="274"/>
        <v>32.000000000000028</v>
      </c>
      <c r="AF83" s="163">
        <f t="shared" si="283"/>
        <v>13.344000000000012</v>
      </c>
      <c r="AG83" s="224">
        <v>1</v>
      </c>
      <c r="AH83" s="41">
        <v>1.08</v>
      </c>
      <c r="AI83" s="187">
        <f t="shared" si="275"/>
        <v>1.08</v>
      </c>
      <c r="AJ83" s="168">
        <f t="shared" si="284"/>
        <v>0.45036000000000004</v>
      </c>
      <c r="AK83" s="870"/>
      <c r="AL83" s="731"/>
      <c r="AM83" s="163">
        <f t="shared" ref="AM83" si="287">IF(AL83=0,0,AVERAGE(B76:B83)*(AL83)/1000)</f>
        <v>0</v>
      </c>
      <c r="AN83" s="29">
        <f t="shared" ref="AN83:AN84" si="288">IF(B83=0,0,IF(F83&gt;0,SUM((F83-Z83)/F83*100),0))</f>
        <v>74.228596262494577</v>
      </c>
      <c r="AO83" s="25">
        <f t="shared" si="278"/>
        <v>97.228346456692918</v>
      </c>
      <c r="AP83" s="273">
        <f t="shared" si="279"/>
        <v>97.476635514018696</v>
      </c>
      <c r="AQ83" s="73">
        <v>52.5</v>
      </c>
      <c r="AR83" s="49"/>
      <c r="AS83" s="41"/>
      <c r="AT83" s="41"/>
      <c r="AU83" s="72">
        <f t="shared" si="280"/>
        <v>0</v>
      </c>
      <c r="AV83" s="222" t="s">
        <v>232</v>
      </c>
      <c r="AW83" s="199"/>
      <c r="AX83" s="7"/>
      <c r="AY83" s="188"/>
      <c r="AZ83" s="39"/>
      <c r="BA83" s="58"/>
      <c r="BB83" s="179">
        <f t="shared" si="227"/>
        <v>0</v>
      </c>
      <c r="BC83" s="163">
        <f t="shared" si="248"/>
        <v>0</v>
      </c>
      <c r="BD83" s="40"/>
      <c r="BE83" s="58"/>
      <c r="BF83" s="179">
        <f t="shared" si="228"/>
        <v>0</v>
      </c>
      <c r="BG83" s="163">
        <f t="shared" si="249"/>
        <v>0</v>
      </c>
      <c r="BH83" s="40"/>
      <c r="BI83" s="885">
        <v>0.01</v>
      </c>
      <c r="BJ83" s="163">
        <f t="shared" si="229"/>
        <v>4.1700000000000001E-3</v>
      </c>
      <c r="BK83" s="40"/>
      <c r="BL83" s="61"/>
      <c r="BM83" s="179">
        <f t="shared" si="230"/>
        <v>0</v>
      </c>
      <c r="BN83" s="163">
        <f t="shared" si="250"/>
        <v>0</v>
      </c>
      <c r="BO83" s="39"/>
      <c r="BP83" s="57"/>
      <c r="BQ83" s="179">
        <f t="shared" si="231"/>
        <v>0</v>
      </c>
      <c r="BR83" s="163">
        <f t="shared" si="251"/>
        <v>0</v>
      </c>
      <c r="BS83" s="39"/>
      <c r="BT83" s="62"/>
      <c r="BU83" s="179">
        <f t="shared" si="232"/>
        <v>0</v>
      </c>
      <c r="BV83" s="163">
        <f t="shared" si="252"/>
        <v>0</v>
      </c>
      <c r="BW83" s="39"/>
      <c r="BX83" s="56"/>
      <c r="BY83" s="178">
        <f t="shared" si="233"/>
        <v>0</v>
      </c>
      <c r="BZ83" s="163">
        <f t="shared" si="253"/>
        <v>0</v>
      </c>
      <c r="CA83" s="40"/>
      <c r="CB83" s="58"/>
      <c r="CC83" s="179">
        <f t="shared" si="234"/>
        <v>0</v>
      </c>
      <c r="CD83" s="163">
        <f t="shared" si="254"/>
        <v>0</v>
      </c>
      <c r="CE83" s="39"/>
      <c r="CF83" s="62"/>
      <c r="CG83" s="179">
        <f t="shared" si="235"/>
        <v>0</v>
      </c>
      <c r="CH83" s="163">
        <f t="shared" si="255"/>
        <v>0</v>
      </c>
      <c r="CI83" s="39"/>
      <c r="CJ83" s="56"/>
      <c r="CK83" s="178">
        <f t="shared" si="236"/>
        <v>0</v>
      </c>
      <c r="CL83" s="163">
        <f t="shared" si="256"/>
        <v>0</v>
      </c>
      <c r="CM83" s="40"/>
      <c r="CN83" s="86"/>
      <c r="CO83" s="179">
        <f t="shared" si="237"/>
        <v>0</v>
      </c>
      <c r="CP83" s="163">
        <f t="shared" si="257"/>
        <v>0</v>
      </c>
      <c r="CQ83" s="228" t="s">
        <v>94</v>
      </c>
      <c r="CR83" s="61">
        <v>0.01</v>
      </c>
      <c r="CS83" s="167">
        <f t="shared" si="238"/>
        <v>2.085E-3</v>
      </c>
      <c r="CT83" s="40"/>
      <c r="CU83" s="59"/>
      <c r="CV83" s="179">
        <f t="shared" si="239"/>
        <v>0</v>
      </c>
      <c r="CW83" s="163">
        <f t="shared" si="258"/>
        <v>0</v>
      </c>
      <c r="CX83" s="39"/>
      <c r="CY83" s="189"/>
      <c r="CZ83" s="179">
        <f t="shared" si="240"/>
        <v>0</v>
      </c>
      <c r="DA83" s="163">
        <f t="shared" si="259"/>
        <v>0</v>
      </c>
      <c r="DB83" s="39"/>
      <c r="DC83" s="63"/>
      <c r="DD83" s="179">
        <f t="shared" si="241"/>
        <v>0</v>
      </c>
      <c r="DE83" s="163">
        <f t="shared" si="260"/>
        <v>0</v>
      </c>
      <c r="DF83" s="39"/>
      <c r="DG83" s="62"/>
      <c r="DH83" s="729">
        <f t="shared" si="242"/>
        <v>0</v>
      </c>
      <c r="DI83" s="72">
        <f t="shared" si="261"/>
        <v>0</v>
      </c>
      <c r="DJ83" s="40"/>
      <c r="DK83" s="59"/>
      <c r="DL83" s="163">
        <f t="shared" si="243"/>
        <v>0</v>
      </c>
      <c r="DM83" s="178">
        <f t="shared" si="262"/>
        <v>0</v>
      </c>
      <c r="DN83" s="39"/>
      <c r="DO83" s="63"/>
      <c r="DP83" s="179">
        <f t="shared" si="244"/>
        <v>0</v>
      </c>
      <c r="DQ83" s="221">
        <f t="shared" si="263"/>
        <v>0</v>
      </c>
      <c r="DR83" s="305"/>
    </row>
    <row r="84" spans="1:122" outlineLevel="1" x14ac:dyDescent="0.25">
      <c r="A84" s="46">
        <f t="shared" si="245"/>
        <v>43171</v>
      </c>
      <c r="B84" s="23">
        <v>814</v>
      </c>
      <c r="C84" s="185">
        <v>7.9</v>
      </c>
      <c r="D84" s="24">
        <v>1</v>
      </c>
      <c r="E84" s="26">
        <v>976</v>
      </c>
      <c r="F84" s="26">
        <f t="shared" si="264"/>
        <v>976</v>
      </c>
      <c r="G84" s="163">
        <f t="shared" si="265"/>
        <v>794.46400000000006</v>
      </c>
      <c r="H84" s="24">
        <v>1</v>
      </c>
      <c r="I84" s="26">
        <v>448</v>
      </c>
      <c r="J84" s="26">
        <f t="shared" si="266"/>
        <v>448</v>
      </c>
      <c r="K84" s="163">
        <f t="shared" si="267"/>
        <v>364.67200000000003</v>
      </c>
      <c r="L84" s="49">
        <v>88</v>
      </c>
      <c r="M84" s="41">
        <v>112.6</v>
      </c>
      <c r="N84" s="26">
        <v>43</v>
      </c>
      <c r="O84" s="26">
        <f t="shared" si="268"/>
        <v>572.09302325581382</v>
      </c>
      <c r="P84" s="163">
        <f t="shared" si="269"/>
        <v>465.68372093023243</v>
      </c>
      <c r="Q84" s="24">
        <v>5</v>
      </c>
      <c r="R84" s="41">
        <v>3.31</v>
      </c>
      <c r="S84" s="41">
        <f t="shared" si="270"/>
        <v>16.55</v>
      </c>
      <c r="T84" s="168">
        <f t="shared" si="271"/>
        <v>13.4717</v>
      </c>
      <c r="U84" s="28"/>
      <c r="V84" s="221">
        <f t="shared" ref="V84" si="289">IF(U84=0,0,AVERAGE(B82:B84)*(U84)/1000)</f>
        <v>0</v>
      </c>
      <c r="W84" s="185">
        <v>9.1999999999999993</v>
      </c>
      <c r="X84" s="27">
        <v>1</v>
      </c>
      <c r="Y84" s="26">
        <v>396</v>
      </c>
      <c r="Z84" s="186">
        <f t="shared" si="273"/>
        <v>396</v>
      </c>
      <c r="AA84" s="221">
        <f t="shared" si="282"/>
        <v>322.34399999999999</v>
      </c>
      <c r="AB84" s="49">
        <v>87.5</v>
      </c>
      <c r="AC84" s="41">
        <v>91.1</v>
      </c>
      <c r="AD84" s="26">
        <v>100</v>
      </c>
      <c r="AE84" s="186">
        <f t="shared" si="274"/>
        <v>35.999999999999943</v>
      </c>
      <c r="AF84" s="163">
        <f t="shared" si="283"/>
        <v>29.303999999999952</v>
      </c>
      <c r="AG84" s="224">
        <v>1</v>
      </c>
      <c r="AH84" s="41">
        <v>0.85899999999999999</v>
      </c>
      <c r="AI84" s="187">
        <f t="shared" si="275"/>
        <v>0.85899999999999999</v>
      </c>
      <c r="AJ84" s="168">
        <f t="shared" si="284"/>
        <v>0.69922600000000001</v>
      </c>
      <c r="AK84" s="870"/>
      <c r="AL84" s="731"/>
      <c r="AM84" s="163">
        <f t="shared" ref="AM84" si="290">IF(AL84=0,0,AVERAGE(B79:B84)*(AL84)/1000)</f>
        <v>0</v>
      </c>
      <c r="AN84" s="29">
        <f t="shared" si="288"/>
        <v>59.426229508196727</v>
      </c>
      <c r="AO84" s="25">
        <f t="shared" si="278"/>
        <v>93.707317073170742</v>
      </c>
      <c r="AP84" s="273">
        <f t="shared" si="279"/>
        <v>94.809667673716007</v>
      </c>
      <c r="AQ84" s="259">
        <v>53.6</v>
      </c>
      <c r="AR84" s="49"/>
      <c r="AS84" s="41"/>
      <c r="AT84" s="41"/>
      <c r="AU84" s="71">
        <f t="shared" si="280"/>
        <v>0</v>
      </c>
      <c r="AV84" s="222" t="s">
        <v>232</v>
      </c>
      <c r="AW84" s="199"/>
      <c r="AX84" s="7" t="s">
        <v>327</v>
      </c>
      <c r="AY84" s="188"/>
      <c r="AZ84" s="39"/>
      <c r="BA84" s="58"/>
      <c r="BB84" s="179">
        <f t="shared" si="227"/>
        <v>0</v>
      </c>
      <c r="BC84" s="163">
        <f t="shared" si="248"/>
        <v>0</v>
      </c>
      <c r="BD84" s="40"/>
      <c r="BE84" s="58"/>
      <c r="BF84" s="179">
        <f t="shared" si="228"/>
        <v>0</v>
      </c>
      <c r="BG84" s="163">
        <f t="shared" si="249"/>
        <v>0</v>
      </c>
      <c r="BH84" s="40"/>
      <c r="BI84" s="885">
        <v>0.01</v>
      </c>
      <c r="BJ84" s="163">
        <f t="shared" si="229"/>
        <v>8.1400000000000014E-3</v>
      </c>
      <c r="BK84" s="40"/>
      <c r="BL84" s="61"/>
      <c r="BM84" s="179">
        <f t="shared" si="230"/>
        <v>0</v>
      </c>
      <c r="BN84" s="163">
        <f t="shared" si="250"/>
        <v>0</v>
      </c>
      <c r="BO84" s="39"/>
      <c r="BP84" s="57"/>
      <c r="BQ84" s="179">
        <f t="shared" si="231"/>
        <v>0</v>
      </c>
      <c r="BR84" s="163">
        <f t="shared" si="251"/>
        <v>0</v>
      </c>
      <c r="BS84" s="39"/>
      <c r="BT84" s="62"/>
      <c r="BU84" s="179">
        <f t="shared" si="232"/>
        <v>0</v>
      </c>
      <c r="BV84" s="163">
        <f t="shared" si="252"/>
        <v>0</v>
      </c>
      <c r="BW84" s="39"/>
      <c r="BX84" s="56"/>
      <c r="BY84" s="178">
        <f t="shared" si="233"/>
        <v>0</v>
      </c>
      <c r="BZ84" s="163">
        <f t="shared" si="253"/>
        <v>0</v>
      </c>
      <c r="CA84" s="40"/>
      <c r="CB84" s="58"/>
      <c r="CC84" s="179">
        <f t="shared" si="234"/>
        <v>0</v>
      </c>
      <c r="CD84" s="163">
        <f t="shared" si="254"/>
        <v>0</v>
      </c>
      <c r="CE84" s="39"/>
      <c r="CF84" s="62"/>
      <c r="CG84" s="179">
        <f t="shared" si="235"/>
        <v>0</v>
      </c>
      <c r="CH84" s="163">
        <f t="shared" si="255"/>
        <v>0</v>
      </c>
      <c r="CI84" s="39"/>
      <c r="CJ84" s="56"/>
      <c r="CK84" s="178">
        <f t="shared" si="236"/>
        <v>0</v>
      </c>
      <c r="CL84" s="163">
        <f t="shared" si="256"/>
        <v>0</v>
      </c>
      <c r="CM84" s="40"/>
      <c r="CN84" s="86"/>
      <c r="CO84" s="179">
        <f t="shared" si="237"/>
        <v>0</v>
      </c>
      <c r="CP84" s="163">
        <f t="shared" si="257"/>
        <v>0</v>
      </c>
      <c r="CQ84" s="228" t="s">
        <v>94</v>
      </c>
      <c r="CR84" s="61">
        <v>0.01</v>
      </c>
      <c r="CS84" s="167">
        <f t="shared" si="238"/>
        <v>4.0700000000000007E-3</v>
      </c>
      <c r="CT84" s="40"/>
      <c r="CU84" s="59"/>
      <c r="CV84" s="179">
        <f t="shared" si="239"/>
        <v>0</v>
      </c>
      <c r="CW84" s="163">
        <f t="shared" si="258"/>
        <v>0</v>
      </c>
      <c r="CX84" s="39"/>
      <c r="CY84" s="189"/>
      <c r="CZ84" s="179">
        <f t="shared" si="240"/>
        <v>0</v>
      </c>
      <c r="DA84" s="163">
        <f t="shared" si="259"/>
        <v>0</v>
      </c>
      <c r="DB84" s="39"/>
      <c r="DC84" s="63"/>
      <c r="DD84" s="179">
        <f t="shared" si="241"/>
        <v>0</v>
      </c>
      <c r="DE84" s="163">
        <f t="shared" si="260"/>
        <v>0</v>
      </c>
      <c r="DF84" s="39"/>
      <c r="DG84" s="62"/>
      <c r="DH84" s="729">
        <f t="shared" si="242"/>
        <v>0</v>
      </c>
      <c r="DI84" s="72">
        <f t="shared" si="261"/>
        <v>0</v>
      </c>
      <c r="DJ84" s="40"/>
      <c r="DK84" s="59"/>
      <c r="DL84" s="163">
        <f t="shared" si="243"/>
        <v>0</v>
      </c>
      <c r="DM84" s="178">
        <f t="shared" si="262"/>
        <v>0</v>
      </c>
      <c r="DN84" s="39"/>
      <c r="DO84" s="63"/>
      <c r="DP84" s="179">
        <f t="shared" si="244"/>
        <v>0</v>
      </c>
      <c r="DQ84" s="221">
        <f t="shared" si="263"/>
        <v>0</v>
      </c>
      <c r="DR84" s="305"/>
    </row>
    <row r="85" spans="1:122" outlineLevel="1" x14ac:dyDescent="0.25">
      <c r="A85" s="46">
        <f t="shared" si="245"/>
        <v>43172</v>
      </c>
      <c r="B85" s="23">
        <v>884</v>
      </c>
      <c r="C85" s="185">
        <v>7.8</v>
      </c>
      <c r="D85" s="24">
        <v>1</v>
      </c>
      <c r="E85" s="26">
        <v>686</v>
      </c>
      <c r="F85" s="26">
        <f t="shared" si="264"/>
        <v>686</v>
      </c>
      <c r="G85" s="163">
        <f t="shared" si="265"/>
        <v>606.42399999999998</v>
      </c>
      <c r="H85" s="24">
        <v>1</v>
      </c>
      <c r="I85" s="26">
        <v>390</v>
      </c>
      <c r="J85" s="26">
        <f t="shared" si="266"/>
        <v>390</v>
      </c>
      <c r="K85" s="163">
        <f t="shared" si="267"/>
        <v>344.76</v>
      </c>
      <c r="L85" s="49">
        <v>89.4</v>
      </c>
      <c r="M85" s="41">
        <v>105.1</v>
      </c>
      <c r="N85" s="26">
        <v>40</v>
      </c>
      <c r="O85" s="26">
        <f t="shared" si="268"/>
        <v>392.49999999999972</v>
      </c>
      <c r="P85" s="163">
        <f t="shared" si="269"/>
        <v>346.96999999999974</v>
      </c>
      <c r="Q85" s="24">
        <v>5</v>
      </c>
      <c r="R85" s="41">
        <v>2.06</v>
      </c>
      <c r="S85" s="41">
        <f t="shared" si="270"/>
        <v>10.3</v>
      </c>
      <c r="T85" s="168">
        <f t="shared" si="271"/>
        <v>9.1052</v>
      </c>
      <c r="U85" s="28">
        <v>31.2</v>
      </c>
      <c r="V85" s="221">
        <f t="shared" ref="V85" si="291">IF(U85=0,0,IF(COUNT(B85)=0,0,(AVERAGE(B85)*U85/1000)))</f>
        <v>27.5808</v>
      </c>
      <c r="W85" s="185">
        <v>9.35</v>
      </c>
      <c r="X85" s="27">
        <v>1</v>
      </c>
      <c r="Y85" s="26">
        <v>227</v>
      </c>
      <c r="Z85" s="186">
        <f t="shared" si="273"/>
        <v>227</v>
      </c>
      <c r="AA85" s="221">
        <f t="shared" si="282"/>
        <v>200.66800000000001</v>
      </c>
      <c r="AB85" s="49">
        <v>89.2</v>
      </c>
      <c r="AC85" s="41">
        <v>90.9</v>
      </c>
      <c r="AD85" s="26">
        <v>100</v>
      </c>
      <c r="AE85" s="186">
        <f t="shared" si="274"/>
        <v>17.000000000000028</v>
      </c>
      <c r="AF85" s="163">
        <f t="shared" si="283"/>
        <v>15.028000000000025</v>
      </c>
      <c r="AG85" s="224">
        <v>1</v>
      </c>
      <c r="AH85" s="41">
        <v>0.53</v>
      </c>
      <c r="AI85" s="187">
        <f t="shared" si="275"/>
        <v>0.53</v>
      </c>
      <c r="AJ85" s="168">
        <f t="shared" si="284"/>
        <v>0.46852000000000005</v>
      </c>
      <c r="AK85" s="870"/>
      <c r="AL85" s="731">
        <v>9.6</v>
      </c>
      <c r="AM85" s="163">
        <f t="shared" ref="AM85" si="292">IF(AL85=0,0,AVERAGE(B78:B85)*(AL85)/1000)</f>
        <v>7.1675999999999993</v>
      </c>
      <c r="AN85" s="29">
        <f t="shared" ref="AN85:AN86" si="293">IF(B85=0,0,IF(F85&gt;0,SUM((F85-Z85)/F85*100),0))</f>
        <v>66.909620991253647</v>
      </c>
      <c r="AO85" s="25">
        <f t="shared" si="278"/>
        <v>95.668789808917182</v>
      </c>
      <c r="AP85" s="273">
        <f t="shared" si="279"/>
        <v>94.854368932038852</v>
      </c>
      <c r="AQ85" s="73">
        <v>53.23</v>
      </c>
      <c r="AR85" s="49"/>
      <c r="AS85" s="41"/>
      <c r="AT85" s="41"/>
      <c r="AU85" s="72">
        <f t="shared" si="280"/>
        <v>0</v>
      </c>
      <c r="AV85" s="222" t="s">
        <v>232</v>
      </c>
      <c r="AW85" s="199"/>
      <c r="AX85" s="7" t="s">
        <v>286</v>
      </c>
      <c r="AY85" s="188"/>
      <c r="AZ85" s="39"/>
      <c r="BA85" s="58">
        <v>17</v>
      </c>
      <c r="BB85" s="179">
        <f t="shared" si="227"/>
        <v>15.028</v>
      </c>
      <c r="BC85" s="163">
        <f t="shared" si="248"/>
        <v>15.028</v>
      </c>
      <c r="BD85" s="40" t="s">
        <v>94</v>
      </c>
      <c r="BE85" s="58">
        <v>0.06</v>
      </c>
      <c r="BF85" s="179">
        <f t="shared" si="228"/>
        <v>2.6519999999999998E-2</v>
      </c>
      <c r="BG85" s="163">
        <f t="shared" si="249"/>
        <v>5.3039999999999997E-2</v>
      </c>
      <c r="BH85" s="40"/>
      <c r="BI85" s="885">
        <v>0.01</v>
      </c>
      <c r="BJ85" s="163">
        <f t="shared" si="229"/>
        <v>8.8400000000000006E-3</v>
      </c>
      <c r="BK85" s="40"/>
      <c r="BL85" s="61">
        <v>0.18</v>
      </c>
      <c r="BM85" s="179">
        <f t="shared" si="230"/>
        <v>0.15912000000000001</v>
      </c>
      <c r="BN85" s="163">
        <f t="shared" si="250"/>
        <v>0.15912000000000001</v>
      </c>
      <c r="BO85" s="39"/>
      <c r="BP85" s="57">
        <v>29.4</v>
      </c>
      <c r="BQ85" s="179">
        <f t="shared" si="231"/>
        <v>25.989599999999999</v>
      </c>
      <c r="BR85" s="163">
        <f t="shared" si="251"/>
        <v>25.989599999999999</v>
      </c>
      <c r="BS85" s="39"/>
      <c r="BT85" s="62">
        <v>4.3600000000000003</v>
      </c>
      <c r="BU85" s="179">
        <f t="shared" si="232"/>
        <v>3.8542400000000003</v>
      </c>
      <c r="BV85" s="163">
        <f t="shared" si="252"/>
        <v>3.8542400000000003</v>
      </c>
      <c r="BW85" s="39"/>
      <c r="BX85" s="56">
        <v>0.22</v>
      </c>
      <c r="BY85" s="178">
        <f t="shared" si="233"/>
        <v>0.19447999999999999</v>
      </c>
      <c r="BZ85" s="163">
        <f t="shared" si="253"/>
        <v>0.19447999999999999</v>
      </c>
      <c r="CA85" s="40" t="s">
        <v>94</v>
      </c>
      <c r="CB85" s="58">
        <v>0.06</v>
      </c>
      <c r="CC85" s="179">
        <f t="shared" si="234"/>
        <v>2.6519999999999998E-2</v>
      </c>
      <c r="CD85" s="163">
        <f t="shared" si="254"/>
        <v>5.3039999999999997E-2</v>
      </c>
      <c r="CE85" s="39"/>
      <c r="CF85" s="62">
        <v>49.5</v>
      </c>
      <c r="CG85" s="179">
        <f t="shared" si="235"/>
        <v>43.758000000000003</v>
      </c>
      <c r="CH85" s="163">
        <f t="shared" si="255"/>
        <v>43.758000000000003</v>
      </c>
      <c r="CI85" s="39"/>
      <c r="CJ85" s="56">
        <v>0.89</v>
      </c>
      <c r="CK85" s="178">
        <f t="shared" si="236"/>
        <v>0.78676000000000001</v>
      </c>
      <c r="CL85" s="163">
        <f t="shared" si="256"/>
        <v>0.78676000000000001</v>
      </c>
      <c r="CM85" s="40" t="s">
        <v>94</v>
      </c>
      <c r="CN85" s="86">
        <v>0.06</v>
      </c>
      <c r="CO85" s="179">
        <f t="shared" si="237"/>
        <v>2.6519999999999998E-2</v>
      </c>
      <c r="CP85" s="163">
        <f t="shared" si="257"/>
        <v>5.3039999999999997E-2</v>
      </c>
      <c r="CQ85" s="228" t="s">
        <v>94</v>
      </c>
      <c r="CR85" s="61">
        <v>0.01</v>
      </c>
      <c r="CS85" s="167">
        <f t="shared" si="238"/>
        <v>4.4200000000000003E-3</v>
      </c>
      <c r="CT85" s="40" t="s">
        <v>94</v>
      </c>
      <c r="CU85" s="59">
        <v>0.03</v>
      </c>
      <c r="CV85" s="179">
        <f t="shared" si="239"/>
        <v>1.3259999999999999E-2</v>
      </c>
      <c r="CW85" s="163">
        <f t="shared" si="258"/>
        <v>2.6519999999999998E-2</v>
      </c>
      <c r="CX85" s="39"/>
      <c r="CY85" s="189">
        <v>0.23</v>
      </c>
      <c r="CZ85" s="179">
        <f t="shared" si="240"/>
        <v>0.20332000000000003</v>
      </c>
      <c r="DA85" s="163">
        <f t="shared" si="259"/>
        <v>0.20332000000000003</v>
      </c>
      <c r="DB85" s="39"/>
      <c r="DC85" s="63">
        <v>7.0000000000000007E-2</v>
      </c>
      <c r="DD85" s="179">
        <f t="shared" si="241"/>
        <v>6.1880000000000004E-2</v>
      </c>
      <c r="DE85" s="163">
        <f t="shared" si="260"/>
        <v>6.1880000000000004E-2</v>
      </c>
      <c r="DF85" s="39"/>
      <c r="DG85" s="62">
        <v>0.12</v>
      </c>
      <c r="DH85" s="729">
        <f t="shared" si="242"/>
        <v>0.10607999999999999</v>
      </c>
      <c r="DI85" s="72">
        <f t="shared" si="261"/>
        <v>0.10607999999999999</v>
      </c>
      <c r="DJ85" s="40" t="s">
        <v>94</v>
      </c>
      <c r="DK85" s="59">
        <v>0.06</v>
      </c>
      <c r="DL85" s="163">
        <f t="shared" si="243"/>
        <v>2.6519999999999998E-2</v>
      </c>
      <c r="DM85" s="178">
        <f t="shared" si="262"/>
        <v>5.3039999999999997E-2</v>
      </c>
      <c r="DN85" s="39"/>
      <c r="DO85" s="63">
        <v>0.3</v>
      </c>
      <c r="DP85" s="179">
        <f t="shared" si="244"/>
        <v>0.26519999999999999</v>
      </c>
      <c r="DQ85" s="221">
        <f t="shared" si="263"/>
        <v>0.26519999999999999</v>
      </c>
      <c r="DR85" s="305"/>
    </row>
    <row r="86" spans="1:122" outlineLevel="1" x14ac:dyDescent="0.25">
      <c r="A86" s="46">
        <f t="shared" si="245"/>
        <v>43173</v>
      </c>
      <c r="B86" s="23">
        <v>835</v>
      </c>
      <c r="C86" s="185">
        <v>8.85</v>
      </c>
      <c r="D86" s="24">
        <v>1</v>
      </c>
      <c r="E86" s="26">
        <v>1784</v>
      </c>
      <c r="F86" s="26">
        <f t="shared" si="264"/>
        <v>1784</v>
      </c>
      <c r="G86" s="163">
        <f t="shared" si="265"/>
        <v>1489.64</v>
      </c>
      <c r="H86" s="24">
        <v>1</v>
      </c>
      <c r="I86" s="26">
        <v>1230</v>
      </c>
      <c r="J86" s="26">
        <f t="shared" si="266"/>
        <v>1230</v>
      </c>
      <c r="K86" s="163">
        <f t="shared" si="267"/>
        <v>1027.05</v>
      </c>
      <c r="L86" s="49">
        <v>86</v>
      </c>
      <c r="M86" s="41">
        <v>104.9</v>
      </c>
      <c r="N86" s="26">
        <v>36</v>
      </c>
      <c r="O86" s="26">
        <f t="shared" si="268"/>
        <v>525.00000000000023</v>
      </c>
      <c r="P86" s="163">
        <f t="shared" si="269"/>
        <v>438.37500000000017</v>
      </c>
      <c r="Q86" s="24">
        <v>10</v>
      </c>
      <c r="R86" s="41">
        <v>1.99</v>
      </c>
      <c r="S86" s="41">
        <f t="shared" si="270"/>
        <v>19.899999999999999</v>
      </c>
      <c r="T86" s="168">
        <f t="shared" si="271"/>
        <v>16.616499999999998</v>
      </c>
      <c r="U86" s="28"/>
      <c r="V86" s="221">
        <f t="shared" ref="V86" si="294">IF(U86=0,0,AVERAGE(B84:B86)*(U86)/1000)</f>
        <v>0</v>
      </c>
      <c r="W86" s="185">
        <v>9.15</v>
      </c>
      <c r="X86" s="27">
        <v>1</v>
      </c>
      <c r="Y86" s="26">
        <v>601</v>
      </c>
      <c r="Z86" s="186">
        <f t="shared" si="273"/>
        <v>601</v>
      </c>
      <c r="AA86" s="221">
        <f t="shared" si="282"/>
        <v>501.83499999999998</v>
      </c>
      <c r="AB86" s="49">
        <v>87</v>
      </c>
      <c r="AC86" s="41">
        <v>90</v>
      </c>
      <c r="AD86" s="26">
        <v>100</v>
      </c>
      <c r="AE86" s="186">
        <f t="shared" si="274"/>
        <v>30</v>
      </c>
      <c r="AF86" s="163">
        <f t="shared" si="283"/>
        <v>25.05</v>
      </c>
      <c r="AG86" s="224">
        <v>1</v>
      </c>
      <c r="AH86" s="41">
        <v>0.69499999999999995</v>
      </c>
      <c r="AI86" s="187">
        <f t="shared" si="275"/>
        <v>0.69499999999999995</v>
      </c>
      <c r="AJ86" s="168">
        <f t="shared" si="284"/>
        <v>0.58032499999999998</v>
      </c>
      <c r="AK86" s="870"/>
      <c r="AL86" s="731"/>
      <c r="AM86" s="163">
        <f t="shared" ref="AM86" si="295">IF(AL86=0,0,AVERAGE(B81:B86)*(AL86)/1000)</f>
        <v>0</v>
      </c>
      <c r="AN86" s="29">
        <f t="shared" si="293"/>
        <v>66.311659192825118</v>
      </c>
      <c r="AO86" s="25">
        <f t="shared" si="278"/>
        <v>94.285714285714278</v>
      </c>
      <c r="AP86" s="273">
        <f t="shared" si="279"/>
        <v>96.507537688442213</v>
      </c>
      <c r="AQ86" s="259">
        <v>52.7</v>
      </c>
      <c r="AR86" s="49"/>
      <c r="AS86" s="41"/>
      <c r="AT86" s="41"/>
      <c r="AU86" s="71">
        <f t="shared" si="280"/>
        <v>0</v>
      </c>
      <c r="AV86" s="222" t="s">
        <v>232</v>
      </c>
      <c r="AW86" s="199"/>
      <c r="AX86" s="7" t="s">
        <v>243</v>
      </c>
      <c r="AY86" s="188"/>
      <c r="AZ86" s="39"/>
      <c r="BA86" s="58"/>
      <c r="BB86" s="179">
        <f t="shared" si="227"/>
        <v>0</v>
      </c>
      <c r="BC86" s="163">
        <f t="shared" si="248"/>
        <v>0</v>
      </c>
      <c r="BD86" s="40"/>
      <c r="BE86" s="58"/>
      <c r="BF86" s="179">
        <f t="shared" si="228"/>
        <v>0</v>
      </c>
      <c r="BG86" s="163">
        <f t="shared" si="249"/>
        <v>0</v>
      </c>
      <c r="BH86" s="40"/>
      <c r="BI86" s="885">
        <v>0.03</v>
      </c>
      <c r="BJ86" s="163">
        <f t="shared" si="229"/>
        <v>2.5049999999999999E-2</v>
      </c>
      <c r="BK86" s="40"/>
      <c r="BL86" s="61"/>
      <c r="BM86" s="179">
        <f t="shared" si="230"/>
        <v>0</v>
      </c>
      <c r="BN86" s="163">
        <f t="shared" si="250"/>
        <v>0</v>
      </c>
      <c r="BO86" s="39"/>
      <c r="BP86" s="57"/>
      <c r="BQ86" s="179">
        <f t="shared" si="231"/>
        <v>0</v>
      </c>
      <c r="BR86" s="163">
        <f t="shared" si="251"/>
        <v>0</v>
      </c>
      <c r="BS86" s="39"/>
      <c r="BT86" s="62"/>
      <c r="BU86" s="179">
        <f t="shared" si="232"/>
        <v>0</v>
      </c>
      <c r="BV86" s="163">
        <f t="shared" si="252"/>
        <v>0</v>
      </c>
      <c r="BW86" s="39"/>
      <c r="BX86" s="56"/>
      <c r="BY86" s="178">
        <f t="shared" si="233"/>
        <v>0</v>
      </c>
      <c r="BZ86" s="163">
        <f t="shared" si="253"/>
        <v>0</v>
      </c>
      <c r="CA86" s="40"/>
      <c r="CB86" s="58"/>
      <c r="CC86" s="179">
        <f t="shared" si="234"/>
        <v>0</v>
      </c>
      <c r="CD86" s="163">
        <f t="shared" si="254"/>
        <v>0</v>
      </c>
      <c r="CE86" s="39"/>
      <c r="CF86" s="62"/>
      <c r="CG86" s="179">
        <f t="shared" si="235"/>
        <v>0</v>
      </c>
      <c r="CH86" s="163">
        <f t="shared" si="255"/>
        <v>0</v>
      </c>
      <c r="CI86" s="39"/>
      <c r="CJ86" s="56"/>
      <c r="CK86" s="178">
        <f t="shared" si="236"/>
        <v>0</v>
      </c>
      <c r="CL86" s="163">
        <f t="shared" si="256"/>
        <v>0</v>
      </c>
      <c r="CM86" s="40"/>
      <c r="CN86" s="86"/>
      <c r="CO86" s="179">
        <f t="shared" si="237"/>
        <v>0</v>
      </c>
      <c r="CP86" s="163">
        <f t="shared" si="257"/>
        <v>0</v>
      </c>
      <c r="CQ86" s="228" t="s">
        <v>94</v>
      </c>
      <c r="CR86" s="61">
        <v>0.01</v>
      </c>
      <c r="CS86" s="167">
        <f t="shared" si="238"/>
        <v>4.1749999999999999E-3</v>
      </c>
      <c r="CT86" s="40"/>
      <c r="CU86" s="59"/>
      <c r="CV86" s="179">
        <f t="shared" si="239"/>
        <v>0</v>
      </c>
      <c r="CW86" s="163">
        <f t="shared" si="258"/>
        <v>0</v>
      </c>
      <c r="CX86" s="39"/>
      <c r="CY86" s="189"/>
      <c r="CZ86" s="179">
        <f t="shared" si="240"/>
        <v>0</v>
      </c>
      <c r="DA86" s="163">
        <f t="shared" si="259"/>
        <v>0</v>
      </c>
      <c r="DB86" s="39"/>
      <c r="DC86" s="63"/>
      <c r="DD86" s="179">
        <f t="shared" si="241"/>
        <v>0</v>
      </c>
      <c r="DE86" s="163">
        <f t="shared" si="260"/>
        <v>0</v>
      </c>
      <c r="DF86" s="39"/>
      <c r="DG86" s="62"/>
      <c r="DH86" s="729">
        <f t="shared" si="242"/>
        <v>0</v>
      </c>
      <c r="DI86" s="72">
        <f t="shared" si="261"/>
        <v>0</v>
      </c>
      <c r="DJ86" s="40"/>
      <c r="DK86" s="59"/>
      <c r="DL86" s="163">
        <f t="shared" si="243"/>
        <v>0</v>
      </c>
      <c r="DM86" s="178">
        <f t="shared" si="262"/>
        <v>0</v>
      </c>
      <c r="DN86" s="39"/>
      <c r="DO86" s="63"/>
      <c r="DP86" s="179">
        <f t="shared" si="244"/>
        <v>0</v>
      </c>
      <c r="DQ86" s="221">
        <f t="shared" si="263"/>
        <v>0</v>
      </c>
      <c r="DR86" s="305"/>
    </row>
    <row r="87" spans="1:122" outlineLevel="1" x14ac:dyDescent="0.25">
      <c r="A87" s="46">
        <f t="shared" si="245"/>
        <v>43174</v>
      </c>
      <c r="B87" s="23">
        <v>759</v>
      </c>
      <c r="C87" s="185">
        <v>7.65</v>
      </c>
      <c r="D87" s="24">
        <v>1</v>
      </c>
      <c r="E87" s="26">
        <v>2057</v>
      </c>
      <c r="F87" s="26">
        <f t="shared" si="264"/>
        <v>2057</v>
      </c>
      <c r="G87" s="163">
        <f t="shared" si="265"/>
        <v>1561.2629999999999</v>
      </c>
      <c r="H87" s="24">
        <v>1</v>
      </c>
      <c r="I87" s="26">
        <v>1541</v>
      </c>
      <c r="J87" s="26">
        <f t="shared" si="266"/>
        <v>1541</v>
      </c>
      <c r="K87" s="163">
        <f t="shared" si="267"/>
        <v>1169.6189999999999</v>
      </c>
      <c r="L87" s="49">
        <v>88.4</v>
      </c>
      <c r="M87" s="41">
        <v>108.3</v>
      </c>
      <c r="N87" s="26">
        <v>40</v>
      </c>
      <c r="O87" s="26">
        <f t="shared" si="268"/>
        <v>497.49999999999983</v>
      </c>
      <c r="P87" s="163">
        <f t="shared" si="269"/>
        <v>377.60249999999991</v>
      </c>
      <c r="Q87" s="24">
        <v>10</v>
      </c>
      <c r="R87" s="41">
        <v>1.66</v>
      </c>
      <c r="S87" s="41">
        <f t="shared" si="270"/>
        <v>16.599999999999998</v>
      </c>
      <c r="T87" s="168">
        <f t="shared" si="271"/>
        <v>12.599399999999997</v>
      </c>
      <c r="U87" s="28"/>
      <c r="V87" s="221">
        <f t="shared" ref="V87" si="296">IF(U87=0,0,IF(COUNT(B87)=0,0,(AVERAGE(B87)*U87/1000)))</f>
        <v>0</v>
      </c>
      <c r="W87" s="185">
        <v>9.1999999999999993</v>
      </c>
      <c r="X87" s="27">
        <v>1</v>
      </c>
      <c r="Y87" s="26">
        <v>1268</v>
      </c>
      <c r="Z87" s="186">
        <f t="shared" si="273"/>
        <v>1268</v>
      </c>
      <c r="AA87" s="221">
        <f t="shared" si="282"/>
        <v>962.41200000000003</v>
      </c>
      <c r="AB87" s="49">
        <v>89.2</v>
      </c>
      <c r="AC87" s="41">
        <v>92.9</v>
      </c>
      <c r="AD87" s="26">
        <v>49</v>
      </c>
      <c r="AE87" s="186">
        <f t="shared" si="274"/>
        <v>75.510204081632708</v>
      </c>
      <c r="AF87" s="163">
        <f t="shared" si="283"/>
        <v>57.312244897959225</v>
      </c>
      <c r="AG87" s="224">
        <v>1</v>
      </c>
      <c r="AH87" s="41">
        <v>1.68</v>
      </c>
      <c r="AI87" s="187">
        <f t="shared" si="275"/>
        <v>1.68</v>
      </c>
      <c r="AJ87" s="168">
        <f t="shared" si="284"/>
        <v>1.2751199999999998</v>
      </c>
      <c r="AK87" s="870"/>
      <c r="AL87" s="731"/>
      <c r="AM87" s="163">
        <f t="shared" ref="AM87" si="297">IF(AL87=0,0,AVERAGE(B80:B87)*(AL87)/1000)</f>
        <v>0</v>
      </c>
      <c r="AN87" s="29">
        <f t="shared" ref="AN87:AN88" si="298">IF(B87=0,0,IF(F87&gt;0,SUM((F87-Z87)/F87*100),0))</f>
        <v>38.356830335439959</v>
      </c>
      <c r="AO87" s="25">
        <f t="shared" si="278"/>
        <v>84.822069531330101</v>
      </c>
      <c r="AP87" s="273">
        <f t="shared" si="279"/>
        <v>89.879518072289159</v>
      </c>
      <c r="AQ87" s="73">
        <v>53.2</v>
      </c>
      <c r="AR87" s="49"/>
      <c r="AS87" s="41"/>
      <c r="AT87" s="41"/>
      <c r="AU87" s="72">
        <f t="shared" si="280"/>
        <v>0</v>
      </c>
      <c r="AV87" s="222" t="s">
        <v>232</v>
      </c>
      <c r="AW87" s="199" t="s">
        <v>242</v>
      </c>
      <c r="AX87" s="7" t="s">
        <v>241</v>
      </c>
      <c r="AY87" s="188"/>
      <c r="AZ87" s="39"/>
      <c r="BA87" s="58"/>
      <c r="BB87" s="179">
        <f t="shared" si="227"/>
        <v>0</v>
      </c>
      <c r="BC87" s="163">
        <f t="shared" si="248"/>
        <v>0</v>
      </c>
      <c r="BD87" s="40"/>
      <c r="BE87" s="58"/>
      <c r="BF87" s="179">
        <f t="shared" si="228"/>
        <v>0</v>
      </c>
      <c r="BG87" s="163">
        <f t="shared" si="249"/>
        <v>0</v>
      </c>
      <c r="BH87" s="40"/>
      <c r="BI87" s="885">
        <v>0.02</v>
      </c>
      <c r="BJ87" s="163">
        <f t="shared" si="229"/>
        <v>1.5179999999999999E-2</v>
      </c>
      <c r="BK87" s="40"/>
      <c r="BL87" s="61"/>
      <c r="BM87" s="179">
        <f t="shared" si="230"/>
        <v>0</v>
      </c>
      <c r="BN87" s="163">
        <f t="shared" si="250"/>
        <v>0</v>
      </c>
      <c r="BO87" s="39"/>
      <c r="BP87" s="57"/>
      <c r="BQ87" s="179">
        <f t="shared" si="231"/>
        <v>0</v>
      </c>
      <c r="BR87" s="163">
        <f t="shared" si="251"/>
        <v>0</v>
      </c>
      <c r="BS87" s="39"/>
      <c r="BT87" s="62"/>
      <c r="BU87" s="179">
        <f t="shared" si="232"/>
        <v>0</v>
      </c>
      <c r="BV87" s="163">
        <f t="shared" si="252"/>
        <v>0</v>
      </c>
      <c r="BW87" s="39"/>
      <c r="BX87" s="56"/>
      <c r="BY87" s="178">
        <f t="shared" si="233"/>
        <v>0</v>
      </c>
      <c r="BZ87" s="163">
        <f t="shared" si="253"/>
        <v>0</v>
      </c>
      <c r="CA87" s="40"/>
      <c r="CB87" s="58"/>
      <c r="CC87" s="179">
        <f t="shared" si="234"/>
        <v>0</v>
      </c>
      <c r="CD87" s="163">
        <f t="shared" si="254"/>
        <v>0</v>
      </c>
      <c r="CE87" s="39"/>
      <c r="CF87" s="62"/>
      <c r="CG87" s="179">
        <f t="shared" si="235"/>
        <v>0</v>
      </c>
      <c r="CH87" s="163">
        <f t="shared" si="255"/>
        <v>0</v>
      </c>
      <c r="CI87" s="39"/>
      <c r="CJ87" s="56"/>
      <c r="CK87" s="178">
        <f t="shared" si="236"/>
        <v>0</v>
      </c>
      <c r="CL87" s="163">
        <f t="shared" si="256"/>
        <v>0</v>
      </c>
      <c r="CM87" s="40"/>
      <c r="CN87" s="86"/>
      <c r="CO87" s="179">
        <f t="shared" si="237"/>
        <v>0</v>
      </c>
      <c r="CP87" s="163">
        <f t="shared" si="257"/>
        <v>0</v>
      </c>
      <c r="CQ87" s="228" t="s">
        <v>94</v>
      </c>
      <c r="CR87" s="61">
        <v>0.01</v>
      </c>
      <c r="CS87" s="167">
        <f t="shared" si="238"/>
        <v>3.7949999999999998E-3</v>
      </c>
      <c r="CT87" s="40"/>
      <c r="CU87" s="59"/>
      <c r="CV87" s="179">
        <f t="shared" si="239"/>
        <v>0</v>
      </c>
      <c r="CW87" s="163">
        <f t="shared" si="258"/>
        <v>0</v>
      </c>
      <c r="CX87" s="39"/>
      <c r="CY87" s="189"/>
      <c r="CZ87" s="179">
        <f t="shared" si="240"/>
        <v>0</v>
      </c>
      <c r="DA87" s="163">
        <f t="shared" si="259"/>
        <v>0</v>
      </c>
      <c r="DB87" s="39"/>
      <c r="DC87" s="63"/>
      <c r="DD87" s="179">
        <f t="shared" si="241"/>
        <v>0</v>
      </c>
      <c r="DE87" s="163">
        <f t="shared" si="260"/>
        <v>0</v>
      </c>
      <c r="DF87" s="39"/>
      <c r="DG87" s="62"/>
      <c r="DH87" s="729">
        <f t="shared" si="242"/>
        <v>0</v>
      </c>
      <c r="DI87" s="72">
        <f t="shared" si="261"/>
        <v>0</v>
      </c>
      <c r="DJ87" s="40"/>
      <c r="DK87" s="59"/>
      <c r="DL87" s="163">
        <f t="shared" si="243"/>
        <v>0</v>
      </c>
      <c r="DM87" s="178">
        <f t="shared" si="262"/>
        <v>0</v>
      </c>
      <c r="DN87" s="39"/>
      <c r="DO87" s="63"/>
      <c r="DP87" s="179">
        <f t="shared" si="244"/>
        <v>0</v>
      </c>
      <c r="DQ87" s="221">
        <f t="shared" si="263"/>
        <v>0</v>
      </c>
      <c r="DR87" s="305"/>
    </row>
    <row r="88" spans="1:122" outlineLevel="1" x14ac:dyDescent="0.25">
      <c r="A88" s="46">
        <f t="shared" si="245"/>
        <v>43175</v>
      </c>
      <c r="B88" s="23">
        <v>869</v>
      </c>
      <c r="C88" s="185">
        <v>7.7</v>
      </c>
      <c r="D88" s="24">
        <v>1</v>
      </c>
      <c r="E88" s="26">
        <v>743</v>
      </c>
      <c r="F88" s="26">
        <f t="shared" si="264"/>
        <v>743</v>
      </c>
      <c r="G88" s="163">
        <f t="shared" si="265"/>
        <v>645.66700000000003</v>
      </c>
      <c r="H88" s="24">
        <v>1</v>
      </c>
      <c r="I88" s="26">
        <v>444</v>
      </c>
      <c r="J88" s="26">
        <f t="shared" si="266"/>
        <v>444</v>
      </c>
      <c r="K88" s="163">
        <f t="shared" si="267"/>
        <v>385.83600000000001</v>
      </c>
      <c r="L88" s="49">
        <v>89.3</v>
      </c>
      <c r="M88" s="41">
        <v>102</v>
      </c>
      <c r="N88" s="26">
        <v>47</v>
      </c>
      <c r="O88" s="26">
        <f t="shared" si="268"/>
        <v>270.21276595744689</v>
      </c>
      <c r="P88" s="163">
        <f t="shared" si="269"/>
        <v>234.81489361702137</v>
      </c>
      <c r="Q88" s="24">
        <v>5</v>
      </c>
      <c r="R88" s="41">
        <v>2.34</v>
      </c>
      <c r="S88" s="41">
        <f t="shared" si="270"/>
        <v>11.7</v>
      </c>
      <c r="T88" s="168">
        <f t="shared" si="271"/>
        <v>10.167299999999999</v>
      </c>
      <c r="U88" s="28"/>
      <c r="V88" s="221">
        <f t="shared" ref="V88" si="299">IF(U88=0,0,AVERAGE(B86:B88)*(U88)/1000)</f>
        <v>0</v>
      </c>
      <c r="W88" s="185">
        <v>9.3000000000000007</v>
      </c>
      <c r="X88" s="27">
        <v>1</v>
      </c>
      <c r="Y88" s="26">
        <v>388</v>
      </c>
      <c r="Z88" s="186">
        <f t="shared" si="273"/>
        <v>388</v>
      </c>
      <c r="AA88" s="221">
        <f t="shared" si="282"/>
        <v>337.17200000000003</v>
      </c>
      <c r="AB88" s="49">
        <v>87</v>
      </c>
      <c r="AC88" s="41">
        <v>90.8</v>
      </c>
      <c r="AD88" s="26">
        <v>100</v>
      </c>
      <c r="AE88" s="186">
        <f t="shared" si="274"/>
        <v>37.999999999999972</v>
      </c>
      <c r="AF88" s="163">
        <f t="shared" si="283"/>
        <v>33.021999999999977</v>
      </c>
      <c r="AG88" s="224">
        <v>1</v>
      </c>
      <c r="AH88" s="41">
        <v>0.93600000000000005</v>
      </c>
      <c r="AI88" s="187">
        <f t="shared" si="275"/>
        <v>0.93600000000000005</v>
      </c>
      <c r="AJ88" s="168">
        <f t="shared" si="284"/>
        <v>0.813384</v>
      </c>
      <c r="AK88" s="870"/>
      <c r="AL88" s="731"/>
      <c r="AM88" s="163">
        <f t="shared" ref="AM88" si="300">IF(AL88=0,0,AVERAGE(B83:B88)*(AL88)/1000)</f>
        <v>0</v>
      </c>
      <c r="AN88" s="29">
        <f t="shared" si="298"/>
        <v>47.779273216689099</v>
      </c>
      <c r="AO88" s="25">
        <f t="shared" si="278"/>
        <v>85.937007874015762</v>
      </c>
      <c r="AP88" s="273">
        <f t="shared" si="279"/>
        <v>92</v>
      </c>
      <c r="AQ88" s="259">
        <v>52</v>
      </c>
      <c r="AR88" s="49"/>
      <c r="AS88" s="41"/>
      <c r="AT88" s="41"/>
      <c r="AU88" s="71">
        <f t="shared" si="280"/>
        <v>0</v>
      </c>
      <c r="AV88" s="222" t="s">
        <v>232</v>
      </c>
      <c r="AW88" s="199"/>
      <c r="AX88" s="7"/>
      <c r="AY88" s="188"/>
      <c r="AZ88" s="39"/>
      <c r="BA88" s="58"/>
      <c r="BB88" s="179">
        <f t="shared" si="227"/>
        <v>0</v>
      </c>
      <c r="BC88" s="163">
        <f t="shared" si="248"/>
        <v>0</v>
      </c>
      <c r="BD88" s="40"/>
      <c r="BE88" s="58"/>
      <c r="BF88" s="179">
        <f t="shared" si="228"/>
        <v>0</v>
      </c>
      <c r="BG88" s="163">
        <f t="shared" si="249"/>
        <v>0</v>
      </c>
      <c r="BH88" s="40" t="s">
        <v>94</v>
      </c>
      <c r="BI88" s="885">
        <v>0.01</v>
      </c>
      <c r="BJ88" s="163">
        <f t="shared" si="229"/>
        <v>4.3449999999999999E-3</v>
      </c>
      <c r="BK88" s="40"/>
      <c r="BL88" s="61"/>
      <c r="BM88" s="179">
        <f t="shared" si="230"/>
        <v>0</v>
      </c>
      <c r="BN88" s="163">
        <f t="shared" si="250"/>
        <v>0</v>
      </c>
      <c r="BO88" s="39"/>
      <c r="BP88" s="57"/>
      <c r="BQ88" s="179">
        <f t="shared" si="231"/>
        <v>0</v>
      </c>
      <c r="BR88" s="163">
        <f t="shared" si="251"/>
        <v>0</v>
      </c>
      <c r="BS88" s="39"/>
      <c r="BT88" s="62"/>
      <c r="BU88" s="179">
        <f t="shared" si="232"/>
        <v>0</v>
      </c>
      <c r="BV88" s="163">
        <f t="shared" si="252"/>
        <v>0</v>
      </c>
      <c r="BW88" s="39"/>
      <c r="BX88" s="56"/>
      <c r="BY88" s="178">
        <f t="shared" si="233"/>
        <v>0</v>
      </c>
      <c r="BZ88" s="163">
        <f t="shared" si="253"/>
        <v>0</v>
      </c>
      <c r="CA88" s="40"/>
      <c r="CB88" s="58"/>
      <c r="CC88" s="179">
        <f t="shared" si="234"/>
        <v>0</v>
      </c>
      <c r="CD88" s="163">
        <f t="shared" si="254"/>
        <v>0</v>
      </c>
      <c r="CE88" s="39"/>
      <c r="CF88" s="62"/>
      <c r="CG88" s="179">
        <f t="shared" si="235"/>
        <v>0</v>
      </c>
      <c r="CH88" s="163">
        <f t="shared" si="255"/>
        <v>0</v>
      </c>
      <c r="CI88" s="39"/>
      <c r="CJ88" s="56"/>
      <c r="CK88" s="178">
        <f t="shared" si="236"/>
        <v>0</v>
      </c>
      <c r="CL88" s="163">
        <f t="shared" si="256"/>
        <v>0</v>
      </c>
      <c r="CM88" s="40"/>
      <c r="CN88" s="86"/>
      <c r="CO88" s="179">
        <f t="shared" si="237"/>
        <v>0</v>
      </c>
      <c r="CP88" s="163">
        <f t="shared" si="257"/>
        <v>0</v>
      </c>
      <c r="CQ88" s="228" t="s">
        <v>94</v>
      </c>
      <c r="CR88" s="61">
        <v>0.01</v>
      </c>
      <c r="CS88" s="167">
        <f t="shared" si="238"/>
        <v>4.3449999999999999E-3</v>
      </c>
      <c r="CT88" s="40"/>
      <c r="CU88" s="59"/>
      <c r="CV88" s="179">
        <f t="shared" si="239"/>
        <v>0</v>
      </c>
      <c r="CW88" s="163">
        <f t="shared" si="258"/>
        <v>0</v>
      </c>
      <c r="CX88" s="39"/>
      <c r="CY88" s="189"/>
      <c r="CZ88" s="179">
        <f t="shared" si="240"/>
        <v>0</v>
      </c>
      <c r="DA88" s="163">
        <f t="shared" si="259"/>
        <v>0</v>
      </c>
      <c r="DB88" s="39"/>
      <c r="DC88" s="63"/>
      <c r="DD88" s="179">
        <f t="shared" si="241"/>
        <v>0</v>
      </c>
      <c r="DE88" s="163">
        <f t="shared" si="260"/>
        <v>0</v>
      </c>
      <c r="DF88" s="39"/>
      <c r="DG88" s="62"/>
      <c r="DH88" s="729">
        <f t="shared" si="242"/>
        <v>0</v>
      </c>
      <c r="DI88" s="72">
        <f t="shared" si="261"/>
        <v>0</v>
      </c>
      <c r="DJ88" s="40"/>
      <c r="DK88" s="59"/>
      <c r="DL88" s="163">
        <f t="shared" si="243"/>
        <v>0</v>
      </c>
      <c r="DM88" s="178">
        <f t="shared" si="262"/>
        <v>0</v>
      </c>
      <c r="DN88" s="39"/>
      <c r="DO88" s="63"/>
      <c r="DP88" s="179">
        <f t="shared" si="244"/>
        <v>0</v>
      </c>
      <c r="DQ88" s="221">
        <f t="shared" si="263"/>
        <v>0</v>
      </c>
      <c r="DR88" s="305"/>
    </row>
    <row r="89" spans="1:122" outlineLevel="1" x14ac:dyDescent="0.25">
      <c r="A89" s="46">
        <f t="shared" si="245"/>
        <v>43176</v>
      </c>
      <c r="B89" s="23">
        <v>704</v>
      </c>
      <c r="C89" s="185">
        <v>8.1</v>
      </c>
      <c r="D89" s="24">
        <v>1</v>
      </c>
      <c r="E89" s="26">
        <v>1485</v>
      </c>
      <c r="F89" s="26">
        <f t="shared" si="264"/>
        <v>1485</v>
      </c>
      <c r="G89" s="163">
        <f t="shared" si="265"/>
        <v>1045.44</v>
      </c>
      <c r="H89" s="24">
        <v>1</v>
      </c>
      <c r="I89" s="26">
        <v>632</v>
      </c>
      <c r="J89" s="26">
        <f t="shared" si="266"/>
        <v>632</v>
      </c>
      <c r="K89" s="163">
        <f t="shared" si="267"/>
        <v>444.928</v>
      </c>
      <c r="L89" s="49">
        <v>86.7</v>
      </c>
      <c r="M89" s="41">
        <v>117.8</v>
      </c>
      <c r="N89" s="26">
        <v>40</v>
      </c>
      <c r="O89" s="26">
        <f t="shared" si="268"/>
        <v>777.49999999999977</v>
      </c>
      <c r="P89" s="163">
        <f t="shared" si="269"/>
        <v>547.3599999999999</v>
      </c>
      <c r="Q89" s="24">
        <v>10</v>
      </c>
      <c r="R89" s="41">
        <v>2.12</v>
      </c>
      <c r="S89" s="41">
        <f t="shared" si="270"/>
        <v>21.200000000000003</v>
      </c>
      <c r="T89" s="168">
        <f t="shared" si="271"/>
        <v>14.924800000000003</v>
      </c>
      <c r="U89" s="28"/>
      <c r="V89" s="221">
        <f t="shared" ref="V89" si="301">IF(U89=0,0,IF(COUNT(B89)=0,0,(AVERAGE(B89)*U89/1000)))</f>
        <v>0</v>
      </c>
      <c r="W89" s="185">
        <v>9.3000000000000007</v>
      </c>
      <c r="X89" s="27">
        <v>1</v>
      </c>
      <c r="Y89" s="26">
        <v>436</v>
      </c>
      <c r="Z89" s="186">
        <f t="shared" si="273"/>
        <v>436</v>
      </c>
      <c r="AA89" s="221">
        <f t="shared" si="282"/>
        <v>306.94400000000002</v>
      </c>
      <c r="AB89" s="49">
        <v>88.2</v>
      </c>
      <c r="AC89" s="41">
        <v>91.9</v>
      </c>
      <c r="AD89" s="26">
        <v>100</v>
      </c>
      <c r="AE89" s="186">
        <f t="shared" si="274"/>
        <v>37.000000000000028</v>
      </c>
      <c r="AF89" s="163">
        <f t="shared" si="283"/>
        <v>26.048000000000023</v>
      </c>
      <c r="AG89" s="224">
        <v>1</v>
      </c>
      <c r="AH89" s="41">
        <v>0.67700000000000005</v>
      </c>
      <c r="AI89" s="187">
        <f t="shared" si="275"/>
        <v>0.67700000000000005</v>
      </c>
      <c r="AJ89" s="168">
        <f t="shared" si="284"/>
        <v>0.47660800000000009</v>
      </c>
      <c r="AK89" s="870"/>
      <c r="AL89" s="731"/>
      <c r="AM89" s="163">
        <f t="shared" ref="AM89" si="302">IF(AL89=0,0,AVERAGE(B82:B89)*(AL89)/1000)</f>
        <v>0</v>
      </c>
      <c r="AN89" s="29">
        <f t="shared" ref="AN89:AN90" si="303">IF(B89=0,0,IF(F89&gt;0,SUM((F89-Z89)/F89*100),0))</f>
        <v>70.639730639730629</v>
      </c>
      <c r="AO89" s="25">
        <f t="shared" si="278"/>
        <v>95.241157556270096</v>
      </c>
      <c r="AP89" s="273">
        <f t="shared" si="279"/>
        <v>96.806603773584911</v>
      </c>
      <c r="AQ89" s="73">
        <v>52.4</v>
      </c>
      <c r="AR89" s="49"/>
      <c r="AS89" s="41"/>
      <c r="AT89" s="41"/>
      <c r="AU89" s="72">
        <f t="shared" si="280"/>
        <v>0</v>
      </c>
      <c r="AV89" s="222" t="s">
        <v>232</v>
      </c>
      <c r="AW89" s="199"/>
      <c r="AX89" s="7" t="s">
        <v>235</v>
      </c>
      <c r="AY89" s="188"/>
      <c r="AZ89" s="39"/>
      <c r="BA89" s="58"/>
      <c r="BB89" s="179">
        <f t="shared" si="227"/>
        <v>0</v>
      </c>
      <c r="BC89" s="163">
        <f t="shared" si="248"/>
        <v>0</v>
      </c>
      <c r="BD89" s="40"/>
      <c r="BE89" s="58"/>
      <c r="BF89" s="179">
        <f t="shared" si="228"/>
        <v>0</v>
      </c>
      <c r="BG89" s="163">
        <f t="shared" si="249"/>
        <v>0</v>
      </c>
      <c r="BH89" s="40" t="s">
        <v>94</v>
      </c>
      <c r="BI89" s="885">
        <v>0.01</v>
      </c>
      <c r="BJ89" s="163">
        <f t="shared" si="229"/>
        <v>3.5200000000000001E-3</v>
      </c>
      <c r="BK89" s="40"/>
      <c r="BL89" s="61"/>
      <c r="BM89" s="179">
        <f t="shared" si="230"/>
        <v>0</v>
      </c>
      <c r="BN89" s="163">
        <f t="shared" si="250"/>
        <v>0</v>
      </c>
      <c r="BO89" s="39"/>
      <c r="BP89" s="57"/>
      <c r="BQ89" s="179">
        <f t="shared" si="231"/>
        <v>0</v>
      </c>
      <c r="BR89" s="163">
        <f t="shared" si="251"/>
        <v>0</v>
      </c>
      <c r="BS89" s="39"/>
      <c r="BT89" s="62"/>
      <c r="BU89" s="179">
        <f t="shared" si="232"/>
        <v>0</v>
      </c>
      <c r="BV89" s="163">
        <f t="shared" si="252"/>
        <v>0</v>
      </c>
      <c r="BW89" s="39"/>
      <c r="BX89" s="56"/>
      <c r="BY89" s="178">
        <f t="shared" si="233"/>
        <v>0</v>
      </c>
      <c r="BZ89" s="163">
        <f t="shared" si="253"/>
        <v>0</v>
      </c>
      <c r="CA89" s="40"/>
      <c r="CB89" s="58"/>
      <c r="CC89" s="179">
        <f t="shared" si="234"/>
        <v>0</v>
      </c>
      <c r="CD89" s="163">
        <f t="shared" si="254"/>
        <v>0</v>
      </c>
      <c r="CE89" s="39"/>
      <c r="CF89" s="62"/>
      <c r="CG89" s="179">
        <f t="shared" si="235"/>
        <v>0</v>
      </c>
      <c r="CH89" s="163">
        <f t="shared" si="255"/>
        <v>0</v>
      </c>
      <c r="CI89" s="39"/>
      <c r="CJ89" s="56"/>
      <c r="CK89" s="178">
        <f t="shared" si="236"/>
        <v>0</v>
      </c>
      <c r="CL89" s="163">
        <f t="shared" si="256"/>
        <v>0</v>
      </c>
      <c r="CM89" s="40"/>
      <c r="CN89" s="86"/>
      <c r="CO89" s="179">
        <f t="shared" si="237"/>
        <v>0</v>
      </c>
      <c r="CP89" s="163">
        <f t="shared" si="257"/>
        <v>0</v>
      </c>
      <c r="CQ89" s="228" t="s">
        <v>94</v>
      </c>
      <c r="CR89" s="61">
        <v>0.01</v>
      </c>
      <c r="CS89" s="167">
        <f t="shared" si="238"/>
        <v>3.5200000000000001E-3</v>
      </c>
      <c r="CT89" s="40"/>
      <c r="CU89" s="59"/>
      <c r="CV89" s="179">
        <f t="shared" si="239"/>
        <v>0</v>
      </c>
      <c r="CW89" s="163">
        <f t="shared" si="258"/>
        <v>0</v>
      </c>
      <c r="CX89" s="39"/>
      <c r="CY89" s="189"/>
      <c r="CZ89" s="179">
        <f t="shared" si="240"/>
        <v>0</v>
      </c>
      <c r="DA89" s="163">
        <f t="shared" si="259"/>
        <v>0</v>
      </c>
      <c r="DB89" s="39"/>
      <c r="DC89" s="63"/>
      <c r="DD89" s="179">
        <f t="shared" si="241"/>
        <v>0</v>
      </c>
      <c r="DE89" s="163">
        <f t="shared" si="260"/>
        <v>0</v>
      </c>
      <c r="DF89" s="39"/>
      <c r="DG89" s="62"/>
      <c r="DH89" s="729">
        <f t="shared" si="242"/>
        <v>0</v>
      </c>
      <c r="DI89" s="72">
        <f t="shared" si="261"/>
        <v>0</v>
      </c>
      <c r="DJ89" s="40"/>
      <c r="DK89" s="59"/>
      <c r="DL89" s="163">
        <f t="shared" si="243"/>
        <v>0</v>
      </c>
      <c r="DM89" s="178">
        <f t="shared" si="262"/>
        <v>0</v>
      </c>
      <c r="DN89" s="39"/>
      <c r="DO89" s="63"/>
      <c r="DP89" s="179">
        <f t="shared" si="244"/>
        <v>0</v>
      </c>
      <c r="DQ89" s="221">
        <f t="shared" si="263"/>
        <v>0</v>
      </c>
      <c r="DR89" s="305"/>
    </row>
    <row r="90" spans="1:122" outlineLevel="1" x14ac:dyDescent="0.25">
      <c r="A90" s="46">
        <f t="shared" si="245"/>
        <v>43177</v>
      </c>
      <c r="B90" s="23">
        <v>415</v>
      </c>
      <c r="C90" s="185">
        <v>7.9</v>
      </c>
      <c r="D90" s="24">
        <v>1</v>
      </c>
      <c r="E90" s="26">
        <v>2065</v>
      </c>
      <c r="F90" s="26">
        <f t="shared" si="264"/>
        <v>2065</v>
      </c>
      <c r="G90" s="163">
        <f t="shared" si="265"/>
        <v>856.97500000000002</v>
      </c>
      <c r="H90" s="24">
        <v>1</v>
      </c>
      <c r="I90" s="26">
        <v>823</v>
      </c>
      <c r="J90" s="26">
        <f t="shared" si="266"/>
        <v>823</v>
      </c>
      <c r="K90" s="163">
        <f t="shared" si="267"/>
        <v>341.54500000000002</v>
      </c>
      <c r="L90" s="49">
        <v>86.5</v>
      </c>
      <c r="M90" s="41">
        <v>149.1</v>
      </c>
      <c r="N90" s="26">
        <v>43</v>
      </c>
      <c r="O90" s="26">
        <f t="shared" si="268"/>
        <v>1455.8139534883719</v>
      </c>
      <c r="P90" s="163">
        <f t="shared" si="269"/>
        <v>604.16279069767438</v>
      </c>
      <c r="Q90" s="24">
        <v>10</v>
      </c>
      <c r="R90" s="41">
        <v>4</v>
      </c>
      <c r="S90" s="41">
        <f t="shared" si="270"/>
        <v>40</v>
      </c>
      <c r="T90" s="168">
        <f t="shared" si="271"/>
        <v>16.600000000000001</v>
      </c>
      <c r="U90" s="28"/>
      <c r="V90" s="221">
        <f t="shared" ref="V90" si="304">IF(U90=0,0,AVERAGE(B88:B90)*(U90)/1000)</f>
        <v>0</v>
      </c>
      <c r="W90" s="185">
        <v>9.3000000000000007</v>
      </c>
      <c r="X90" s="27">
        <v>1</v>
      </c>
      <c r="Y90" s="26">
        <v>611</v>
      </c>
      <c r="Z90" s="186">
        <f t="shared" si="273"/>
        <v>611</v>
      </c>
      <c r="AA90" s="221">
        <f t="shared" si="282"/>
        <v>253.565</v>
      </c>
      <c r="AB90" s="49">
        <v>87</v>
      </c>
      <c r="AC90" s="41">
        <v>92</v>
      </c>
      <c r="AD90" s="26">
        <v>100</v>
      </c>
      <c r="AE90" s="186">
        <f t="shared" si="274"/>
        <v>50</v>
      </c>
      <c r="AF90" s="163">
        <f t="shared" si="283"/>
        <v>20.75</v>
      </c>
      <c r="AG90" s="224">
        <v>1</v>
      </c>
      <c r="AH90" s="41">
        <v>0.79</v>
      </c>
      <c r="AI90" s="187">
        <f t="shared" si="275"/>
        <v>0.79</v>
      </c>
      <c r="AJ90" s="168">
        <f t="shared" si="284"/>
        <v>0.32785000000000003</v>
      </c>
      <c r="AK90" s="870"/>
      <c r="AL90" s="731"/>
      <c r="AM90" s="163">
        <f t="shared" ref="AM90" si="305">IF(AL90=0,0,AVERAGE(B85:B90)*(AL90)/1000)</f>
        <v>0</v>
      </c>
      <c r="AN90" s="29">
        <f t="shared" si="303"/>
        <v>70.41162227602905</v>
      </c>
      <c r="AO90" s="25">
        <f t="shared" si="278"/>
        <v>96.565495207667723</v>
      </c>
      <c r="AP90" s="273">
        <f t="shared" si="279"/>
        <v>98.025000000000006</v>
      </c>
      <c r="AQ90" s="259">
        <v>53.2</v>
      </c>
      <c r="AR90" s="49"/>
      <c r="AS90" s="41"/>
      <c r="AT90" s="41"/>
      <c r="AU90" s="71">
        <f t="shared" si="280"/>
        <v>0</v>
      </c>
      <c r="AV90" s="222" t="s">
        <v>232</v>
      </c>
      <c r="AW90" s="199"/>
      <c r="AX90" s="7"/>
      <c r="AY90" s="188"/>
      <c r="AZ90" s="39"/>
      <c r="BA90" s="58"/>
      <c r="BB90" s="179">
        <f t="shared" si="227"/>
        <v>0</v>
      </c>
      <c r="BC90" s="163">
        <f t="shared" si="248"/>
        <v>0</v>
      </c>
      <c r="BD90" s="40"/>
      <c r="BE90" s="58"/>
      <c r="BF90" s="179">
        <f t="shared" si="228"/>
        <v>0</v>
      </c>
      <c r="BG90" s="163">
        <f t="shared" si="249"/>
        <v>0</v>
      </c>
      <c r="BH90" s="40" t="s">
        <v>94</v>
      </c>
      <c r="BI90" s="885">
        <v>0.01</v>
      </c>
      <c r="BJ90" s="163">
        <f t="shared" si="229"/>
        <v>2.075E-3</v>
      </c>
      <c r="BK90" s="40"/>
      <c r="BL90" s="61"/>
      <c r="BM90" s="179">
        <f t="shared" si="230"/>
        <v>0</v>
      </c>
      <c r="BN90" s="163">
        <f t="shared" si="250"/>
        <v>0</v>
      </c>
      <c r="BO90" s="39"/>
      <c r="BP90" s="57"/>
      <c r="BQ90" s="179">
        <f t="shared" si="231"/>
        <v>0</v>
      </c>
      <c r="BR90" s="163">
        <f t="shared" si="251"/>
        <v>0</v>
      </c>
      <c r="BS90" s="39"/>
      <c r="BT90" s="62"/>
      <c r="BU90" s="179">
        <f t="shared" si="232"/>
        <v>0</v>
      </c>
      <c r="BV90" s="163">
        <f t="shared" si="252"/>
        <v>0</v>
      </c>
      <c r="BW90" s="39"/>
      <c r="BX90" s="56"/>
      <c r="BY90" s="178">
        <f t="shared" si="233"/>
        <v>0</v>
      </c>
      <c r="BZ90" s="163">
        <f t="shared" si="253"/>
        <v>0</v>
      </c>
      <c r="CA90" s="40"/>
      <c r="CB90" s="58"/>
      <c r="CC90" s="179">
        <f t="shared" si="234"/>
        <v>0</v>
      </c>
      <c r="CD90" s="163">
        <f t="shared" si="254"/>
        <v>0</v>
      </c>
      <c r="CE90" s="39"/>
      <c r="CF90" s="62"/>
      <c r="CG90" s="179">
        <f t="shared" si="235"/>
        <v>0</v>
      </c>
      <c r="CH90" s="163">
        <f t="shared" si="255"/>
        <v>0</v>
      </c>
      <c r="CI90" s="39"/>
      <c r="CJ90" s="56"/>
      <c r="CK90" s="178">
        <f t="shared" si="236"/>
        <v>0</v>
      </c>
      <c r="CL90" s="163">
        <f t="shared" si="256"/>
        <v>0</v>
      </c>
      <c r="CM90" s="40"/>
      <c r="CN90" s="86"/>
      <c r="CO90" s="179">
        <f t="shared" si="237"/>
        <v>0</v>
      </c>
      <c r="CP90" s="163">
        <f t="shared" si="257"/>
        <v>0</v>
      </c>
      <c r="CQ90" s="228" t="s">
        <v>94</v>
      </c>
      <c r="CR90" s="61">
        <v>0.01</v>
      </c>
      <c r="CS90" s="167">
        <f t="shared" si="238"/>
        <v>2.075E-3</v>
      </c>
      <c r="CT90" s="40"/>
      <c r="CU90" s="59"/>
      <c r="CV90" s="179">
        <f t="shared" si="239"/>
        <v>0</v>
      </c>
      <c r="CW90" s="163">
        <f t="shared" si="258"/>
        <v>0</v>
      </c>
      <c r="CX90" s="39"/>
      <c r="CY90" s="189"/>
      <c r="CZ90" s="179">
        <f t="shared" si="240"/>
        <v>0</v>
      </c>
      <c r="DA90" s="163">
        <f t="shared" si="259"/>
        <v>0</v>
      </c>
      <c r="DB90" s="39"/>
      <c r="DC90" s="63"/>
      <c r="DD90" s="179">
        <f t="shared" si="241"/>
        <v>0</v>
      </c>
      <c r="DE90" s="163">
        <f t="shared" si="260"/>
        <v>0</v>
      </c>
      <c r="DF90" s="39"/>
      <c r="DG90" s="62"/>
      <c r="DH90" s="729">
        <f t="shared" si="242"/>
        <v>0</v>
      </c>
      <c r="DI90" s="72">
        <f t="shared" si="261"/>
        <v>0</v>
      </c>
      <c r="DJ90" s="40"/>
      <c r="DK90" s="59"/>
      <c r="DL90" s="163">
        <f t="shared" si="243"/>
        <v>0</v>
      </c>
      <c r="DM90" s="178">
        <f t="shared" si="262"/>
        <v>0</v>
      </c>
      <c r="DN90" s="39"/>
      <c r="DO90" s="63"/>
      <c r="DP90" s="179">
        <f t="shared" si="244"/>
        <v>0</v>
      </c>
      <c r="DQ90" s="221">
        <f t="shared" si="263"/>
        <v>0</v>
      </c>
      <c r="DR90" s="305"/>
    </row>
    <row r="91" spans="1:122" outlineLevel="1" x14ac:dyDescent="0.25">
      <c r="A91" s="46">
        <f t="shared" si="245"/>
        <v>43178</v>
      </c>
      <c r="B91" s="23">
        <v>840</v>
      </c>
      <c r="C91" s="185">
        <v>8</v>
      </c>
      <c r="D91" s="24">
        <v>1</v>
      </c>
      <c r="E91" s="26">
        <v>1066</v>
      </c>
      <c r="F91" s="26">
        <f t="shared" si="264"/>
        <v>1066</v>
      </c>
      <c r="G91" s="163">
        <f t="shared" si="265"/>
        <v>895.44</v>
      </c>
      <c r="H91" s="24">
        <v>1</v>
      </c>
      <c r="I91" s="26">
        <v>401</v>
      </c>
      <c r="J91" s="26">
        <f t="shared" si="266"/>
        <v>401</v>
      </c>
      <c r="K91" s="163">
        <f t="shared" si="267"/>
        <v>336.84</v>
      </c>
      <c r="L91" s="49">
        <v>87.5</v>
      </c>
      <c r="M91" s="41">
        <v>114</v>
      </c>
      <c r="N91" s="26">
        <v>35</v>
      </c>
      <c r="O91" s="26">
        <f t="shared" si="268"/>
        <v>757.14285714285711</v>
      </c>
      <c r="P91" s="163">
        <f t="shared" si="269"/>
        <v>636</v>
      </c>
      <c r="Q91" s="24">
        <v>20</v>
      </c>
      <c r="R91" s="41">
        <v>1.19</v>
      </c>
      <c r="S91" s="41">
        <f t="shared" si="270"/>
        <v>23.799999999999997</v>
      </c>
      <c r="T91" s="168">
        <f t="shared" si="271"/>
        <v>19.991999999999997</v>
      </c>
      <c r="U91" s="28"/>
      <c r="V91" s="221">
        <f t="shared" ref="V91" si="306">IF(U91=0,0,IF(COUNT(B91)=0,0,(AVERAGE(B91)*U91/1000)))</f>
        <v>0</v>
      </c>
      <c r="W91" s="185">
        <v>9.5</v>
      </c>
      <c r="X91" s="27">
        <v>1</v>
      </c>
      <c r="Y91" s="26">
        <v>341</v>
      </c>
      <c r="Z91" s="186">
        <f t="shared" si="273"/>
        <v>341</v>
      </c>
      <c r="AA91" s="221">
        <f t="shared" si="282"/>
        <v>286.44</v>
      </c>
      <c r="AB91" s="49">
        <v>90.4</v>
      </c>
      <c r="AC91" s="41">
        <v>95</v>
      </c>
      <c r="AD91" s="26">
        <v>200</v>
      </c>
      <c r="AE91" s="186">
        <f t="shared" si="274"/>
        <v>22.999999999999972</v>
      </c>
      <c r="AF91" s="163">
        <f t="shared" si="283"/>
        <v>19.319999999999975</v>
      </c>
      <c r="AG91" s="224">
        <v>1</v>
      </c>
      <c r="AH91" s="41">
        <v>0.47899999999999998</v>
      </c>
      <c r="AI91" s="187">
        <f t="shared" si="275"/>
        <v>0.47899999999999998</v>
      </c>
      <c r="AJ91" s="168">
        <f t="shared" si="284"/>
        <v>0.40235999999999994</v>
      </c>
      <c r="AK91" s="870"/>
      <c r="AL91" s="731"/>
      <c r="AM91" s="163">
        <f t="shared" ref="AM91" si="307">IF(AL91=0,0,AVERAGE(B84:B91)*(AL91)/1000)</f>
        <v>0</v>
      </c>
      <c r="AN91" s="29">
        <f t="shared" ref="AN91:AN92" si="308">IF(B91=0,0,IF(F91&gt;0,SUM((F91-Z91)/F91*100),0))</f>
        <v>68.011257035647276</v>
      </c>
      <c r="AO91" s="25">
        <f t="shared" si="278"/>
        <v>96.962264150943398</v>
      </c>
      <c r="AP91" s="273">
        <f t="shared" si="279"/>
        <v>97.987394957983199</v>
      </c>
      <c r="AQ91" s="73">
        <v>53.2</v>
      </c>
      <c r="AR91" s="49">
        <v>22.900300000000001</v>
      </c>
      <c r="AS91" s="41">
        <v>33.704000000000001</v>
      </c>
      <c r="AT91" s="41">
        <v>29.282299999999999</v>
      </c>
      <c r="AU91" s="72">
        <f t="shared" si="280"/>
        <v>59.072354841396916</v>
      </c>
      <c r="AV91" s="222" t="s">
        <v>232</v>
      </c>
      <c r="AW91" s="199"/>
      <c r="AX91" s="7"/>
      <c r="AY91" s="188"/>
      <c r="AZ91" s="39"/>
      <c r="BA91" s="58"/>
      <c r="BB91" s="179">
        <f t="shared" si="227"/>
        <v>0</v>
      </c>
      <c r="BC91" s="163">
        <f t="shared" si="248"/>
        <v>0</v>
      </c>
      <c r="BD91" s="40"/>
      <c r="BE91" s="58"/>
      <c r="BF91" s="179">
        <f t="shared" si="228"/>
        <v>0</v>
      </c>
      <c r="BG91" s="163">
        <f t="shared" si="249"/>
        <v>0</v>
      </c>
      <c r="BH91" s="40" t="s">
        <v>94</v>
      </c>
      <c r="BI91" s="885">
        <v>0.01</v>
      </c>
      <c r="BJ91" s="163">
        <f t="shared" si="229"/>
        <v>4.2000000000000006E-3</v>
      </c>
      <c r="BK91" s="40"/>
      <c r="BL91" s="61"/>
      <c r="BM91" s="179">
        <f t="shared" si="230"/>
        <v>0</v>
      </c>
      <c r="BN91" s="163">
        <f t="shared" si="250"/>
        <v>0</v>
      </c>
      <c r="BO91" s="39"/>
      <c r="BP91" s="57"/>
      <c r="BQ91" s="179">
        <f t="shared" si="231"/>
        <v>0</v>
      </c>
      <c r="BR91" s="163">
        <f t="shared" si="251"/>
        <v>0</v>
      </c>
      <c r="BS91" s="39"/>
      <c r="BT91" s="62"/>
      <c r="BU91" s="179">
        <f t="shared" si="232"/>
        <v>0</v>
      </c>
      <c r="BV91" s="163">
        <f t="shared" si="252"/>
        <v>0</v>
      </c>
      <c r="BW91" s="39"/>
      <c r="BX91" s="56"/>
      <c r="BY91" s="178">
        <f t="shared" si="233"/>
        <v>0</v>
      </c>
      <c r="BZ91" s="163">
        <f t="shared" si="253"/>
        <v>0</v>
      </c>
      <c r="CA91" s="40"/>
      <c r="CB91" s="58"/>
      <c r="CC91" s="179">
        <f t="shared" si="234"/>
        <v>0</v>
      </c>
      <c r="CD91" s="163">
        <f t="shared" si="254"/>
        <v>0</v>
      </c>
      <c r="CE91" s="39"/>
      <c r="CF91" s="62"/>
      <c r="CG91" s="179">
        <f t="shared" si="235"/>
        <v>0</v>
      </c>
      <c r="CH91" s="163">
        <f t="shared" si="255"/>
        <v>0</v>
      </c>
      <c r="CI91" s="39"/>
      <c r="CJ91" s="56"/>
      <c r="CK91" s="178">
        <f t="shared" si="236"/>
        <v>0</v>
      </c>
      <c r="CL91" s="163">
        <f t="shared" si="256"/>
        <v>0</v>
      </c>
      <c r="CM91" s="40"/>
      <c r="CN91" s="86"/>
      <c r="CO91" s="179">
        <f t="shared" si="237"/>
        <v>0</v>
      </c>
      <c r="CP91" s="163">
        <f t="shared" si="257"/>
        <v>0</v>
      </c>
      <c r="CQ91" s="228" t="s">
        <v>94</v>
      </c>
      <c r="CR91" s="61">
        <v>0.01</v>
      </c>
      <c r="CS91" s="167">
        <f t="shared" si="238"/>
        <v>4.2000000000000006E-3</v>
      </c>
      <c r="CT91" s="40"/>
      <c r="CU91" s="59"/>
      <c r="CV91" s="179">
        <f t="shared" si="239"/>
        <v>0</v>
      </c>
      <c r="CW91" s="163">
        <f t="shared" si="258"/>
        <v>0</v>
      </c>
      <c r="CX91" s="39"/>
      <c r="CY91" s="189"/>
      <c r="CZ91" s="179">
        <f t="shared" si="240"/>
        <v>0</v>
      </c>
      <c r="DA91" s="163">
        <f t="shared" si="259"/>
        <v>0</v>
      </c>
      <c r="DB91" s="39"/>
      <c r="DC91" s="63"/>
      <c r="DD91" s="179">
        <f t="shared" si="241"/>
        <v>0</v>
      </c>
      <c r="DE91" s="163">
        <f t="shared" si="260"/>
        <v>0</v>
      </c>
      <c r="DF91" s="39"/>
      <c r="DG91" s="62"/>
      <c r="DH91" s="729">
        <f t="shared" si="242"/>
        <v>0</v>
      </c>
      <c r="DI91" s="72">
        <f t="shared" si="261"/>
        <v>0</v>
      </c>
      <c r="DJ91" s="40"/>
      <c r="DK91" s="59"/>
      <c r="DL91" s="163">
        <f t="shared" si="243"/>
        <v>0</v>
      </c>
      <c r="DM91" s="178">
        <f t="shared" si="262"/>
        <v>0</v>
      </c>
      <c r="DN91" s="39"/>
      <c r="DO91" s="63"/>
      <c r="DP91" s="179">
        <f t="shared" si="244"/>
        <v>0</v>
      </c>
      <c r="DQ91" s="221">
        <f t="shared" si="263"/>
        <v>0</v>
      </c>
      <c r="DR91" s="305"/>
    </row>
    <row r="92" spans="1:122" outlineLevel="1" x14ac:dyDescent="0.25">
      <c r="A92" s="46">
        <f t="shared" si="245"/>
        <v>43179</v>
      </c>
      <c r="B92" s="23">
        <v>868</v>
      </c>
      <c r="C92" s="185">
        <v>8.0399999999999991</v>
      </c>
      <c r="D92" s="24">
        <v>1</v>
      </c>
      <c r="E92" s="26">
        <v>1168</v>
      </c>
      <c r="F92" s="26">
        <f t="shared" si="264"/>
        <v>1168</v>
      </c>
      <c r="G92" s="163">
        <f t="shared" si="265"/>
        <v>1013.824</v>
      </c>
      <c r="H92" s="24">
        <v>1</v>
      </c>
      <c r="I92" s="26">
        <v>920</v>
      </c>
      <c r="J92" s="26">
        <f t="shared" si="266"/>
        <v>920</v>
      </c>
      <c r="K92" s="163">
        <f t="shared" si="267"/>
        <v>798.56</v>
      </c>
      <c r="L92" s="49">
        <v>89.7</v>
      </c>
      <c r="M92" s="41">
        <v>104</v>
      </c>
      <c r="N92" s="26">
        <v>30</v>
      </c>
      <c r="O92" s="26">
        <f t="shared" si="268"/>
        <v>476.66666666666657</v>
      </c>
      <c r="P92" s="163">
        <f t="shared" si="269"/>
        <v>413.74666666666656</v>
      </c>
      <c r="Q92" s="24">
        <v>20</v>
      </c>
      <c r="R92" s="41">
        <v>0.91200000000000003</v>
      </c>
      <c r="S92" s="41">
        <f t="shared" si="270"/>
        <v>18.240000000000002</v>
      </c>
      <c r="T92" s="168">
        <f t="shared" si="271"/>
        <v>15.832320000000001</v>
      </c>
      <c r="U92" s="28">
        <v>20</v>
      </c>
      <c r="V92" s="221">
        <f t="shared" ref="V92" si="309">IF(U92=0,0,AVERAGE(B90:B92)*(U92)/1000)</f>
        <v>14.153333333333332</v>
      </c>
      <c r="W92" s="185">
        <v>9.35</v>
      </c>
      <c r="X92" s="27">
        <v>1</v>
      </c>
      <c r="Y92" s="26">
        <v>429</v>
      </c>
      <c r="Z92" s="186">
        <f t="shared" si="273"/>
        <v>429</v>
      </c>
      <c r="AA92" s="221">
        <f t="shared" si="282"/>
        <v>372.37200000000001</v>
      </c>
      <c r="AB92" s="49">
        <v>86.8</v>
      </c>
      <c r="AC92" s="41">
        <v>88.63</v>
      </c>
      <c r="AD92" s="26">
        <v>84</v>
      </c>
      <c r="AE92" s="186">
        <f t="shared" si="274"/>
        <v>21.785714285714263</v>
      </c>
      <c r="AF92" s="163">
        <f t="shared" si="283"/>
        <v>18.909999999999982</v>
      </c>
      <c r="AG92" s="224">
        <v>1</v>
      </c>
      <c r="AH92" s="41">
        <v>0.53800000000000003</v>
      </c>
      <c r="AI92" s="187">
        <f t="shared" si="275"/>
        <v>0.53800000000000003</v>
      </c>
      <c r="AJ92" s="168">
        <f t="shared" si="284"/>
        <v>0.46698400000000001</v>
      </c>
      <c r="AK92" s="870"/>
      <c r="AL92" s="731">
        <v>9.6</v>
      </c>
      <c r="AM92" s="163">
        <f t="shared" ref="AM92" si="310">IF(AL92=0,0,AVERAGE(B87:B92)*(AL92)/1000)</f>
        <v>7.1280000000000001</v>
      </c>
      <c r="AN92" s="29">
        <f t="shared" si="308"/>
        <v>63.270547945205479</v>
      </c>
      <c r="AO92" s="25">
        <f t="shared" si="278"/>
        <v>95.429570429570433</v>
      </c>
      <c r="AP92" s="273">
        <f t="shared" si="279"/>
        <v>97.050438596491233</v>
      </c>
      <c r="AQ92" s="259">
        <v>53.3</v>
      </c>
      <c r="AR92" s="49"/>
      <c r="AS92" s="41"/>
      <c r="AT92" s="41"/>
      <c r="AU92" s="71">
        <f t="shared" si="280"/>
        <v>0</v>
      </c>
      <c r="AV92" s="222" t="s">
        <v>232</v>
      </c>
      <c r="AW92" s="199"/>
      <c r="AX92" s="7" t="s">
        <v>244</v>
      </c>
      <c r="AY92" s="188"/>
      <c r="AZ92" s="39"/>
      <c r="BA92" s="58">
        <v>9.4</v>
      </c>
      <c r="BB92" s="179">
        <f t="shared" si="227"/>
        <v>8.1592000000000002</v>
      </c>
      <c r="BC92" s="163">
        <f t="shared" si="248"/>
        <v>8.1592000000000002</v>
      </c>
      <c r="BD92" s="40" t="s">
        <v>94</v>
      </c>
      <c r="BE92" s="58">
        <v>0.06</v>
      </c>
      <c r="BF92" s="179">
        <f t="shared" si="228"/>
        <v>2.6040000000000001E-2</v>
      </c>
      <c r="BG92" s="163">
        <f t="shared" si="249"/>
        <v>5.2080000000000001E-2</v>
      </c>
      <c r="BH92" s="40" t="s">
        <v>94</v>
      </c>
      <c r="BI92" s="885">
        <v>0.01</v>
      </c>
      <c r="BJ92" s="163">
        <f t="shared" si="229"/>
        <v>4.3400000000000001E-3</v>
      </c>
      <c r="BK92" s="40"/>
      <c r="BL92" s="61">
        <v>0.12</v>
      </c>
      <c r="BM92" s="179">
        <f t="shared" si="230"/>
        <v>0.10416</v>
      </c>
      <c r="BN92" s="163">
        <f t="shared" si="250"/>
        <v>0.10416</v>
      </c>
      <c r="BO92" s="39"/>
      <c r="BP92" s="57">
        <v>11.6</v>
      </c>
      <c r="BQ92" s="179">
        <f t="shared" si="231"/>
        <v>10.0688</v>
      </c>
      <c r="BR92" s="163">
        <f t="shared" si="251"/>
        <v>10.0688</v>
      </c>
      <c r="BS92" s="39"/>
      <c r="BT92" s="62">
        <v>2.2200000000000002</v>
      </c>
      <c r="BU92" s="179">
        <f t="shared" si="232"/>
        <v>1.9269600000000002</v>
      </c>
      <c r="BV92" s="163">
        <f t="shared" si="252"/>
        <v>1.9269600000000002</v>
      </c>
      <c r="BW92" s="39"/>
      <c r="BX92" s="56">
        <v>0.17</v>
      </c>
      <c r="BY92" s="178">
        <f t="shared" si="233"/>
        <v>0.14756</v>
      </c>
      <c r="BZ92" s="163">
        <f t="shared" si="253"/>
        <v>0.14756</v>
      </c>
      <c r="CA92" s="40" t="s">
        <v>94</v>
      </c>
      <c r="CB92" s="58">
        <v>0.06</v>
      </c>
      <c r="CC92" s="179">
        <f t="shared" si="234"/>
        <v>2.6040000000000001E-2</v>
      </c>
      <c r="CD92" s="163">
        <f t="shared" si="254"/>
        <v>5.2080000000000001E-2</v>
      </c>
      <c r="CE92" s="39"/>
      <c r="CF92" s="62">
        <v>25.7</v>
      </c>
      <c r="CG92" s="179">
        <f t="shared" si="235"/>
        <v>22.307599999999997</v>
      </c>
      <c r="CH92" s="163">
        <f t="shared" si="255"/>
        <v>22.307599999999997</v>
      </c>
      <c r="CI92" s="39"/>
      <c r="CJ92" s="56">
        <v>1.1000000000000001</v>
      </c>
      <c r="CK92" s="178">
        <f t="shared" si="236"/>
        <v>0.95480000000000009</v>
      </c>
      <c r="CL92" s="163">
        <f t="shared" si="256"/>
        <v>0.95480000000000009</v>
      </c>
      <c r="CM92" s="40" t="s">
        <v>94</v>
      </c>
      <c r="CN92" s="86">
        <v>0.06</v>
      </c>
      <c r="CO92" s="179">
        <f t="shared" si="237"/>
        <v>2.6040000000000001E-2</v>
      </c>
      <c r="CP92" s="163">
        <f t="shared" si="257"/>
        <v>5.2080000000000001E-2</v>
      </c>
      <c r="CQ92" s="228" t="s">
        <v>94</v>
      </c>
      <c r="CR92" s="61">
        <v>0.01</v>
      </c>
      <c r="CS92" s="167">
        <f t="shared" si="238"/>
        <v>4.3400000000000001E-3</v>
      </c>
      <c r="CT92" s="40"/>
      <c r="CU92" s="59">
        <v>0.08</v>
      </c>
      <c r="CV92" s="179">
        <f t="shared" si="239"/>
        <v>6.9440000000000002E-2</v>
      </c>
      <c r="CW92" s="163">
        <f t="shared" si="258"/>
        <v>6.9440000000000002E-2</v>
      </c>
      <c r="CX92" s="39"/>
      <c r="CY92" s="189">
        <v>0.24</v>
      </c>
      <c r="CZ92" s="179">
        <f t="shared" si="240"/>
        <v>0.20832000000000001</v>
      </c>
      <c r="DA92" s="163">
        <f t="shared" si="259"/>
        <v>0.20832000000000001</v>
      </c>
      <c r="DB92" s="39"/>
      <c r="DC92" s="63">
        <v>0.08</v>
      </c>
      <c r="DD92" s="179">
        <f t="shared" si="241"/>
        <v>6.9440000000000002E-2</v>
      </c>
      <c r="DE92" s="163">
        <f t="shared" si="260"/>
        <v>6.9440000000000002E-2</v>
      </c>
      <c r="DF92" s="39"/>
      <c r="DG92" s="62">
        <v>0.12</v>
      </c>
      <c r="DH92" s="729">
        <f t="shared" si="242"/>
        <v>0.10416</v>
      </c>
      <c r="DI92" s="72">
        <f t="shared" si="261"/>
        <v>0.10416</v>
      </c>
      <c r="DJ92" s="40" t="s">
        <v>94</v>
      </c>
      <c r="DK92" s="59">
        <v>0.06</v>
      </c>
      <c r="DL92" s="163">
        <f t="shared" si="243"/>
        <v>2.6040000000000001E-2</v>
      </c>
      <c r="DM92" s="178">
        <f t="shared" si="262"/>
        <v>5.2080000000000001E-2</v>
      </c>
      <c r="DN92" s="39"/>
      <c r="DO92" s="63">
        <v>0.35</v>
      </c>
      <c r="DP92" s="179">
        <f t="shared" si="244"/>
        <v>0.30379999999999996</v>
      </c>
      <c r="DQ92" s="221">
        <f t="shared" si="263"/>
        <v>0.30379999999999996</v>
      </c>
      <c r="DR92" s="305"/>
    </row>
    <row r="93" spans="1:122" outlineLevel="1" x14ac:dyDescent="0.25">
      <c r="A93" s="46">
        <f t="shared" si="245"/>
        <v>43180</v>
      </c>
      <c r="B93" s="23">
        <v>857</v>
      </c>
      <c r="C93" s="185">
        <v>8.5</v>
      </c>
      <c r="D93" s="24">
        <v>1</v>
      </c>
      <c r="E93" s="26">
        <v>1284</v>
      </c>
      <c r="F93" s="26">
        <f t="shared" si="264"/>
        <v>1284</v>
      </c>
      <c r="G93" s="163">
        <f t="shared" si="265"/>
        <v>1100.3879999999999</v>
      </c>
      <c r="H93" s="24">
        <v>1</v>
      </c>
      <c r="I93" s="26">
        <v>804</v>
      </c>
      <c r="J93" s="26">
        <f t="shared" si="266"/>
        <v>804</v>
      </c>
      <c r="K93" s="163">
        <f t="shared" si="267"/>
        <v>689.02800000000002</v>
      </c>
      <c r="L93" s="49">
        <v>86.8</v>
      </c>
      <c r="M93" s="41">
        <v>108.9</v>
      </c>
      <c r="N93" s="26">
        <v>43</v>
      </c>
      <c r="O93" s="26">
        <f t="shared" si="268"/>
        <v>513.95348837209315</v>
      </c>
      <c r="P93" s="163">
        <f t="shared" si="269"/>
        <v>440.45813953488386</v>
      </c>
      <c r="Q93" s="24">
        <v>20</v>
      </c>
      <c r="R93" s="41">
        <v>1.22</v>
      </c>
      <c r="S93" s="41">
        <f t="shared" si="270"/>
        <v>24.4</v>
      </c>
      <c r="T93" s="168">
        <f t="shared" si="271"/>
        <v>20.910799999999998</v>
      </c>
      <c r="U93" s="28"/>
      <c r="V93" s="221">
        <f t="shared" ref="V93" si="311">IF(U93=0,0,IF(COUNT(B93)=0,0,(AVERAGE(B93)*U93/1000)))</f>
        <v>0</v>
      </c>
      <c r="W93" s="185">
        <v>9.3000000000000007</v>
      </c>
      <c r="X93" s="27">
        <v>1</v>
      </c>
      <c r="Y93" s="26">
        <v>449</v>
      </c>
      <c r="Z93" s="186">
        <f t="shared" si="273"/>
        <v>449</v>
      </c>
      <c r="AA93" s="221">
        <f t="shared" si="282"/>
        <v>384.79300000000001</v>
      </c>
      <c r="AB93" s="49">
        <v>88.2</v>
      </c>
      <c r="AC93" s="41">
        <v>92.5</v>
      </c>
      <c r="AD93" s="26">
        <v>100</v>
      </c>
      <c r="AE93" s="186">
        <f t="shared" si="274"/>
        <v>42.999999999999972</v>
      </c>
      <c r="AF93" s="163">
        <f t="shared" si="283"/>
        <v>36.850999999999978</v>
      </c>
      <c r="AG93" s="224">
        <v>1</v>
      </c>
      <c r="AH93" s="41">
        <v>1</v>
      </c>
      <c r="AI93" s="187">
        <f t="shared" si="275"/>
        <v>1</v>
      </c>
      <c r="AJ93" s="168">
        <f t="shared" si="284"/>
        <v>0.85699999999999998</v>
      </c>
      <c r="AK93" s="870"/>
      <c r="AL93" s="731"/>
      <c r="AM93" s="163">
        <f t="shared" ref="AM93" si="312">IF(AL93=0,0,AVERAGE(B86:B93)*(AL93)/1000)</f>
        <v>0</v>
      </c>
      <c r="AN93" s="29">
        <f t="shared" ref="AN93:AN94" si="313">IF(B93=0,0,IF(F93&gt;0,SUM((F93-Z93)/F93*100),0))</f>
        <v>65.031152647975077</v>
      </c>
      <c r="AO93" s="25">
        <f t="shared" si="278"/>
        <v>91.633484162895925</v>
      </c>
      <c r="AP93" s="273">
        <f t="shared" si="279"/>
        <v>95.901639344262293</v>
      </c>
      <c r="AQ93" s="73">
        <v>53.2</v>
      </c>
      <c r="AR93" s="49"/>
      <c r="AS93" s="41"/>
      <c r="AT93" s="41"/>
      <c r="AU93" s="72">
        <f t="shared" si="280"/>
        <v>0</v>
      </c>
      <c r="AV93" s="222" t="s">
        <v>232</v>
      </c>
      <c r="AW93" s="199"/>
      <c r="AX93" s="7" t="s">
        <v>245</v>
      </c>
      <c r="AY93" s="188"/>
      <c r="AZ93" s="39"/>
      <c r="BA93" s="58"/>
      <c r="BB93" s="179">
        <f t="shared" si="227"/>
        <v>0</v>
      </c>
      <c r="BC93" s="163">
        <f t="shared" si="248"/>
        <v>0</v>
      </c>
      <c r="BD93" s="40"/>
      <c r="BE93" s="58"/>
      <c r="BF93" s="179">
        <f t="shared" si="228"/>
        <v>0</v>
      </c>
      <c r="BG93" s="163">
        <f t="shared" si="249"/>
        <v>0</v>
      </c>
      <c r="BH93" s="40" t="s">
        <v>94</v>
      </c>
      <c r="BI93" s="885">
        <v>0.01</v>
      </c>
      <c r="BJ93" s="163">
        <f t="shared" si="229"/>
        <v>4.2849999999999997E-3</v>
      </c>
      <c r="BK93" s="40"/>
      <c r="BL93" s="61"/>
      <c r="BM93" s="179">
        <f t="shared" si="230"/>
        <v>0</v>
      </c>
      <c r="BN93" s="163">
        <f t="shared" si="250"/>
        <v>0</v>
      </c>
      <c r="BO93" s="39"/>
      <c r="BP93" s="57"/>
      <c r="BQ93" s="179">
        <f t="shared" si="231"/>
        <v>0</v>
      </c>
      <c r="BR93" s="163">
        <f t="shared" si="251"/>
        <v>0</v>
      </c>
      <c r="BS93" s="39"/>
      <c r="BT93" s="62"/>
      <c r="BU93" s="179">
        <f t="shared" si="232"/>
        <v>0</v>
      </c>
      <c r="BV93" s="163">
        <f t="shared" si="252"/>
        <v>0</v>
      </c>
      <c r="BW93" s="39"/>
      <c r="BX93" s="56"/>
      <c r="BY93" s="178">
        <f t="shared" si="233"/>
        <v>0</v>
      </c>
      <c r="BZ93" s="163">
        <f t="shared" si="253"/>
        <v>0</v>
      </c>
      <c r="CA93" s="40"/>
      <c r="CB93" s="58"/>
      <c r="CC93" s="179">
        <f t="shared" si="234"/>
        <v>0</v>
      </c>
      <c r="CD93" s="163">
        <f t="shared" si="254"/>
        <v>0</v>
      </c>
      <c r="CE93" s="39"/>
      <c r="CF93" s="62"/>
      <c r="CG93" s="179">
        <f t="shared" si="235"/>
        <v>0</v>
      </c>
      <c r="CH93" s="163">
        <f t="shared" si="255"/>
        <v>0</v>
      </c>
      <c r="CI93" s="39"/>
      <c r="CJ93" s="56"/>
      <c r="CK93" s="178">
        <f t="shared" si="236"/>
        <v>0</v>
      </c>
      <c r="CL93" s="163">
        <f t="shared" si="256"/>
        <v>0</v>
      </c>
      <c r="CM93" s="40"/>
      <c r="CN93" s="86"/>
      <c r="CO93" s="179">
        <f t="shared" si="237"/>
        <v>0</v>
      </c>
      <c r="CP93" s="163">
        <f t="shared" si="257"/>
        <v>0</v>
      </c>
      <c r="CQ93" s="228" t="s">
        <v>94</v>
      </c>
      <c r="CR93" s="61">
        <v>0.01</v>
      </c>
      <c r="CS93" s="167">
        <f t="shared" si="238"/>
        <v>4.2849999999999997E-3</v>
      </c>
      <c r="CT93" s="40"/>
      <c r="CU93" s="59"/>
      <c r="CV93" s="179">
        <f t="shared" si="239"/>
        <v>0</v>
      </c>
      <c r="CW93" s="163">
        <f t="shared" si="258"/>
        <v>0</v>
      </c>
      <c r="CX93" s="39"/>
      <c r="CY93" s="189"/>
      <c r="CZ93" s="179">
        <f t="shared" si="240"/>
        <v>0</v>
      </c>
      <c r="DA93" s="163">
        <f t="shared" si="259"/>
        <v>0</v>
      </c>
      <c r="DB93" s="39"/>
      <c r="DC93" s="63"/>
      <c r="DD93" s="179">
        <f t="shared" si="241"/>
        <v>0</v>
      </c>
      <c r="DE93" s="163">
        <f t="shared" si="260"/>
        <v>0</v>
      </c>
      <c r="DF93" s="39"/>
      <c r="DG93" s="62"/>
      <c r="DH93" s="729">
        <f t="shared" si="242"/>
        <v>0</v>
      </c>
      <c r="DI93" s="72">
        <f t="shared" si="261"/>
        <v>0</v>
      </c>
      <c r="DJ93" s="40"/>
      <c r="DK93" s="59"/>
      <c r="DL93" s="163">
        <f t="shared" si="243"/>
        <v>0</v>
      </c>
      <c r="DM93" s="178">
        <f t="shared" si="262"/>
        <v>0</v>
      </c>
      <c r="DN93" s="39"/>
      <c r="DO93" s="63"/>
      <c r="DP93" s="179">
        <f t="shared" si="244"/>
        <v>0</v>
      </c>
      <c r="DQ93" s="221">
        <f t="shared" si="263"/>
        <v>0</v>
      </c>
      <c r="DR93" s="305"/>
    </row>
    <row r="94" spans="1:122" outlineLevel="1" x14ac:dyDescent="0.25">
      <c r="A94" s="46">
        <f t="shared" si="245"/>
        <v>43181</v>
      </c>
      <c r="B94" s="23">
        <v>760</v>
      </c>
      <c r="C94" s="185">
        <v>8.1</v>
      </c>
      <c r="D94" s="24">
        <v>1</v>
      </c>
      <c r="E94" s="26">
        <v>796</v>
      </c>
      <c r="F94" s="26">
        <f t="shared" si="264"/>
        <v>796</v>
      </c>
      <c r="G94" s="163">
        <f t="shared" si="265"/>
        <v>604.96</v>
      </c>
      <c r="H94" s="24">
        <v>1</v>
      </c>
      <c r="I94" s="26">
        <v>429</v>
      </c>
      <c r="J94" s="26">
        <f t="shared" si="266"/>
        <v>429</v>
      </c>
      <c r="K94" s="163">
        <f t="shared" si="267"/>
        <v>326.04000000000002</v>
      </c>
      <c r="L94" s="49">
        <v>88.6</v>
      </c>
      <c r="M94" s="41">
        <v>103.4</v>
      </c>
      <c r="N94" s="26">
        <v>50</v>
      </c>
      <c r="O94" s="26">
        <f t="shared" si="268"/>
        <v>296.00000000000023</v>
      </c>
      <c r="P94" s="163">
        <f t="shared" si="269"/>
        <v>224.96000000000018</v>
      </c>
      <c r="Q94" s="24">
        <v>10</v>
      </c>
      <c r="R94" s="41">
        <v>1.6</v>
      </c>
      <c r="S94" s="41">
        <f t="shared" si="270"/>
        <v>16</v>
      </c>
      <c r="T94" s="168">
        <f t="shared" si="271"/>
        <v>12.16</v>
      </c>
      <c r="U94" s="28"/>
      <c r="V94" s="221">
        <f t="shared" ref="V94" si="314">IF(U94=0,0,AVERAGE(B92:B94)*(U94)/1000)</f>
        <v>0</v>
      </c>
      <c r="W94" s="185">
        <v>9.3000000000000007</v>
      </c>
      <c r="X94" s="27">
        <v>1</v>
      </c>
      <c r="Y94" s="26">
        <v>277</v>
      </c>
      <c r="Z94" s="186">
        <f t="shared" si="273"/>
        <v>277</v>
      </c>
      <c r="AA94" s="221">
        <f t="shared" si="282"/>
        <v>210.52</v>
      </c>
      <c r="AB94" s="49">
        <v>88.6</v>
      </c>
      <c r="AC94" s="41">
        <v>91</v>
      </c>
      <c r="AD94" s="26">
        <v>100</v>
      </c>
      <c r="AE94" s="186">
        <f t="shared" si="274"/>
        <v>24.000000000000053</v>
      </c>
      <c r="AF94" s="163">
        <f t="shared" si="283"/>
        <v>18.240000000000041</v>
      </c>
      <c r="AG94" s="224">
        <v>1</v>
      </c>
      <c r="AH94" s="41">
        <v>0.85699999999999998</v>
      </c>
      <c r="AI94" s="187">
        <f t="shared" si="275"/>
        <v>0.85699999999999998</v>
      </c>
      <c r="AJ94" s="168">
        <f t="shared" si="284"/>
        <v>0.6513199999999999</v>
      </c>
      <c r="AK94" s="870"/>
      <c r="AL94" s="731"/>
      <c r="AM94" s="163">
        <f t="shared" ref="AM94" si="315">IF(AL94=0,0,AVERAGE(B89:B94)*(AL94)/1000)</f>
        <v>0</v>
      </c>
      <c r="AN94" s="29">
        <f t="shared" si="313"/>
        <v>65.201005025125625</v>
      </c>
      <c r="AO94" s="25">
        <f t="shared" si="278"/>
        <v>91.891891891891873</v>
      </c>
      <c r="AP94" s="273">
        <f t="shared" si="279"/>
        <v>94.643750000000011</v>
      </c>
      <c r="AQ94" s="259">
        <v>52.6</v>
      </c>
      <c r="AR94" s="49"/>
      <c r="AS94" s="41"/>
      <c r="AT94" s="41"/>
      <c r="AU94" s="71">
        <f t="shared" si="280"/>
        <v>0</v>
      </c>
      <c r="AV94" s="222" t="s">
        <v>232</v>
      </c>
      <c r="AW94" s="199"/>
      <c r="AX94" s="7"/>
      <c r="AY94" s="188"/>
      <c r="AZ94" s="39"/>
      <c r="BA94" s="58"/>
      <c r="BB94" s="179">
        <f t="shared" si="227"/>
        <v>0</v>
      </c>
      <c r="BC94" s="163">
        <f t="shared" si="248"/>
        <v>0</v>
      </c>
      <c r="BD94" s="40"/>
      <c r="BE94" s="58"/>
      <c r="BF94" s="179">
        <f t="shared" si="228"/>
        <v>0</v>
      </c>
      <c r="BG94" s="163">
        <f t="shared" si="249"/>
        <v>0</v>
      </c>
      <c r="BH94" s="40" t="s">
        <v>94</v>
      </c>
      <c r="BI94" s="885">
        <v>0.01</v>
      </c>
      <c r="BJ94" s="163">
        <f t="shared" si="229"/>
        <v>3.8000000000000004E-3</v>
      </c>
      <c r="BK94" s="40"/>
      <c r="BL94" s="61"/>
      <c r="BM94" s="179">
        <f t="shared" si="230"/>
        <v>0</v>
      </c>
      <c r="BN94" s="163">
        <f t="shared" si="250"/>
        <v>0</v>
      </c>
      <c r="BO94" s="39"/>
      <c r="BP94" s="57"/>
      <c r="BQ94" s="179">
        <f t="shared" si="231"/>
        <v>0</v>
      </c>
      <c r="BR94" s="163">
        <f t="shared" si="251"/>
        <v>0</v>
      </c>
      <c r="BS94" s="39"/>
      <c r="BT94" s="62"/>
      <c r="BU94" s="179">
        <f t="shared" si="232"/>
        <v>0</v>
      </c>
      <c r="BV94" s="163">
        <f t="shared" si="252"/>
        <v>0</v>
      </c>
      <c r="BW94" s="39"/>
      <c r="BX94" s="56"/>
      <c r="BY94" s="178">
        <f t="shared" si="233"/>
        <v>0</v>
      </c>
      <c r="BZ94" s="163">
        <f t="shared" si="253"/>
        <v>0</v>
      </c>
      <c r="CA94" s="40"/>
      <c r="CB94" s="58"/>
      <c r="CC94" s="179">
        <f t="shared" si="234"/>
        <v>0</v>
      </c>
      <c r="CD94" s="163">
        <f t="shared" si="254"/>
        <v>0</v>
      </c>
      <c r="CE94" s="39"/>
      <c r="CF94" s="62"/>
      <c r="CG94" s="179">
        <f t="shared" si="235"/>
        <v>0</v>
      </c>
      <c r="CH94" s="163">
        <f t="shared" si="255"/>
        <v>0</v>
      </c>
      <c r="CI94" s="39"/>
      <c r="CJ94" s="56"/>
      <c r="CK94" s="178">
        <f t="shared" si="236"/>
        <v>0</v>
      </c>
      <c r="CL94" s="163">
        <f t="shared" si="256"/>
        <v>0</v>
      </c>
      <c r="CM94" s="40"/>
      <c r="CN94" s="86"/>
      <c r="CO94" s="179">
        <f t="shared" si="237"/>
        <v>0</v>
      </c>
      <c r="CP94" s="163">
        <f t="shared" si="257"/>
        <v>0</v>
      </c>
      <c r="CQ94" s="228" t="s">
        <v>94</v>
      </c>
      <c r="CR94" s="61">
        <v>0.01</v>
      </c>
      <c r="CS94" s="167">
        <f t="shared" si="238"/>
        <v>3.8000000000000004E-3</v>
      </c>
      <c r="CT94" s="40"/>
      <c r="CU94" s="59"/>
      <c r="CV94" s="179">
        <f t="shared" si="239"/>
        <v>0</v>
      </c>
      <c r="CW94" s="163">
        <f t="shared" si="258"/>
        <v>0</v>
      </c>
      <c r="CX94" s="39"/>
      <c r="CY94" s="189"/>
      <c r="CZ94" s="179">
        <f t="shared" si="240"/>
        <v>0</v>
      </c>
      <c r="DA94" s="163">
        <f t="shared" si="259"/>
        <v>0</v>
      </c>
      <c r="DB94" s="39"/>
      <c r="DC94" s="63"/>
      <c r="DD94" s="179">
        <f t="shared" si="241"/>
        <v>0</v>
      </c>
      <c r="DE94" s="163">
        <f t="shared" si="260"/>
        <v>0</v>
      </c>
      <c r="DF94" s="39"/>
      <c r="DG94" s="62"/>
      <c r="DH94" s="729">
        <f t="shared" si="242"/>
        <v>0</v>
      </c>
      <c r="DI94" s="72">
        <f t="shared" si="261"/>
        <v>0</v>
      </c>
      <c r="DJ94" s="40"/>
      <c r="DK94" s="59"/>
      <c r="DL94" s="163">
        <f t="shared" si="243"/>
        <v>0</v>
      </c>
      <c r="DM94" s="178">
        <f t="shared" si="262"/>
        <v>0</v>
      </c>
      <c r="DN94" s="39"/>
      <c r="DO94" s="63"/>
      <c r="DP94" s="179">
        <f t="shared" si="244"/>
        <v>0</v>
      </c>
      <c r="DQ94" s="221">
        <f t="shared" si="263"/>
        <v>0</v>
      </c>
      <c r="DR94" s="305"/>
    </row>
    <row r="95" spans="1:122" outlineLevel="1" x14ac:dyDescent="0.25">
      <c r="A95" s="46">
        <f t="shared" si="245"/>
        <v>43182</v>
      </c>
      <c r="B95" s="23">
        <v>877</v>
      </c>
      <c r="C95" s="185">
        <v>8.1999999999999993</v>
      </c>
      <c r="D95" s="24">
        <v>1</v>
      </c>
      <c r="E95" s="26">
        <v>1110</v>
      </c>
      <c r="F95" s="26">
        <f t="shared" si="264"/>
        <v>1110</v>
      </c>
      <c r="G95" s="163">
        <f t="shared" si="265"/>
        <v>973.47</v>
      </c>
      <c r="H95" s="24">
        <v>1</v>
      </c>
      <c r="I95" s="26">
        <v>633</v>
      </c>
      <c r="J95" s="26">
        <f t="shared" si="266"/>
        <v>633</v>
      </c>
      <c r="K95" s="163">
        <f t="shared" si="267"/>
        <v>555.14099999999996</v>
      </c>
      <c r="L95" s="49">
        <v>89.1</v>
      </c>
      <c r="M95" s="41">
        <v>109.3</v>
      </c>
      <c r="N95" s="26">
        <v>51</v>
      </c>
      <c r="O95" s="26">
        <f t="shared" si="268"/>
        <v>396.07843137254912</v>
      </c>
      <c r="P95" s="163">
        <f t="shared" si="269"/>
        <v>347.36078431372562</v>
      </c>
      <c r="Q95" s="24">
        <v>5</v>
      </c>
      <c r="R95" s="41">
        <v>3.51</v>
      </c>
      <c r="S95" s="41">
        <f t="shared" si="270"/>
        <v>17.549999999999997</v>
      </c>
      <c r="T95" s="168">
        <f t="shared" si="271"/>
        <v>15.391349999999997</v>
      </c>
      <c r="U95" s="28"/>
      <c r="V95" s="221">
        <f t="shared" ref="V95" si="316">IF(U95=0,0,IF(COUNT(B95)=0,0,(AVERAGE(B95)*U95/1000)))</f>
        <v>0</v>
      </c>
      <c r="W95" s="185">
        <v>9.1999999999999993</v>
      </c>
      <c r="X95" s="27">
        <v>1</v>
      </c>
      <c r="Y95" s="26">
        <v>403</v>
      </c>
      <c r="Z95" s="186">
        <f t="shared" si="273"/>
        <v>403</v>
      </c>
      <c r="AA95" s="221">
        <f t="shared" si="282"/>
        <v>353.43099999999998</v>
      </c>
      <c r="AB95" s="49">
        <v>88.8</v>
      </c>
      <c r="AC95" s="41">
        <v>92.1</v>
      </c>
      <c r="AD95" s="26">
        <v>100</v>
      </c>
      <c r="AE95" s="186">
        <f t="shared" si="274"/>
        <v>32.999999999999972</v>
      </c>
      <c r="AF95" s="163">
        <f t="shared" si="283"/>
        <v>28.940999999999974</v>
      </c>
      <c r="AG95" s="224">
        <v>1</v>
      </c>
      <c r="AH95" s="41">
        <v>0.76900000000000002</v>
      </c>
      <c r="AI95" s="187">
        <f t="shared" si="275"/>
        <v>0.76900000000000002</v>
      </c>
      <c r="AJ95" s="168">
        <f t="shared" si="284"/>
        <v>0.67441300000000004</v>
      </c>
      <c r="AK95" s="870"/>
      <c r="AL95" s="731"/>
      <c r="AM95" s="163">
        <f t="shared" ref="AM95" si="317">IF(AL95=0,0,AVERAGE(B88:B95)*(AL95)/1000)</f>
        <v>0</v>
      </c>
      <c r="AN95" s="29">
        <f t="shared" ref="AN95:AN96" si="318">IF(B95=0,0,IF(F95&gt;0,SUM((F95-Z95)/F95*100),0))</f>
        <v>63.693693693693696</v>
      </c>
      <c r="AO95" s="25">
        <f t="shared" si="278"/>
        <v>91.668316831683185</v>
      </c>
      <c r="AP95" s="273">
        <f t="shared" si="279"/>
        <v>95.618233618233631</v>
      </c>
      <c r="AQ95" s="73">
        <v>52.7</v>
      </c>
      <c r="AR95" s="49"/>
      <c r="AS95" s="41"/>
      <c r="AT95" s="41"/>
      <c r="AU95" s="72">
        <f t="shared" si="280"/>
        <v>0</v>
      </c>
      <c r="AV95" s="222" t="s">
        <v>232</v>
      </c>
      <c r="AW95" s="199"/>
      <c r="AX95" s="7" t="s">
        <v>328</v>
      </c>
      <c r="AY95" s="188"/>
      <c r="AZ95" s="39"/>
      <c r="BA95" s="58"/>
      <c r="BB95" s="179">
        <f t="shared" si="227"/>
        <v>0</v>
      </c>
      <c r="BC95" s="163">
        <f t="shared" si="248"/>
        <v>0</v>
      </c>
      <c r="BD95" s="40"/>
      <c r="BE95" s="58"/>
      <c r="BF95" s="179">
        <f t="shared" si="228"/>
        <v>0</v>
      </c>
      <c r="BG95" s="163">
        <f t="shared" si="249"/>
        <v>0</v>
      </c>
      <c r="BH95" s="40" t="s">
        <v>94</v>
      </c>
      <c r="BI95" s="885">
        <v>0.01</v>
      </c>
      <c r="BJ95" s="163">
        <f t="shared" si="229"/>
        <v>4.385E-3</v>
      </c>
      <c r="BK95" s="40"/>
      <c r="BL95" s="61"/>
      <c r="BM95" s="179">
        <f t="shared" si="230"/>
        <v>0</v>
      </c>
      <c r="BN95" s="163">
        <f t="shared" si="250"/>
        <v>0</v>
      </c>
      <c r="BO95" s="39"/>
      <c r="BP95" s="57"/>
      <c r="BQ95" s="179">
        <f t="shared" si="231"/>
        <v>0</v>
      </c>
      <c r="BR95" s="163">
        <f t="shared" si="251"/>
        <v>0</v>
      </c>
      <c r="BS95" s="39"/>
      <c r="BT95" s="62"/>
      <c r="BU95" s="179">
        <f t="shared" si="232"/>
        <v>0</v>
      </c>
      <c r="BV95" s="163">
        <f t="shared" si="252"/>
        <v>0</v>
      </c>
      <c r="BW95" s="39"/>
      <c r="BX95" s="56"/>
      <c r="BY95" s="178">
        <f t="shared" si="233"/>
        <v>0</v>
      </c>
      <c r="BZ95" s="163">
        <f t="shared" si="253"/>
        <v>0</v>
      </c>
      <c r="CA95" s="40"/>
      <c r="CB95" s="58"/>
      <c r="CC95" s="179">
        <f t="shared" si="234"/>
        <v>0</v>
      </c>
      <c r="CD95" s="163">
        <f t="shared" si="254"/>
        <v>0</v>
      </c>
      <c r="CE95" s="39"/>
      <c r="CF95" s="62"/>
      <c r="CG95" s="179">
        <f t="shared" si="235"/>
        <v>0</v>
      </c>
      <c r="CH95" s="163">
        <f t="shared" si="255"/>
        <v>0</v>
      </c>
      <c r="CI95" s="39"/>
      <c r="CJ95" s="56"/>
      <c r="CK95" s="178">
        <f t="shared" si="236"/>
        <v>0</v>
      </c>
      <c r="CL95" s="163">
        <f t="shared" si="256"/>
        <v>0</v>
      </c>
      <c r="CM95" s="40"/>
      <c r="CN95" s="86"/>
      <c r="CO95" s="179">
        <f t="shared" si="237"/>
        <v>0</v>
      </c>
      <c r="CP95" s="163">
        <f t="shared" si="257"/>
        <v>0</v>
      </c>
      <c r="CQ95" s="228" t="s">
        <v>94</v>
      </c>
      <c r="CR95" s="61">
        <v>0.01</v>
      </c>
      <c r="CS95" s="167">
        <f t="shared" si="238"/>
        <v>4.385E-3</v>
      </c>
      <c r="CT95" s="40"/>
      <c r="CU95" s="59"/>
      <c r="CV95" s="179">
        <f t="shared" si="239"/>
        <v>0</v>
      </c>
      <c r="CW95" s="163">
        <f t="shared" si="258"/>
        <v>0</v>
      </c>
      <c r="CX95" s="39"/>
      <c r="CY95" s="189"/>
      <c r="CZ95" s="179">
        <f t="shared" si="240"/>
        <v>0</v>
      </c>
      <c r="DA95" s="163">
        <f t="shared" si="259"/>
        <v>0</v>
      </c>
      <c r="DB95" s="39"/>
      <c r="DC95" s="63"/>
      <c r="DD95" s="179">
        <f t="shared" si="241"/>
        <v>0</v>
      </c>
      <c r="DE95" s="163">
        <f t="shared" si="260"/>
        <v>0</v>
      </c>
      <c r="DF95" s="39"/>
      <c r="DG95" s="62"/>
      <c r="DH95" s="729">
        <f t="shared" si="242"/>
        <v>0</v>
      </c>
      <c r="DI95" s="72">
        <f t="shared" si="261"/>
        <v>0</v>
      </c>
      <c r="DJ95" s="40"/>
      <c r="DK95" s="59"/>
      <c r="DL95" s="163">
        <f t="shared" si="243"/>
        <v>0</v>
      </c>
      <c r="DM95" s="178">
        <f t="shared" si="262"/>
        <v>0</v>
      </c>
      <c r="DN95" s="39"/>
      <c r="DO95" s="63"/>
      <c r="DP95" s="179">
        <f t="shared" si="244"/>
        <v>0</v>
      </c>
      <c r="DQ95" s="221">
        <f t="shared" si="263"/>
        <v>0</v>
      </c>
      <c r="DR95" s="305"/>
    </row>
    <row r="96" spans="1:122" outlineLevel="1" x14ac:dyDescent="0.25">
      <c r="A96" s="46">
        <f t="shared" si="245"/>
        <v>43183</v>
      </c>
      <c r="B96" s="23">
        <v>541</v>
      </c>
      <c r="C96" s="185">
        <v>8.1999999999999993</v>
      </c>
      <c r="D96" s="24">
        <v>1</v>
      </c>
      <c r="E96" s="26">
        <v>2409</v>
      </c>
      <c r="F96" s="26">
        <f t="shared" si="264"/>
        <v>2409</v>
      </c>
      <c r="G96" s="163">
        <f t="shared" si="265"/>
        <v>1303.269</v>
      </c>
      <c r="H96" s="24">
        <v>1</v>
      </c>
      <c r="I96" s="26">
        <v>1215</v>
      </c>
      <c r="J96" s="26">
        <f t="shared" si="266"/>
        <v>1215</v>
      </c>
      <c r="K96" s="163">
        <f t="shared" si="267"/>
        <v>657.31500000000005</v>
      </c>
      <c r="L96" s="49">
        <v>91.1</v>
      </c>
      <c r="M96" s="41">
        <v>132</v>
      </c>
      <c r="N96" s="26">
        <v>32</v>
      </c>
      <c r="O96" s="26">
        <f t="shared" si="268"/>
        <v>1278.1250000000002</v>
      </c>
      <c r="P96" s="163">
        <f t="shared" si="269"/>
        <v>691.46562500000016</v>
      </c>
      <c r="Q96" s="24">
        <v>10</v>
      </c>
      <c r="R96" s="41">
        <v>3.85</v>
      </c>
      <c r="S96" s="41">
        <f t="shared" si="270"/>
        <v>38.5</v>
      </c>
      <c r="T96" s="168">
        <f t="shared" si="271"/>
        <v>20.828499999999998</v>
      </c>
      <c r="U96" s="28"/>
      <c r="V96" s="221">
        <f t="shared" ref="V96" si="319">IF(U96=0,0,AVERAGE(B94:B96)*(U96)/1000)</f>
        <v>0</v>
      </c>
      <c r="W96" s="185">
        <v>9.1</v>
      </c>
      <c r="X96" s="27">
        <v>1</v>
      </c>
      <c r="Y96" s="26">
        <v>855</v>
      </c>
      <c r="Z96" s="186">
        <f t="shared" si="273"/>
        <v>855</v>
      </c>
      <c r="AA96" s="221">
        <f t="shared" si="282"/>
        <v>462.55500000000001</v>
      </c>
      <c r="AB96" s="49">
        <v>86.8</v>
      </c>
      <c r="AC96" s="41">
        <v>90.3</v>
      </c>
      <c r="AD96" s="26">
        <v>100</v>
      </c>
      <c r="AE96" s="186">
        <f t="shared" si="274"/>
        <v>35</v>
      </c>
      <c r="AF96" s="163">
        <f t="shared" si="283"/>
        <v>18.934999999999999</v>
      </c>
      <c r="AG96" s="224">
        <v>1</v>
      </c>
      <c r="AH96" s="41">
        <v>0.68899999999999995</v>
      </c>
      <c r="AI96" s="187">
        <f t="shared" si="275"/>
        <v>0.68899999999999995</v>
      </c>
      <c r="AJ96" s="168">
        <f t="shared" si="284"/>
        <v>0.37274899999999994</v>
      </c>
      <c r="AK96" s="870"/>
      <c r="AL96" s="731"/>
      <c r="AM96" s="163">
        <f t="shared" ref="AM96" si="320">IF(AL96=0,0,AVERAGE(B91:B96)*(AL96)/1000)</f>
        <v>0</v>
      </c>
      <c r="AN96" s="29">
        <f t="shared" si="318"/>
        <v>64.508094645080945</v>
      </c>
      <c r="AO96" s="25">
        <f t="shared" si="278"/>
        <v>97.26161369193153</v>
      </c>
      <c r="AP96" s="273">
        <f t="shared" si="279"/>
        <v>98.210389610389612</v>
      </c>
      <c r="AQ96" s="259">
        <v>53.24</v>
      </c>
      <c r="AR96" s="49"/>
      <c r="AS96" s="41"/>
      <c r="AT96" s="41"/>
      <c r="AU96" s="71">
        <f t="shared" si="280"/>
        <v>0</v>
      </c>
      <c r="AV96" s="222" t="s">
        <v>232</v>
      </c>
      <c r="AW96" s="199"/>
      <c r="AX96" s="7" t="s">
        <v>392</v>
      </c>
      <c r="AY96" s="188"/>
      <c r="AZ96" s="39"/>
      <c r="BA96" s="58"/>
      <c r="BB96" s="179">
        <f t="shared" si="227"/>
        <v>0</v>
      </c>
      <c r="BC96" s="163">
        <f t="shared" si="248"/>
        <v>0</v>
      </c>
      <c r="BD96" s="40"/>
      <c r="BE96" s="58"/>
      <c r="BF96" s="179">
        <f t="shared" si="228"/>
        <v>0</v>
      </c>
      <c r="BG96" s="163">
        <f t="shared" si="249"/>
        <v>0</v>
      </c>
      <c r="BH96" s="40" t="s">
        <v>94</v>
      </c>
      <c r="BI96" s="885">
        <v>0.01</v>
      </c>
      <c r="BJ96" s="163">
        <f t="shared" si="229"/>
        <v>2.7049999999999999E-3</v>
      </c>
      <c r="BK96" s="40"/>
      <c r="BL96" s="61"/>
      <c r="BM96" s="179">
        <f t="shared" si="230"/>
        <v>0</v>
      </c>
      <c r="BN96" s="163">
        <f t="shared" si="250"/>
        <v>0</v>
      </c>
      <c r="BO96" s="39"/>
      <c r="BP96" s="57"/>
      <c r="BQ96" s="179">
        <f t="shared" si="231"/>
        <v>0</v>
      </c>
      <c r="BR96" s="163">
        <f t="shared" si="251"/>
        <v>0</v>
      </c>
      <c r="BS96" s="39"/>
      <c r="BT96" s="62"/>
      <c r="BU96" s="179">
        <f t="shared" si="232"/>
        <v>0</v>
      </c>
      <c r="BV96" s="163">
        <f t="shared" si="252"/>
        <v>0</v>
      </c>
      <c r="BW96" s="39"/>
      <c r="BX96" s="56"/>
      <c r="BY96" s="178">
        <f t="shared" si="233"/>
        <v>0</v>
      </c>
      <c r="BZ96" s="163">
        <f t="shared" si="253"/>
        <v>0</v>
      </c>
      <c r="CA96" s="40"/>
      <c r="CB96" s="58"/>
      <c r="CC96" s="179">
        <f t="shared" si="234"/>
        <v>0</v>
      </c>
      <c r="CD96" s="163">
        <f t="shared" si="254"/>
        <v>0</v>
      </c>
      <c r="CE96" s="39"/>
      <c r="CF96" s="62"/>
      <c r="CG96" s="179">
        <f t="shared" si="235"/>
        <v>0</v>
      </c>
      <c r="CH96" s="163">
        <f t="shared" si="255"/>
        <v>0</v>
      </c>
      <c r="CI96" s="39"/>
      <c r="CJ96" s="56"/>
      <c r="CK96" s="178">
        <f t="shared" si="236"/>
        <v>0</v>
      </c>
      <c r="CL96" s="163">
        <f t="shared" si="256"/>
        <v>0</v>
      </c>
      <c r="CM96" s="40"/>
      <c r="CN96" s="86"/>
      <c r="CO96" s="179">
        <f t="shared" si="237"/>
        <v>0</v>
      </c>
      <c r="CP96" s="163">
        <f t="shared" si="257"/>
        <v>0</v>
      </c>
      <c r="CQ96" s="228" t="s">
        <v>94</v>
      </c>
      <c r="CR96" s="61">
        <v>0.01</v>
      </c>
      <c r="CS96" s="167">
        <f t="shared" si="238"/>
        <v>2.7049999999999999E-3</v>
      </c>
      <c r="CT96" s="40"/>
      <c r="CU96" s="59"/>
      <c r="CV96" s="179">
        <f t="shared" si="239"/>
        <v>0</v>
      </c>
      <c r="CW96" s="163">
        <f t="shared" si="258"/>
        <v>0</v>
      </c>
      <c r="CX96" s="39"/>
      <c r="CY96" s="189"/>
      <c r="CZ96" s="179">
        <f t="shared" si="240"/>
        <v>0</v>
      </c>
      <c r="DA96" s="163">
        <f t="shared" si="259"/>
        <v>0</v>
      </c>
      <c r="DB96" s="39"/>
      <c r="DC96" s="63"/>
      <c r="DD96" s="179">
        <f t="shared" si="241"/>
        <v>0</v>
      </c>
      <c r="DE96" s="163">
        <f t="shared" si="260"/>
        <v>0</v>
      </c>
      <c r="DF96" s="39"/>
      <c r="DG96" s="62"/>
      <c r="DH96" s="729">
        <f t="shared" si="242"/>
        <v>0</v>
      </c>
      <c r="DI96" s="72">
        <f t="shared" si="261"/>
        <v>0</v>
      </c>
      <c r="DJ96" s="40"/>
      <c r="DK96" s="59"/>
      <c r="DL96" s="163">
        <f t="shared" si="243"/>
        <v>0</v>
      </c>
      <c r="DM96" s="178">
        <f t="shared" si="262"/>
        <v>0</v>
      </c>
      <c r="DN96" s="39"/>
      <c r="DO96" s="63"/>
      <c r="DP96" s="179">
        <f t="shared" si="244"/>
        <v>0</v>
      </c>
      <c r="DQ96" s="221">
        <f t="shared" si="263"/>
        <v>0</v>
      </c>
      <c r="DR96" s="305"/>
    </row>
    <row r="97" spans="1:122" outlineLevel="1" x14ac:dyDescent="0.25">
      <c r="A97" s="46">
        <f t="shared" si="245"/>
        <v>43184</v>
      </c>
      <c r="B97" s="23">
        <v>509</v>
      </c>
      <c r="C97" s="185">
        <v>8.9</v>
      </c>
      <c r="D97" s="24">
        <v>1</v>
      </c>
      <c r="E97" s="26">
        <v>1709</v>
      </c>
      <c r="F97" s="26">
        <f t="shared" si="264"/>
        <v>1709</v>
      </c>
      <c r="G97" s="163">
        <f t="shared" si="265"/>
        <v>869.88099999999997</v>
      </c>
      <c r="H97" s="24">
        <v>1</v>
      </c>
      <c r="I97" s="26">
        <v>753</v>
      </c>
      <c r="J97" s="26">
        <f t="shared" si="266"/>
        <v>753</v>
      </c>
      <c r="K97" s="163">
        <f t="shared" si="267"/>
        <v>383.27699999999999</v>
      </c>
      <c r="L97" s="49">
        <v>89</v>
      </c>
      <c r="M97" s="41">
        <v>126.7</v>
      </c>
      <c r="N97" s="26">
        <v>32</v>
      </c>
      <c r="O97" s="26">
        <f t="shared" si="268"/>
        <v>1178.125</v>
      </c>
      <c r="P97" s="163">
        <f t="shared" si="269"/>
        <v>599.66562499999998</v>
      </c>
      <c r="Q97" s="24">
        <v>10</v>
      </c>
      <c r="R97" s="41">
        <v>3.4</v>
      </c>
      <c r="S97" s="41">
        <f t="shared" si="270"/>
        <v>34</v>
      </c>
      <c r="T97" s="168">
        <f t="shared" si="271"/>
        <v>17.306000000000001</v>
      </c>
      <c r="U97" s="28"/>
      <c r="V97" s="221">
        <f t="shared" ref="V97" si="321">IF(U97=0,0,IF(COUNT(B97)=0,0,(AVERAGE(B97)*U97/1000)))</f>
        <v>0</v>
      </c>
      <c r="W97" s="185">
        <v>9.3000000000000007</v>
      </c>
      <c r="X97" s="27">
        <v>1</v>
      </c>
      <c r="Y97" s="26">
        <v>647</v>
      </c>
      <c r="Z97" s="186">
        <f t="shared" si="273"/>
        <v>647</v>
      </c>
      <c r="AA97" s="221">
        <f t="shared" si="282"/>
        <v>329.32299999999998</v>
      </c>
      <c r="AB97" s="49">
        <v>87</v>
      </c>
      <c r="AC97" s="41">
        <v>92.8</v>
      </c>
      <c r="AD97" s="26">
        <v>100</v>
      </c>
      <c r="AE97" s="186">
        <f t="shared" si="274"/>
        <v>57.999999999999972</v>
      </c>
      <c r="AF97" s="163">
        <f t="shared" si="283"/>
        <v>29.521999999999984</v>
      </c>
      <c r="AG97" s="224">
        <v>1</v>
      </c>
      <c r="AH97" s="41">
        <v>1.2</v>
      </c>
      <c r="AI97" s="187">
        <f t="shared" si="275"/>
        <v>1.2</v>
      </c>
      <c r="AJ97" s="168">
        <f t="shared" si="284"/>
        <v>0.61080000000000001</v>
      </c>
      <c r="AK97" s="870"/>
      <c r="AL97" s="731"/>
      <c r="AM97" s="163">
        <f t="shared" ref="AM97" si="322">IF(AL97=0,0,AVERAGE(B90:B97)*(AL97)/1000)</f>
        <v>0</v>
      </c>
      <c r="AN97" s="29">
        <f t="shared" ref="AN97:AN98" si="323">IF(B97=0,0,IF(F97&gt;0,SUM((F97-Z97)/F97*100),0))</f>
        <v>62.141603276770041</v>
      </c>
      <c r="AO97" s="25">
        <f t="shared" si="278"/>
        <v>95.07692307692308</v>
      </c>
      <c r="AP97" s="273">
        <f t="shared" si="279"/>
        <v>96.470588235294102</v>
      </c>
      <c r="AQ97" s="73">
        <v>52.62</v>
      </c>
      <c r="AR97" s="49"/>
      <c r="AS97" s="41"/>
      <c r="AT97" s="41"/>
      <c r="AU97" s="72">
        <f t="shared" si="280"/>
        <v>0</v>
      </c>
      <c r="AV97" s="222" t="s">
        <v>232</v>
      </c>
      <c r="AW97" s="199" t="s">
        <v>261</v>
      </c>
      <c r="AX97" s="7"/>
      <c r="AY97" s="188"/>
      <c r="AZ97" s="39"/>
      <c r="BA97" s="58"/>
      <c r="BB97" s="179">
        <f t="shared" si="227"/>
        <v>0</v>
      </c>
      <c r="BC97" s="163">
        <f t="shared" si="248"/>
        <v>0</v>
      </c>
      <c r="BD97" s="40"/>
      <c r="BE97" s="58"/>
      <c r="BF97" s="179">
        <f t="shared" si="228"/>
        <v>0</v>
      </c>
      <c r="BG97" s="163">
        <f t="shared" si="249"/>
        <v>0</v>
      </c>
      <c r="BH97" s="40" t="s">
        <v>94</v>
      </c>
      <c r="BI97" s="885">
        <v>0.01</v>
      </c>
      <c r="BJ97" s="163">
        <f t="shared" si="229"/>
        <v>2.545E-3</v>
      </c>
      <c r="BK97" s="40"/>
      <c r="BL97" s="61"/>
      <c r="BM97" s="179">
        <f t="shared" si="230"/>
        <v>0</v>
      </c>
      <c r="BN97" s="163">
        <f t="shared" si="250"/>
        <v>0</v>
      </c>
      <c r="BO97" s="39"/>
      <c r="BP97" s="57"/>
      <c r="BQ97" s="179">
        <f t="shared" si="231"/>
        <v>0</v>
      </c>
      <c r="BR97" s="163">
        <f t="shared" si="251"/>
        <v>0</v>
      </c>
      <c r="BS97" s="39"/>
      <c r="BT97" s="62"/>
      <c r="BU97" s="179">
        <f t="shared" si="232"/>
        <v>0</v>
      </c>
      <c r="BV97" s="163">
        <f t="shared" si="252"/>
        <v>0</v>
      </c>
      <c r="BW97" s="39"/>
      <c r="BX97" s="56"/>
      <c r="BY97" s="178">
        <f t="shared" si="233"/>
        <v>0</v>
      </c>
      <c r="BZ97" s="163">
        <f t="shared" si="253"/>
        <v>0</v>
      </c>
      <c r="CA97" s="40"/>
      <c r="CB97" s="58"/>
      <c r="CC97" s="179">
        <f t="shared" si="234"/>
        <v>0</v>
      </c>
      <c r="CD97" s="163">
        <f t="shared" si="254"/>
        <v>0</v>
      </c>
      <c r="CE97" s="39"/>
      <c r="CF97" s="62"/>
      <c r="CG97" s="179">
        <f t="shared" si="235"/>
        <v>0</v>
      </c>
      <c r="CH97" s="163">
        <f t="shared" si="255"/>
        <v>0</v>
      </c>
      <c r="CI97" s="39"/>
      <c r="CJ97" s="56"/>
      <c r="CK97" s="178">
        <f t="shared" si="236"/>
        <v>0</v>
      </c>
      <c r="CL97" s="163">
        <f t="shared" si="256"/>
        <v>0</v>
      </c>
      <c r="CM97" s="40"/>
      <c r="CN97" s="86"/>
      <c r="CO97" s="179">
        <f t="shared" si="237"/>
        <v>0</v>
      </c>
      <c r="CP97" s="163">
        <f t="shared" si="257"/>
        <v>0</v>
      </c>
      <c r="CQ97" s="228" t="s">
        <v>94</v>
      </c>
      <c r="CR97" s="61">
        <v>0.01</v>
      </c>
      <c r="CS97" s="167">
        <f t="shared" si="238"/>
        <v>2.545E-3</v>
      </c>
      <c r="CT97" s="40"/>
      <c r="CU97" s="59"/>
      <c r="CV97" s="179">
        <f t="shared" si="239"/>
        <v>0</v>
      </c>
      <c r="CW97" s="163">
        <f t="shared" si="258"/>
        <v>0</v>
      </c>
      <c r="CX97" s="39"/>
      <c r="CY97" s="189"/>
      <c r="CZ97" s="179">
        <f t="shared" si="240"/>
        <v>0</v>
      </c>
      <c r="DA97" s="163">
        <f t="shared" si="259"/>
        <v>0</v>
      </c>
      <c r="DB97" s="39"/>
      <c r="DC97" s="63"/>
      <c r="DD97" s="179">
        <f t="shared" si="241"/>
        <v>0</v>
      </c>
      <c r="DE97" s="163">
        <f t="shared" si="260"/>
        <v>0</v>
      </c>
      <c r="DF97" s="39"/>
      <c r="DG97" s="62"/>
      <c r="DH97" s="729">
        <f t="shared" si="242"/>
        <v>0</v>
      </c>
      <c r="DI97" s="72">
        <f t="shared" si="261"/>
        <v>0</v>
      </c>
      <c r="DJ97" s="40"/>
      <c r="DK97" s="59"/>
      <c r="DL97" s="163">
        <f t="shared" si="243"/>
        <v>0</v>
      </c>
      <c r="DM97" s="178">
        <f t="shared" si="262"/>
        <v>0</v>
      </c>
      <c r="DN97" s="39"/>
      <c r="DO97" s="63"/>
      <c r="DP97" s="179">
        <f t="shared" si="244"/>
        <v>0</v>
      </c>
      <c r="DQ97" s="221">
        <f t="shared" si="263"/>
        <v>0</v>
      </c>
      <c r="DR97" s="305"/>
    </row>
    <row r="98" spans="1:122" outlineLevel="1" x14ac:dyDescent="0.25">
      <c r="A98" s="46">
        <f t="shared" si="245"/>
        <v>43185</v>
      </c>
      <c r="B98" s="23">
        <v>959</v>
      </c>
      <c r="C98" s="185">
        <v>7.9</v>
      </c>
      <c r="D98" s="24">
        <v>1</v>
      </c>
      <c r="E98" s="26">
        <v>1069</v>
      </c>
      <c r="F98" s="26">
        <f t="shared" si="264"/>
        <v>1069</v>
      </c>
      <c r="G98" s="163">
        <f t="shared" si="265"/>
        <v>1025.171</v>
      </c>
      <c r="H98" s="24">
        <v>1</v>
      </c>
      <c r="I98" s="26">
        <v>378</v>
      </c>
      <c r="J98" s="26">
        <f t="shared" si="266"/>
        <v>378</v>
      </c>
      <c r="K98" s="163">
        <f t="shared" si="267"/>
        <v>362.50200000000001</v>
      </c>
      <c r="L98" s="49">
        <v>85.9</v>
      </c>
      <c r="M98" s="41">
        <v>130.80000000000001</v>
      </c>
      <c r="N98" s="26">
        <v>50</v>
      </c>
      <c r="O98" s="26">
        <f t="shared" si="268"/>
        <v>898.00000000000011</v>
      </c>
      <c r="P98" s="163">
        <f t="shared" si="269"/>
        <v>861.18200000000013</v>
      </c>
      <c r="Q98" s="24">
        <v>5</v>
      </c>
      <c r="R98" s="41">
        <v>5.14</v>
      </c>
      <c r="S98" s="41">
        <f t="shared" si="270"/>
        <v>25.7</v>
      </c>
      <c r="T98" s="168">
        <f t="shared" si="271"/>
        <v>24.6463</v>
      </c>
      <c r="U98" s="28"/>
      <c r="V98" s="221">
        <f t="shared" ref="V98" si="324">IF(U98=0,0,AVERAGE(B96:B98)*(U98)/1000)</f>
        <v>0</v>
      </c>
      <c r="W98" s="185">
        <v>9.3000000000000007</v>
      </c>
      <c r="X98" s="27">
        <v>1</v>
      </c>
      <c r="Y98" s="26">
        <v>231</v>
      </c>
      <c r="Z98" s="186">
        <f t="shared" si="273"/>
        <v>231</v>
      </c>
      <c r="AA98" s="221">
        <f t="shared" si="282"/>
        <v>221.529</v>
      </c>
      <c r="AB98" s="49">
        <v>86.6</v>
      </c>
      <c r="AC98" s="41">
        <v>90.5</v>
      </c>
      <c r="AD98" s="26">
        <v>100</v>
      </c>
      <c r="AE98" s="186">
        <f t="shared" si="274"/>
        <v>39.000000000000057</v>
      </c>
      <c r="AF98" s="163">
        <f t="shared" si="283"/>
        <v>37.401000000000053</v>
      </c>
      <c r="AG98" s="224">
        <v>1</v>
      </c>
      <c r="AH98" s="41">
        <v>1.03</v>
      </c>
      <c r="AI98" s="187">
        <f t="shared" si="275"/>
        <v>1.03</v>
      </c>
      <c r="AJ98" s="168">
        <f t="shared" si="284"/>
        <v>0.98777000000000004</v>
      </c>
      <c r="AK98" s="870"/>
      <c r="AL98" s="731"/>
      <c r="AM98" s="163">
        <f t="shared" ref="AM98" si="325">IF(AL98=0,0,AVERAGE(B93:B98)*(AL98)/1000)</f>
        <v>0</v>
      </c>
      <c r="AN98" s="29">
        <f t="shared" si="323"/>
        <v>78.391019644527589</v>
      </c>
      <c r="AO98" s="25">
        <f t="shared" si="278"/>
        <v>95.65701559020043</v>
      </c>
      <c r="AP98" s="273">
        <f t="shared" si="279"/>
        <v>95.992217898832678</v>
      </c>
      <c r="AQ98" s="259"/>
      <c r="AR98" s="49"/>
      <c r="AS98" s="41"/>
      <c r="AT98" s="41"/>
      <c r="AU98" s="71">
        <f t="shared" si="280"/>
        <v>0</v>
      </c>
      <c r="AV98" s="222" t="s">
        <v>232</v>
      </c>
      <c r="AW98" s="199"/>
      <c r="AX98" s="7"/>
      <c r="AY98" s="188"/>
      <c r="AZ98" s="39"/>
      <c r="BA98" s="58"/>
      <c r="BB98" s="179">
        <f t="shared" si="227"/>
        <v>0</v>
      </c>
      <c r="BC98" s="163">
        <f t="shared" si="248"/>
        <v>0</v>
      </c>
      <c r="BD98" s="40"/>
      <c r="BE98" s="58"/>
      <c r="BF98" s="179">
        <f t="shared" si="228"/>
        <v>0</v>
      </c>
      <c r="BG98" s="163">
        <f t="shared" si="249"/>
        <v>0</v>
      </c>
      <c r="BH98" s="40" t="s">
        <v>94</v>
      </c>
      <c r="BI98" s="885">
        <v>0.01</v>
      </c>
      <c r="BJ98" s="163">
        <f t="shared" si="229"/>
        <v>4.7949999999999998E-3</v>
      </c>
      <c r="BK98" s="40"/>
      <c r="BL98" s="61"/>
      <c r="BM98" s="179">
        <f t="shared" si="230"/>
        <v>0</v>
      </c>
      <c r="BN98" s="163">
        <f t="shared" si="250"/>
        <v>0</v>
      </c>
      <c r="BO98" s="39"/>
      <c r="BP98" s="57"/>
      <c r="BQ98" s="179">
        <f t="shared" si="231"/>
        <v>0</v>
      </c>
      <c r="BR98" s="163">
        <f t="shared" si="251"/>
        <v>0</v>
      </c>
      <c r="BS98" s="39"/>
      <c r="BT98" s="62"/>
      <c r="BU98" s="179">
        <f t="shared" si="232"/>
        <v>0</v>
      </c>
      <c r="BV98" s="163">
        <f t="shared" si="252"/>
        <v>0</v>
      </c>
      <c r="BW98" s="39"/>
      <c r="BX98" s="56"/>
      <c r="BY98" s="178">
        <f t="shared" si="233"/>
        <v>0</v>
      </c>
      <c r="BZ98" s="163">
        <f t="shared" si="253"/>
        <v>0</v>
      </c>
      <c r="CA98" s="40"/>
      <c r="CB98" s="58"/>
      <c r="CC98" s="179">
        <f t="shared" si="234"/>
        <v>0</v>
      </c>
      <c r="CD98" s="163">
        <f t="shared" si="254"/>
        <v>0</v>
      </c>
      <c r="CE98" s="39"/>
      <c r="CF98" s="62"/>
      <c r="CG98" s="179">
        <f t="shared" si="235"/>
        <v>0</v>
      </c>
      <c r="CH98" s="163">
        <f t="shared" si="255"/>
        <v>0</v>
      </c>
      <c r="CI98" s="39"/>
      <c r="CJ98" s="56"/>
      <c r="CK98" s="178">
        <f t="shared" si="236"/>
        <v>0</v>
      </c>
      <c r="CL98" s="163">
        <f t="shared" si="256"/>
        <v>0</v>
      </c>
      <c r="CM98" s="40"/>
      <c r="CN98" s="86"/>
      <c r="CO98" s="179">
        <f t="shared" si="237"/>
        <v>0</v>
      </c>
      <c r="CP98" s="163">
        <f t="shared" si="257"/>
        <v>0</v>
      </c>
      <c r="CQ98" s="228" t="s">
        <v>94</v>
      </c>
      <c r="CR98" s="61">
        <v>0.01</v>
      </c>
      <c r="CS98" s="167">
        <f t="shared" si="238"/>
        <v>4.7949999999999998E-3</v>
      </c>
      <c r="CT98" s="40"/>
      <c r="CU98" s="59"/>
      <c r="CV98" s="179">
        <f t="shared" si="239"/>
        <v>0</v>
      </c>
      <c r="CW98" s="163">
        <f t="shared" si="258"/>
        <v>0</v>
      </c>
      <c r="CX98" s="39"/>
      <c r="CY98" s="189"/>
      <c r="CZ98" s="179">
        <f t="shared" si="240"/>
        <v>0</v>
      </c>
      <c r="DA98" s="163">
        <f t="shared" si="259"/>
        <v>0</v>
      </c>
      <c r="DB98" s="39"/>
      <c r="DC98" s="63"/>
      <c r="DD98" s="179">
        <f t="shared" si="241"/>
        <v>0</v>
      </c>
      <c r="DE98" s="163">
        <f t="shared" si="260"/>
        <v>0</v>
      </c>
      <c r="DF98" s="39"/>
      <c r="DG98" s="62"/>
      <c r="DH98" s="729">
        <f t="shared" si="242"/>
        <v>0</v>
      </c>
      <c r="DI98" s="72">
        <f t="shared" si="261"/>
        <v>0</v>
      </c>
      <c r="DJ98" s="40"/>
      <c r="DK98" s="59"/>
      <c r="DL98" s="163">
        <f t="shared" si="243"/>
        <v>0</v>
      </c>
      <c r="DM98" s="178">
        <f t="shared" si="262"/>
        <v>0</v>
      </c>
      <c r="DN98" s="39"/>
      <c r="DO98" s="63"/>
      <c r="DP98" s="179">
        <f t="shared" si="244"/>
        <v>0</v>
      </c>
      <c r="DQ98" s="221">
        <f t="shared" si="263"/>
        <v>0</v>
      </c>
      <c r="DR98" s="305"/>
    </row>
    <row r="99" spans="1:122" outlineLevel="1" x14ac:dyDescent="0.25">
      <c r="A99" s="46">
        <f t="shared" si="245"/>
        <v>43186</v>
      </c>
      <c r="B99" s="23">
        <v>860</v>
      </c>
      <c r="C99" s="185">
        <v>8.3000000000000007</v>
      </c>
      <c r="D99" s="24">
        <v>1</v>
      </c>
      <c r="E99" s="26">
        <v>445</v>
      </c>
      <c r="F99" s="26">
        <f t="shared" si="264"/>
        <v>445</v>
      </c>
      <c r="G99" s="163">
        <f t="shared" si="265"/>
        <v>382.7</v>
      </c>
      <c r="H99" s="24">
        <v>1</v>
      </c>
      <c r="I99" s="26">
        <v>240</v>
      </c>
      <c r="J99" s="26">
        <f t="shared" si="266"/>
        <v>240</v>
      </c>
      <c r="K99" s="163">
        <f t="shared" si="267"/>
        <v>206.4</v>
      </c>
      <c r="L99" s="49">
        <v>85.7</v>
      </c>
      <c r="M99" s="41">
        <v>100.2</v>
      </c>
      <c r="N99" s="26">
        <v>50</v>
      </c>
      <c r="O99" s="26">
        <f t="shared" si="268"/>
        <v>290</v>
      </c>
      <c r="P99" s="163">
        <f t="shared" si="269"/>
        <v>249.4</v>
      </c>
      <c r="Q99" s="24">
        <v>5</v>
      </c>
      <c r="R99" s="41">
        <v>2.1</v>
      </c>
      <c r="S99" s="41">
        <f t="shared" si="270"/>
        <v>10.5</v>
      </c>
      <c r="T99" s="168">
        <f t="shared" si="271"/>
        <v>9.0299999999999994</v>
      </c>
      <c r="U99" s="28">
        <v>61.6</v>
      </c>
      <c r="V99" s="221">
        <f t="shared" ref="V99" si="326">IF(U99=0,0,IF(COUNT(B99)=0,0,(AVERAGE(B99)*U99/1000)))</f>
        <v>52.975999999999999</v>
      </c>
      <c r="W99" s="185">
        <v>9.3000000000000007</v>
      </c>
      <c r="X99" s="27">
        <v>1</v>
      </c>
      <c r="Y99" s="26">
        <v>120</v>
      </c>
      <c r="Z99" s="186">
        <f t="shared" si="273"/>
        <v>120</v>
      </c>
      <c r="AA99" s="221">
        <f t="shared" si="282"/>
        <v>103.2</v>
      </c>
      <c r="AB99" s="49">
        <v>88.8</v>
      </c>
      <c r="AC99" s="41">
        <v>90.3</v>
      </c>
      <c r="AD99" s="26">
        <v>100</v>
      </c>
      <c r="AE99" s="186">
        <f t="shared" si="274"/>
        <v>15</v>
      </c>
      <c r="AF99" s="163">
        <f t="shared" si="283"/>
        <v>12.9</v>
      </c>
      <c r="AG99" s="224">
        <v>1</v>
      </c>
      <c r="AH99" s="41">
        <v>0.53</v>
      </c>
      <c r="AI99" s="187">
        <f t="shared" si="275"/>
        <v>0.53</v>
      </c>
      <c r="AJ99" s="168">
        <f t="shared" si="284"/>
        <v>0.45580000000000004</v>
      </c>
      <c r="AK99" s="870"/>
      <c r="AL99" s="731">
        <v>11.2</v>
      </c>
      <c r="AM99" s="163">
        <f t="shared" ref="AM99" si="327">IF(AL99=0,0,AVERAGE(B92:B99)*(AL99)/1000)</f>
        <v>8.7233999999999998</v>
      </c>
      <c r="AN99" s="29">
        <f t="shared" ref="AN99:AN100" si="328">IF(B99=0,0,IF(F99&gt;0,SUM((F99-Z99)/F99*100),0))</f>
        <v>73.033707865168537</v>
      </c>
      <c r="AO99" s="25">
        <f t="shared" si="278"/>
        <v>94.827586206896555</v>
      </c>
      <c r="AP99" s="273">
        <f t="shared" si="279"/>
        <v>94.952380952380949</v>
      </c>
      <c r="AQ99" s="73"/>
      <c r="AR99" s="49"/>
      <c r="AS99" s="41"/>
      <c r="AT99" s="41"/>
      <c r="AU99" s="72">
        <f t="shared" si="280"/>
        <v>0</v>
      </c>
      <c r="AV99" s="222" t="s">
        <v>232</v>
      </c>
      <c r="AW99" s="199"/>
      <c r="AX99" s="7"/>
      <c r="AY99" s="188"/>
      <c r="AZ99" s="39"/>
      <c r="BA99" s="58">
        <v>3.4</v>
      </c>
      <c r="BB99" s="179">
        <f t="shared" si="227"/>
        <v>2.9239999999999999</v>
      </c>
      <c r="BC99" s="163">
        <f t="shared" si="248"/>
        <v>2.9239999999999999</v>
      </c>
      <c r="BD99" s="40" t="s">
        <v>94</v>
      </c>
      <c r="BE99" s="58">
        <v>0.06</v>
      </c>
      <c r="BF99" s="179">
        <f t="shared" si="228"/>
        <v>2.58E-2</v>
      </c>
      <c r="BG99" s="163">
        <f t="shared" si="249"/>
        <v>5.16E-2</v>
      </c>
      <c r="BH99" s="40" t="s">
        <v>94</v>
      </c>
      <c r="BI99" s="885">
        <v>0.01</v>
      </c>
      <c r="BJ99" s="163">
        <f t="shared" si="229"/>
        <v>4.3E-3</v>
      </c>
      <c r="BK99" s="40"/>
      <c r="BL99" s="61">
        <v>0.39</v>
      </c>
      <c r="BM99" s="179">
        <f t="shared" si="230"/>
        <v>0.33540000000000003</v>
      </c>
      <c r="BN99" s="163">
        <f t="shared" si="250"/>
        <v>0.33540000000000003</v>
      </c>
      <c r="BO99" s="39"/>
      <c r="BP99" s="57">
        <v>9.9</v>
      </c>
      <c r="BQ99" s="179">
        <f t="shared" si="231"/>
        <v>8.5139999999999993</v>
      </c>
      <c r="BR99" s="163">
        <f t="shared" si="251"/>
        <v>8.5139999999999993</v>
      </c>
      <c r="BS99" s="39"/>
      <c r="BT99" s="62">
        <v>2.1</v>
      </c>
      <c r="BU99" s="179">
        <f t="shared" si="232"/>
        <v>1.806</v>
      </c>
      <c r="BV99" s="163">
        <f t="shared" si="252"/>
        <v>1.806</v>
      </c>
      <c r="BW99" s="39"/>
      <c r="BX99" s="56">
        <v>0.16</v>
      </c>
      <c r="BY99" s="178">
        <f t="shared" si="233"/>
        <v>0.1376</v>
      </c>
      <c r="BZ99" s="163">
        <f t="shared" si="253"/>
        <v>0.1376</v>
      </c>
      <c r="CA99" s="40" t="s">
        <v>94</v>
      </c>
      <c r="CB99" s="58">
        <v>0.06</v>
      </c>
      <c r="CC99" s="179">
        <f t="shared" si="234"/>
        <v>2.58E-2</v>
      </c>
      <c r="CD99" s="163">
        <f t="shared" si="254"/>
        <v>5.16E-2</v>
      </c>
      <c r="CE99" s="39"/>
      <c r="CF99" s="62">
        <v>23.8</v>
      </c>
      <c r="CG99" s="179">
        <f t="shared" si="235"/>
        <v>20.468</v>
      </c>
      <c r="CH99" s="163">
        <f t="shared" si="255"/>
        <v>20.468</v>
      </c>
      <c r="CI99" s="39"/>
      <c r="CJ99" s="56">
        <v>0.92</v>
      </c>
      <c r="CK99" s="178">
        <f t="shared" si="236"/>
        <v>0.79120000000000001</v>
      </c>
      <c r="CL99" s="163">
        <f t="shared" si="256"/>
        <v>0.79120000000000001</v>
      </c>
      <c r="CM99" s="40" t="s">
        <v>94</v>
      </c>
      <c r="CN99" s="86">
        <v>0.06</v>
      </c>
      <c r="CO99" s="179">
        <f t="shared" si="237"/>
        <v>2.58E-2</v>
      </c>
      <c r="CP99" s="163">
        <f t="shared" si="257"/>
        <v>5.16E-2</v>
      </c>
      <c r="CQ99" s="228" t="s">
        <v>94</v>
      </c>
      <c r="CR99" s="61">
        <v>0.01</v>
      </c>
      <c r="CS99" s="167">
        <f t="shared" si="238"/>
        <v>4.3E-3</v>
      </c>
      <c r="CT99" s="40"/>
      <c r="CU99" s="59">
        <v>0.04</v>
      </c>
      <c r="CV99" s="179">
        <f t="shared" si="239"/>
        <v>3.44E-2</v>
      </c>
      <c r="CW99" s="163">
        <f t="shared" si="258"/>
        <v>3.44E-2</v>
      </c>
      <c r="CX99" s="39"/>
      <c r="CY99" s="189">
        <v>0.39</v>
      </c>
      <c r="CZ99" s="179">
        <f t="shared" si="240"/>
        <v>0.33540000000000003</v>
      </c>
      <c r="DA99" s="163">
        <f t="shared" si="259"/>
        <v>0.33540000000000003</v>
      </c>
      <c r="DB99" s="39"/>
      <c r="DC99" s="63">
        <v>0.08</v>
      </c>
      <c r="DD99" s="179">
        <f t="shared" si="241"/>
        <v>6.88E-2</v>
      </c>
      <c r="DE99" s="163">
        <f t="shared" si="260"/>
        <v>6.88E-2</v>
      </c>
      <c r="DF99" s="39"/>
      <c r="DG99" s="62">
        <v>0.12</v>
      </c>
      <c r="DH99" s="729">
        <f t="shared" si="242"/>
        <v>0.1032</v>
      </c>
      <c r="DI99" s="72">
        <f t="shared" si="261"/>
        <v>0.1032</v>
      </c>
      <c r="DJ99" s="40" t="s">
        <v>94</v>
      </c>
      <c r="DK99" s="59">
        <v>0.06</v>
      </c>
      <c r="DL99" s="163">
        <f t="shared" si="243"/>
        <v>2.58E-2</v>
      </c>
      <c r="DM99" s="178">
        <f t="shared" si="262"/>
        <v>5.16E-2</v>
      </c>
      <c r="DN99" s="39"/>
      <c r="DO99" s="63">
        <v>0.44</v>
      </c>
      <c r="DP99" s="179">
        <f t="shared" si="244"/>
        <v>0.37839999999999996</v>
      </c>
      <c r="DQ99" s="221">
        <f t="shared" si="263"/>
        <v>0.37839999999999996</v>
      </c>
      <c r="DR99" s="305"/>
    </row>
    <row r="100" spans="1:122" outlineLevel="1" x14ac:dyDescent="0.25">
      <c r="A100" s="46">
        <f t="shared" si="245"/>
        <v>43187</v>
      </c>
      <c r="B100" s="23">
        <v>911</v>
      </c>
      <c r="C100" s="185">
        <v>7.8</v>
      </c>
      <c r="D100" s="24">
        <v>1</v>
      </c>
      <c r="E100" s="26">
        <v>784</v>
      </c>
      <c r="F100" s="26">
        <f t="shared" si="264"/>
        <v>784</v>
      </c>
      <c r="G100" s="163">
        <f t="shared" si="265"/>
        <v>714.22400000000005</v>
      </c>
      <c r="H100" s="24">
        <v>1</v>
      </c>
      <c r="I100" s="26">
        <v>290</v>
      </c>
      <c r="J100" s="26">
        <f t="shared" si="266"/>
        <v>290</v>
      </c>
      <c r="K100" s="163">
        <f t="shared" si="267"/>
        <v>264.19</v>
      </c>
      <c r="L100" s="49">
        <v>87</v>
      </c>
      <c r="M100" s="41">
        <v>120.8</v>
      </c>
      <c r="N100" s="26">
        <v>50</v>
      </c>
      <c r="O100" s="26">
        <f t="shared" si="268"/>
        <v>676</v>
      </c>
      <c r="P100" s="163">
        <f t="shared" si="269"/>
        <v>615.83600000000001</v>
      </c>
      <c r="Q100" s="24">
        <v>5</v>
      </c>
      <c r="R100" s="41">
        <v>3.93</v>
      </c>
      <c r="S100" s="41">
        <f t="shared" si="270"/>
        <v>19.650000000000002</v>
      </c>
      <c r="T100" s="168">
        <f t="shared" si="271"/>
        <v>17.901150000000001</v>
      </c>
      <c r="U100" s="28"/>
      <c r="V100" s="221">
        <f t="shared" ref="V100" si="329">IF(U100=0,0,AVERAGE(B98:B100)*(U100)/1000)</f>
        <v>0</v>
      </c>
      <c r="W100" s="185">
        <v>9.1999999999999993</v>
      </c>
      <c r="X100" s="27">
        <v>1</v>
      </c>
      <c r="Y100" s="26">
        <v>153</v>
      </c>
      <c r="Z100" s="186">
        <f t="shared" si="273"/>
        <v>153</v>
      </c>
      <c r="AA100" s="221">
        <f t="shared" si="282"/>
        <v>139.38300000000001</v>
      </c>
      <c r="AB100" s="49">
        <v>87.6</v>
      </c>
      <c r="AC100" s="41">
        <v>89.4</v>
      </c>
      <c r="AD100" s="26">
        <v>100</v>
      </c>
      <c r="AE100" s="186">
        <f t="shared" si="274"/>
        <v>18.000000000000114</v>
      </c>
      <c r="AF100" s="163">
        <f t="shared" si="283"/>
        <v>16.398000000000103</v>
      </c>
      <c r="AG100" s="224">
        <v>1</v>
      </c>
      <c r="AH100" s="41">
        <v>0.74</v>
      </c>
      <c r="AI100" s="187">
        <f t="shared" si="275"/>
        <v>0.74</v>
      </c>
      <c r="AJ100" s="168">
        <f t="shared" si="284"/>
        <v>0.67413999999999996</v>
      </c>
      <c r="AK100" s="870"/>
      <c r="AL100" s="731"/>
      <c r="AM100" s="163">
        <f t="shared" ref="AM100" si="330">IF(AL100=0,0,AVERAGE(B95:B100)*(AL100)/1000)</f>
        <v>0</v>
      </c>
      <c r="AN100" s="29">
        <f t="shared" si="328"/>
        <v>80.484693877551024</v>
      </c>
      <c r="AO100" s="25">
        <f t="shared" si="278"/>
        <v>97.337278106508862</v>
      </c>
      <c r="AP100" s="273">
        <f t="shared" si="279"/>
        <v>96.234096692111976</v>
      </c>
      <c r="AQ100" s="259"/>
      <c r="AR100" s="49">
        <v>21.1264</v>
      </c>
      <c r="AS100" s="41">
        <v>27.200500000000002</v>
      </c>
      <c r="AT100" s="41">
        <v>24.4725</v>
      </c>
      <c r="AU100" s="71">
        <f t="shared" si="280"/>
        <v>55.087996575624359</v>
      </c>
      <c r="AV100" s="222" t="s">
        <v>232</v>
      </c>
      <c r="AW100" s="199"/>
      <c r="AX100" s="7" t="s">
        <v>328</v>
      </c>
      <c r="AY100" s="188"/>
      <c r="AZ100" s="39"/>
      <c r="BA100" s="58"/>
      <c r="BB100" s="179">
        <f t="shared" si="227"/>
        <v>0</v>
      </c>
      <c r="BC100" s="163">
        <f t="shared" si="248"/>
        <v>0</v>
      </c>
      <c r="BD100" s="40"/>
      <c r="BE100" s="58"/>
      <c r="BF100" s="179">
        <f t="shared" si="228"/>
        <v>0</v>
      </c>
      <c r="BG100" s="163">
        <f t="shared" si="249"/>
        <v>0</v>
      </c>
      <c r="BH100" s="40" t="s">
        <v>94</v>
      </c>
      <c r="BI100" s="885">
        <v>0.01</v>
      </c>
      <c r="BJ100" s="163">
        <f t="shared" si="229"/>
        <v>4.555E-3</v>
      </c>
      <c r="BK100" s="40"/>
      <c r="BL100" s="61"/>
      <c r="BM100" s="179">
        <f t="shared" si="230"/>
        <v>0</v>
      </c>
      <c r="BN100" s="163">
        <f t="shared" si="250"/>
        <v>0</v>
      </c>
      <c r="BO100" s="39"/>
      <c r="BP100" s="57"/>
      <c r="BQ100" s="179">
        <f t="shared" si="231"/>
        <v>0</v>
      </c>
      <c r="BR100" s="163">
        <f t="shared" si="251"/>
        <v>0</v>
      </c>
      <c r="BS100" s="39"/>
      <c r="BT100" s="62"/>
      <c r="BU100" s="179">
        <f t="shared" si="232"/>
        <v>0</v>
      </c>
      <c r="BV100" s="163">
        <f t="shared" si="252"/>
        <v>0</v>
      </c>
      <c r="BW100" s="39"/>
      <c r="BX100" s="56"/>
      <c r="BY100" s="178">
        <f t="shared" si="233"/>
        <v>0</v>
      </c>
      <c r="BZ100" s="163">
        <f t="shared" si="253"/>
        <v>0</v>
      </c>
      <c r="CA100" s="40"/>
      <c r="CB100" s="58"/>
      <c r="CC100" s="179">
        <f t="shared" si="234"/>
        <v>0</v>
      </c>
      <c r="CD100" s="163">
        <f t="shared" si="254"/>
        <v>0</v>
      </c>
      <c r="CE100" s="39"/>
      <c r="CF100" s="62"/>
      <c r="CG100" s="179">
        <f t="shared" si="235"/>
        <v>0</v>
      </c>
      <c r="CH100" s="163">
        <f t="shared" si="255"/>
        <v>0</v>
      </c>
      <c r="CI100" s="39"/>
      <c r="CJ100" s="56"/>
      <c r="CK100" s="178">
        <f t="shared" si="236"/>
        <v>0</v>
      </c>
      <c r="CL100" s="163">
        <f t="shared" si="256"/>
        <v>0</v>
      </c>
      <c r="CM100" s="40"/>
      <c r="CN100" s="86"/>
      <c r="CO100" s="179">
        <f t="shared" si="237"/>
        <v>0</v>
      </c>
      <c r="CP100" s="163">
        <f t="shared" si="257"/>
        <v>0</v>
      </c>
      <c r="CQ100" s="228" t="s">
        <v>94</v>
      </c>
      <c r="CR100" s="61">
        <v>0.01</v>
      </c>
      <c r="CS100" s="167">
        <f t="shared" si="238"/>
        <v>4.555E-3</v>
      </c>
      <c r="CT100" s="40"/>
      <c r="CU100" s="59"/>
      <c r="CV100" s="179">
        <f t="shared" si="239"/>
        <v>0</v>
      </c>
      <c r="CW100" s="163">
        <f t="shared" si="258"/>
        <v>0</v>
      </c>
      <c r="CX100" s="39"/>
      <c r="CY100" s="189"/>
      <c r="CZ100" s="179">
        <f t="shared" si="240"/>
        <v>0</v>
      </c>
      <c r="DA100" s="163">
        <f t="shared" si="259"/>
        <v>0</v>
      </c>
      <c r="DB100" s="39"/>
      <c r="DC100" s="63"/>
      <c r="DD100" s="179">
        <f t="shared" si="241"/>
        <v>0</v>
      </c>
      <c r="DE100" s="163">
        <f t="shared" si="260"/>
        <v>0</v>
      </c>
      <c r="DF100" s="39"/>
      <c r="DG100" s="62"/>
      <c r="DH100" s="729">
        <f t="shared" si="242"/>
        <v>0</v>
      </c>
      <c r="DI100" s="72">
        <f t="shared" si="261"/>
        <v>0</v>
      </c>
      <c r="DJ100" s="40"/>
      <c r="DK100" s="59"/>
      <c r="DL100" s="163">
        <f t="shared" si="243"/>
        <v>0</v>
      </c>
      <c r="DM100" s="178">
        <f t="shared" si="262"/>
        <v>0</v>
      </c>
      <c r="DN100" s="39"/>
      <c r="DO100" s="63"/>
      <c r="DP100" s="179">
        <f t="shared" si="244"/>
        <v>0</v>
      </c>
      <c r="DQ100" s="221">
        <f t="shared" si="263"/>
        <v>0</v>
      </c>
      <c r="DR100" s="305"/>
    </row>
    <row r="101" spans="1:122" outlineLevel="1" x14ac:dyDescent="0.25">
      <c r="A101" s="46">
        <f>A100+1</f>
        <v>43188</v>
      </c>
      <c r="B101" s="23">
        <v>978</v>
      </c>
      <c r="C101" s="185">
        <v>7.7</v>
      </c>
      <c r="D101" s="24">
        <v>1</v>
      </c>
      <c r="E101" s="26">
        <v>1392</v>
      </c>
      <c r="F101" s="26">
        <f t="shared" si="264"/>
        <v>1392</v>
      </c>
      <c r="G101" s="163">
        <f t="shared" si="265"/>
        <v>1361.376</v>
      </c>
      <c r="H101" s="24">
        <v>1</v>
      </c>
      <c r="I101" s="26">
        <v>388</v>
      </c>
      <c r="J101" s="26">
        <f t="shared" si="266"/>
        <v>388</v>
      </c>
      <c r="K101" s="163">
        <f>IF(J101=0,0,IF(B101=0,0,J101*B101/1000))</f>
        <v>379.464</v>
      </c>
      <c r="L101" s="49">
        <v>87.3</v>
      </c>
      <c r="M101" s="41">
        <v>126.4</v>
      </c>
      <c r="N101" s="26">
        <v>31</v>
      </c>
      <c r="O101" s="26">
        <f t="shared" si="268"/>
        <v>1261.2903225806454</v>
      </c>
      <c r="P101" s="163">
        <f t="shared" si="269"/>
        <v>1233.5419354838712</v>
      </c>
      <c r="Q101" s="24">
        <v>20</v>
      </c>
      <c r="R101" s="41">
        <v>1.65</v>
      </c>
      <c r="S101" s="41">
        <f t="shared" si="270"/>
        <v>33</v>
      </c>
      <c r="T101" s="168">
        <f t="shared" si="271"/>
        <v>32.274000000000001</v>
      </c>
      <c r="U101" s="28"/>
      <c r="V101" s="221">
        <f t="shared" ref="V101" si="331">IF(U101=0,0,IF(COUNT(B101)=0,0,(AVERAGE(B101)*U101/1000)))</f>
        <v>0</v>
      </c>
      <c r="W101" s="185">
        <v>9.1</v>
      </c>
      <c r="X101" s="27">
        <v>1</v>
      </c>
      <c r="Y101" s="26">
        <v>258</v>
      </c>
      <c r="Z101" s="186">
        <f t="shared" si="273"/>
        <v>258</v>
      </c>
      <c r="AA101" s="221">
        <f t="shared" si="282"/>
        <v>252.32400000000001</v>
      </c>
      <c r="AB101" s="49">
        <v>87.2</v>
      </c>
      <c r="AC101" s="41">
        <v>90.6</v>
      </c>
      <c r="AD101" s="26">
        <v>100</v>
      </c>
      <c r="AE101" s="186">
        <f t="shared" si="274"/>
        <v>33.999999999999915</v>
      </c>
      <c r="AF101" s="163">
        <f t="shared" si="283"/>
        <v>33.251999999999917</v>
      </c>
      <c r="AG101" s="224">
        <v>1</v>
      </c>
      <c r="AH101" s="41">
        <v>1.1299999999999999</v>
      </c>
      <c r="AI101" s="187">
        <f t="shared" si="275"/>
        <v>1.1299999999999999</v>
      </c>
      <c r="AJ101" s="168">
        <f t="shared" si="284"/>
        <v>1.1051399999999998</v>
      </c>
      <c r="AK101" s="870"/>
      <c r="AL101" s="731"/>
      <c r="AM101" s="163">
        <f t="shared" ref="AM101" si="332">IF(AL101=0,0,AVERAGE(B94:B101)*(AL101)/1000)</f>
        <v>0</v>
      </c>
      <c r="AN101" s="29">
        <f t="shared" ref="AN101:AN102" si="333">IF(B101=0,0,IF(F101&gt;0,SUM((F101-Z101)/F101*100),0))</f>
        <v>81.465517241379317</v>
      </c>
      <c r="AO101" s="25">
        <f t="shared" si="278"/>
        <v>97.304347826086953</v>
      </c>
      <c r="AP101" s="273">
        <f t="shared" si="279"/>
        <v>96.575757575757578</v>
      </c>
      <c r="AQ101" s="73"/>
      <c r="AR101" s="49"/>
      <c r="AS101" s="41"/>
      <c r="AT101" s="41"/>
      <c r="AU101" s="72">
        <f t="shared" si="280"/>
        <v>0</v>
      </c>
      <c r="AV101" s="222" t="s">
        <v>232</v>
      </c>
      <c r="AW101" s="199" t="s">
        <v>233</v>
      </c>
      <c r="AX101" s="7" t="s">
        <v>328</v>
      </c>
      <c r="AY101" s="188"/>
      <c r="AZ101" s="39"/>
      <c r="BA101" s="58"/>
      <c r="BB101" s="179">
        <f t="shared" si="227"/>
        <v>0</v>
      </c>
      <c r="BC101" s="163">
        <f t="shared" si="248"/>
        <v>0</v>
      </c>
      <c r="BD101" s="40"/>
      <c r="BE101" s="58"/>
      <c r="BF101" s="179">
        <f t="shared" si="228"/>
        <v>0</v>
      </c>
      <c r="BG101" s="163">
        <f t="shared" si="249"/>
        <v>0</v>
      </c>
      <c r="BH101" s="40" t="s">
        <v>94</v>
      </c>
      <c r="BI101" s="885">
        <v>0.01</v>
      </c>
      <c r="BJ101" s="163">
        <f t="shared" si="229"/>
        <v>4.8899999999999994E-3</v>
      </c>
      <c r="BK101" s="40"/>
      <c r="BL101" s="61"/>
      <c r="BM101" s="179">
        <f t="shared" si="230"/>
        <v>0</v>
      </c>
      <c r="BN101" s="163">
        <f t="shared" si="250"/>
        <v>0</v>
      </c>
      <c r="BO101" s="39"/>
      <c r="BP101" s="57"/>
      <c r="BQ101" s="179">
        <f t="shared" si="231"/>
        <v>0</v>
      </c>
      <c r="BR101" s="163">
        <f t="shared" si="251"/>
        <v>0</v>
      </c>
      <c r="BS101" s="39"/>
      <c r="BT101" s="62"/>
      <c r="BU101" s="179">
        <f t="shared" si="232"/>
        <v>0</v>
      </c>
      <c r="BV101" s="163">
        <f t="shared" si="252"/>
        <v>0</v>
      </c>
      <c r="BW101" s="39"/>
      <c r="BX101" s="56"/>
      <c r="BY101" s="178">
        <f t="shared" si="233"/>
        <v>0</v>
      </c>
      <c r="BZ101" s="163">
        <f t="shared" si="253"/>
        <v>0</v>
      </c>
      <c r="CA101" s="40"/>
      <c r="CB101" s="58"/>
      <c r="CC101" s="179">
        <f t="shared" si="234"/>
        <v>0</v>
      </c>
      <c r="CD101" s="163">
        <f t="shared" si="254"/>
        <v>0</v>
      </c>
      <c r="CE101" s="39"/>
      <c r="CF101" s="62"/>
      <c r="CG101" s="179">
        <f t="shared" si="235"/>
        <v>0</v>
      </c>
      <c r="CH101" s="163">
        <f t="shared" si="255"/>
        <v>0</v>
      </c>
      <c r="CI101" s="39"/>
      <c r="CJ101" s="56"/>
      <c r="CK101" s="178">
        <f t="shared" si="236"/>
        <v>0</v>
      </c>
      <c r="CL101" s="163">
        <f t="shared" si="256"/>
        <v>0</v>
      </c>
      <c r="CM101" s="40"/>
      <c r="CN101" s="86"/>
      <c r="CO101" s="179">
        <f t="shared" si="237"/>
        <v>0</v>
      </c>
      <c r="CP101" s="163">
        <f t="shared" si="257"/>
        <v>0</v>
      </c>
      <c r="CQ101" s="228" t="s">
        <v>94</v>
      </c>
      <c r="CR101" s="61">
        <v>0.01</v>
      </c>
      <c r="CS101" s="167">
        <f t="shared" si="238"/>
        <v>4.8899999999999994E-3</v>
      </c>
      <c r="CT101" s="40"/>
      <c r="CU101" s="59"/>
      <c r="CV101" s="179">
        <f t="shared" si="239"/>
        <v>0</v>
      </c>
      <c r="CW101" s="163">
        <f t="shared" si="258"/>
        <v>0</v>
      </c>
      <c r="CX101" s="39"/>
      <c r="CY101" s="189"/>
      <c r="CZ101" s="179">
        <f t="shared" si="240"/>
        <v>0</v>
      </c>
      <c r="DA101" s="163">
        <f t="shared" si="259"/>
        <v>0</v>
      </c>
      <c r="DB101" s="39"/>
      <c r="DC101" s="63"/>
      <c r="DD101" s="179">
        <f t="shared" si="241"/>
        <v>0</v>
      </c>
      <c r="DE101" s="163">
        <f t="shared" si="260"/>
        <v>0</v>
      </c>
      <c r="DF101" s="39"/>
      <c r="DG101" s="62"/>
      <c r="DH101" s="729">
        <f t="shared" si="242"/>
        <v>0</v>
      </c>
      <c r="DI101" s="72">
        <f t="shared" si="261"/>
        <v>0</v>
      </c>
      <c r="DJ101" s="40"/>
      <c r="DK101" s="59"/>
      <c r="DL101" s="163">
        <f t="shared" si="243"/>
        <v>0</v>
      </c>
      <c r="DM101" s="178">
        <f t="shared" si="262"/>
        <v>0</v>
      </c>
      <c r="DN101" s="39"/>
      <c r="DO101" s="63"/>
      <c r="DP101" s="179">
        <f t="shared" si="244"/>
        <v>0</v>
      </c>
      <c r="DQ101" s="221">
        <f t="shared" si="263"/>
        <v>0</v>
      </c>
      <c r="DR101" s="305"/>
    </row>
    <row r="102" spans="1:122" outlineLevel="1" x14ac:dyDescent="0.25">
      <c r="A102" s="46">
        <f t="shared" si="245"/>
        <v>43189</v>
      </c>
      <c r="B102" s="23"/>
      <c r="C102" s="185"/>
      <c r="D102" s="24">
        <v>1</v>
      </c>
      <c r="E102" s="26"/>
      <c r="F102" s="26">
        <f t="shared" si="264"/>
        <v>0</v>
      </c>
      <c r="G102" s="163">
        <f t="shared" si="265"/>
        <v>0</v>
      </c>
      <c r="H102" s="24">
        <v>1</v>
      </c>
      <c r="I102" s="671"/>
      <c r="J102" s="26">
        <f t="shared" si="266"/>
        <v>0</v>
      </c>
      <c r="K102" s="163">
        <f t="shared" si="267"/>
        <v>0</v>
      </c>
      <c r="L102" s="49"/>
      <c r="M102" s="41"/>
      <c r="N102" s="26">
        <v>30</v>
      </c>
      <c r="O102" s="26">
        <f t="shared" si="268"/>
        <v>0</v>
      </c>
      <c r="P102" s="163">
        <f t="shared" si="269"/>
        <v>0</v>
      </c>
      <c r="Q102" s="24">
        <v>20</v>
      </c>
      <c r="R102" s="41"/>
      <c r="S102" s="41">
        <f t="shared" si="270"/>
        <v>0</v>
      </c>
      <c r="T102" s="168">
        <f t="shared" si="271"/>
        <v>0</v>
      </c>
      <c r="U102" s="28"/>
      <c r="V102" s="221">
        <f t="shared" ref="V102" si="334">IF(U102=0,0,AVERAGE(B100:B102)*(U102)/1000)</f>
        <v>0</v>
      </c>
      <c r="W102" s="185"/>
      <c r="X102" s="27">
        <v>1</v>
      </c>
      <c r="Y102" s="26"/>
      <c r="Z102" s="186">
        <f t="shared" si="273"/>
        <v>0</v>
      </c>
      <c r="AA102" s="221">
        <f t="shared" si="282"/>
        <v>0</v>
      </c>
      <c r="AB102" s="49"/>
      <c r="AC102" s="41"/>
      <c r="AD102" s="26">
        <v>100</v>
      </c>
      <c r="AE102" s="186">
        <f t="shared" si="274"/>
        <v>0</v>
      </c>
      <c r="AF102" s="163">
        <f t="shared" si="283"/>
        <v>0</v>
      </c>
      <c r="AG102" s="224">
        <v>1</v>
      </c>
      <c r="AH102" s="41"/>
      <c r="AI102" s="187"/>
      <c r="AJ102" s="168">
        <f t="shared" si="284"/>
        <v>0</v>
      </c>
      <c r="AK102" s="870"/>
      <c r="AL102" s="731"/>
      <c r="AM102" s="163">
        <f t="shared" ref="AM102" si="335">IF(AL102=0,0,AVERAGE(B97:B102)*(AL102)/1000)</f>
        <v>0</v>
      </c>
      <c r="AN102" s="29">
        <f t="shared" si="333"/>
        <v>0</v>
      </c>
      <c r="AO102" s="25">
        <f t="shared" si="278"/>
        <v>0</v>
      </c>
      <c r="AP102" s="273">
        <f t="shared" si="279"/>
        <v>0</v>
      </c>
      <c r="AQ102" s="259"/>
      <c r="AR102" s="49"/>
      <c r="AS102" s="41"/>
      <c r="AT102" s="41"/>
      <c r="AU102" s="71">
        <f t="shared" si="280"/>
        <v>0</v>
      </c>
      <c r="AV102" s="222" t="s">
        <v>232</v>
      </c>
      <c r="AW102" s="199"/>
      <c r="AX102" s="7"/>
      <c r="AY102" s="188"/>
      <c r="AZ102" s="39"/>
      <c r="BA102" s="58"/>
      <c r="BB102" s="179">
        <f t="shared" si="227"/>
        <v>0</v>
      </c>
      <c r="BC102" s="163">
        <f t="shared" si="248"/>
        <v>0</v>
      </c>
      <c r="BD102" s="40"/>
      <c r="BE102" s="58"/>
      <c r="BF102" s="179">
        <f t="shared" si="228"/>
        <v>0</v>
      </c>
      <c r="BG102" s="163">
        <f t="shared" si="249"/>
        <v>0</v>
      </c>
      <c r="BH102" s="40"/>
      <c r="BI102" s="885"/>
      <c r="BJ102" s="163">
        <f t="shared" si="229"/>
        <v>0</v>
      </c>
      <c r="BK102" s="40"/>
      <c r="BL102" s="61"/>
      <c r="BM102" s="179">
        <f t="shared" si="230"/>
        <v>0</v>
      </c>
      <c r="BN102" s="163">
        <f t="shared" si="250"/>
        <v>0</v>
      </c>
      <c r="BO102" s="39"/>
      <c r="BP102" s="57"/>
      <c r="BQ102" s="179">
        <f t="shared" si="231"/>
        <v>0</v>
      </c>
      <c r="BR102" s="163">
        <f t="shared" si="251"/>
        <v>0</v>
      </c>
      <c r="BS102" s="39"/>
      <c r="BT102" s="62"/>
      <c r="BU102" s="179">
        <f t="shared" si="232"/>
        <v>0</v>
      </c>
      <c r="BV102" s="163">
        <f t="shared" si="252"/>
        <v>0</v>
      </c>
      <c r="BW102" s="39"/>
      <c r="BX102" s="56"/>
      <c r="BY102" s="178">
        <f t="shared" si="233"/>
        <v>0</v>
      </c>
      <c r="BZ102" s="163">
        <f t="shared" si="253"/>
        <v>0</v>
      </c>
      <c r="CA102" s="40"/>
      <c r="CB102" s="58"/>
      <c r="CC102" s="179">
        <f t="shared" si="234"/>
        <v>0</v>
      </c>
      <c r="CD102" s="163">
        <f t="shared" si="254"/>
        <v>0</v>
      </c>
      <c r="CE102" s="39"/>
      <c r="CF102" s="62"/>
      <c r="CG102" s="179">
        <f t="shared" si="235"/>
        <v>0</v>
      </c>
      <c r="CH102" s="163">
        <f t="shared" si="255"/>
        <v>0</v>
      </c>
      <c r="CI102" s="39"/>
      <c r="CJ102" s="56"/>
      <c r="CK102" s="178">
        <f t="shared" si="236"/>
        <v>0</v>
      </c>
      <c r="CL102" s="163">
        <f t="shared" si="256"/>
        <v>0</v>
      </c>
      <c r="CM102" s="40"/>
      <c r="CN102" s="86"/>
      <c r="CO102" s="179">
        <f t="shared" si="237"/>
        <v>0</v>
      </c>
      <c r="CP102" s="163">
        <f t="shared" si="257"/>
        <v>0</v>
      </c>
      <c r="CQ102" s="228"/>
      <c r="CR102" s="61"/>
      <c r="CS102" s="167">
        <f t="shared" si="238"/>
        <v>0</v>
      </c>
      <c r="CT102" s="40"/>
      <c r="CU102" s="59"/>
      <c r="CV102" s="179">
        <f t="shared" si="239"/>
        <v>0</v>
      </c>
      <c r="CW102" s="163">
        <f t="shared" si="258"/>
        <v>0</v>
      </c>
      <c r="CX102" s="39"/>
      <c r="CY102" s="189"/>
      <c r="CZ102" s="179">
        <f t="shared" si="240"/>
        <v>0</v>
      </c>
      <c r="DA102" s="163">
        <f t="shared" si="259"/>
        <v>0</v>
      </c>
      <c r="DB102" s="39"/>
      <c r="DC102" s="63"/>
      <c r="DD102" s="179">
        <f t="shared" si="241"/>
        <v>0</v>
      </c>
      <c r="DE102" s="163">
        <f t="shared" si="260"/>
        <v>0</v>
      </c>
      <c r="DF102" s="39"/>
      <c r="DG102" s="62"/>
      <c r="DH102" s="729">
        <f t="shared" si="242"/>
        <v>0</v>
      </c>
      <c r="DI102" s="72">
        <f t="shared" si="261"/>
        <v>0</v>
      </c>
      <c r="DJ102" s="40"/>
      <c r="DK102" s="59"/>
      <c r="DL102" s="163">
        <f t="shared" si="243"/>
        <v>0</v>
      </c>
      <c r="DM102" s="178">
        <f t="shared" si="262"/>
        <v>0</v>
      </c>
      <c r="DN102" s="39"/>
      <c r="DO102" s="63"/>
      <c r="DP102" s="179">
        <f t="shared" si="244"/>
        <v>0</v>
      </c>
      <c r="DQ102" s="221">
        <f t="shared" si="263"/>
        <v>0</v>
      </c>
      <c r="DR102" s="305"/>
    </row>
    <row r="103" spans="1:122" outlineLevel="1" x14ac:dyDescent="0.25">
      <c r="A103" s="46">
        <f t="shared" si="245"/>
        <v>43190</v>
      </c>
      <c r="B103" s="23">
        <v>243</v>
      </c>
      <c r="C103" s="185">
        <v>7.5</v>
      </c>
      <c r="D103" s="24">
        <v>1</v>
      </c>
      <c r="E103" s="26">
        <v>1595</v>
      </c>
      <c r="F103" s="26">
        <f t="shared" si="264"/>
        <v>1595</v>
      </c>
      <c r="G103" s="163">
        <f t="shared" si="265"/>
        <v>387.58499999999998</v>
      </c>
      <c r="H103" s="24">
        <v>1</v>
      </c>
      <c r="I103" s="26">
        <v>764</v>
      </c>
      <c r="J103" s="26">
        <f t="shared" si="266"/>
        <v>764</v>
      </c>
      <c r="K103" s="163">
        <f t="shared" si="267"/>
        <v>185.65199999999999</v>
      </c>
      <c r="L103" s="49">
        <v>89</v>
      </c>
      <c r="M103" s="41">
        <v>122.7</v>
      </c>
      <c r="N103" s="26">
        <v>34</v>
      </c>
      <c r="O103" s="26">
        <f t="shared" si="268"/>
        <v>991.17647058823525</v>
      </c>
      <c r="P103" s="163">
        <f t="shared" si="269"/>
        <v>240.85588235294117</v>
      </c>
      <c r="Q103" s="24">
        <v>20</v>
      </c>
      <c r="R103" s="41">
        <v>1.41</v>
      </c>
      <c r="S103" s="41">
        <f t="shared" si="270"/>
        <v>28.2</v>
      </c>
      <c r="T103" s="168">
        <f t="shared" si="271"/>
        <v>6.8525999999999998</v>
      </c>
      <c r="U103" s="28"/>
      <c r="V103" s="221">
        <f t="shared" ref="V103" si="336">IF(U103=0,0,IF(COUNT(B103)=0,0,(AVERAGE(B103)*U103/1000)))</f>
        <v>0</v>
      </c>
      <c r="W103" s="185">
        <v>8.9</v>
      </c>
      <c r="X103" s="27">
        <v>1</v>
      </c>
      <c r="Y103" s="26">
        <v>556</v>
      </c>
      <c r="Z103" s="186">
        <f t="shared" si="273"/>
        <v>556</v>
      </c>
      <c r="AA103" s="221">
        <f t="shared" si="282"/>
        <v>135.108</v>
      </c>
      <c r="AB103" s="49">
        <v>88.7</v>
      </c>
      <c r="AC103" s="41">
        <v>92</v>
      </c>
      <c r="AD103" s="26">
        <v>100</v>
      </c>
      <c r="AE103" s="186">
        <f t="shared" si="274"/>
        <v>32.999999999999972</v>
      </c>
      <c r="AF103" s="163">
        <f t="shared" si="283"/>
        <v>8.018999999999993</v>
      </c>
      <c r="AG103" s="224">
        <v>1</v>
      </c>
      <c r="AH103" s="41">
        <v>0.80600000000000005</v>
      </c>
      <c r="AI103" s="187">
        <f t="shared" si="275"/>
        <v>0.80600000000000005</v>
      </c>
      <c r="AJ103" s="168">
        <f t="shared" si="284"/>
        <v>0.195858</v>
      </c>
      <c r="AK103" s="870"/>
      <c r="AL103" s="731"/>
      <c r="AM103" s="163">
        <f t="shared" ref="AM103" si="337">IF(AL103=0,0,AVERAGE(B96:B103)*(AL103)/1000)</f>
        <v>0</v>
      </c>
      <c r="AN103" s="29">
        <f t="shared" ref="AN103:AN120" si="338">IF(B103=0,0,IF(F103&gt;0,SUM((F103-Z103)/F103*100),0))</f>
        <v>65.141065830721004</v>
      </c>
      <c r="AO103" s="25">
        <f t="shared" si="278"/>
        <v>96.670623145400597</v>
      </c>
      <c r="AP103" s="273">
        <f t="shared" si="279"/>
        <v>97.141843971631204</v>
      </c>
      <c r="AQ103" s="73"/>
      <c r="AR103" s="49"/>
      <c r="AS103" s="41"/>
      <c r="AT103" s="41"/>
      <c r="AU103" s="72">
        <f t="shared" si="280"/>
        <v>0</v>
      </c>
      <c r="AV103" s="222" t="s">
        <v>232</v>
      </c>
      <c r="AW103" s="199"/>
      <c r="AX103" s="701"/>
      <c r="AY103" s="188"/>
      <c r="AZ103" s="39"/>
      <c r="BA103" s="58"/>
      <c r="BB103" s="179">
        <f t="shared" si="227"/>
        <v>0</v>
      </c>
      <c r="BC103" s="163">
        <f t="shared" si="248"/>
        <v>0</v>
      </c>
      <c r="BD103" s="40"/>
      <c r="BE103" s="58"/>
      <c r="BF103" s="179">
        <f t="shared" si="228"/>
        <v>0</v>
      </c>
      <c r="BG103" s="163">
        <f t="shared" si="249"/>
        <v>0</v>
      </c>
      <c r="BH103" s="40" t="s">
        <v>94</v>
      </c>
      <c r="BI103" s="885">
        <v>0.01</v>
      </c>
      <c r="BJ103" s="163">
        <f t="shared" si="229"/>
        <v>1.2150000000000002E-3</v>
      </c>
      <c r="BK103" s="40"/>
      <c r="BL103" s="61"/>
      <c r="BM103" s="179">
        <f t="shared" si="230"/>
        <v>0</v>
      </c>
      <c r="BN103" s="163">
        <f t="shared" si="250"/>
        <v>0</v>
      </c>
      <c r="BO103" s="39"/>
      <c r="BP103" s="57"/>
      <c r="BQ103" s="179">
        <f t="shared" si="231"/>
        <v>0</v>
      </c>
      <c r="BR103" s="163">
        <f t="shared" si="251"/>
        <v>0</v>
      </c>
      <c r="BS103" s="39"/>
      <c r="BT103" s="62"/>
      <c r="BU103" s="179">
        <f t="shared" si="232"/>
        <v>0</v>
      </c>
      <c r="BV103" s="163">
        <f t="shared" si="252"/>
        <v>0</v>
      </c>
      <c r="BW103" s="39"/>
      <c r="BX103" s="56"/>
      <c r="BY103" s="178">
        <f t="shared" si="233"/>
        <v>0</v>
      </c>
      <c r="BZ103" s="163">
        <f t="shared" si="253"/>
        <v>0</v>
      </c>
      <c r="CA103" s="40"/>
      <c r="CB103" s="58"/>
      <c r="CC103" s="179">
        <f t="shared" si="234"/>
        <v>0</v>
      </c>
      <c r="CD103" s="163">
        <f t="shared" si="254"/>
        <v>0</v>
      </c>
      <c r="CE103" s="39"/>
      <c r="CF103" s="62"/>
      <c r="CG103" s="179">
        <f t="shared" si="235"/>
        <v>0</v>
      </c>
      <c r="CH103" s="163">
        <f t="shared" si="255"/>
        <v>0</v>
      </c>
      <c r="CI103" s="39"/>
      <c r="CJ103" s="56"/>
      <c r="CK103" s="178">
        <f t="shared" si="236"/>
        <v>0</v>
      </c>
      <c r="CL103" s="163">
        <f t="shared" si="256"/>
        <v>0</v>
      </c>
      <c r="CM103" s="40"/>
      <c r="CN103" s="86"/>
      <c r="CO103" s="179">
        <f t="shared" si="237"/>
        <v>0</v>
      </c>
      <c r="CP103" s="163">
        <f t="shared" si="257"/>
        <v>0</v>
      </c>
      <c r="CQ103" s="228" t="s">
        <v>94</v>
      </c>
      <c r="CR103" s="61">
        <v>0.01</v>
      </c>
      <c r="CS103" s="167">
        <f t="shared" si="238"/>
        <v>1.2150000000000002E-3</v>
      </c>
      <c r="CT103" s="40"/>
      <c r="CU103" s="59"/>
      <c r="CV103" s="179">
        <f t="shared" si="239"/>
        <v>0</v>
      </c>
      <c r="CW103" s="163">
        <f t="shared" si="258"/>
        <v>0</v>
      </c>
      <c r="CX103" s="39"/>
      <c r="CY103" s="189"/>
      <c r="CZ103" s="179">
        <f t="shared" si="240"/>
        <v>0</v>
      </c>
      <c r="DA103" s="163">
        <f t="shared" si="259"/>
        <v>0</v>
      </c>
      <c r="DB103" s="39"/>
      <c r="DC103" s="63"/>
      <c r="DD103" s="179">
        <f t="shared" si="241"/>
        <v>0</v>
      </c>
      <c r="DE103" s="163">
        <f t="shared" si="260"/>
        <v>0</v>
      </c>
      <c r="DF103" s="39"/>
      <c r="DG103" s="62"/>
      <c r="DH103" s="729">
        <f t="shared" si="242"/>
        <v>0</v>
      </c>
      <c r="DI103" s="72">
        <f t="shared" si="261"/>
        <v>0</v>
      </c>
      <c r="DJ103" s="40"/>
      <c r="DK103" s="59"/>
      <c r="DL103" s="163">
        <f t="shared" si="243"/>
        <v>0</v>
      </c>
      <c r="DM103" s="178">
        <f t="shared" si="262"/>
        <v>0</v>
      </c>
      <c r="DN103" s="39"/>
      <c r="DO103" s="63"/>
      <c r="DP103" s="179">
        <f t="shared" si="244"/>
        <v>0</v>
      </c>
      <c r="DQ103" s="221">
        <f t="shared" si="263"/>
        <v>0</v>
      </c>
      <c r="DR103" s="305"/>
    </row>
    <row r="104" spans="1:122" x14ac:dyDescent="0.25">
      <c r="A104" s="46">
        <f t="shared" si="245"/>
        <v>43191</v>
      </c>
      <c r="B104" s="23">
        <v>471</v>
      </c>
      <c r="C104" s="185">
        <v>8.6</v>
      </c>
      <c r="D104" s="24">
        <v>1</v>
      </c>
      <c r="E104" s="26">
        <v>1645</v>
      </c>
      <c r="F104" s="26">
        <f t="shared" si="264"/>
        <v>1645</v>
      </c>
      <c r="G104" s="163">
        <f t="shared" si="265"/>
        <v>774.79499999999996</v>
      </c>
      <c r="H104" s="24">
        <v>1</v>
      </c>
      <c r="I104" s="26">
        <v>597</v>
      </c>
      <c r="J104" s="26">
        <f t="shared" si="266"/>
        <v>597</v>
      </c>
      <c r="K104" s="163">
        <f t="shared" si="267"/>
        <v>281.18700000000001</v>
      </c>
      <c r="L104" s="49">
        <v>85.5</v>
      </c>
      <c r="M104" s="41">
        <v>124.4</v>
      </c>
      <c r="N104" s="26">
        <v>32</v>
      </c>
      <c r="O104" s="26">
        <f t="shared" si="268"/>
        <v>1215.6250000000002</v>
      </c>
      <c r="P104" s="163">
        <f t="shared" si="269"/>
        <v>572.55937500000016</v>
      </c>
      <c r="Q104" s="24">
        <v>20</v>
      </c>
      <c r="R104" s="41">
        <v>1.75</v>
      </c>
      <c r="S104" s="41">
        <f t="shared" si="270"/>
        <v>35</v>
      </c>
      <c r="T104" s="168">
        <f t="shared" si="271"/>
        <v>16.484999999999999</v>
      </c>
      <c r="U104" s="28"/>
      <c r="V104" s="221">
        <f t="shared" ref="V104" si="339">IF(U104=0,0,AVERAGE(B102:B104)*(U104)/1000)</f>
        <v>0</v>
      </c>
      <c r="W104" s="185">
        <v>9.4</v>
      </c>
      <c r="X104" s="27">
        <v>1</v>
      </c>
      <c r="Y104" s="26">
        <v>503</v>
      </c>
      <c r="Z104" s="186">
        <f t="shared" si="273"/>
        <v>503</v>
      </c>
      <c r="AA104" s="221">
        <f t="shared" si="282"/>
        <v>236.91300000000001</v>
      </c>
      <c r="AB104" s="49">
        <v>88</v>
      </c>
      <c r="AC104" s="41">
        <v>90.1</v>
      </c>
      <c r="AD104" s="26">
        <v>100</v>
      </c>
      <c r="AE104" s="186">
        <f t="shared" si="274"/>
        <v>20.999999999999947</v>
      </c>
      <c r="AF104" s="163">
        <f t="shared" si="283"/>
        <v>9.8909999999999751</v>
      </c>
      <c r="AG104" s="224">
        <v>1</v>
      </c>
      <c r="AH104" s="41">
        <v>0.78300000000000003</v>
      </c>
      <c r="AI104" s="187">
        <f t="shared" si="275"/>
        <v>0.78300000000000003</v>
      </c>
      <c r="AJ104" s="168">
        <f t="shared" si="284"/>
        <v>0.36879299999999998</v>
      </c>
      <c r="AK104" s="870"/>
      <c r="AL104" s="731"/>
      <c r="AM104" s="163">
        <f t="shared" ref="AM104" si="340">IF(AL104=0,0,AVERAGE(B99:B104)*(AL104)/1000)</f>
        <v>0</v>
      </c>
      <c r="AN104" s="29">
        <f t="shared" si="338"/>
        <v>69.422492401215806</v>
      </c>
      <c r="AO104" s="25">
        <f t="shared" si="278"/>
        <v>98.272493573264782</v>
      </c>
      <c r="AP104" s="273">
        <f t="shared" si="279"/>
        <v>97.762857142857143</v>
      </c>
      <c r="AQ104" s="259">
        <v>52.4</v>
      </c>
      <c r="AR104" s="49"/>
      <c r="AS104" s="41"/>
      <c r="AT104" s="41"/>
      <c r="AU104" s="71">
        <f t="shared" si="280"/>
        <v>0</v>
      </c>
      <c r="AV104" s="222" t="s">
        <v>232</v>
      </c>
      <c r="AW104" s="199"/>
      <c r="AX104" s="7"/>
      <c r="AY104" s="188"/>
      <c r="AZ104" s="39"/>
      <c r="BA104" s="58"/>
      <c r="BB104" s="179">
        <f t="shared" si="227"/>
        <v>0</v>
      </c>
      <c r="BC104" s="163">
        <f t="shared" si="248"/>
        <v>0</v>
      </c>
      <c r="BD104" s="40"/>
      <c r="BE104" s="58"/>
      <c r="BF104" s="179">
        <f t="shared" si="228"/>
        <v>0</v>
      </c>
      <c r="BG104" s="163">
        <f t="shared" si="249"/>
        <v>0</v>
      </c>
      <c r="BH104" s="40" t="s">
        <v>94</v>
      </c>
      <c r="BI104" s="885">
        <v>0.01</v>
      </c>
      <c r="BJ104" s="163">
        <f t="shared" si="229"/>
        <v>2.3549999999999999E-3</v>
      </c>
      <c r="BK104" s="40"/>
      <c r="BL104" s="61"/>
      <c r="BM104" s="179">
        <f t="shared" si="230"/>
        <v>0</v>
      </c>
      <c r="BN104" s="163">
        <f t="shared" si="250"/>
        <v>0</v>
      </c>
      <c r="BO104" s="39"/>
      <c r="BP104" s="57"/>
      <c r="BQ104" s="179">
        <f t="shared" si="231"/>
        <v>0</v>
      </c>
      <c r="BR104" s="163">
        <f t="shared" si="251"/>
        <v>0</v>
      </c>
      <c r="BS104" s="39"/>
      <c r="BT104" s="62"/>
      <c r="BU104" s="179">
        <f t="shared" si="232"/>
        <v>0</v>
      </c>
      <c r="BV104" s="163">
        <f t="shared" si="252"/>
        <v>0</v>
      </c>
      <c r="BW104" s="39"/>
      <c r="BX104" s="56"/>
      <c r="BY104" s="178">
        <f t="shared" si="233"/>
        <v>0</v>
      </c>
      <c r="BZ104" s="163">
        <f t="shared" si="253"/>
        <v>0</v>
      </c>
      <c r="CA104" s="40"/>
      <c r="CB104" s="58"/>
      <c r="CC104" s="179">
        <f t="shared" si="234"/>
        <v>0</v>
      </c>
      <c r="CD104" s="163">
        <f t="shared" si="254"/>
        <v>0</v>
      </c>
      <c r="CE104" s="39"/>
      <c r="CF104" s="62"/>
      <c r="CG104" s="179">
        <f t="shared" si="235"/>
        <v>0</v>
      </c>
      <c r="CH104" s="163">
        <f t="shared" si="255"/>
        <v>0</v>
      </c>
      <c r="CI104" s="39"/>
      <c r="CJ104" s="56"/>
      <c r="CK104" s="178">
        <f t="shared" si="236"/>
        <v>0</v>
      </c>
      <c r="CL104" s="163">
        <f t="shared" si="256"/>
        <v>0</v>
      </c>
      <c r="CM104" s="40"/>
      <c r="CN104" s="86"/>
      <c r="CO104" s="179">
        <f t="shared" si="237"/>
        <v>0</v>
      </c>
      <c r="CP104" s="163">
        <f t="shared" si="257"/>
        <v>0</v>
      </c>
      <c r="CQ104" s="228" t="s">
        <v>94</v>
      </c>
      <c r="CR104" s="61">
        <v>0.01</v>
      </c>
      <c r="CS104" s="167">
        <f t="shared" si="238"/>
        <v>2.3549999999999999E-3</v>
      </c>
      <c r="CT104" s="40"/>
      <c r="CU104" s="59"/>
      <c r="CV104" s="179">
        <f t="shared" si="239"/>
        <v>0</v>
      </c>
      <c r="CW104" s="163">
        <f t="shared" si="258"/>
        <v>0</v>
      </c>
      <c r="CX104" s="39"/>
      <c r="CY104" s="189"/>
      <c r="CZ104" s="179">
        <f t="shared" si="240"/>
        <v>0</v>
      </c>
      <c r="DA104" s="163">
        <f t="shared" si="259"/>
        <v>0</v>
      </c>
      <c r="DB104" s="39"/>
      <c r="DC104" s="63"/>
      <c r="DD104" s="179">
        <f t="shared" si="241"/>
        <v>0</v>
      </c>
      <c r="DE104" s="163">
        <f t="shared" si="260"/>
        <v>0</v>
      </c>
      <c r="DF104" s="39"/>
      <c r="DG104" s="62"/>
      <c r="DH104" s="729">
        <f t="shared" si="242"/>
        <v>0</v>
      </c>
      <c r="DI104" s="72">
        <f t="shared" si="261"/>
        <v>0</v>
      </c>
      <c r="DJ104" s="40"/>
      <c r="DK104" s="59"/>
      <c r="DL104" s="163">
        <f t="shared" si="243"/>
        <v>0</v>
      </c>
      <c r="DM104" s="178">
        <f t="shared" si="262"/>
        <v>0</v>
      </c>
      <c r="DN104" s="39"/>
      <c r="DO104" s="63"/>
      <c r="DP104" s="179">
        <f t="shared" si="244"/>
        <v>0</v>
      </c>
      <c r="DQ104" s="221">
        <f t="shared" si="263"/>
        <v>0</v>
      </c>
      <c r="DR104" s="305"/>
    </row>
    <row r="105" spans="1:122" outlineLevel="1" x14ac:dyDescent="0.25">
      <c r="A105" s="46">
        <f t="shared" ref="A105:A151" si="341">A104+1</f>
        <v>43192</v>
      </c>
      <c r="B105" s="23"/>
      <c r="C105" s="185"/>
      <c r="D105" s="24">
        <v>1</v>
      </c>
      <c r="E105" s="26"/>
      <c r="F105" s="26">
        <f t="shared" si="264"/>
        <v>0</v>
      </c>
      <c r="G105" s="163">
        <f t="shared" si="265"/>
        <v>0</v>
      </c>
      <c r="H105" s="24">
        <v>1</v>
      </c>
      <c r="I105" s="26"/>
      <c r="J105" s="26">
        <f t="shared" si="266"/>
        <v>0</v>
      </c>
      <c r="K105" s="163">
        <f t="shared" si="267"/>
        <v>0</v>
      </c>
      <c r="L105" s="49"/>
      <c r="M105" s="41"/>
      <c r="N105" s="26">
        <v>30</v>
      </c>
      <c r="O105" s="26">
        <f t="shared" si="268"/>
        <v>0</v>
      </c>
      <c r="P105" s="163">
        <f t="shared" si="269"/>
        <v>0</v>
      </c>
      <c r="Q105" s="24">
        <v>20</v>
      </c>
      <c r="R105" s="41"/>
      <c r="S105" s="41">
        <f t="shared" si="270"/>
        <v>0</v>
      </c>
      <c r="T105" s="168">
        <f t="shared" si="271"/>
        <v>0</v>
      </c>
      <c r="U105" s="28"/>
      <c r="V105" s="221">
        <f t="shared" ref="V105" si="342">IF(U105=0,0,IF(COUNT(B105)=0,0,(AVERAGE(B105)*U105/1000)))</f>
        <v>0</v>
      </c>
      <c r="W105" s="185"/>
      <c r="X105" s="27">
        <v>1</v>
      </c>
      <c r="Y105" s="26"/>
      <c r="Z105" s="186">
        <f t="shared" si="273"/>
        <v>0</v>
      </c>
      <c r="AA105" s="221">
        <f t="shared" si="282"/>
        <v>0</v>
      </c>
      <c r="AB105" s="49"/>
      <c r="AC105" s="41"/>
      <c r="AD105" s="26">
        <v>100</v>
      </c>
      <c r="AE105" s="186">
        <f t="shared" si="274"/>
        <v>0</v>
      </c>
      <c r="AF105" s="163">
        <f t="shared" si="283"/>
        <v>0</v>
      </c>
      <c r="AG105" s="224">
        <v>1</v>
      </c>
      <c r="AH105" s="41"/>
      <c r="AI105" s="187">
        <f t="shared" si="275"/>
        <v>0</v>
      </c>
      <c r="AJ105" s="168">
        <f t="shared" si="284"/>
        <v>0</v>
      </c>
      <c r="AK105" s="870"/>
      <c r="AL105" s="731"/>
      <c r="AM105" s="163">
        <f t="shared" ref="AM105" si="343">IF(AL105=0,0,AVERAGE(B98:B105)*(AL105)/1000)</f>
        <v>0</v>
      </c>
      <c r="AN105" s="29">
        <f t="shared" si="338"/>
        <v>0</v>
      </c>
      <c r="AO105" s="25">
        <f t="shared" si="278"/>
        <v>0</v>
      </c>
      <c r="AP105" s="273">
        <f t="shared" si="279"/>
        <v>0</v>
      </c>
      <c r="AQ105" s="73"/>
      <c r="AR105" s="49"/>
      <c r="AS105" s="41"/>
      <c r="AT105" s="41"/>
      <c r="AU105" s="72">
        <f t="shared" si="280"/>
        <v>0</v>
      </c>
      <c r="AV105" s="222" t="s">
        <v>232</v>
      </c>
      <c r="AW105" s="199"/>
      <c r="AX105" s="7"/>
      <c r="AY105" s="188"/>
      <c r="AZ105" s="39"/>
      <c r="BA105" s="58"/>
      <c r="BB105" s="179">
        <f t="shared" si="227"/>
        <v>0</v>
      </c>
      <c r="BC105" s="163">
        <f t="shared" si="248"/>
        <v>0</v>
      </c>
      <c r="BD105" s="40"/>
      <c r="BE105" s="58"/>
      <c r="BF105" s="179">
        <f t="shared" si="228"/>
        <v>0</v>
      </c>
      <c r="BG105" s="163">
        <f t="shared" si="249"/>
        <v>0</v>
      </c>
      <c r="BH105" s="40"/>
      <c r="BI105" s="885"/>
      <c r="BJ105" s="163">
        <f t="shared" si="229"/>
        <v>0</v>
      </c>
      <c r="BK105" s="40"/>
      <c r="BL105" s="61"/>
      <c r="BM105" s="179">
        <f t="shared" si="230"/>
        <v>0</v>
      </c>
      <c r="BN105" s="163">
        <f t="shared" si="250"/>
        <v>0</v>
      </c>
      <c r="BO105" s="39"/>
      <c r="BP105" s="57"/>
      <c r="BQ105" s="179">
        <f t="shared" si="231"/>
        <v>0</v>
      </c>
      <c r="BR105" s="163">
        <f t="shared" si="251"/>
        <v>0</v>
      </c>
      <c r="BS105" s="39"/>
      <c r="BT105" s="62"/>
      <c r="BU105" s="179">
        <f t="shared" si="232"/>
        <v>0</v>
      </c>
      <c r="BV105" s="163">
        <f t="shared" si="252"/>
        <v>0</v>
      </c>
      <c r="BW105" s="39"/>
      <c r="BX105" s="56"/>
      <c r="BY105" s="178">
        <f t="shared" si="233"/>
        <v>0</v>
      </c>
      <c r="BZ105" s="163">
        <f t="shared" si="253"/>
        <v>0</v>
      </c>
      <c r="CA105" s="40"/>
      <c r="CB105" s="58"/>
      <c r="CC105" s="179">
        <f t="shared" si="234"/>
        <v>0</v>
      </c>
      <c r="CD105" s="163">
        <f t="shared" si="254"/>
        <v>0</v>
      </c>
      <c r="CE105" s="39"/>
      <c r="CF105" s="62"/>
      <c r="CG105" s="179">
        <f t="shared" si="235"/>
        <v>0</v>
      </c>
      <c r="CH105" s="163">
        <f t="shared" si="255"/>
        <v>0</v>
      </c>
      <c r="CI105" s="39"/>
      <c r="CJ105" s="56"/>
      <c r="CK105" s="178">
        <f t="shared" si="236"/>
        <v>0</v>
      </c>
      <c r="CL105" s="163">
        <f t="shared" si="256"/>
        <v>0</v>
      </c>
      <c r="CM105" s="40"/>
      <c r="CN105" s="86"/>
      <c r="CO105" s="179">
        <f t="shared" si="237"/>
        <v>0</v>
      </c>
      <c r="CP105" s="163">
        <f t="shared" si="257"/>
        <v>0</v>
      </c>
      <c r="CQ105" s="228"/>
      <c r="CR105" s="61"/>
      <c r="CS105" s="167">
        <f t="shared" si="238"/>
        <v>0</v>
      </c>
      <c r="CT105" s="40"/>
      <c r="CU105" s="59"/>
      <c r="CV105" s="179">
        <f t="shared" si="239"/>
        <v>0</v>
      </c>
      <c r="CW105" s="163">
        <f t="shared" si="258"/>
        <v>0</v>
      </c>
      <c r="CX105" s="39"/>
      <c r="CY105" s="189"/>
      <c r="CZ105" s="179">
        <f t="shared" si="240"/>
        <v>0</v>
      </c>
      <c r="DA105" s="163">
        <f t="shared" si="259"/>
        <v>0</v>
      </c>
      <c r="DB105" s="39"/>
      <c r="DC105" s="63"/>
      <c r="DD105" s="179">
        <f t="shared" si="241"/>
        <v>0</v>
      </c>
      <c r="DE105" s="163">
        <f t="shared" si="260"/>
        <v>0</v>
      </c>
      <c r="DF105" s="39"/>
      <c r="DG105" s="62"/>
      <c r="DH105" s="729">
        <f t="shared" si="242"/>
        <v>0</v>
      </c>
      <c r="DI105" s="72">
        <f t="shared" si="261"/>
        <v>0</v>
      </c>
      <c r="DJ105" s="40"/>
      <c r="DK105" s="59"/>
      <c r="DL105" s="163">
        <f t="shared" si="243"/>
        <v>0</v>
      </c>
      <c r="DM105" s="178">
        <f t="shared" si="262"/>
        <v>0</v>
      </c>
      <c r="DN105" s="39"/>
      <c r="DO105" s="63"/>
      <c r="DP105" s="179">
        <f t="shared" si="244"/>
        <v>0</v>
      </c>
      <c r="DQ105" s="221">
        <f t="shared" si="263"/>
        <v>0</v>
      </c>
      <c r="DR105" s="305"/>
    </row>
    <row r="106" spans="1:122" outlineLevel="1" x14ac:dyDescent="0.25">
      <c r="A106" s="46">
        <f t="shared" si="341"/>
        <v>43193</v>
      </c>
      <c r="B106" s="23">
        <v>858</v>
      </c>
      <c r="C106" s="185">
        <v>8.8000000000000007</v>
      </c>
      <c r="D106" s="24">
        <v>1</v>
      </c>
      <c r="E106" s="26">
        <v>1160</v>
      </c>
      <c r="F106" s="26">
        <f t="shared" si="264"/>
        <v>1160</v>
      </c>
      <c r="G106" s="163">
        <f t="shared" si="265"/>
        <v>995.28</v>
      </c>
      <c r="H106" s="24">
        <v>1</v>
      </c>
      <c r="I106" s="26">
        <v>742</v>
      </c>
      <c r="J106" s="26">
        <f t="shared" si="266"/>
        <v>742</v>
      </c>
      <c r="K106" s="163">
        <f t="shared" si="267"/>
        <v>636.63599999999997</v>
      </c>
      <c r="L106" s="49">
        <v>87.3</v>
      </c>
      <c r="M106" s="41">
        <v>115.4</v>
      </c>
      <c r="N106" s="26">
        <v>50</v>
      </c>
      <c r="O106" s="26">
        <f t="shared" si="268"/>
        <v>562.00000000000011</v>
      </c>
      <c r="P106" s="163">
        <f t="shared" si="269"/>
        <v>482.19600000000014</v>
      </c>
      <c r="Q106" s="24">
        <v>5</v>
      </c>
      <c r="R106" s="41">
        <v>3.82</v>
      </c>
      <c r="S106" s="41">
        <f t="shared" si="270"/>
        <v>19.099999999999998</v>
      </c>
      <c r="T106" s="168">
        <f t="shared" si="271"/>
        <v>16.387799999999999</v>
      </c>
      <c r="U106" s="28">
        <v>25.4</v>
      </c>
      <c r="V106" s="221">
        <f t="shared" ref="V106" si="344">IF(U106=0,0,AVERAGE(B104:B106)*(U106)/1000)</f>
        <v>16.878299999999999</v>
      </c>
      <c r="W106" s="185">
        <v>9.1999999999999993</v>
      </c>
      <c r="X106" s="27">
        <v>1</v>
      </c>
      <c r="Y106" s="26">
        <v>614</v>
      </c>
      <c r="Z106" s="186">
        <f t="shared" si="273"/>
        <v>614</v>
      </c>
      <c r="AA106" s="221">
        <f t="shared" si="282"/>
        <v>526.81200000000001</v>
      </c>
      <c r="AB106" s="49">
        <v>88.9</v>
      </c>
      <c r="AC106" s="41">
        <v>94.2</v>
      </c>
      <c r="AD106" s="26">
        <v>200</v>
      </c>
      <c r="AE106" s="186">
        <f t="shared" si="274"/>
        <v>26.499999999999986</v>
      </c>
      <c r="AF106" s="163">
        <f t="shared" si="283"/>
        <v>22.736999999999988</v>
      </c>
      <c r="AG106" s="224">
        <v>1</v>
      </c>
      <c r="AH106" s="41">
        <v>0.86599999999999999</v>
      </c>
      <c r="AI106" s="187">
        <f t="shared" si="275"/>
        <v>0.86599999999999999</v>
      </c>
      <c r="AJ106" s="168">
        <f t="shared" si="284"/>
        <v>0.74302800000000002</v>
      </c>
      <c r="AK106" s="870"/>
      <c r="AL106" s="731">
        <v>8.1999999999999993</v>
      </c>
      <c r="AM106" s="163">
        <f t="shared" ref="AM106" si="345">IF(AL106=0,0,AVERAGE(B101:B106)*(AL106)/1000)</f>
        <v>5.2275</v>
      </c>
      <c r="AN106" s="29">
        <f t="shared" si="338"/>
        <v>47.068965517241381</v>
      </c>
      <c r="AO106" s="25">
        <f t="shared" si="278"/>
        <v>95.284697508896798</v>
      </c>
      <c r="AP106" s="273">
        <f t="shared" si="279"/>
        <v>95.465968586387433</v>
      </c>
      <c r="AQ106" s="259">
        <v>52.5</v>
      </c>
      <c r="AR106" s="49"/>
      <c r="AS106" s="41"/>
      <c r="AT106" s="41"/>
      <c r="AU106" s="71">
        <f>IF(AT106=0,0,(AT106-AR106)*100/(AS106-AR106))</f>
        <v>0</v>
      </c>
      <c r="AV106" s="222" t="s">
        <v>232</v>
      </c>
      <c r="AW106" s="199"/>
      <c r="AX106" s="7"/>
      <c r="AY106" s="188"/>
      <c r="AZ106" s="39"/>
      <c r="BA106" s="58">
        <v>17</v>
      </c>
      <c r="BB106" s="179">
        <f t="shared" si="227"/>
        <v>14.586</v>
      </c>
      <c r="BC106" s="163">
        <f t="shared" si="248"/>
        <v>14.586</v>
      </c>
      <c r="BD106" s="40"/>
      <c r="BE106" s="58">
        <v>0.15165790900000001</v>
      </c>
      <c r="BF106" s="179">
        <f t="shared" si="228"/>
        <v>0.13012248592200001</v>
      </c>
      <c r="BG106" s="163">
        <f t="shared" si="249"/>
        <v>0.13012248592200001</v>
      </c>
      <c r="BH106" s="40" t="s">
        <v>94</v>
      </c>
      <c r="BI106" s="885">
        <v>0.01</v>
      </c>
      <c r="BJ106" s="163">
        <f t="shared" si="229"/>
        <v>4.2900000000000004E-3</v>
      </c>
      <c r="BK106" s="40"/>
      <c r="BL106" s="61">
        <v>7.0000000000000007E-2</v>
      </c>
      <c r="BM106" s="179">
        <f t="shared" si="230"/>
        <v>6.0060000000000002E-2</v>
      </c>
      <c r="BN106" s="163">
        <f t="shared" si="250"/>
        <v>6.0060000000000002E-2</v>
      </c>
      <c r="BO106" s="39"/>
      <c r="BP106" s="57">
        <v>21.03</v>
      </c>
      <c r="BQ106" s="179">
        <f t="shared" si="231"/>
        <v>18.043740000000003</v>
      </c>
      <c r="BR106" s="163">
        <f t="shared" si="251"/>
        <v>18.043740000000003</v>
      </c>
      <c r="BS106" s="39"/>
      <c r="BT106" s="62">
        <v>3.39</v>
      </c>
      <c r="BU106" s="179">
        <f t="shared" si="232"/>
        <v>2.90862</v>
      </c>
      <c r="BV106" s="163">
        <f t="shared" si="252"/>
        <v>2.90862</v>
      </c>
      <c r="BW106" s="39"/>
      <c r="BX106" s="56">
        <v>0.17</v>
      </c>
      <c r="BY106" s="178">
        <f t="shared" si="233"/>
        <v>0.14586000000000002</v>
      </c>
      <c r="BZ106" s="163">
        <f t="shared" si="253"/>
        <v>0.14586000000000002</v>
      </c>
      <c r="CA106" s="40" t="s">
        <v>94</v>
      </c>
      <c r="CB106" s="58">
        <v>0.06</v>
      </c>
      <c r="CC106" s="179">
        <f t="shared" si="234"/>
        <v>2.5739999999999999E-2</v>
      </c>
      <c r="CD106" s="163">
        <f t="shared" si="254"/>
        <v>5.1479999999999998E-2</v>
      </c>
      <c r="CE106" s="39"/>
      <c r="CF106" s="62">
        <v>52.7</v>
      </c>
      <c r="CG106" s="179">
        <f t="shared" si="235"/>
        <v>45.216600000000007</v>
      </c>
      <c r="CH106" s="163">
        <f t="shared" si="255"/>
        <v>45.216600000000007</v>
      </c>
      <c r="CI106" s="39"/>
      <c r="CJ106" s="56">
        <v>0.89</v>
      </c>
      <c r="CK106" s="178">
        <f t="shared" si="236"/>
        <v>0.76361999999999997</v>
      </c>
      <c r="CL106" s="163">
        <f t="shared" si="256"/>
        <v>0.76361999999999997</v>
      </c>
      <c r="CM106" s="40" t="s">
        <v>94</v>
      </c>
      <c r="CN106" s="86">
        <v>0.06</v>
      </c>
      <c r="CO106" s="179">
        <f t="shared" si="237"/>
        <v>2.5739999999999999E-2</v>
      </c>
      <c r="CP106" s="163">
        <f t="shared" si="257"/>
        <v>5.1479999999999998E-2</v>
      </c>
      <c r="CQ106" s="228" t="s">
        <v>94</v>
      </c>
      <c r="CR106" s="61">
        <v>0.01</v>
      </c>
      <c r="CS106" s="167">
        <f t="shared" si="238"/>
        <v>4.2900000000000004E-3</v>
      </c>
      <c r="CT106" s="40" t="s">
        <v>94</v>
      </c>
      <c r="CU106" s="59">
        <v>0.03</v>
      </c>
      <c r="CV106" s="179">
        <f t="shared" si="239"/>
        <v>1.2869999999999999E-2</v>
      </c>
      <c r="CW106" s="163">
        <f t="shared" si="258"/>
        <v>2.5739999999999999E-2</v>
      </c>
      <c r="CX106" s="39"/>
      <c r="CY106" s="189">
        <v>0.36599999999999999</v>
      </c>
      <c r="CZ106" s="179">
        <f t="shared" si="240"/>
        <v>0.31402800000000003</v>
      </c>
      <c r="DA106" s="163">
        <f t="shared" si="259"/>
        <v>0.31402800000000003</v>
      </c>
      <c r="DB106" s="39"/>
      <c r="DC106" s="63">
        <v>0.36599999999999999</v>
      </c>
      <c r="DD106" s="179">
        <f t="shared" si="241"/>
        <v>0.31402800000000003</v>
      </c>
      <c r="DE106" s="163">
        <f t="shared" si="260"/>
        <v>0.31402800000000003</v>
      </c>
      <c r="DF106" s="39"/>
      <c r="DG106" s="62">
        <v>0.11</v>
      </c>
      <c r="DH106" s="729">
        <f t="shared" si="242"/>
        <v>9.4379999999999992E-2</v>
      </c>
      <c r="DI106" s="72">
        <f t="shared" si="261"/>
        <v>9.4379999999999992E-2</v>
      </c>
      <c r="DJ106" s="40"/>
      <c r="DK106" s="59">
        <v>0.12</v>
      </c>
      <c r="DL106" s="163">
        <f t="shared" si="243"/>
        <v>0.10296</v>
      </c>
      <c r="DM106" s="178">
        <f t="shared" si="262"/>
        <v>0.10296</v>
      </c>
      <c r="DN106" s="39"/>
      <c r="DO106" s="63">
        <v>0.54</v>
      </c>
      <c r="DP106" s="179">
        <f t="shared" si="244"/>
        <v>0.46332000000000007</v>
      </c>
      <c r="DQ106" s="221">
        <f t="shared" si="263"/>
        <v>0.46332000000000007</v>
      </c>
      <c r="DR106" s="305"/>
    </row>
    <row r="107" spans="1:122" outlineLevel="1" x14ac:dyDescent="0.25">
      <c r="A107" s="46">
        <f t="shared" si="341"/>
        <v>43194</v>
      </c>
      <c r="B107" s="23">
        <v>710</v>
      </c>
      <c r="C107" s="185">
        <v>8.5</v>
      </c>
      <c r="D107" s="24">
        <v>1</v>
      </c>
      <c r="E107" s="26">
        <v>1987</v>
      </c>
      <c r="F107" s="26">
        <f t="shared" si="264"/>
        <v>1987</v>
      </c>
      <c r="G107" s="163">
        <f t="shared" si="265"/>
        <v>1410.77</v>
      </c>
      <c r="H107" s="24">
        <v>1</v>
      </c>
      <c r="I107" s="26">
        <v>613</v>
      </c>
      <c r="J107" s="26">
        <f t="shared" si="266"/>
        <v>613</v>
      </c>
      <c r="K107" s="163">
        <f t="shared" si="267"/>
        <v>435.23</v>
      </c>
      <c r="L107" s="49">
        <v>87.8</v>
      </c>
      <c r="M107" s="41">
        <v>160.69999999999999</v>
      </c>
      <c r="N107" s="26">
        <v>41</v>
      </c>
      <c r="O107" s="26">
        <f t="shared" si="268"/>
        <v>1778.0487804878046</v>
      </c>
      <c r="P107" s="163">
        <f t="shared" si="269"/>
        <v>1262.4146341463413</v>
      </c>
      <c r="Q107" s="24">
        <v>10</v>
      </c>
      <c r="R107" s="41">
        <v>4.4800000000000004</v>
      </c>
      <c r="S107" s="41">
        <f t="shared" si="270"/>
        <v>44.800000000000004</v>
      </c>
      <c r="T107" s="168">
        <f t="shared" si="271"/>
        <v>31.808000000000003</v>
      </c>
      <c r="U107" s="28"/>
      <c r="V107" s="221">
        <f t="shared" ref="V107" si="346">IF(U107=0,0,IF(COUNT(B107)=0,0,(AVERAGE(B107)*U107/1000)))</f>
        <v>0</v>
      </c>
      <c r="W107" s="185">
        <v>9.1999999999999993</v>
      </c>
      <c r="X107" s="27">
        <v>1</v>
      </c>
      <c r="Y107" s="26">
        <v>430</v>
      </c>
      <c r="Z107" s="186">
        <f t="shared" si="273"/>
        <v>430</v>
      </c>
      <c r="AA107" s="221">
        <f t="shared" si="282"/>
        <v>305.3</v>
      </c>
      <c r="AB107" s="49">
        <v>88.5</v>
      </c>
      <c r="AC107" s="41">
        <v>91.8</v>
      </c>
      <c r="AD107" s="26">
        <v>100</v>
      </c>
      <c r="AE107" s="186">
        <f t="shared" si="274"/>
        <v>32.999999999999972</v>
      </c>
      <c r="AF107" s="163">
        <f t="shared" si="283"/>
        <v>23.429999999999978</v>
      </c>
      <c r="AG107" s="224">
        <v>1</v>
      </c>
      <c r="AH107" s="41">
        <v>0.997</v>
      </c>
      <c r="AI107" s="187">
        <f t="shared" si="275"/>
        <v>0.997</v>
      </c>
      <c r="AJ107" s="168">
        <f t="shared" si="284"/>
        <v>0.70787</v>
      </c>
      <c r="AK107" s="870"/>
      <c r="AL107" s="731"/>
      <c r="AM107" s="163">
        <f t="shared" ref="AM107" si="347">IF(AL107=0,0,AVERAGE(B100:B107)*(AL107)/1000)</f>
        <v>0</v>
      </c>
      <c r="AN107" s="29">
        <f t="shared" si="338"/>
        <v>78.359335681932563</v>
      </c>
      <c r="AO107" s="25">
        <f t="shared" si="278"/>
        <v>98.144032921810691</v>
      </c>
      <c r="AP107" s="273">
        <f t="shared" si="279"/>
        <v>97.774553571428569</v>
      </c>
      <c r="AQ107" s="73">
        <v>52.7</v>
      </c>
      <c r="AR107" s="49"/>
      <c r="AS107" s="41"/>
      <c r="AT107" s="41"/>
      <c r="AU107" s="72">
        <f t="shared" si="280"/>
        <v>0</v>
      </c>
      <c r="AV107" s="222" t="s">
        <v>232</v>
      </c>
      <c r="AW107" s="199"/>
      <c r="AX107" s="7" t="s">
        <v>393</v>
      </c>
      <c r="AY107" s="188"/>
      <c r="AZ107" s="39"/>
      <c r="BA107" s="58"/>
      <c r="BB107" s="179">
        <f t="shared" si="227"/>
        <v>0</v>
      </c>
      <c r="BC107" s="163">
        <f t="shared" si="248"/>
        <v>0</v>
      </c>
      <c r="BD107" s="40"/>
      <c r="BE107" s="58"/>
      <c r="BF107" s="179">
        <f t="shared" si="228"/>
        <v>0</v>
      </c>
      <c r="BG107" s="163">
        <f t="shared" si="249"/>
        <v>0</v>
      </c>
      <c r="BH107" s="40" t="s">
        <v>94</v>
      </c>
      <c r="BI107" s="885">
        <v>0.01</v>
      </c>
      <c r="BJ107" s="163">
        <f t="shared" si="229"/>
        <v>3.5500000000000002E-3</v>
      </c>
      <c r="BK107" s="40"/>
      <c r="BL107" s="61"/>
      <c r="BM107" s="179">
        <f t="shared" si="230"/>
        <v>0</v>
      </c>
      <c r="BN107" s="163">
        <f t="shared" si="250"/>
        <v>0</v>
      </c>
      <c r="BO107" s="39"/>
      <c r="BP107" s="57"/>
      <c r="BQ107" s="179">
        <f t="shared" si="231"/>
        <v>0</v>
      </c>
      <c r="BR107" s="163">
        <f t="shared" si="251"/>
        <v>0</v>
      </c>
      <c r="BS107" s="39"/>
      <c r="BT107" s="62"/>
      <c r="BU107" s="179">
        <f t="shared" si="232"/>
        <v>0</v>
      </c>
      <c r="BV107" s="163">
        <f t="shared" si="252"/>
        <v>0</v>
      </c>
      <c r="BW107" s="39"/>
      <c r="BX107" s="56"/>
      <c r="BY107" s="178">
        <f t="shared" si="233"/>
        <v>0</v>
      </c>
      <c r="BZ107" s="163">
        <f t="shared" si="253"/>
        <v>0</v>
      </c>
      <c r="CA107" s="40"/>
      <c r="CB107" s="58"/>
      <c r="CC107" s="179">
        <f t="shared" si="234"/>
        <v>0</v>
      </c>
      <c r="CD107" s="163">
        <f t="shared" si="254"/>
        <v>0</v>
      </c>
      <c r="CE107" s="39"/>
      <c r="CF107" s="62"/>
      <c r="CG107" s="179">
        <f t="shared" si="235"/>
        <v>0</v>
      </c>
      <c r="CH107" s="163">
        <f t="shared" si="255"/>
        <v>0</v>
      </c>
      <c r="CI107" s="39"/>
      <c r="CJ107" s="56"/>
      <c r="CK107" s="178">
        <f t="shared" si="236"/>
        <v>0</v>
      </c>
      <c r="CL107" s="163">
        <f t="shared" si="256"/>
        <v>0</v>
      </c>
      <c r="CM107" s="40"/>
      <c r="CN107" s="86"/>
      <c r="CO107" s="179">
        <f t="shared" si="237"/>
        <v>0</v>
      </c>
      <c r="CP107" s="163">
        <f t="shared" si="257"/>
        <v>0</v>
      </c>
      <c r="CQ107" s="228" t="s">
        <v>94</v>
      </c>
      <c r="CR107" s="61">
        <v>0.01</v>
      </c>
      <c r="CS107" s="167">
        <f t="shared" si="238"/>
        <v>3.5500000000000002E-3</v>
      </c>
      <c r="CT107" s="40"/>
      <c r="CU107" s="59"/>
      <c r="CV107" s="179">
        <f t="shared" si="239"/>
        <v>0</v>
      </c>
      <c r="CW107" s="163">
        <f t="shared" si="258"/>
        <v>0</v>
      </c>
      <c r="CX107" s="39"/>
      <c r="CY107" s="189"/>
      <c r="CZ107" s="179">
        <f t="shared" si="240"/>
        <v>0</v>
      </c>
      <c r="DA107" s="163">
        <f t="shared" si="259"/>
        <v>0</v>
      </c>
      <c r="DB107" s="39"/>
      <c r="DC107" s="63"/>
      <c r="DD107" s="179">
        <f t="shared" si="241"/>
        <v>0</v>
      </c>
      <c r="DE107" s="163">
        <f t="shared" si="260"/>
        <v>0</v>
      </c>
      <c r="DF107" s="39"/>
      <c r="DG107" s="62"/>
      <c r="DH107" s="729">
        <f t="shared" si="242"/>
        <v>0</v>
      </c>
      <c r="DI107" s="72">
        <f t="shared" si="261"/>
        <v>0</v>
      </c>
      <c r="DJ107" s="40"/>
      <c r="DK107" s="59"/>
      <c r="DL107" s="163">
        <f t="shared" si="243"/>
        <v>0</v>
      </c>
      <c r="DM107" s="178">
        <f t="shared" si="262"/>
        <v>0</v>
      </c>
      <c r="DN107" s="39"/>
      <c r="DO107" s="63"/>
      <c r="DP107" s="179">
        <f t="shared" si="244"/>
        <v>0</v>
      </c>
      <c r="DQ107" s="221">
        <f t="shared" si="263"/>
        <v>0</v>
      </c>
      <c r="DR107" s="305"/>
    </row>
    <row r="108" spans="1:122" outlineLevel="1" x14ac:dyDescent="0.25">
      <c r="A108" s="46">
        <f t="shared" si="341"/>
        <v>43195</v>
      </c>
      <c r="B108" s="23">
        <v>850</v>
      </c>
      <c r="C108" s="185">
        <v>7.9</v>
      </c>
      <c r="D108" s="24">
        <v>1</v>
      </c>
      <c r="E108" s="26">
        <v>1401</v>
      </c>
      <c r="F108" s="26">
        <f t="shared" si="264"/>
        <v>1401</v>
      </c>
      <c r="G108" s="163">
        <f t="shared" si="265"/>
        <v>1190.8499999999999</v>
      </c>
      <c r="H108" s="24">
        <v>1</v>
      </c>
      <c r="I108" s="26">
        <v>470</v>
      </c>
      <c r="J108" s="26">
        <f t="shared" si="266"/>
        <v>470</v>
      </c>
      <c r="K108" s="163">
        <f t="shared" si="267"/>
        <v>399.5</v>
      </c>
      <c r="L108" s="49">
        <v>87</v>
      </c>
      <c r="M108" s="41">
        <v>147.5</v>
      </c>
      <c r="N108" s="26">
        <v>30</v>
      </c>
      <c r="O108" s="26">
        <f t="shared" si="268"/>
        <v>2016.6666666666667</v>
      </c>
      <c r="P108" s="163">
        <f t="shared" si="269"/>
        <v>1714.1666666666667</v>
      </c>
      <c r="Q108" s="24">
        <v>10</v>
      </c>
      <c r="R108" s="41">
        <v>3.22</v>
      </c>
      <c r="S108" s="41">
        <f t="shared" si="270"/>
        <v>32.200000000000003</v>
      </c>
      <c r="T108" s="168">
        <f t="shared" si="271"/>
        <v>27.370000000000005</v>
      </c>
      <c r="U108" s="28"/>
      <c r="V108" s="221">
        <f t="shared" ref="V108" si="348">IF(U108=0,0,AVERAGE(B106:B108)*(U108)/1000)</f>
        <v>0</v>
      </c>
      <c r="W108" s="185">
        <v>9.1</v>
      </c>
      <c r="X108" s="27">
        <v>1</v>
      </c>
      <c r="Y108" s="26">
        <v>311</v>
      </c>
      <c r="Z108" s="186">
        <f t="shared" si="273"/>
        <v>311</v>
      </c>
      <c r="AA108" s="221">
        <f t="shared" si="282"/>
        <v>264.35000000000002</v>
      </c>
      <c r="AB108" s="49">
        <v>89.7</v>
      </c>
      <c r="AC108" s="41">
        <v>93.3</v>
      </c>
      <c r="AD108" s="26">
        <v>100</v>
      </c>
      <c r="AE108" s="186">
        <f t="shared" si="274"/>
        <v>35.999999999999943</v>
      </c>
      <c r="AF108" s="163">
        <f t="shared" si="283"/>
        <v>30.599999999999952</v>
      </c>
      <c r="AG108" s="224">
        <v>1</v>
      </c>
      <c r="AH108" s="41">
        <v>0.94</v>
      </c>
      <c r="AI108" s="187">
        <f t="shared" si="275"/>
        <v>0.94</v>
      </c>
      <c r="AJ108" s="168">
        <f t="shared" si="284"/>
        <v>0.79900000000000004</v>
      </c>
      <c r="AK108" s="870"/>
      <c r="AL108" s="731"/>
      <c r="AM108" s="163">
        <f t="shared" ref="AM108" si="349">IF(AL108=0,0,AVERAGE(B103:B108)*(AL108)/1000)</f>
        <v>0</v>
      </c>
      <c r="AN108" s="29">
        <f t="shared" si="338"/>
        <v>77.801570306923622</v>
      </c>
      <c r="AO108" s="25">
        <f t="shared" si="278"/>
        <v>98.214876033057848</v>
      </c>
      <c r="AP108" s="273">
        <f t="shared" si="279"/>
        <v>97.0807453416149</v>
      </c>
      <c r="AQ108" s="259">
        <v>53</v>
      </c>
      <c r="AR108" s="49"/>
      <c r="AS108" s="41"/>
      <c r="AT108" s="41"/>
      <c r="AU108" s="71">
        <f t="shared" si="280"/>
        <v>0</v>
      </c>
      <c r="AV108" s="222" t="s">
        <v>232</v>
      </c>
      <c r="AW108" s="199"/>
      <c r="AX108" s="7" t="s">
        <v>394</v>
      </c>
      <c r="AY108" s="188"/>
      <c r="AZ108" s="39"/>
      <c r="BA108" s="58"/>
      <c r="BB108" s="179">
        <f t="shared" si="227"/>
        <v>0</v>
      </c>
      <c r="BC108" s="163">
        <f t="shared" si="248"/>
        <v>0</v>
      </c>
      <c r="BD108" s="40"/>
      <c r="BE108" s="58"/>
      <c r="BF108" s="179">
        <f t="shared" si="228"/>
        <v>0</v>
      </c>
      <c r="BG108" s="163">
        <f t="shared" si="249"/>
        <v>0</v>
      </c>
      <c r="BH108" s="40" t="s">
        <v>94</v>
      </c>
      <c r="BI108" s="885">
        <v>0.01</v>
      </c>
      <c r="BJ108" s="163">
        <f t="shared" si="229"/>
        <v>4.2500000000000003E-3</v>
      </c>
      <c r="BK108" s="40"/>
      <c r="BL108" s="61"/>
      <c r="BM108" s="179">
        <f t="shared" si="230"/>
        <v>0</v>
      </c>
      <c r="BN108" s="163">
        <f t="shared" si="250"/>
        <v>0</v>
      </c>
      <c r="BO108" s="39"/>
      <c r="BP108" s="57"/>
      <c r="BQ108" s="179">
        <f t="shared" si="231"/>
        <v>0</v>
      </c>
      <c r="BR108" s="163">
        <f t="shared" si="251"/>
        <v>0</v>
      </c>
      <c r="BS108" s="39"/>
      <c r="BT108" s="62"/>
      <c r="BU108" s="179">
        <f t="shared" si="232"/>
        <v>0</v>
      </c>
      <c r="BV108" s="163">
        <f t="shared" si="252"/>
        <v>0</v>
      </c>
      <c r="BW108" s="39"/>
      <c r="BX108" s="56"/>
      <c r="BY108" s="178">
        <f t="shared" si="233"/>
        <v>0</v>
      </c>
      <c r="BZ108" s="163">
        <f t="shared" si="253"/>
        <v>0</v>
      </c>
      <c r="CA108" s="40"/>
      <c r="CB108" s="58"/>
      <c r="CC108" s="179">
        <f t="shared" si="234"/>
        <v>0</v>
      </c>
      <c r="CD108" s="163">
        <f t="shared" si="254"/>
        <v>0</v>
      </c>
      <c r="CE108" s="39"/>
      <c r="CF108" s="62"/>
      <c r="CG108" s="179">
        <f t="shared" si="235"/>
        <v>0</v>
      </c>
      <c r="CH108" s="163">
        <f t="shared" si="255"/>
        <v>0</v>
      </c>
      <c r="CI108" s="39"/>
      <c r="CJ108" s="56"/>
      <c r="CK108" s="178">
        <f t="shared" si="236"/>
        <v>0</v>
      </c>
      <c r="CL108" s="163">
        <f t="shared" si="256"/>
        <v>0</v>
      </c>
      <c r="CM108" s="40"/>
      <c r="CN108" s="86"/>
      <c r="CO108" s="179">
        <f t="shared" si="237"/>
        <v>0</v>
      </c>
      <c r="CP108" s="163">
        <f t="shared" si="257"/>
        <v>0</v>
      </c>
      <c r="CQ108" s="228" t="s">
        <v>94</v>
      </c>
      <c r="CR108" s="61">
        <v>0.01</v>
      </c>
      <c r="CS108" s="167">
        <f t="shared" si="238"/>
        <v>4.2500000000000003E-3</v>
      </c>
      <c r="CT108" s="40"/>
      <c r="CU108" s="59"/>
      <c r="CV108" s="179">
        <f t="shared" si="239"/>
        <v>0</v>
      </c>
      <c r="CW108" s="163">
        <f t="shared" si="258"/>
        <v>0</v>
      </c>
      <c r="CX108" s="39"/>
      <c r="CY108" s="189"/>
      <c r="CZ108" s="179">
        <f t="shared" si="240"/>
        <v>0</v>
      </c>
      <c r="DA108" s="163">
        <f t="shared" si="259"/>
        <v>0</v>
      </c>
      <c r="DB108" s="39"/>
      <c r="DC108" s="63"/>
      <c r="DD108" s="179">
        <f t="shared" si="241"/>
        <v>0</v>
      </c>
      <c r="DE108" s="163">
        <f t="shared" si="260"/>
        <v>0</v>
      </c>
      <c r="DF108" s="39"/>
      <c r="DG108" s="62"/>
      <c r="DH108" s="729">
        <f t="shared" si="242"/>
        <v>0</v>
      </c>
      <c r="DI108" s="72">
        <f t="shared" si="261"/>
        <v>0</v>
      </c>
      <c r="DJ108" s="40"/>
      <c r="DK108" s="59"/>
      <c r="DL108" s="163">
        <f t="shared" si="243"/>
        <v>0</v>
      </c>
      <c r="DM108" s="178">
        <f t="shared" si="262"/>
        <v>0</v>
      </c>
      <c r="DN108" s="39"/>
      <c r="DO108" s="63"/>
      <c r="DP108" s="179">
        <f t="shared" si="244"/>
        <v>0</v>
      </c>
      <c r="DQ108" s="221">
        <f t="shared" si="263"/>
        <v>0</v>
      </c>
      <c r="DR108" s="305"/>
    </row>
    <row r="109" spans="1:122" outlineLevel="1" x14ac:dyDescent="0.25">
      <c r="A109" s="46">
        <f t="shared" si="341"/>
        <v>43196</v>
      </c>
      <c r="B109" s="23">
        <v>746</v>
      </c>
      <c r="C109" s="185">
        <v>7.7</v>
      </c>
      <c r="D109" s="24">
        <v>1</v>
      </c>
      <c r="E109" s="26">
        <v>983</v>
      </c>
      <c r="F109" s="26">
        <f t="shared" si="264"/>
        <v>983</v>
      </c>
      <c r="G109" s="163">
        <f t="shared" si="265"/>
        <v>733.31799999999998</v>
      </c>
      <c r="H109" s="24">
        <v>1</v>
      </c>
      <c r="I109" s="26">
        <v>445</v>
      </c>
      <c r="J109" s="26">
        <f t="shared" si="266"/>
        <v>445</v>
      </c>
      <c r="K109" s="163">
        <f t="shared" si="267"/>
        <v>331.97</v>
      </c>
      <c r="L109" s="49">
        <v>87.3</v>
      </c>
      <c r="M109" s="41">
        <v>111</v>
      </c>
      <c r="N109" s="26">
        <v>36</v>
      </c>
      <c r="O109" s="26">
        <f t="shared" si="268"/>
        <v>658.33333333333348</v>
      </c>
      <c r="P109" s="163">
        <f t="shared" si="269"/>
        <v>491.11666666666679</v>
      </c>
      <c r="Q109" s="24">
        <v>10</v>
      </c>
      <c r="R109" s="41">
        <v>2.52</v>
      </c>
      <c r="S109" s="41">
        <f t="shared" si="270"/>
        <v>25.2</v>
      </c>
      <c r="T109" s="168">
        <f t="shared" si="271"/>
        <v>18.799199999999999</v>
      </c>
      <c r="U109" s="28"/>
      <c r="V109" s="221">
        <f t="shared" ref="V109" si="350">IF(U109=0,0,IF(COUNT(B109)=0,0,(AVERAGE(B109)*U109/1000)))</f>
        <v>0</v>
      </c>
      <c r="W109" s="185">
        <v>9.1</v>
      </c>
      <c r="X109" s="27">
        <v>1</v>
      </c>
      <c r="Y109" s="26">
        <v>242</v>
      </c>
      <c r="Z109" s="186">
        <f t="shared" si="273"/>
        <v>242</v>
      </c>
      <c r="AA109" s="221">
        <f t="shared" si="282"/>
        <v>180.53200000000001</v>
      </c>
      <c r="AB109" s="49">
        <v>86.9</v>
      </c>
      <c r="AC109" s="41">
        <v>90.2</v>
      </c>
      <c r="AD109" s="26">
        <v>100</v>
      </c>
      <c r="AE109" s="186">
        <f t="shared" si="274"/>
        <v>32.999999999999972</v>
      </c>
      <c r="AF109" s="163">
        <f t="shared" si="283"/>
        <v>24.617999999999977</v>
      </c>
      <c r="AG109" s="224">
        <v>1</v>
      </c>
      <c r="AH109" s="41">
        <v>0.751</v>
      </c>
      <c r="AI109" s="187">
        <f t="shared" si="275"/>
        <v>0.751</v>
      </c>
      <c r="AJ109" s="168">
        <f t="shared" si="284"/>
        <v>0.56024600000000002</v>
      </c>
      <c r="AK109" s="870"/>
      <c r="AL109" s="731"/>
      <c r="AM109" s="163">
        <f t="shared" ref="AM109" si="351">IF(AL109=0,0,AVERAGE(B102:B109)*(AL109)/1000)</f>
        <v>0</v>
      </c>
      <c r="AN109" s="29">
        <f t="shared" si="338"/>
        <v>75.381485249237031</v>
      </c>
      <c r="AO109" s="25">
        <f t="shared" si="278"/>
        <v>94.987341772151908</v>
      </c>
      <c r="AP109" s="273">
        <f t="shared" si="279"/>
        <v>97.019841269841265</v>
      </c>
      <c r="AQ109" s="73">
        <v>53.3</v>
      </c>
      <c r="AR109" s="49"/>
      <c r="AS109" s="41"/>
      <c r="AT109" s="41"/>
      <c r="AU109" s="72">
        <f t="shared" si="280"/>
        <v>0</v>
      </c>
      <c r="AV109" s="222" t="s">
        <v>232</v>
      </c>
      <c r="AW109" s="199"/>
      <c r="AX109" s="7" t="s">
        <v>394</v>
      </c>
      <c r="AY109" s="188"/>
      <c r="AZ109" s="39"/>
      <c r="BA109" s="58"/>
      <c r="BB109" s="179">
        <f t="shared" si="227"/>
        <v>0</v>
      </c>
      <c r="BC109" s="163">
        <f t="shared" si="248"/>
        <v>0</v>
      </c>
      <c r="BD109" s="40"/>
      <c r="BE109" s="58"/>
      <c r="BF109" s="179">
        <f t="shared" si="228"/>
        <v>0</v>
      </c>
      <c r="BG109" s="163">
        <f t="shared" si="249"/>
        <v>0</v>
      </c>
      <c r="BH109" s="40" t="s">
        <v>94</v>
      </c>
      <c r="BI109" s="885">
        <v>0.01</v>
      </c>
      <c r="BJ109" s="163">
        <f t="shared" si="229"/>
        <v>3.7299999999999998E-3</v>
      </c>
      <c r="BK109" s="40"/>
      <c r="BL109" s="61"/>
      <c r="BM109" s="179">
        <f t="shared" si="230"/>
        <v>0</v>
      </c>
      <c r="BN109" s="163">
        <f t="shared" si="250"/>
        <v>0</v>
      </c>
      <c r="BO109" s="39"/>
      <c r="BP109" s="57"/>
      <c r="BQ109" s="179">
        <f t="shared" si="231"/>
        <v>0</v>
      </c>
      <c r="BR109" s="163">
        <f t="shared" si="251"/>
        <v>0</v>
      </c>
      <c r="BS109" s="39"/>
      <c r="BT109" s="62"/>
      <c r="BU109" s="179">
        <f t="shared" si="232"/>
        <v>0</v>
      </c>
      <c r="BV109" s="163">
        <f t="shared" si="252"/>
        <v>0</v>
      </c>
      <c r="BW109" s="39"/>
      <c r="BX109" s="56"/>
      <c r="BY109" s="178">
        <f t="shared" si="233"/>
        <v>0</v>
      </c>
      <c r="BZ109" s="163">
        <f t="shared" si="253"/>
        <v>0</v>
      </c>
      <c r="CA109" s="40"/>
      <c r="CB109" s="58"/>
      <c r="CC109" s="179">
        <f t="shared" si="234"/>
        <v>0</v>
      </c>
      <c r="CD109" s="163">
        <f t="shared" si="254"/>
        <v>0</v>
      </c>
      <c r="CE109" s="39"/>
      <c r="CF109" s="62"/>
      <c r="CG109" s="179">
        <f t="shared" si="235"/>
        <v>0</v>
      </c>
      <c r="CH109" s="163">
        <f t="shared" si="255"/>
        <v>0</v>
      </c>
      <c r="CI109" s="39"/>
      <c r="CJ109" s="56"/>
      <c r="CK109" s="178">
        <f t="shared" si="236"/>
        <v>0</v>
      </c>
      <c r="CL109" s="163">
        <f t="shared" si="256"/>
        <v>0</v>
      </c>
      <c r="CM109" s="40"/>
      <c r="CN109" s="86"/>
      <c r="CO109" s="179">
        <f t="shared" si="237"/>
        <v>0</v>
      </c>
      <c r="CP109" s="163">
        <f t="shared" si="257"/>
        <v>0</v>
      </c>
      <c r="CQ109" s="228" t="s">
        <v>94</v>
      </c>
      <c r="CR109" s="61">
        <v>0.01</v>
      </c>
      <c r="CS109" s="167">
        <f t="shared" si="238"/>
        <v>3.7299999999999998E-3</v>
      </c>
      <c r="CT109" s="40"/>
      <c r="CU109" s="59"/>
      <c r="CV109" s="179">
        <f t="shared" si="239"/>
        <v>0</v>
      </c>
      <c r="CW109" s="163">
        <f t="shared" si="258"/>
        <v>0</v>
      </c>
      <c r="CX109" s="39"/>
      <c r="CY109" s="189"/>
      <c r="CZ109" s="179">
        <f t="shared" si="240"/>
        <v>0</v>
      </c>
      <c r="DA109" s="163">
        <f t="shared" si="259"/>
        <v>0</v>
      </c>
      <c r="DB109" s="39"/>
      <c r="DC109" s="63"/>
      <c r="DD109" s="179">
        <f t="shared" si="241"/>
        <v>0</v>
      </c>
      <c r="DE109" s="163">
        <f t="shared" si="260"/>
        <v>0</v>
      </c>
      <c r="DF109" s="39"/>
      <c r="DG109" s="62"/>
      <c r="DH109" s="729">
        <f t="shared" si="242"/>
        <v>0</v>
      </c>
      <c r="DI109" s="72">
        <f t="shared" si="261"/>
        <v>0</v>
      </c>
      <c r="DJ109" s="40"/>
      <c r="DK109" s="59"/>
      <c r="DL109" s="163">
        <f t="shared" si="243"/>
        <v>0</v>
      </c>
      <c r="DM109" s="178">
        <f t="shared" si="262"/>
        <v>0</v>
      </c>
      <c r="DN109" s="39"/>
      <c r="DO109" s="63"/>
      <c r="DP109" s="179">
        <f t="shared" si="244"/>
        <v>0</v>
      </c>
      <c r="DQ109" s="221">
        <f t="shared" si="263"/>
        <v>0</v>
      </c>
      <c r="DR109" s="305"/>
    </row>
    <row r="110" spans="1:122" outlineLevel="1" x14ac:dyDescent="0.25">
      <c r="A110" s="46">
        <f t="shared" si="341"/>
        <v>43197</v>
      </c>
      <c r="B110" s="23">
        <v>596</v>
      </c>
      <c r="C110" s="185">
        <v>7.9</v>
      </c>
      <c r="D110" s="24">
        <v>1</v>
      </c>
      <c r="E110" s="26">
        <v>2965</v>
      </c>
      <c r="F110" s="26">
        <f t="shared" si="264"/>
        <v>2965</v>
      </c>
      <c r="G110" s="163">
        <f t="shared" si="265"/>
        <v>1767.14</v>
      </c>
      <c r="H110" s="24">
        <v>1</v>
      </c>
      <c r="I110" s="26">
        <v>1315</v>
      </c>
      <c r="J110" s="26">
        <f t="shared" si="266"/>
        <v>1315</v>
      </c>
      <c r="K110" s="163">
        <f t="shared" si="267"/>
        <v>783.74</v>
      </c>
      <c r="L110" s="49">
        <v>87.5</v>
      </c>
      <c r="M110" s="41">
        <v>187.2</v>
      </c>
      <c r="N110" s="26">
        <v>36</v>
      </c>
      <c r="O110" s="26">
        <f t="shared" si="268"/>
        <v>2769.4444444444439</v>
      </c>
      <c r="P110" s="163">
        <f t="shared" si="269"/>
        <v>1650.5888888888885</v>
      </c>
      <c r="Q110" s="24">
        <v>10</v>
      </c>
      <c r="R110" s="41">
        <v>6.71</v>
      </c>
      <c r="S110" s="41">
        <f t="shared" si="270"/>
        <v>67.099999999999994</v>
      </c>
      <c r="T110" s="168">
        <f t="shared" si="271"/>
        <v>39.991599999999998</v>
      </c>
      <c r="U110" s="28"/>
      <c r="V110" s="221">
        <f t="shared" ref="V110" si="352">IF(U110=0,0,AVERAGE(B108:B110)*(U110)/1000)</f>
        <v>0</v>
      </c>
      <c r="W110" s="185">
        <v>8.9</v>
      </c>
      <c r="X110" s="27">
        <v>1</v>
      </c>
      <c r="Y110" s="26">
        <v>831</v>
      </c>
      <c r="Z110" s="186">
        <f t="shared" si="273"/>
        <v>831</v>
      </c>
      <c r="AA110" s="221">
        <f t="shared" si="282"/>
        <v>495.27600000000001</v>
      </c>
      <c r="AB110" s="49">
        <v>87.8</v>
      </c>
      <c r="AC110" s="41">
        <v>94.3</v>
      </c>
      <c r="AD110" s="26">
        <v>100</v>
      </c>
      <c r="AE110" s="186">
        <f t="shared" si="274"/>
        <v>65</v>
      </c>
      <c r="AF110" s="163">
        <f t="shared" si="283"/>
        <v>38.74</v>
      </c>
      <c r="AG110" s="224">
        <v>1</v>
      </c>
      <c r="AH110" s="41">
        <v>1.26</v>
      </c>
      <c r="AI110" s="187">
        <f t="shared" si="275"/>
        <v>1.26</v>
      </c>
      <c r="AJ110" s="168">
        <f t="shared" si="284"/>
        <v>0.75096000000000007</v>
      </c>
      <c r="AK110" s="870"/>
      <c r="AL110" s="731"/>
      <c r="AM110" s="163">
        <f t="shared" ref="AM110" si="353">IF(AL110=0,0,AVERAGE(B105:B110)*(AL110)/1000)</f>
        <v>0</v>
      </c>
      <c r="AN110" s="29">
        <f t="shared" si="338"/>
        <v>71.973018549747053</v>
      </c>
      <c r="AO110" s="25">
        <f t="shared" si="278"/>
        <v>97.652958876629896</v>
      </c>
      <c r="AP110" s="273">
        <f t="shared" si="279"/>
        <v>98.122205663189263</v>
      </c>
      <c r="AQ110" s="259">
        <v>53</v>
      </c>
      <c r="AR110" s="49"/>
      <c r="AS110" s="41"/>
      <c r="AT110" s="41"/>
      <c r="AU110" s="71">
        <f t="shared" si="280"/>
        <v>0</v>
      </c>
      <c r="AV110" s="222" t="s">
        <v>232</v>
      </c>
      <c r="AW110" s="199" t="s">
        <v>246</v>
      </c>
      <c r="AX110" s="7"/>
      <c r="AY110" s="188"/>
      <c r="AZ110" s="39"/>
      <c r="BA110" s="58"/>
      <c r="BB110" s="179">
        <f t="shared" si="227"/>
        <v>0</v>
      </c>
      <c r="BC110" s="163">
        <f t="shared" si="248"/>
        <v>0</v>
      </c>
      <c r="BD110" s="40"/>
      <c r="BE110" s="58"/>
      <c r="BF110" s="179">
        <f t="shared" si="228"/>
        <v>0</v>
      </c>
      <c r="BG110" s="163">
        <f t="shared" si="249"/>
        <v>0</v>
      </c>
      <c r="BH110" s="40" t="s">
        <v>94</v>
      </c>
      <c r="BI110" s="885">
        <v>0.01</v>
      </c>
      <c r="BJ110" s="163">
        <f t="shared" si="229"/>
        <v>2.98E-3</v>
      </c>
      <c r="BK110" s="40"/>
      <c r="BL110" s="61"/>
      <c r="BM110" s="179">
        <f t="shared" si="230"/>
        <v>0</v>
      </c>
      <c r="BN110" s="163">
        <f t="shared" si="250"/>
        <v>0</v>
      </c>
      <c r="BO110" s="39"/>
      <c r="BP110" s="57"/>
      <c r="BQ110" s="179">
        <f t="shared" si="231"/>
        <v>0</v>
      </c>
      <c r="BR110" s="163">
        <f t="shared" si="251"/>
        <v>0</v>
      </c>
      <c r="BS110" s="39"/>
      <c r="BT110" s="62"/>
      <c r="BU110" s="179">
        <f t="shared" si="232"/>
        <v>0</v>
      </c>
      <c r="BV110" s="163">
        <f t="shared" si="252"/>
        <v>0</v>
      </c>
      <c r="BW110" s="39"/>
      <c r="BX110" s="56"/>
      <c r="BY110" s="178">
        <f t="shared" si="233"/>
        <v>0</v>
      </c>
      <c r="BZ110" s="163">
        <f t="shared" si="253"/>
        <v>0</v>
      </c>
      <c r="CA110" s="40"/>
      <c r="CB110" s="58"/>
      <c r="CC110" s="179">
        <f t="shared" si="234"/>
        <v>0</v>
      </c>
      <c r="CD110" s="163">
        <f t="shared" si="254"/>
        <v>0</v>
      </c>
      <c r="CE110" s="39"/>
      <c r="CF110" s="62"/>
      <c r="CG110" s="179">
        <f t="shared" si="235"/>
        <v>0</v>
      </c>
      <c r="CH110" s="163">
        <f t="shared" si="255"/>
        <v>0</v>
      </c>
      <c r="CI110" s="39"/>
      <c r="CJ110" s="56"/>
      <c r="CK110" s="178">
        <f t="shared" si="236"/>
        <v>0</v>
      </c>
      <c r="CL110" s="163">
        <f t="shared" si="256"/>
        <v>0</v>
      </c>
      <c r="CM110" s="40"/>
      <c r="CN110" s="86"/>
      <c r="CO110" s="179">
        <f t="shared" si="237"/>
        <v>0</v>
      </c>
      <c r="CP110" s="163">
        <f t="shared" si="257"/>
        <v>0</v>
      </c>
      <c r="CQ110" s="228" t="s">
        <v>94</v>
      </c>
      <c r="CR110" s="61">
        <v>0.01</v>
      </c>
      <c r="CS110" s="167">
        <f t="shared" si="238"/>
        <v>2.98E-3</v>
      </c>
      <c r="CT110" s="40"/>
      <c r="CU110" s="59"/>
      <c r="CV110" s="179">
        <f t="shared" si="239"/>
        <v>0</v>
      </c>
      <c r="CW110" s="163">
        <f t="shared" si="258"/>
        <v>0</v>
      </c>
      <c r="CX110" s="39"/>
      <c r="CY110" s="189"/>
      <c r="CZ110" s="179">
        <f t="shared" si="240"/>
        <v>0</v>
      </c>
      <c r="DA110" s="163">
        <f t="shared" si="259"/>
        <v>0</v>
      </c>
      <c r="DB110" s="39"/>
      <c r="DC110" s="63"/>
      <c r="DD110" s="179">
        <f t="shared" si="241"/>
        <v>0</v>
      </c>
      <c r="DE110" s="163">
        <f t="shared" si="260"/>
        <v>0</v>
      </c>
      <c r="DF110" s="39"/>
      <c r="DG110" s="62"/>
      <c r="DH110" s="729">
        <f t="shared" si="242"/>
        <v>0</v>
      </c>
      <c r="DI110" s="72">
        <f t="shared" si="261"/>
        <v>0</v>
      </c>
      <c r="DJ110" s="40"/>
      <c r="DK110" s="59"/>
      <c r="DL110" s="163">
        <f t="shared" si="243"/>
        <v>0</v>
      </c>
      <c r="DM110" s="178">
        <f t="shared" si="262"/>
        <v>0</v>
      </c>
      <c r="DN110" s="39"/>
      <c r="DO110" s="63"/>
      <c r="DP110" s="179">
        <f t="shared" si="244"/>
        <v>0</v>
      </c>
      <c r="DQ110" s="221">
        <f t="shared" si="263"/>
        <v>0</v>
      </c>
      <c r="DR110" s="305"/>
    </row>
    <row r="111" spans="1:122" outlineLevel="1" x14ac:dyDescent="0.25">
      <c r="A111" s="46">
        <f t="shared" si="341"/>
        <v>43198</v>
      </c>
      <c r="B111" s="23">
        <v>349</v>
      </c>
      <c r="C111" s="185">
        <v>8.6999999999999993</v>
      </c>
      <c r="D111" s="24">
        <v>1</v>
      </c>
      <c r="E111" s="26">
        <v>2061</v>
      </c>
      <c r="F111" s="26">
        <f t="shared" si="264"/>
        <v>2061</v>
      </c>
      <c r="G111" s="163">
        <f t="shared" si="265"/>
        <v>719.28899999999999</v>
      </c>
      <c r="H111" s="24">
        <v>1</v>
      </c>
      <c r="I111" s="26">
        <v>694</v>
      </c>
      <c r="J111" s="26">
        <f t="shared" si="266"/>
        <v>694</v>
      </c>
      <c r="K111" s="163">
        <f t="shared" si="267"/>
        <v>242.20599999999999</v>
      </c>
      <c r="L111" s="49">
        <v>87.3</v>
      </c>
      <c r="M111" s="41">
        <v>157.1</v>
      </c>
      <c r="N111" s="26">
        <v>41</v>
      </c>
      <c r="O111" s="26">
        <f t="shared" si="268"/>
        <v>1702.439024390244</v>
      </c>
      <c r="P111" s="163">
        <f t="shared" si="269"/>
        <v>594.1512195121951</v>
      </c>
      <c r="Q111" s="24">
        <v>10</v>
      </c>
      <c r="R111" s="41">
        <v>4.66</v>
      </c>
      <c r="S111" s="41">
        <f t="shared" si="270"/>
        <v>46.6</v>
      </c>
      <c r="T111" s="168">
        <f t="shared" si="271"/>
        <v>16.263400000000001</v>
      </c>
      <c r="U111" s="28"/>
      <c r="V111" s="221">
        <f t="shared" ref="V111" si="354">IF(U111=0,0,IF(COUNT(B111)=0,0,(AVERAGE(B111)*U111/1000)))</f>
        <v>0</v>
      </c>
      <c r="W111" s="185">
        <v>8.9</v>
      </c>
      <c r="X111" s="27">
        <v>1</v>
      </c>
      <c r="Y111" s="26">
        <v>377</v>
      </c>
      <c r="Z111" s="186">
        <f t="shared" si="273"/>
        <v>377</v>
      </c>
      <c r="AA111" s="221">
        <f t="shared" si="282"/>
        <v>131.57300000000001</v>
      </c>
      <c r="AB111" s="49">
        <v>87.7</v>
      </c>
      <c r="AC111" s="41">
        <v>94.4</v>
      </c>
      <c r="AD111" s="26">
        <v>100</v>
      </c>
      <c r="AE111" s="186">
        <f t="shared" si="274"/>
        <v>67.000000000000028</v>
      </c>
      <c r="AF111" s="163">
        <f t="shared" si="283"/>
        <v>23.38300000000001</v>
      </c>
      <c r="AG111" s="224">
        <v>1</v>
      </c>
      <c r="AH111" s="41">
        <v>1.36</v>
      </c>
      <c r="AI111" s="187">
        <f t="shared" si="275"/>
        <v>1.36</v>
      </c>
      <c r="AJ111" s="168">
        <f t="shared" si="284"/>
        <v>0.47464000000000006</v>
      </c>
      <c r="AK111" s="870"/>
      <c r="AL111" s="731"/>
      <c r="AM111" s="163">
        <f t="shared" ref="AM111" si="355">IF(AL111=0,0,AVERAGE(B104:B111)*(AL111)/1000)</f>
        <v>0</v>
      </c>
      <c r="AN111" s="29">
        <f t="shared" si="338"/>
        <v>81.707908782144585</v>
      </c>
      <c r="AO111" s="25">
        <f t="shared" si="278"/>
        <v>96.064469914040117</v>
      </c>
      <c r="AP111" s="273">
        <f t="shared" si="279"/>
        <v>97.081545064377679</v>
      </c>
      <c r="AQ111" s="73">
        <v>52.78</v>
      </c>
      <c r="AR111" s="49"/>
      <c r="AS111" s="41"/>
      <c r="AT111" s="41"/>
      <c r="AU111" s="72">
        <f t="shared" si="280"/>
        <v>0</v>
      </c>
      <c r="AV111" s="222" t="s">
        <v>232</v>
      </c>
      <c r="AW111" s="199" t="s">
        <v>247</v>
      </c>
      <c r="AX111" s="7"/>
      <c r="AY111" s="188"/>
      <c r="AZ111" s="39"/>
      <c r="BA111" s="58"/>
      <c r="BB111" s="179">
        <f t="shared" si="227"/>
        <v>0</v>
      </c>
      <c r="BC111" s="163">
        <f t="shared" si="248"/>
        <v>0</v>
      </c>
      <c r="BD111" s="40"/>
      <c r="BE111" s="58"/>
      <c r="BF111" s="179">
        <f t="shared" si="228"/>
        <v>0</v>
      </c>
      <c r="BG111" s="163">
        <f t="shared" si="249"/>
        <v>0</v>
      </c>
      <c r="BH111" s="40" t="s">
        <v>94</v>
      </c>
      <c r="BI111" s="885">
        <v>0.01</v>
      </c>
      <c r="BJ111" s="163">
        <f t="shared" si="229"/>
        <v>1.745E-3</v>
      </c>
      <c r="BK111" s="40"/>
      <c r="BL111" s="61"/>
      <c r="BM111" s="179">
        <f t="shared" si="230"/>
        <v>0</v>
      </c>
      <c r="BN111" s="163">
        <f t="shared" si="250"/>
        <v>0</v>
      </c>
      <c r="BO111" s="39"/>
      <c r="BP111" s="57"/>
      <c r="BQ111" s="179">
        <f t="shared" si="231"/>
        <v>0</v>
      </c>
      <c r="BR111" s="163">
        <f t="shared" si="251"/>
        <v>0</v>
      </c>
      <c r="BS111" s="39"/>
      <c r="BT111" s="62"/>
      <c r="BU111" s="179">
        <f t="shared" si="232"/>
        <v>0</v>
      </c>
      <c r="BV111" s="163">
        <f t="shared" si="252"/>
        <v>0</v>
      </c>
      <c r="BW111" s="39"/>
      <c r="BX111" s="56"/>
      <c r="BY111" s="178">
        <f t="shared" si="233"/>
        <v>0</v>
      </c>
      <c r="BZ111" s="163">
        <f t="shared" si="253"/>
        <v>0</v>
      </c>
      <c r="CA111" s="40"/>
      <c r="CB111" s="58"/>
      <c r="CC111" s="179">
        <f t="shared" si="234"/>
        <v>0</v>
      </c>
      <c r="CD111" s="163">
        <f t="shared" si="254"/>
        <v>0</v>
      </c>
      <c r="CE111" s="39"/>
      <c r="CF111" s="62"/>
      <c r="CG111" s="179">
        <f t="shared" si="235"/>
        <v>0</v>
      </c>
      <c r="CH111" s="163">
        <f t="shared" si="255"/>
        <v>0</v>
      </c>
      <c r="CI111" s="39"/>
      <c r="CJ111" s="56"/>
      <c r="CK111" s="178">
        <f t="shared" si="236"/>
        <v>0</v>
      </c>
      <c r="CL111" s="163">
        <f t="shared" si="256"/>
        <v>0</v>
      </c>
      <c r="CM111" s="40"/>
      <c r="CN111" s="86"/>
      <c r="CO111" s="179">
        <f t="shared" si="237"/>
        <v>0</v>
      </c>
      <c r="CP111" s="163">
        <f t="shared" si="257"/>
        <v>0</v>
      </c>
      <c r="CQ111" s="228" t="s">
        <v>94</v>
      </c>
      <c r="CR111" s="61">
        <v>0.01</v>
      </c>
      <c r="CS111" s="167">
        <f t="shared" si="238"/>
        <v>1.745E-3</v>
      </c>
      <c r="CT111" s="40"/>
      <c r="CU111" s="59"/>
      <c r="CV111" s="179">
        <f t="shared" si="239"/>
        <v>0</v>
      </c>
      <c r="CW111" s="163">
        <f t="shared" si="258"/>
        <v>0</v>
      </c>
      <c r="CX111" s="39"/>
      <c r="CY111" s="189"/>
      <c r="CZ111" s="179">
        <f t="shared" si="240"/>
        <v>0</v>
      </c>
      <c r="DA111" s="163">
        <f t="shared" si="259"/>
        <v>0</v>
      </c>
      <c r="DB111" s="39"/>
      <c r="DC111" s="63"/>
      <c r="DD111" s="179">
        <f t="shared" si="241"/>
        <v>0</v>
      </c>
      <c r="DE111" s="163">
        <f t="shared" si="260"/>
        <v>0</v>
      </c>
      <c r="DF111" s="39"/>
      <c r="DG111" s="62"/>
      <c r="DH111" s="729">
        <f t="shared" si="242"/>
        <v>0</v>
      </c>
      <c r="DI111" s="72">
        <f t="shared" si="261"/>
        <v>0</v>
      </c>
      <c r="DJ111" s="40"/>
      <c r="DK111" s="59"/>
      <c r="DL111" s="163">
        <f t="shared" si="243"/>
        <v>0</v>
      </c>
      <c r="DM111" s="178">
        <f t="shared" si="262"/>
        <v>0</v>
      </c>
      <c r="DN111" s="39"/>
      <c r="DO111" s="63"/>
      <c r="DP111" s="179">
        <f t="shared" si="244"/>
        <v>0</v>
      </c>
      <c r="DQ111" s="221">
        <f t="shared" si="263"/>
        <v>0</v>
      </c>
      <c r="DR111" s="305"/>
    </row>
    <row r="112" spans="1:122" outlineLevel="1" x14ac:dyDescent="0.25">
      <c r="A112" s="46">
        <f t="shared" si="341"/>
        <v>43199</v>
      </c>
      <c r="B112" s="23">
        <v>817</v>
      </c>
      <c r="C112" s="185">
        <v>7.9</v>
      </c>
      <c r="D112" s="24">
        <v>1</v>
      </c>
      <c r="E112" s="26">
        <v>909</v>
      </c>
      <c r="F112" s="26">
        <f t="shared" si="264"/>
        <v>909</v>
      </c>
      <c r="G112" s="163">
        <f t="shared" si="265"/>
        <v>742.65300000000002</v>
      </c>
      <c r="H112" s="24">
        <v>1</v>
      </c>
      <c r="I112" s="26">
        <v>343</v>
      </c>
      <c r="J112" s="26">
        <f t="shared" si="266"/>
        <v>343</v>
      </c>
      <c r="K112" s="163">
        <f t="shared" si="267"/>
        <v>280.23099999999999</v>
      </c>
      <c r="L112" s="49">
        <v>85.7</v>
      </c>
      <c r="M112" s="41">
        <v>119.9</v>
      </c>
      <c r="N112" s="26">
        <v>43</v>
      </c>
      <c r="O112" s="26">
        <f t="shared" si="268"/>
        <v>795.34883720930236</v>
      </c>
      <c r="P112" s="163">
        <f t="shared" si="269"/>
        <v>649.79999999999995</v>
      </c>
      <c r="Q112" s="24">
        <v>10</v>
      </c>
      <c r="R112" s="41">
        <v>2.13</v>
      </c>
      <c r="S112" s="41">
        <f t="shared" si="270"/>
        <v>21.299999999999997</v>
      </c>
      <c r="T112" s="168">
        <f t="shared" si="271"/>
        <v>17.402099999999997</v>
      </c>
      <c r="U112" s="28"/>
      <c r="V112" s="221">
        <f t="shared" ref="V112" si="356">IF(U112=0,0,AVERAGE(B110:B112)*(U112)/1000)</f>
        <v>0</v>
      </c>
      <c r="W112" s="185">
        <v>9.1999999999999993</v>
      </c>
      <c r="X112" s="27">
        <v>1</v>
      </c>
      <c r="Y112" s="26">
        <v>206</v>
      </c>
      <c r="Z112" s="186">
        <f t="shared" si="273"/>
        <v>206</v>
      </c>
      <c r="AA112" s="221">
        <f t="shared" si="282"/>
        <v>168.30199999999999</v>
      </c>
      <c r="AB112" s="49">
        <v>87.3</v>
      </c>
      <c r="AC112" s="41">
        <v>90.2</v>
      </c>
      <c r="AD112" s="26">
        <v>99</v>
      </c>
      <c r="AE112" s="186">
        <f t="shared" si="274"/>
        <v>29.292929292929347</v>
      </c>
      <c r="AF112" s="163">
        <f t="shared" si="283"/>
        <v>23.932323232323277</v>
      </c>
      <c r="AG112" s="224">
        <v>1</v>
      </c>
      <c r="AH112" s="41">
        <v>0.93200000000000005</v>
      </c>
      <c r="AI112" s="187">
        <f t="shared" si="275"/>
        <v>0.93200000000000005</v>
      </c>
      <c r="AJ112" s="168">
        <f t="shared" si="284"/>
        <v>0.76144400000000012</v>
      </c>
      <c r="AK112" s="870"/>
      <c r="AL112" s="731"/>
      <c r="AM112" s="163">
        <f t="shared" ref="AM112" si="357">IF(AL112=0,0,AVERAGE(B107:B112)*(AL112)/1000)</f>
        <v>0</v>
      </c>
      <c r="AN112" s="29">
        <f t="shared" si="338"/>
        <v>77.337733773377337</v>
      </c>
      <c r="AO112" s="25">
        <f t="shared" si="278"/>
        <v>96.316970878374391</v>
      </c>
      <c r="AP112" s="273">
        <f t="shared" si="279"/>
        <v>95.624413145539904</v>
      </c>
      <c r="AQ112" s="259">
        <v>53.35</v>
      </c>
      <c r="AR112" s="49"/>
      <c r="AS112" s="41"/>
      <c r="AT112" s="41"/>
      <c r="AU112" s="71">
        <f t="shared" si="280"/>
        <v>0</v>
      </c>
      <c r="AV112" s="222" t="s">
        <v>232</v>
      </c>
      <c r="AW112" s="199"/>
      <c r="AX112" s="7" t="s">
        <v>248</v>
      </c>
      <c r="AY112" s="188"/>
      <c r="AZ112" s="39"/>
      <c r="BA112" s="58"/>
      <c r="BB112" s="179">
        <f t="shared" si="227"/>
        <v>0</v>
      </c>
      <c r="BC112" s="163">
        <f t="shared" si="248"/>
        <v>0</v>
      </c>
      <c r="BD112" s="40"/>
      <c r="BE112" s="58"/>
      <c r="BF112" s="179">
        <f t="shared" si="228"/>
        <v>0</v>
      </c>
      <c r="BG112" s="163">
        <f t="shared" si="249"/>
        <v>0</v>
      </c>
      <c r="BH112" s="40" t="s">
        <v>94</v>
      </c>
      <c r="BI112" s="885">
        <v>0.01</v>
      </c>
      <c r="BJ112" s="163">
        <f t="shared" si="229"/>
        <v>4.0850000000000001E-3</v>
      </c>
      <c r="BK112" s="40"/>
      <c r="BL112" s="61"/>
      <c r="BM112" s="179">
        <f t="shared" si="230"/>
        <v>0</v>
      </c>
      <c r="BN112" s="163">
        <f t="shared" si="250"/>
        <v>0</v>
      </c>
      <c r="BO112" s="39"/>
      <c r="BP112" s="57"/>
      <c r="BQ112" s="179">
        <f t="shared" si="231"/>
        <v>0</v>
      </c>
      <c r="BR112" s="163">
        <f t="shared" si="251"/>
        <v>0</v>
      </c>
      <c r="BS112" s="39"/>
      <c r="BT112" s="62"/>
      <c r="BU112" s="179">
        <f t="shared" si="232"/>
        <v>0</v>
      </c>
      <c r="BV112" s="163">
        <f t="shared" si="252"/>
        <v>0</v>
      </c>
      <c r="BW112" s="39"/>
      <c r="BX112" s="56"/>
      <c r="BY112" s="178">
        <f t="shared" si="233"/>
        <v>0</v>
      </c>
      <c r="BZ112" s="163">
        <f t="shared" si="253"/>
        <v>0</v>
      </c>
      <c r="CA112" s="40"/>
      <c r="CB112" s="58"/>
      <c r="CC112" s="179">
        <f t="shared" si="234"/>
        <v>0</v>
      </c>
      <c r="CD112" s="163">
        <f t="shared" si="254"/>
        <v>0</v>
      </c>
      <c r="CE112" s="39"/>
      <c r="CF112" s="62"/>
      <c r="CG112" s="179">
        <f t="shared" si="235"/>
        <v>0</v>
      </c>
      <c r="CH112" s="163">
        <f t="shared" si="255"/>
        <v>0</v>
      </c>
      <c r="CI112" s="39"/>
      <c r="CJ112" s="56"/>
      <c r="CK112" s="178">
        <f t="shared" si="236"/>
        <v>0</v>
      </c>
      <c r="CL112" s="163">
        <f t="shared" si="256"/>
        <v>0</v>
      </c>
      <c r="CM112" s="40"/>
      <c r="CN112" s="86"/>
      <c r="CO112" s="179">
        <f t="shared" si="237"/>
        <v>0</v>
      </c>
      <c r="CP112" s="163">
        <f t="shared" si="257"/>
        <v>0</v>
      </c>
      <c r="CQ112" s="228" t="s">
        <v>94</v>
      </c>
      <c r="CR112" s="61">
        <v>0.01</v>
      </c>
      <c r="CS112" s="167">
        <f t="shared" si="238"/>
        <v>4.0850000000000001E-3</v>
      </c>
      <c r="CT112" s="40"/>
      <c r="CU112" s="59"/>
      <c r="CV112" s="179">
        <f t="shared" si="239"/>
        <v>0</v>
      </c>
      <c r="CW112" s="163">
        <f t="shared" si="258"/>
        <v>0</v>
      </c>
      <c r="CX112" s="39"/>
      <c r="CY112" s="189"/>
      <c r="CZ112" s="179">
        <f t="shared" si="240"/>
        <v>0</v>
      </c>
      <c r="DA112" s="163">
        <f t="shared" si="259"/>
        <v>0</v>
      </c>
      <c r="DB112" s="39"/>
      <c r="DC112" s="63"/>
      <c r="DD112" s="179">
        <f t="shared" si="241"/>
        <v>0</v>
      </c>
      <c r="DE112" s="163">
        <f t="shared" si="260"/>
        <v>0</v>
      </c>
      <c r="DF112" s="39"/>
      <c r="DG112" s="62"/>
      <c r="DH112" s="729">
        <f t="shared" si="242"/>
        <v>0</v>
      </c>
      <c r="DI112" s="72">
        <f t="shared" si="261"/>
        <v>0</v>
      </c>
      <c r="DJ112" s="40"/>
      <c r="DK112" s="59"/>
      <c r="DL112" s="163">
        <f t="shared" si="243"/>
        <v>0</v>
      </c>
      <c r="DM112" s="178">
        <f t="shared" si="262"/>
        <v>0</v>
      </c>
      <c r="DN112" s="39"/>
      <c r="DO112" s="63"/>
      <c r="DP112" s="179">
        <f t="shared" si="244"/>
        <v>0</v>
      </c>
      <c r="DQ112" s="221">
        <f t="shared" si="263"/>
        <v>0</v>
      </c>
      <c r="DR112" s="305"/>
    </row>
    <row r="113" spans="1:122" outlineLevel="1" x14ac:dyDescent="0.25">
      <c r="A113" s="46">
        <f t="shared" si="341"/>
        <v>43200</v>
      </c>
      <c r="B113" s="23">
        <v>841</v>
      </c>
      <c r="C113" s="185">
        <v>7.7</v>
      </c>
      <c r="D113" s="24">
        <v>1</v>
      </c>
      <c r="E113" s="26">
        <v>1175</v>
      </c>
      <c r="F113" s="26">
        <f t="shared" si="264"/>
        <v>1175</v>
      </c>
      <c r="G113" s="163">
        <f t="shared" si="265"/>
        <v>988.17499999999995</v>
      </c>
      <c r="H113" s="24">
        <v>1</v>
      </c>
      <c r="I113" s="26">
        <v>731</v>
      </c>
      <c r="J113" s="26">
        <f t="shared" si="266"/>
        <v>731</v>
      </c>
      <c r="K113" s="163">
        <f t="shared" si="267"/>
        <v>614.77099999999996</v>
      </c>
      <c r="L113" s="49">
        <v>87.4</v>
      </c>
      <c r="M113" s="41">
        <v>106.6</v>
      </c>
      <c r="N113" s="26">
        <v>37</v>
      </c>
      <c r="O113" s="26">
        <f t="shared" si="268"/>
        <v>518.91891891891862</v>
      </c>
      <c r="P113" s="163">
        <f t="shared" si="269"/>
        <v>436.41081081081052</v>
      </c>
      <c r="Q113" s="24">
        <v>10</v>
      </c>
      <c r="R113" s="41">
        <v>1.9</v>
      </c>
      <c r="S113" s="41">
        <f t="shared" si="270"/>
        <v>19</v>
      </c>
      <c r="T113" s="168">
        <f t="shared" si="271"/>
        <v>15.978999999999999</v>
      </c>
      <c r="U113" s="28">
        <v>32.799999999999997</v>
      </c>
      <c r="V113" s="221">
        <f t="shared" ref="V113" si="358">IF(U113=0,0,IF(COUNT(B113)=0,0,(AVERAGE(B113)*U113/1000)))</f>
        <v>27.584799999999998</v>
      </c>
      <c r="W113" s="185">
        <v>9.1</v>
      </c>
      <c r="X113" s="27">
        <v>1</v>
      </c>
      <c r="Y113" s="26">
        <v>347</v>
      </c>
      <c r="Z113" s="186">
        <f t="shared" si="273"/>
        <v>347</v>
      </c>
      <c r="AA113" s="221">
        <f t="shared" si="282"/>
        <v>291.827</v>
      </c>
      <c r="AB113" s="49">
        <v>86.4</v>
      </c>
      <c r="AC113" s="41">
        <v>90.4</v>
      </c>
      <c r="AD113" s="26">
        <v>100</v>
      </c>
      <c r="AE113" s="186">
        <f t="shared" si="274"/>
        <v>40</v>
      </c>
      <c r="AF113" s="163">
        <f t="shared" si="283"/>
        <v>33.64</v>
      </c>
      <c r="AG113" s="224">
        <v>1</v>
      </c>
      <c r="AH113" s="41">
        <v>0.79600000000000004</v>
      </c>
      <c r="AI113" s="187">
        <f t="shared" si="275"/>
        <v>0.79600000000000004</v>
      </c>
      <c r="AJ113" s="168">
        <f t="shared" si="284"/>
        <v>0.66943600000000003</v>
      </c>
      <c r="AK113" s="870"/>
      <c r="AL113" s="731">
        <v>9.6</v>
      </c>
      <c r="AM113" s="163">
        <f t="shared" ref="AM113" si="359">IF(AL113=0,0,AVERAGE(B106:B113)*(AL113)/1000)</f>
        <v>6.9203999999999999</v>
      </c>
      <c r="AN113" s="29">
        <f t="shared" si="338"/>
        <v>70.468085106382986</v>
      </c>
      <c r="AO113" s="25">
        <f t="shared" si="278"/>
        <v>92.291666666666657</v>
      </c>
      <c r="AP113" s="273">
        <f t="shared" si="279"/>
        <v>95.810526315789474</v>
      </c>
      <c r="AQ113" s="73">
        <v>53.64</v>
      </c>
      <c r="AR113" s="49">
        <v>22.8996</v>
      </c>
      <c r="AS113" s="41">
        <v>45.625900000000001</v>
      </c>
      <c r="AT113" s="41">
        <v>35.203400000000002</v>
      </c>
      <c r="AU113" s="72">
        <f t="shared" si="280"/>
        <v>54.139037150790067</v>
      </c>
      <c r="AV113" s="222" t="s">
        <v>232</v>
      </c>
      <c r="AW113" s="199"/>
      <c r="AX113" s="7" t="s">
        <v>249</v>
      </c>
      <c r="AY113" s="188"/>
      <c r="AZ113" s="39"/>
      <c r="BA113" s="58">
        <v>12</v>
      </c>
      <c r="BB113" s="179">
        <f t="shared" si="227"/>
        <v>10.092000000000001</v>
      </c>
      <c r="BC113" s="163">
        <f t="shared" si="248"/>
        <v>10.092000000000001</v>
      </c>
      <c r="BD113" s="40" t="s">
        <v>94</v>
      </c>
      <c r="BE113" s="58">
        <v>0.06</v>
      </c>
      <c r="BF113" s="179">
        <f t="shared" si="228"/>
        <v>2.5229999999999999E-2</v>
      </c>
      <c r="BG113" s="163">
        <f t="shared" si="249"/>
        <v>5.0459999999999998E-2</v>
      </c>
      <c r="BH113" s="40" t="s">
        <v>94</v>
      </c>
      <c r="BI113" s="885">
        <v>0.01</v>
      </c>
      <c r="BJ113" s="163">
        <f t="shared" si="229"/>
        <v>4.2050000000000004E-3</v>
      </c>
      <c r="BK113" s="40" t="s">
        <v>94</v>
      </c>
      <c r="BL113" s="61">
        <v>0.03</v>
      </c>
      <c r="BM113" s="179">
        <f t="shared" si="230"/>
        <v>1.2614999999999999E-2</v>
      </c>
      <c r="BN113" s="163">
        <f t="shared" si="250"/>
        <v>2.5229999999999999E-2</v>
      </c>
      <c r="BO113" s="39"/>
      <c r="BP113" s="57">
        <v>10.42</v>
      </c>
      <c r="BQ113" s="179">
        <f t="shared" si="231"/>
        <v>8.7632199999999987</v>
      </c>
      <c r="BR113" s="163">
        <f t="shared" si="251"/>
        <v>8.7632199999999987</v>
      </c>
      <c r="BS113" s="39"/>
      <c r="BT113" s="62">
        <v>5.63</v>
      </c>
      <c r="BU113" s="179">
        <f t="shared" si="232"/>
        <v>4.7348299999999997</v>
      </c>
      <c r="BV113" s="163">
        <f t="shared" si="252"/>
        <v>4.7348299999999997</v>
      </c>
      <c r="BW113" s="39"/>
      <c r="BX113" s="56">
        <v>0.15</v>
      </c>
      <c r="BY113" s="178">
        <f t="shared" si="233"/>
        <v>0.12614999999999998</v>
      </c>
      <c r="BZ113" s="163">
        <f t="shared" si="253"/>
        <v>0.12614999999999998</v>
      </c>
      <c r="CA113" s="40"/>
      <c r="CB113" s="58">
        <v>0.11</v>
      </c>
      <c r="CC113" s="179">
        <f t="shared" si="234"/>
        <v>9.2510000000000009E-2</v>
      </c>
      <c r="CD113" s="163">
        <f t="shared" si="254"/>
        <v>9.2510000000000009E-2</v>
      </c>
      <c r="CE113" s="39"/>
      <c r="CF113" s="62">
        <v>38.200000000000003</v>
      </c>
      <c r="CG113" s="179">
        <f t="shared" si="235"/>
        <v>32.126199999999997</v>
      </c>
      <c r="CH113" s="163">
        <f t="shared" si="255"/>
        <v>32.126199999999997</v>
      </c>
      <c r="CI113" s="39"/>
      <c r="CJ113" s="56">
        <v>0.3</v>
      </c>
      <c r="CK113" s="178">
        <f t="shared" si="236"/>
        <v>0.25229999999999997</v>
      </c>
      <c r="CL113" s="163">
        <f t="shared" si="256"/>
        <v>0.25229999999999997</v>
      </c>
      <c r="CM113" s="40" t="s">
        <v>94</v>
      </c>
      <c r="CN113" s="86">
        <v>0.06</v>
      </c>
      <c r="CO113" s="179">
        <f t="shared" si="237"/>
        <v>2.5229999999999999E-2</v>
      </c>
      <c r="CP113" s="163">
        <f t="shared" si="257"/>
        <v>5.0459999999999998E-2</v>
      </c>
      <c r="CQ113" s="228" t="s">
        <v>94</v>
      </c>
      <c r="CR113" s="61">
        <v>0.01</v>
      </c>
      <c r="CS113" s="167">
        <f t="shared" si="238"/>
        <v>4.2050000000000004E-3</v>
      </c>
      <c r="CT113" s="40" t="s">
        <v>94</v>
      </c>
      <c r="CU113" s="59">
        <v>0.03</v>
      </c>
      <c r="CV113" s="179">
        <f t="shared" si="239"/>
        <v>1.2614999999999999E-2</v>
      </c>
      <c r="CW113" s="163">
        <f t="shared" si="258"/>
        <v>2.5229999999999999E-2</v>
      </c>
      <c r="CX113" s="39"/>
      <c r="CY113" s="189">
        <v>0.18</v>
      </c>
      <c r="CZ113" s="179">
        <f t="shared" si="240"/>
        <v>0.15137999999999999</v>
      </c>
      <c r="DA113" s="163">
        <f t="shared" si="259"/>
        <v>0.15137999999999999</v>
      </c>
      <c r="DB113" s="39"/>
      <c r="DC113" s="63">
        <v>0.18099999999999999</v>
      </c>
      <c r="DD113" s="179">
        <f t="shared" si="241"/>
        <v>0.152221</v>
      </c>
      <c r="DE113" s="163">
        <f t="shared" si="260"/>
        <v>0.152221</v>
      </c>
      <c r="DF113" s="39"/>
      <c r="DG113" s="62">
        <v>0.08</v>
      </c>
      <c r="DH113" s="729">
        <f t="shared" si="242"/>
        <v>6.7280000000000006E-2</v>
      </c>
      <c r="DI113" s="72">
        <f t="shared" si="261"/>
        <v>6.7280000000000006E-2</v>
      </c>
      <c r="DJ113" s="40" t="s">
        <v>94</v>
      </c>
      <c r="DK113" s="59">
        <v>0.06</v>
      </c>
      <c r="DL113" s="163">
        <f t="shared" si="243"/>
        <v>2.5229999999999999E-2</v>
      </c>
      <c r="DM113" s="178">
        <f t="shared" si="262"/>
        <v>5.0459999999999998E-2</v>
      </c>
      <c r="DN113" s="39"/>
      <c r="DO113" s="63">
        <v>0.67</v>
      </c>
      <c r="DP113" s="179">
        <f t="shared" si="244"/>
        <v>0.56347000000000003</v>
      </c>
      <c r="DQ113" s="221">
        <f t="shared" si="263"/>
        <v>0.56347000000000003</v>
      </c>
      <c r="DR113" s="305"/>
    </row>
    <row r="114" spans="1:122" outlineLevel="1" x14ac:dyDescent="0.25">
      <c r="A114" s="46">
        <f t="shared" si="341"/>
        <v>43201</v>
      </c>
      <c r="B114" s="23">
        <v>829</v>
      </c>
      <c r="C114" s="185">
        <v>7.5</v>
      </c>
      <c r="D114" s="24">
        <v>1</v>
      </c>
      <c r="E114" s="26">
        <v>1330</v>
      </c>
      <c r="F114" s="26">
        <f t="shared" si="264"/>
        <v>1330</v>
      </c>
      <c r="G114" s="163">
        <f t="shared" si="265"/>
        <v>1102.57</v>
      </c>
      <c r="H114" s="24">
        <v>1</v>
      </c>
      <c r="I114" s="26">
        <v>868</v>
      </c>
      <c r="J114" s="26">
        <f t="shared" si="266"/>
        <v>868</v>
      </c>
      <c r="K114" s="163">
        <f t="shared" si="267"/>
        <v>719.572</v>
      </c>
      <c r="L114" s="49">
        <v>87.4</v>
      </c>
      <c r="M114" s="41">
        <v>106.8</v>
      </c>
      <c r="N114" s="26">
        <v>41</v>
      </c>
      <c r="O114" s="26">
        <f t="shared" si="268"/>
        <v>473.17073170731692</v>
      </c>
      <c r="P114" s="163">
        <f t="shared" si="269"/>
        <v>392.25853658536573</v>
      </c>
      <c r="Q114" s="24">
        <v>5</v>
      </c>
      <c r="R114" s="41">
        <v>2.67</v>
      </c>
      <c r="S114" s="41">
        <f t="shared" si="270"/>
        <v>13.35</v>
      </c>
      <c r="T114" s="168">
        <f t="shared" si="271"/>
        <v>11.06715</v>
      </c>
      <c r="U114" s="28"/>
      <c r="V114" s="221">
        <f t="shared" ref="V114" si="360">IF(U114=0,0,AVERAGE(B112:B114)*(U114)/1000)</f>
        <v>0</v>
      </c>
      <c r="W114" s="185">
        <v>9</v>
      </c>
      <c r="X114" s="27">
        <v>1</v>
      </c>
      <c r="Y114" s="26">
        <v>500</v>
      </c>
      <c r="Z114" s="186">
        <f t="shared" si="273"/>
        <v>500</v>
      </c>
      <c r="AA114" s="221">
        <f t="shared" si="282"/>
        <v>414.5</v>
      </c>
      <c r="AB114" s="49">
        <v>87.7</v>
      </c>
      <c r="AC114" s="41">
        <v>91.8</v>
      </c>
      <c r="AD114" s="26">
        <v>100</v>
      </c>
      <c r="AE114" s="186">
        <f t="shared" si="274"/>
        <v>40.999999999999943</v>
      </c>
      <c r="AF114" s="163">
        <f t="shared" si="283"/>
        <v>33.988999999999955</v>
      </c>
      <c r="AG114" s="224">
        <v>1</v>
      </c>
      <c r="AH114" s="41">
        <v>0.90500000000000003</v>
      </c>
      <c r="AI114" s="187">
        <f t="shared" si="275"/>
        <v>0.90500000000000003</v>
      </c>
      <c r="AJ114" s="168">
        <f t="shared" si="284"/>
        <v>0.75024500000000005</v>
      </c>
      <c r="AK114" s="870"/>
      <c r="AL114" s="731"/>
      <c r="AM114" s="163">
        <f t="shared" ref="AM114" si="361">IF(AL114=0,0,AVERAGE(B109:B114)*(AL114)/1000)</f>
        <v>0</v>
      </c>
      <c r="AN114" s="29">
        <f t="shared" si="338"/>
        <v>62.406015037593988</v>
      </c>
      <c r="AO114" s="25">
        <f t="shared" si="278"/>
        <v>91.335051546391767</v>
      </c>
      <c r="AP114" s="273">
        <f t="shared" si="279"/>
        <v>93.220973782771537</v>
      </c>
      <c r="AQ114" s="259">
        <v>53.09</v>
      </c>
      <c r="AR114" s="49"/>
      <c r="AS114" s="41"/>
      <c r="AT114" s="41"/>
      <c r="AU114" s="71">
        <f t="shared" si="280"/>
        <v>0</v>
      </c>
      <c r="AV114" s="222" t="s">
        <v>232</v>
      </c>
      <c r="AW114" s="199"/>
      <c r="AX114" s="7" t="s">
        <v>250</v>
      </c>
      <c r="AY114" s="188"/>
      <c r="AZ114" s="39"/>
      <c r="BA114" s="58"/>
      <c r="BB114" s="179">
        <f t="shared" si="227"/>
        <v>0</v>
      </c>
      <c r="BC114" s="163">
        <f t="shared" si="248"/>
        <v>0</v>
      </c>
      <c r="BD114" s="40"/>
      <c r="BE114" s="58"/>
      <c r="BF114" s="179">
        <f t="shared" si="228"/>
        <v>0</v>
      </c>
      <c r="BG114" s="163">
        <f t="shared" si="249"/>
        <v>0</v>
      </c>
      <c r="BH114" s="40" t="s">
        <v>94</v>
      </c>
      <c r="BI114" s="885">
        <v>0.01</v>
      </c>
      <c r="BJ114" s="163">
        <f t="shared" si="229"/>
        <v>4.1450000000000002E-3</v>
      </c>
      <c r="BK114" s="40"/>
      <c r="BL114" s="61"/>
      <c r="BM114" s="179">
        <f t="shared" si="230"/>
        <v>0</v>
      </c>
      <c r="BN114" s="163">
        <f t="shared" si="250"/>
        <v>0</v>
      </c>
      <c r="BO114" s="39"/>
      <c r="BP114" s="57"/>
      <c r="BQ114" s="179">
        <f t="shared" si="231"/>
        <v>0</v>
      </c>
      <c r="BR114" s="163">
        <f t="shared" si="251"/>
        <v>0</v>
      </c>
      <c r="BS114" s="39"/>
      <c r="BT114" s="62"/>
      <c r="BU114" s="179">
        <f t="shared" si="232"/>
        <v>0</v>
      </c>
      <c r="BV114" s="163">
        <f t="shared" si="252"/>
        <v>0</v>
      </c>
      <c r="BW114" s="39"/>
      <c r="BX114" s="56"/>
      <c r="BY114" s="178">
        <f t="shared" si="233"/>
        <v>0</v>
      </c>
      <c r="BZ114" s="163">
        <f t="shared" si="253"/>
        <v>0</v>
      </c>
      <c r="CA114" s="40"/>
      <c r="CB114" s="58"/>
      <c r="CC114" s="179">
        <f t="shared" si="234"/>
        <v>0</v>
      </c>
      <c r="CD114" s="163">
        <f t="shared" si="254"/>
        <v>0</v>
      </c>
      <c r="CE114" s="39"/>
      <c r="CF114" s="62"/>
      <c r="CG114" s="179">
        <f t="shared" si="235"/>
        <v>0</v>
      </c>
      <c r="CH114" s="163">
        <f t="shared" si="255"/>
        <v>0</v>
      </c>
      <c r="CI114" s="39"/>
      <c r="CJ114" s="56"/>
      <c r="CK114" s="178">
        <f t="shared" si="236"/>
        <v>0</v>
      </c>
      <c r="CL114" s="163">
        <f t="shared" si="256"/>
        <v>0</v>
      </c>
      <c r="CM114" s="40"/>
      <c r="CN114" s="86"/>
      <c r="CO114" s="179">
        <f t="shared" si="237"/>
        <v>0</v>
      </c>
      <c r="CP114" s="163">
        <f t="shared" si="257"/>
        <v>0</v>
      </c>
      <c r="CQ114" s="228" t="s">
        <v>94</v>
      </c>
      <c r="CR114" s="61">
        <v>0.01</v>
      </c>
      <c r="CS114" s="167">
        <f t="shared" si="238"/>
        <v>4.1450000000000002E-3</v>
      </c>
      <c r="CT114" s="40"/>
      <c r="CU114" s="59"/>
      <c r="CV114" s="179">
        <f t="shared" si="239"/>
        <v>0</v>
      </c>
      <c r="CW114" s="163">
        <f t="shared" si="258"/>
        <v>0</v>
      </c>
      <c r="CX114" s="39"/>
      <c r="CY114" s="189"/>
      <c r="CZ114" s="179">
        <f t="shared" si="240"/>
        <v>0</v>
      </c>
      <c r="DA114" s="163">
        <f t="shared" si="259"/>
        <v>0</v>
      </c>
      <c r="DB114" s="39"/>
      <c r="DC114" s="63"/>
      <c r="DD114" s="179">
        <f t="shared" si="241"/>
        <v>0</v>
      </c>
      <c r="DE114" s="163">
        <f t="shared" si="260"/>
        <v>0</v>
      </c>
      <c r="DF114" s="39"/>
      <c r="DG114" s="62"/>
      <c r="DH114" s="729">
        <f t="shared" si="242"/>
        <v>0</v>
      </c>
      <c r="DI114" s="72">
        <f t="shared" si="261"/>
        <v>0</v>
      </c>
      <c r="DJ114" s="40"/>
      <c r="DK114" s="59"/>
      <c r="DL114" s="163">
        <f t="shared" si="243"/>
        <v>0</v>
      </c>
      <c r="DM114" s="178">
        <f t="shared" si="262"/>
        <v>0</v>
      </c>
      <c r="DN114" s="39"/>
      <c r="DO114" s="63"/>
      <c r="DP114" s="179">
        <f t="shared" si="244"/>
        <v>0</v>
      </c>
      <c r="DQ114" s="221">
        <f t="shared" si="263"/>
        <v>0</v>
      </c>
      <c r="DR114" s="305"/>
    </row>
    <row r="115" spans="1:122" outlineLevel="1" x14ac:dyDescent="0.25">
      <c r="A115" s="46">
        <f t="shared" si="341"/>
        <v>43202</v>
      </c>
      <c r="B115" s="23">
        <v>853</v>
      </c>
      <c r="C115" s="185">
        <v>7.4</v>
      </c>
      <c r="D115" s="24">
        <v>1</v>
      </c>
      <c r="E115" s="26">
        <v>1978</v>
      </c>
      <c r="F115" s="26">
        <f t="shared" si="264"/>
        <v>1978</v>
      </c>
      <c r="G115" s="163">
        <f t="shared" si="265"/>
        <v>1687.2339999999999</v>
      </c>
      <c r="H115" s="24">
        <v>1</v>
      </c>
      <c r="I115" s="26">
        <v>709</v>
      </c>
      <c r="J115" s="26">
        <f t="shared" si="266"/>
        <v>709</v>
      </c>
      <c r="K115" s="163">
        <f t="shared" si="267"/>
        <v>604.77700000000004</v>
      </c>
      <c r="L115" s="49">
        <v>87.6</v>
      </c>
      <c r="M115" s="41">
        <v>112.7</v>
      </c>
      <c r="N115" s="26">
        <v>37</v>
      </c>
      <c r="O115" s="26">
        <f t="shared" si="268"/>
        <v>678.37837837837856</v>
      </c>
      <c r="P115" s="163">
        <f t="shared" si="269"/>
        <v>578.65675675675698</v>
      </c>
      <c r="Q115" s="24">
        <v>10</v>
      </c>
      <c r="R115" s="41">
        <v>2.4700000000000002</v>
      </c>
      <c r="S115" s="41">
        <f t="shared" si="270"/>
        <v>24.700000000000003</v>
      </c>
      <c r="T115" s="168">
        <f t="shared" si="271"/>
        <v>21.069100000000002</v>
      </c>
      <c r="U115" s="28"/>
      <c r="V115" s="221">
        <f t="shared" ref="V115" si="362">IF(U115=0,0,IF(COUNT(B115)=0,0,(AVERAGE(B115)*U115/1000)))</f>
        <v>0</v>
      </c>
      <c r="W115" s="185">
        <v>8.9</v>
      </c>
      <c r="X115" s="27">
        <v>1</v>
      </c>
      <c r="Y115" s="26">
        <v>410</v>
      </c>
      <c r="Z115" s="186">
        <f t="shared" si="273"/>
        <v>410</v>
      </c>
      <c r="AA115" s="221">
        <f t="shared" si="282"/>
        <v>349.73</v>
      </c>
      <c r="AB115" s="49">
        <v>87.3</v>
      </c>
      <c r="AC115" s="41">
        <v>91.1</v>
      </c>
      <c r="AD115" s="26">
        <v>100</v>
      </c>
      <c r="AE115" s="186">
        <f t="shared" si="274"/>
        <v>37.999999999999972</v>
      </c>
      <c r="AF115" s="163">
        <f t="shared" si="283"/>
        <v>32.413999999999973</v>
      </c>
      <c r="AG115" s="224">
        <v>1</v>
      </c>
      <c r="AH115" s="41">
        <v>0.78</v>
      </c>
      <c r="AI115" s="187">
        <f t="shared" si="275"/>
        <v>0.78</v>
      </c>
      <c r="AJ115" s="168">
        <f t="shared" si="284"/>
        <v>0.66534000000000004</v>
      </c>
      <c r="AK115" s="870"/>
      <c r="AL115" s="731"/>
      <c r="AM115" s="163">
        <f t="shared" ref="AM115" si="363">IF(AL115=0,0,AVERAGE(B108:B115)*(AL115)/1000)</f>
        <v>0</v>
      </c>
      <c r="AN115" s="29">
        <f t="shared" si="338"/>
        <v>79.271991911021232</v>
      </c>
      <c r="AO115" s="25">
        <f t="shared" si="278"/>
        <v>94.398406374502002</v>
      </c>
      <c r="AP115" s="273">
        <f t="shared" si="279"/>
        <v>96.84210526315789</v>
      </c>
      <c r="AQ115" s="73">
        <v>52.98</v>
      </c>
      <c r="AR115" s="49"/>
      <c r="AS115" s="41"/>
      <c r="AT115" s="41"/>
      <c r="AU115" s="72">
        <f t="shared" si="280"/>
        <v>0</v>
      </c>
      <c r="AV115" s="222" t="s">
        <v>232</v>
      </c>
      <c r="AW115" s="199"/>
      <c r="AX115" s="7" t="s">
        <v>253</v>
      </c>
      <c r="AY115" s="188"/>
      <c r="AZ115" s="39"/>
      <c r="BA115" s="58"/>
      <c r="BB115" s="179">
        <f t="shared" si="227"/>
        <v>0</v>
      </c>
      <c r="BC115" s="163">
        <f t="shared" si="248"/>
        <v>0</v>
      </c>
      <c r="BD115" s="40"/>
      <c r="BE115" s="58"/>
      <c r="BF115" s="179">
        <f t="shared" si="228"/>
        <v>0</v>
      </c>
      <c r="BG115" s="163">
        <f t="shared" si="249"/>
        <v>0</v>
      </c>
      <c r="BH115" s="40" t="s">
        <v>94</v>
      </c>
      <c r="BI115" s="885">
        <v>0.01</v>
      </c>
      <c r="BJ115" s="163">
        <f t="shared" si="229"/>
        <v>4.2649999999999997E-3</v>
      </c>
      <c r="BK115" s="40"/>
      <c r="BL115" s="61"/>
      <c r="BM115" s="179">
        <f t="shared" si="230"/>
        <v>0</v>
      </c>
      <c r="BN115" s="163">
        <f t="shared" si="250"/>
        <v>0</v>
      </c>
      <c r="BO115" s="39"/>
      <c r="BP115" s="57"/>
      <c r="BQ115" s="179">
        <f t="shared" si="231"/>
        <v>0</v>
      </c>
      <c r="BR115" s="163">
        <f t="shared" si="251"/>
        <v>0</v>
      </c>
      <c r="BS115" s="39"/>
      <c r="BT115" s="62"/>
      <c r="BU115" s="179">
        <f t="shared" si="232"/>
        <v>0</v>
      </c>
      <c r="BV115" s="163">
        <f t="shared" si="252"/>
        <v>0</v>
      </c>
      <c r="BW115" s="39"/>
      <c r="BX115" s="56"/>
      <c r="BY115" s="178">
        <f t="shared" si="233"/>
        <v>0</v>
      </c>
      <c r="BZ115" s="163">
        <f t="shared" si="253"/>
        <v>0</v>
      </c>
      <c r="CA115" s="40"/>
      <c r="CB115" s="58"/>
      <c r="CC115" s="179">
        <f t="shared" si="234"/>
        <v>0</v>
      </c>
      <c r="CD115" s="163">
        <f t="shared" si="254"/>
        <v>0</v>
      </c>
      <c r="CE115" s="39"/>
      <c r="CF115" s="62"/>
      <c r="CG115" s="179">
        <f t="shared" si="235"/>
        <v>0</v>
      </c>
      <c r="CH115" s="163">
        <f t="shared" si="255"/>
        <v>0</v>
      </c>
      <c r="CI115" s="39"/>
      <c r="CJ115" s="56"/>
      <c r="CK115" s="178">
        <f t="shared" si="236"/>
        <v>0</v>
      </c>
      <c r="CL115" s="163">
        <f t="shared" si="256"/>
        <v>0</v>
      </c>
      <c r="CM115" s="40"/>
      <c r="CN115" s="86"/>
      <c r="CO115" s="179">
        <f t="shared" si="237"/>
        <v>0</v>
      </c>
      <c r="CP115" s="163">
        <f t="shared" si="257"/>
        <v>0</v>
      </c>
      <c r="CQ115" s="228" t="s">
        <v>94</v>
      </c>
      <c r="CR115" s="61">
        <v>0.01</v>
      </c>
      <c r="CS115" s="167">
        <f t="shared" si="238"/>
        <v>4.2649999999999997E-3</v>
      </c>
      <c r="CT115" s="40"/>
      <c r="CU115" s="59"/>
      <c r="CV115" s="179">
        <f t="shared" si="239"/>
        <v>0</v>
      </c>
      <c r="CW115" s="163">
        <f t="shared" si="258"/>
        <v>0</v>
      </c>
      <c r="CX115" s="39"/>
      <c r="CY115" s="189"/>
      <c r="CZ115" s="179">
        <f t="shared" si="240"/>
        <v>0</v>
      </c>
      <c r="DA115" s="163">
        <f t="shared" si="259"/>
        <v>0</v>
      </c>
      <c r="DB115" s="39"/>
      <c r="DC115" s="63"/>
      <c r="DD115" s="179">
        <f t="shared" si="241"/>
        <v>0</v>
      </c>
      <c r="DE115" s="163">
        <f t="shared" si="260"/>
        <v>0</v>
      </c>
      <c r="DF115" s="39"/>
      <c r="DG115" s="62"/>
      <c r="DH115" s="729">
        <f t="shared" si="242"/>
        <v>0</v>
      </c>
      <c r="DI115" s="72">
        <f t="shared" si="261"/>
        <v>0</v>
      </c>
      <c r="DJ115" s="40"/>
      <c r="DK115" s="59"/>
      <c r="DL115" s="163">
        <f t="shared" si="243"/>
        <v>0</v>
      </c>
      <c r="DM115" s="178">
        <f t="shared" si="262"/>
        <v>0</v>
      </c>
      <c r="DN115" s="39"/>
      <c r="DO115" s="63"/>
      <c r="DP115" s="179">
        <f t="shared" si="244"/>
        <v>0</v>
      </c>
      <c r="DQ115" s="221">
        <f t="shared" si="263"/>
        <v>0</v>
      </c>
      <c r="DR115" s="305"/>
    </row>
    <row r="116" spans="1:122" outlineLevel="1" x14ac:dyDescent="0.25">
      <c r="A116" s="46">
        <f t="shared" si="341"/>
        <v>43203</v>
      </c>
      <c r="B116" s="23">
        <v>878</v>
      </c>
      <c r="C116" s="185">
        <v>7.7</v>
      </c>
      <c r="D116" s="24">
        <v>1</v>
      </c>
      <c r="E116" s="26">
        <v>2080</v>
      </c>
      <c r="F116" s="26">
        <f t="shared" si="264"/>
        <v>2080</v>
      </c>
      <c r="G116" s="163">
        <f t="shared" si="265"/>
        <v>1826.24</v>
      </c>
      <c r="H116" s="24">
        <v>1</v>
      </c>
      <c r="I116" s="26">
        <v>1062</v>
      </c>
      <c r="J116" s="26">
        <f t="shared" si="266"/>
        <v>1062</v>
      </c>
      <c r="K116" s="163">
        <f t="shared" si="267"/>
        <v>932.43600000000004</v>
      </c>
      <c r="L116" s="49">
        <v>86.7</v>
      </c>
      <c r="M116" s="41">
        <v>116.8</v>
      </c>
      <c r="N116" s="26">
        <v>30</v>
      </c>
      <c r="O116" s="26">
        <f t="shared" si="268"/>
        <v>1003.3333333333331</v>
      </c>
      <c r="P116" s="163">
        <f t="shared" si="269"/>
        <v>880.92666666666651</v>
      </c>
      <c r="Q116" s="24">
        <v>20</v>
      </c>
      <c r="R116" s="41">
        <v>1.7</v>
      </c>
      <c r="S116" s="41">
        <f t="shared" si="270"/>
        <v>34</v>
      </c>
      <c r="T116" s="168">
        <f t="shared" si="271"/>
        <v>29.852</v>
      </c>
      <c r="U116" s="28"/>
      <c r="V116" s="221">
        <f t="shared" ref="V116" si="364">IF(U116=0,0,AVERAGE(B114:B116)*(U116)/1000)</f>
        <v>0</v>
      </c>
      <c r="W116" s="185">
        <v>8.6999999999999993</v>
      </c>
      <c r="X116" s="27">
        <v>1</v>
      </c>
      <c r="Y116" s="26">
        <v>600</v>
      </c>
      <c r="Z116" s="186">
        <f t="shared" si="273"/>
        <v>600</v>
      </c>
      <c r="AA116" s="221">
        <f t="shared" si="282"/>
        <v>526.79999999999995</v>
      </c>
      <c r="AB116" s="49">
        <v>88.3</v>
      </c>
      <c r="AC116" s="41">
        <v>91.6</v>
      </c>
      <c r="AD116" s="26">
        <v>100</v>
      </c>
      <c r="AE116" s="186">
        <f t="shared" si="274"/>
        <v>32.999999999999972</v>
      </c>
      <c r="AF116" s="163">
        <f t="shared" si="283"/>
        <v>28.973999999999975</v>
      </c>
      <c r="AG116" s="224">
        <v>1</v>
      </c>
      <c r="AH116" s="41">
        <v>0.54900000000000004</v>
      </c>
      <c r="AI116" s="187">
        <f t="shared" si="275"/>
        <v>0.54900000000000004</v>
      </c>
      <c r="AJ116" s="168">
        <f t="shared" si="284"/>
        <v>0.48202200000000006</v>
      </c>
      <c r="AK116" s="870"/>
      <c r="AL116" s="731"/>
      <c r="AM116" s="163">
        <f t="shared" ref="AM116" si="365">IF(AL116=0,0,AVERAGE(B111:B116)*(AL116)/1000)</f>
        <v>0</v>
      </c>
      <c r="AN116" s="29">
        <f t="shared" si="338"/>
        <v>71.15384615384616</v>
      </c>
      <c r="AO116" s="25">
        <f t="shared" si="278"/>
        <v>96.710963455149496</v>
      </c>
      <c r="AP116" s="273">
        <f t="shared" si="279"/>
        <v>98.385294117647064</v>
      </c>
      <c r="AQ116" s="259">
        <v>53.45</v>
      </c>
      <c r="AR116" s="49"/>
      <c r="AS116" s="41"/>
      <c r="AT116" s="41"/>
      <c r="AU116" s="71">
        <f t="shared" si="280"/>
        <v>0</v>
      </c>
      <c r="AV116" s="222" t="s">
        <v>232</v>
      </c>
      <c r="AW116" s="199"/>
      <c r="AX116" s="7" t="s">
        <v>251</v>
      </c>
      <c r="AY116" s="188"/>
      <c r="AZ116" s="39"/>
      <c r="BA116" s="58"/>
      <c r="BB116" s="179">
        <f t="shared" si="227"/>
        <v>0</v>
      </c>
      <c r="BC116" s="163">
        <f t="shared" si="248"/>
        <v>0</v>
      </c>
      <c r="BD116" s="40"/>
      <c r="BE116" s="58"/>
      <c r="BF116" s="179">
        <f t="shared" si="228"/>
        <v>0</v>
      </c>
      <c r="BG116" s="163">
        <f t="shared" si="249"/>
        <v>0</v>
      </c>
      <c r="BH116" s="40" t="s">
        <v>94</v>
      </c>
      <c r="BI116" s="885">
        <v>0.01</v>
      </c>
      <c r="BJ116" s="163">
        <f t="shared" si="229"/>
        <v>4.3899999999999998E-3</v>
      </c>
      <c r="BK116" s="40"/>
      <c r="BL116" s="61"/>
      <c r="BM116" s="179">
        <f t="shared" si="230"/>
        <v>0</v>
      </c>
      <c r="BN116" s="163">
        <f t="shared" si="250"/>
        <v>0</v>
      </c>
      <c r="BO116" s="39"/>
      <c r="BP116" s="57"/>
      <c r="BQ116" s="179">
        <f t="shared" si="231"/>
        <v>0</v>
      </c>
      <c r="BR116" s="163">
        <f t="shared" si="251"/>
        <v>0</v>
      </c>
      <c r="BS116" s="39"/>
      <c r="BT116" s="62"/>
      <c r="BU116" s="179">
        <f t="shared" si="232"/>
        <v>0</v>
      </c>
      <c r="BV116" s="163">
        <f t="shared" si="252"/>
        <v>0</v>
      </c>
      <c r="BW116" s="39"/>
      <c r="BX116" s="56"/>
      <c r="BY116" s="178">
        <f t="shared" si="233"/>
        <v>0</v>
      </c>
      <c r="BZ116" s="163">
        <f t="shared" si="253"/>
        <v>0</v>
      </c>
      <c r="CA116" s="40"/>
      <c r="CB116" s="58"/>
      <c r="CC116" s="179">
        <f t="shared" si="234"/>
        <v>0</v>
      </c>
      <c r="CD116" s="163">
        <f t="shared" si="254"/>
        <v>0</v>
      </c>
      <c r="CE116" s="39"/>
      <c r="CF116" s="62"/>
      <c r="CG116" s="179">
        <f t="shared" si="235"/>
        <v>0</v>
      </c>
      <c r="CH116" s="163">
        <f t="shared" si="255"/>
        <v>0</v>
      </c>
      <c r="CI116" s="39"/>
      <c r="CJ116" s="56"/>
      <c r="CK116" s="178">
        <f t="shared" si="236"/>
        <v>0</v>
      </c>
      <c r="CL116" s="163">
        <f t="shared" si="256"/>
        <v>0</v>
      </c>
      <c r="CM116" s="40"/>
      <c r="CN116" s="86"/>
      <c r="CO116" s="179">
        <f t="shared" si="237"/>
        <v>0</v>
      </c>
      <c r="CP116" s="163">
        <f t="shared" si="257"/>
        <v>0</v>
      </c>
      <c r="CQ116" s="228" t="s">
        <v>94</v>
      </c>
      <c r="CR116" s="61">
        <v>0.01</v>
      </c>
      <c r="CS116" s="167">
        <f t="shared" si="238"/>
        <v>4.3899999999999998E-3</v>
      </c>
      <c r="CT116" s="40"/>
      <c r="CU116" s="59"/>
      <c r="CV116" s="179">
        <f t="shared" si="239"/>
        <v>0</v>
      </c>
      <c r="CW116" s="163">
        <f t="shared" si="258"/>
        <v>0</v>
      </c>
      <c r="CX116" s="39"/>
      <c r="CY116" s="189"/>
      <c r="CZ116" s="179">
        <f t="shared" si="240"/>
        <v>0</v>
      </c>
      <c r="DA116" s="163">
        <f t="shared" si="259"/>
        <v>0</v>
      </c>
      <c r="DB116" s="39"/>
      <c r="DC116" s="63"/>
      <c r="DD116" s="179">
        <f t="shared" si="241"/>
        <v>0</v>
      </c>
      <c r="DE116" s="163">
        <f t="shared" si="260"/>
        <v>0</v>
      </c>
      <c r="DF116" s="39"/>
      <c r="DG116" s="62"/>
      <c r="DH116" s="729">
        <f t="shared" si="242"/>
        <v>0</v>
      </c>
      <c r="DI116" s="72">
        <f t="shared" si="261"/>
        <v>0</v>
      </c>
      <c r="DJ116" s="40"/>
      <c r="DK116" s="59"/>
      <c r="DL116" s="163">
        <f t="shared" si="243"/>
        <v>0</v>
      </c>
      <c r="DM116" s="178">
        <f t="shared" si="262"/>
        <v>0</v>
      </c>
      <c r="DN116" s="39"/>
      <c r="DO116" s="63"/>
      <c r="DP116" s="179">
        <f t="shared" si="244"/>
        <v>0</v>
      </c>
      <c r="DQ116" s="221">
        <f t="shared" si="263"/>
        <v>0</v>
      </c>
      <c r="DR116" s="305"/>
    </row>
    <row r="117" spans="1:122" outlineLevel="1" x14ac:dyDescent="0.25">
      <c r="A117" s="46">
        <f t="shared" si="341"/>
        <v>43204</v>
      </c>
      <c r="B117" s="23">
        <v>579</v>
      </c>
      <c r="C117" s="185">
        <v>7.95</v>
      </c>
      <c r="D117" s="24">
        <v>1</v>
      </c>
      <c r="E117" s="26">
        <v>1955</v>
      </c>
      <c r="F117" s="26">
        <f t="shared" si="264"/>
        <v>1955</v>
      </c>
      <c r="G117" s="163">
        <f t="shared" si="265"/>
        <v>1131.9449999999999</v>
      </c>
      <c r="H117" s="24">
        <v>1</v>
      </c>
      <c r="I117" s="26">
        <v>1096</v>
      </c>
      <c r="J117" s="26">
        <f t="shared" si="266"/>
        <v>1096</v>
      </c>
      <c r="K117" s="163">
        <f t="shared" si="267"/>
        <v>634.58399999999995</v>
      </c>
      <c r="L117" s="49">
        <v>87.7</v>
      </c>
      <c r="M117" s="41">
        <v>114.7</v>
      </c>
      <c r="N117" s="26">
        <v>30</v>
      </c>
      <c r="O117" s="26">
        <f t="shared" si="268"/>
        <v>900</v>
      </c>
      <c r="P117" s="163">
        <f t="shared" si="269"/>
        <v>521.1</v>
      </c>
      <c r="Q117" s="24">
        <v>20</v>
      </c>
      <c r="R117" s="41">
        <v>1.47</v>
      </c>
      <c r="S117" s="41">
        <f t="shared" si="270"/>
        <v>29.4</v>
      </c>
      <c r="T117" s="168">
        <f t="shared" si="271"/>
        <v>17.022599999999997</v>
      </c>
      <c r="U117" s="28"/>
      <c r="V117" s="221">
        <f t="shared" ref="V117" si="366">IF(U117=0,0,IF(COUNT(B117)=0,0,(AVERAGE(B117)*U117/1000)))</f>
        <v>0</v>
      </c>
      <c r="W117" s="185">
        <v>8.74</v>
      </c>
      <c r="X117" s="27">
        <v>1</v>
      </c>
      <c r="Y117" s="26">
        <v>514</v>
      </c>
      <c r="Z117" s="186">
        <f t="shared" si="273"/>
        <v>514</v>
      </c>
      <c r="AA117" s="221">
        <f t="shared" si="282"/>
        <v>297.60599999999999</v>
      </c>
      <c r="AB117" s="49">
        <v>88.8</v>
      </c>
      <c r="AC117" s="41">
        <v>94.2</v>
      </c>
      <c r="AD117" s="26">
        <v>100</v>
      </c>
      <c r="AE117" s="186">
        <f t="shared" si="274"/>
        <v>54.000000000000057</v>
      </c>
      <c r="AF117" s="163">
        <f t="shared" si="283"/>
        <v>31.266000000000034</v>
      </c>
      <c r="AG117" s="224">
        <v>1</v>
      </c>
      <c r="AH117" s="41">
        <v>0.85399999999999998</v>
      </c>
      <c r="AI117" s="187">
        <f t="shared" si="275"/>
        <v>0.85399999999999998</v>
      </c>
      <c r="AJ117" s="168">
        <f t="shared" si="284"/>
        <v>0.49446600000000002</v>
      </c>
      <c r="AK117" s="870"/>
      <c r="AL117" s="731"/>
      <c r="AM117" s="163">
        <f t="shared" ref="AM117" si="367">IF(AL117=0,0,AVERAGE(B110:B117)*(AL117)/1000)</f>
        <v>0</v>
      </c>
      <c r="AN117" s="29">
        <f t="shared" si="338"/>
        <v>73.708439897698213</v>
      </c>
      <c r="AO117" s="25">
        <f t="shared" si="278"/>
        <v>94</v>
      </c>
      <c r="AP117" s="273">
        <f t="shared" si="279"/>
        <v>97.095238095238102</v>
      </c>
      <c r="AQ117" s="73">
        <v>53.23</v>
      </c>
      <c r="AR117" s="49"/>
      <c r="AS117" s="41"/>
      <c r="AT117" s="41"/>
      <c r="AU117" s="72">
        <f t="shared" si="280"/>
        <v>0</v>
      </c>
      <c r="AV117" s="222" t="s">
        <v>232</v>
      </c>
      <c r="AW117" s="199"/>
      <c r="AX117" s="7" t="s">
        <v>252</v>
      </c>
      <c r="AY117" s="188"/>
      <c r="AZ117" s="39"/>
      <c r="BA117" s="58"/>
      <c r="BB117" s="179">
        <f t="shared" si="227"/>
        <v>0</v>
      </c>
      <c r="BC117" s="163">
        <f t="shared" si="248"/>
        <v>0</v>
      </c>
      <c r="BD117" s="40"/>
      <c r="BE117" s="58"/>
      <c r="BF117" s="179">
        <f t="shared" si="228"/>
        <v>0</v>
      </c>
      <c r="BG117" s="163">
        <f t="shared" si="249"/>
        <v>0</v>
      </c>
      <c r="BH117" s="40" t="s">
        <v>94</v>
      </c>
      <c r="BI117" s="885">
        <v>0.01</v>
      </c>
      <c r="BJ117" s="163">
        <f t="shared" si="229"/>
        <v>2.895E-3</v>
      </c>
      <c r="BK117" s="40"/>
      <c r="BL117" s="61"/>
      <c r="BM117" s="179">
        <f t="shared" si="230"/>
        <v>0</v>
      </c>
      <c r="BN117" s="163">
        <f t="shared" si="250"/>
        <v>0</v>
      </c>
      <c r="BO117" s="39"/>
      <c r="BP117" s="57"/>
      <c r="BQ117" s="179">
        <f t="shared" si="231"/>
        <v>0</v>
      </c>
      <c r="BR117" s="163">
        <f t="shared" si="251"/>
        <v>0</v>
      </c>
      <c r="BS117" s="39"/>
      <c r="BT117" s="62"/>
      <c r="BU117" s="179">
        <f t="shared" si="232"/>
        <v>0</v>
      </c>
      <c r="BV117" s="163">
        <f t="shared" si="252"/>
        <v>0</v>
      </c>
      <c r="BW117" s="39"/>
      <c r="BX117" s="56"/>
      <c r="BY117" s="178">
        <f t="shared" si="233"/>
        <v>0</v>
      </c>
      <c r="BZ117" s="163">
        <f t="shared" si="253"/>
        <v>0</v>
      </c>
      <c r="CA117" s="40"/>
      <c r="CB117" s="58"/>
      <c r="CC117" s="179">
        <f t="shared" si="234"/>
        <v>0</v>
      </c>
      <c r="CD117" s="163">
        <f t="shared" si="254"/>
        <v>0</v>
      </c>
      <c r="CE117" s="39"/>
      <c r="CF117" s="62"/>
      <c r="CG117" s="179">
        <f t="shared" si="235"/>
        <v>0</v>
      </c>
      <c r="CH117" s="163">
        <f t="shared" si="255"/>
        <v>0</v>
      </c>
      <c r="CI117" s="39"/>
      <c r="CJ117" s="56"/>
      <c r="CK117" s="178">
        <f t="shared" si="236"/>
        <v>0</v>
      </c>
      <c r="CL117" s="163">
        <f t="shared" si="256"/>
        <v>0</v>
      </c>
      <c r="CM117" s="40"/>
      <c r="CN117" s="86"/>
      <c r="CO117" s="179">
        <f t="shared" si="237"/>
        <v>0</v>
      </c>
      <c r="CP117" s="163">
        <f t="shared" si="257"/>
        <v>0</v>
      </c>
      <c r="CQ117" s="228" t="s">
        <v>94</v>
      </c>
      <c r="CR117" s="61">
        <v>0.01</v>
      </c>
      <c r="CS117" s="167">
        <f t="shared" si="238"/>
        <v>2.895E-3</v>
      </c>
      <c r="CT117" s="40"/>
      <c r="CU117" s="59"/>
      <c r="CV117" s="179">
        <f t="shared" si="239"/>
        <v>0</v>
      </c>
      <c r="CW117" s="163">
        <f t="shared" si="258"/>
        <v>0</v>
      </c>
      <c r="CX117" s="39"/>
      <c r="CY117" s="189"/>
      <c r="CZ117" s="179">
        <f t="shared" si="240"/>
        <v>0</v>
      </c>
      <c r="DA117" s="163">
        <f t="shared" si="259"/>
        <v>0</v>
      </c>
      <c r="DB117" s="39"/>
      <c r="DC117" s="63"/>
      <c r="DD117" s="179">
        <f t="shared" si="241"/>
        <v>0</v>
      </c>
      <c r="DE117" s="163">
        <f t="shared" si="260"/>
        <v>0</v>
      </c>
      <c r="DF117" s="39"/>
      <c r="DG117" s="62"/>
      <c r="DH117" s="729">
        <f t="shared" si="242"/>
        <v>0</v>
      </c>
      <c r="DI117" s="72">
        <f t="shared" si="261"/>
        <v>0</v>
      </c>
      <c r="DJ117" s="40"/>
      <c r="DK117" s="59"/>
      <c r="DL117" s="163">
        <f t="shared" si="243"/>
        <v>0</v>
      </c>
      <c r="DM117" s="178">
        <f t="shared" si="262"/>
        <v>0</v>
      </c>
      <c r="DN117" s="39"/>
      <c r="DO117" s="63"/>
      <c r="DP117" s="179">
        <f t="shared" si="244"/>
        <v>0</v>
      </c>
      <c r="DQ117" s="221">
        <f t="shared" si="263"/>
        <v>0</v>
      </c>
      <c r="DR117" s="305"/>
    </row>
    <row r="118" spans="1:122" outlineLevel="1" x14ac:dyDescent="0.25">
      <c r="A118" s="46">
        <f t="shared" si="341"/>
        <v>43205</v>
      </c>
      <c r="B118" s="23">
        <v>432</v>
      </c>
      <c r="C118" s="185">
        <v>7.74</v>
      </c>
      <c r="D118" s="24">
        <v>1</v>
      </c>
      <c r="E118" s="26">
        <v>1851</v>
      </c>
      <c r="F118" s="26">
        <f t="shared" si="264"/>
        <v>1851</v>
      </c>
      <c r="G118" s="163">
        <f t="shared" si="265"/>
        <v>799.63199999999995</v>
      </c>
      <c r="H118" s="24">
        <v>1</v>
      </c>
      <c r="I118" s="26">
        <v>909</v>
      </c>
      <c r="J118" s="26">
        <f t="shared" si="266"/>
        <v>909</v>
      </c>
      <c r="K118" s="163">
        <f t="shared" si="267"/>
        <v>392.68799999999999</v>
      </c>
      <c r="L118" s="49">
        <v>87.5</v>
      </c>
      <c r="M118" s="41">
        <v>133.1</v>
      </c>
      <c r="N118" s="26">
        <v>30</v>
      </c>
      <c r="O118" s="26">
        <f t="shared" si="268"/>
        <v>1519.9999999999998</v>
      </c>
      <c r="P118" s="163">
        <f t="shared" si="269"/>
        <v>656.63999999999987</v>
      </c>
      <c r="Q118" s="24">
        <v>20</v>
      </c>
      <c r="R118" s="41">
        <v>1.34</v>
      </c>
      <c r="S118" s="41">
        <f t="shared" si="270"/>
        <v>26.8</v>
      </c>
      <c r="T118" s="168">
        <f t="shared" si="271"/>
        <v>11.5776</v>
      </c>
      <c r="U118" s="28"/>
      <c r="V118" s="221">
        <f t="shared" ref="V118" si="368">IF(U118=0,0,AVERAGE(B116:B118)*(U118)/1000)</f>
        <v>0</v>
      </c>
      <c r="W118" s="185">
        <v>8.84</v>
      </c>
      <c r="X118" s="27">
        <v>1</v>
      </c>
      <c r="Y118" s="26">
        <v>479</v>
      </c>
      <c r="Z118" s="186">
        <f t="shared" si="273"/>
        <v>479</v>
      </c>
      <c r="AA118" s="221">
        <f t="shared" si="282"/>
        <v>206.928</v>
      </c>
      <c r="AB118" s="49">
        <v>87.4</v>
      </c>
      <c r="AC118" s="41">
        <v>91.7</v>
      </c>
      <c r="AD118" s="26">
        <v>100</v>
      </c>
      <c r="AE118" s="186">
        <f t="shared" si="274"/>
        <v>42.999999999999972</v>
      </c>
      <c r="AF118" s="163">
        <f t="shared" si="283"/>
        <v>18.57599999999999</v>
      </c>
      <c r="AG118" s="224">
        <v>1</v>
      </c>
      <c r="AH118" s="41">
        <v>0.60599999999999998</v>
      </c>
      <c r="AI118" s="187">
        <f t="shared" si="275"/>
        <v>0.60599999999999998</v>
      </c>
      <c r="AJ118" s="168">
        <f t="shared" si="284"/>
        <v>0.26179199999999997</v>
      </c>
      <c r="AK118" s="870"/>
      <c r="AL118" s="731"/>
      <c r="AM118" s="163">
        <f t="shared" ref="AM118" si="369">IF(AL118=0,0,AVERAGE(B113:B118)*(AL118)/1000)</f>
        <v>0</v>
      </c>
      <c r="AN118" s="29">
        <f t="shared" si="338"/>
        <v>74.122096164235558</v>
      </c>
      <c r="AO118" s="25">
        <f t="shared" si="278"/>
        <v>97.171052631578945</v>
      </c>
      <c r="AP118" s="273">
        <f t="shared" si="279"/>
        <v>97.738805970149244</v>
      </c>
      <c r="AQ118" s="259">
        <v>53.4</v>
      </c>
      <c r="AR118" s="49"/>
      <c r="AS118" s="41"/>
      <c r="AT118" s="41"/>
      <c r="AU118" s="71">
        <f t="shared" si="280"/>
        <v>0</v>
      </c>
      <c r="AV118" s="222" t="s">
        <v>232</v>
      </c>
      <c r="AW118" s="199"/>
      <c r="AX118" s="7" t="s">
        <v>254</v>
      </c>
      <c r="AY118" s="188"/>
      <c r="AZ118" s="39"/>
      <c r="BA118" s="58"/>
      <c r="BB118" s="179">
        <f t="shared" si="227"/>
        <v>0</v>
      </c>
      <c r="BC118" s="163">
        <f t="shared" si="248"/>
        <v>0</v>
      </c>
      <c r="BD118" s="40"/>
      <c r="BE118" s="58"/>
      <c r="BF118" s="179">
        <f t="shared" si="228"/>
        <v>0</v>
      </c>
      <c r="BG118" s="163">
        <f t="shared" si="249"/>
        <v>0</v>
      </c>
      <c r="BH118" s="40" t="s">
        <v>94</v>
      </c>
      <c r="BI118" s="885">
        <v>0.01</v>
      </c>
      <c r="BJ118" s="163">
        <f t="shared" si="229"/>
        <v>2.16E-3</v>
      </c>
      <c r="BK118" s="40"/>
      <c r="BL118" s="61"/>
      <c r="BM118" s="179">
        <f t="shared" si="230"/>
        <v>0</v>
      </c>
      <c r="BN118" s="163">
        <f t="shared" si="250"/>
        <v>0</v>
      </c>
      <c r="BO118" s="39"/>
      <c r="BP118" s="57"/>
      <c r="BQ118" s="179">
        <f t="shared" si="231"/>
        <v>0</v>
      </c>
      <c r="BR118" s="163">
        <f t="shared" si="251"/>
        <v>0</v>
      </c>
      <c r="BS118" s="39"/>
      <c r="BT118" s="62"/>
      <c r="BU118" s="179">
        <f t="shared" si="232"/>
        <v>0</v>
      </c>
      <c r="BV118" s="163">
        <f t="shared" si="252"/>
        <v>0</v>
      </c>
      <c r="BW118" s="39"/>
      <c r="BX118" s="56"/>
      <c r="BY118" s="178">
        <f t="shared" si="233"/>
        <v>0</v>
      </c>
      <c r="BZ118" s="163">
        <f t="shared" si="253"/>
        <v>0</v>
      </c>
      <c r="CA118" s="40"/>
      <c r="CB118" s="58"/>
      <c r="CC118" s="179">
        <f t="shared" si="234"/>
        <v>0</v>
      </c>
      <c r="CD118" s="163">
        <f t="shared" si="254"/>
        <v>0</v>
      </c>
      <c r="CE118" s="39"/>
      <c r="CF118" s="62"/>
      <c r="CG118" s="179">
        <f t="shared" si="235"/>
        <v>0</v>
      </c>
      <c r="CH118" s="163">
        <f t="shared" si="255"/>
        <v>0</v>
      </c>
      <c r="CI118" s="39"/>
      <c r="CJ118" s="56"/>
      <c r="CK118" s="178">
        <f t="shared" si="236"/>
        <v>0</v>
      </c>
      <c r="CL118" s="163">
        <f t="shared" si="256"/>
        <v>0</v>
      </c>
      <c r="CM118" s="40"/>
      <c r="CN118" s="86"/>
      <c r="CO118" s="179">
        <f t="shared" si="237"/>
        <v>0</v>
      </c>
      <c r="CP118" s="163">
        <f t="shared" si="257"/>
        <v>0</v>
      </c>
      <c r="CQ118" s="228" t="s">
        <v>94</v>
      </c>
      <c r="CR118" s="61">
        <v>0.01</v>
      </c>
      <c r="CS118" s="167">
        <f t="shared" si="238"/>
        <v>2.16E-3</v>
      </c>
      <c r="CT118" s="40"/>
      <c r="CU118" s="59"/>
      <c r="CV118" s="179">
        <f t="shared" si="239"/>
        <v>0</v>
      </c>
      <c r="CW118" s="163">
        <f t="shared" si="258"/>
        <v>0</v>
      </c>
      <c r="CX118" s="39"/>
      <c r="CY118" s="189"/>
      <c r="CZ118" s="179">
        <f t="shared" si="240"/>
        <v>0</v>
      </c>
      <c r="DA118" s="163">
        <f t="shared" si="259"/>
        <v>0</v>
      </c>
      <c r="DB118" s="39"/>
      <c r="DC118" s="63"/>
      <c r="DD118" s="179">
        <f t="shared" si="241"/>
        <v>0</v>
      </c>
      <c r="DE118" s="163">
        <f t="shared" si="260"/>
        <v>0</v>
      </c>
      <c r="DF118" s="39"/>
      <c r="DG118" s="62"/>
      <c r="DH118" s="729">
        <f t="shared" si="242"/>
        <v>0</v>
      </c>
      <c r="DI118" s="72">
        <f t="shared" si="261"/>
        <v>0</v>
      </c>
      <c r="DJ118" s="40"/>
      <c r="DK118" s="59"/>
      <c r="DL118" s="163">
        <f t="shared" si="243"/>
        <v>0</v>
      </c>
      <c r="DM118" s="178">
        <f t="shared" si="262"/>
        <v>0</v>
      </c>
      <c r="DN118" s="39"/>
      <c r="DO118" s="63"/>
      <c r="DP118" s="179">
        <f t="shared" si="244"/>
        <v>0</v>
      </c>
      <c r="DQ118" s="221">
        <f t="shared" si="263"/>
        <v>0</v>
      </c>
      <c r="DR118" s="305"/>
    </row>
    <row r="119" spans="1:122" outlineLevel="1" x14ac:dyDescent="0.25">
      <c r="A119" s="46">
        <f t="shared" si="341"/>
        <v>43206</v>
      </c>
      <c r="B119" s="23">
        <v>840</v>
      </c>
      <c r="C119" s="185">
        <v>7.59</v>
      </c>
      <c r="D119" s="24">
        <v>1</v>
      </c>
      <c r="E119" s="26">
        <v>2481</v>
      </c>
      <c r="F119" s="26">
        <f t="shared" si="264"/>
        <v>2481</v>
      </c>
      <c r="G119" s="163">
        <f t="shared" si="265"/>
        <v>2084.04</v>
      </c>
      <c r="H119" s="24">
        <v>1</v>
      </c>
      <c r="I119" s="26">
        <v>1106</v>
      </c>
      <c r="J119" s="26">
        <f t="shared" si="266"/>
        <v>1106</v>
      </c>
      <c r="K119" s="163">
        <f t="shared" si="267"/>
        <v>929.04</v>
      </c>
      <c r="L119" s="49">
        <v>82.2</v>
      </c>
      <c r="M119" s="41">
        <v>123.3</v>
      </c>
      <c r="N119" s="26">
        <v>30</v>
      </c>
      <c r="O119" s="26">
        <f t="shared" si="268"/>
        <v>1369.9999999999998</v>
      </c>
      <c r="P119" s="163">
        <f t="shared" si="269"/>
        <v>1150.7999999999997</v>
      </c>
      <c r="Q119" s="24">
        <v>20</v>
      </c>
      <c r="R119" s="41">
        <v>2.57</v>
      </c>
      <c r="S119" s="41">
        <f t="shared" si="270"/>
        <v>51.4</v>
      </c>
      <c r="T119" s="168">
        <f t="shared" si="271"/>
        <v>43.176000000000002</v>
      </c>
      <c r="U119" s="28"/>
      <c r="V119" s="221">
        <f t="shared" ref="V119" si="370">IF(U119=0,0,IF(COUNT(B119)=0,0,(AVERAGE(B119)*U119/1000)))</f>
        <v>0</v>
      </c>
      <c r="W119" s="185">
        <v>8.89</v>
      </c>
      <c r="X119" s="27">
        <v>1</v>
      </c>
      <c r="Y119" s="26">
        <v>791</v>
      </c>
      <c r="Z119" s="186">
        <f t="shared" si="273"/>
        <v>791</v>
      </c>
      <c r="AA119" s="221">
        <f t="shared" si="282"/>
        <v>664.44</v>
      </c>
      <c r="AB119" s="49">
        <v>84</v>
      </c>
      <c r="AC119" s="41">
        <v>88.4</v>
      </c>
      <c r="AD119" s="26">
        <v>100</v>
      </c>
      <c r="AE119" s="186">
        <f t="shared" si="274"/>
        <v>44.000000000000057</v>
      </c>
      <c r="AF119" s="163">
        <f t="shared" si="283"/>
        <v>36.960000000000051</v>
      </c>
      <c r="AG119" s="224">
        <v>1</v>
      </c>
      <c r="AH119" s="41">
        <v>0.86299999999999999</v>
      </c>
      <c r="AI119" s="187">
        <f t="shared" si="275"/>
        <v>0.86299999999999999</v>
      </c>
      <c r="AJ119" s="168">
        <f t="shared" si="284"/>
        <v>0.72492000000000001</v>
      </c>
      <c r="AK119" s="870"/>
      <c r="AL119" s="731"/>
      <c r="AM119" s="163">
        <f t="shared" ref="AM119" si="371">IF(AL119=0,0,AVERAGE(B112:B119)*(AL119)/1000)</f>
        <v>0</v>
      </c>
      <c r="AN119" s="29">
        <f t="shared" si="338"/>
        <v>68.117694478033059</v>
      </c>
      <c r="AO119" s="25">
        <f t="shared" si="278"/>
        <v>96.788321167883211</v>
      </c>
      <c r="AP119" s="273">
        <f t="shared" si="279"/>
        <v>98.321011673151745</v>
      </c>
      <c r="AQ119" s="73">
        <v>52.7</v>
      </c>
      <c r="AR119" s="49"/>
      <c r="AS119" s="41"/>
      <c r="AT119" s="41"/>
      <c r="AU119" s="72">
        <f t="shared" si="280"/>
        <v>0</v>
      </c>
      <c r="AV119" s="222" t="s">
        <v>232</v>
      </c>
      <c r="AW119" s="199"/>
      <c r="AX119" s="7" t="s">
        <v>250</v>
      </c>
      <c r="AY119" s="188"/>
      <c r="AZ119" s="39"/>
      <c r="BA119" s="58"/>
      <c r="BB119" s="179">
        <f t="shared" si="227"/>
        <v>0</v>
      </c>
      <c r="BC119" s="163">
        <f t="shared" si="248"/>
        <v>0</v>
      </c>
      <c r="BD119" s="40"/>
      <c r="BE119" s="58"/>
      <c r="BF119" s="179">
        <f t="shared" si="228"/>
        <v>0</v>
      </c>
      <c r="BG119" s="163">
        <f t="shared" si="249"/>
        <v>0</v>
      </c>
      <c r="BH119" s="40" t="s">
        <v>94</v>
      </c>
      <c r="BI119" s="885">
        <v>0.01</v>
      </c>
      <c r="BJ119" s="163">
        <f t="shared" si="229"/>
        <v>4.2000000000000006E-3</v>
      </c>
      <c r="BK119" s="40"/>
      <c r="BL119" s="61"/>
      <c r="BM119" s="179">
        <f t="shared" si="230"/>
        <v>0</v>
      </c>
      <c r="BN119" s="163">
        <f t="shared" si="250"/>
        <v>0</v>
      </c>
      <c r="BO119" s="39"/>
      <c r="BP119" s="57"/>
      <c r="BQ119" s="179">
        <f t="shared" si="231"/>
        <v>0</v>
      </c>
      <c r="BR119" s="163">
        <f t="shared" si="251"/>
        <v>0</v>
      </c>
      <c r="BS119" s="39"/>
      <c r="BT119" s="62"/>
      <c r="BU119" s="179">
        <f t="shared" si="232"/>
        <v>0</v>
      </c>
      <c r="BV119" s="163">
        <f t="shared" si="252"/>
        <v>0</v>
      </c>
      <c r="BW119" s="39"/>
      <c r="BX119" s="56"/>
      <c r="BY119" s="178">
        <f t="shared" si="233"/>
        <v>0</v>
      </c>
      <c r="BZ119" s="163">
        <f t="shared" si="253"/>
        <v>0</v>
      </c>
      <c r="CA119" s="40"/>
      <c r="CB119" s="58"/>
      <c r="CC119" s="179">
        <f t="shared" si="234"/>
        <v>0</v>
      </c>
      <c r="CD119" s="163">
        <f t="shared" si="254"/>
        <v>0</v>
      </c>
      <c r="CE119" s="39"/>
      <c r="CF119" s="62"/>
      <c r="CG119" s="179">
        <f t="shared" si="235"/>
        <v>0</v>
      </c>
      <c r="CH119" s="163">
        <f t="shared" si="255"/>
        <v>0</v>
      </c>
      <c r="CI119" s="39"/>
      <c r="CJ119" s="56"/>
      <c r="CK119" s="178">
        <f t="shared" si="236"/>
        <v>0</v>
      </c>
      <c r="CL119" s="163">
        <f t="shared" si="256"/>
        <v>0</v>
      </c>
      <c r="CM119" s="40"/>
      <c r="CN119" s="86"/>
      <c r="CO119" s="179">
        <f t="shared" si="237"/>
        <v>0</v>
      </c>
      <c r="CP119" s="163">
        <f t="shared" si="257"/>
        <v>0</v>
      </c>
      <c r="CQ119" s="228" t="s">
        <v>94</v>
      </c>
      <c r="CR119" s="61">
        <v>0.01</v>
      </c>
      <c r="CS119" s="167">
        <f t="shared" si="238"/>
        <v>4.2000000000000006E-3</v>
      </c>
      <c r="CT119" s="40"/>
      <c r="CU119" s="59"/>
      <c r="CV119" s="179">
        <f t="shared" si="239"/>
        <v>0</v>
      </c>
      <c r="CW119" s="163">
        <f t="shared" si="258"/>
        <v>0</v>
      </c>
      <c r="CX119" s="39"/>
      <c r="CY119" s="189"/>
      <c r="CZ119" s="179">
        <f t="shared" si="240"/>
        <v>0</v>
      </c>
      <c r="DA119" s="163">
        <f t="shared" si="259"/>
        <v>0</v>
      </c>
      <c r="DB119" s="39"/>
      <c r="DC119" s="63"/>
      <c r="DD119" s="179">
        <f t="shared" si="241"/>
        <v>0</v>
      </c>
      <c r="DE119" s="163">
        <f t="shared" si="260"/>
        <v>0</v>
      </c>
      <c r="DF119" s="39"/>
      <c r="DG119" s="62"/>
      <c r="DH119" s="729">
        <f t="shared" si="242"/>
        <v>0</v>
      </c>
      <c r="DI119" s="72">
        <f t="shared" si="261"/>
        <v>0</v>
      </c>
      <c r="DJ119" s="40"/>
      <c r="DK119" s="59"/>
      <c r="DL119" s="163">
        <f t="shared" si="243"/>
        <v>0</v>
      </c>
      <c r="DM119" s="178">
        <f t="shared" si="262"/>
        <v>0</v>
      </c>
      <c r="DN119" s="39"/>
      <c r="DO119" s="63"/>
      <c r="DP119" s="179">
        <f t="shared" si="244"/>
        <v>0</v>
      </c>
      <c r="DQ119" s="221">
        <f t="shared" si="263"/>
        <v>0</v>
      </c>
      <c r="DR119" s="305"/>
    </row>
    <row r="120" spans="1:122" outlineLevel="1" x14ac:dyDescent="0.25">
      <c r="A120" s="46">
        <f t="shared" si="341"/>
        <v>43207</v>
      </c>
      <c r="B120" s="23">
        <v>842</v>
      </c>
      <c r="C120" s="185">
        <v>7.62</v>
      </c>
      <c r="D120" s="24">
        <v>1</v>
      </c>
      <c r="E120" s="26">
        <v>2359</v>
      </c>
      <c r="F120" s="26">
        <f t="shared" si="264"/>
        <v>2359</v>
      </c>
      <c r="G120" s="163">
        <f t="shared" si="265"/>
        <v>1986.278</v>
      </c>
      <c r="H120" s="24">
        <v>1</v>
      </c>
      <c r="I120" s="26">
        <v>1060</v>
      </c>
      <c r="J120" s="26">
        <f t="shared" si="266"/>
        <v>1060</v>
      </c>
      <c r="K120" s="163">
        <f t="shared" si="267"/>
        <v>892.52</v>
      </c>
      <c r="L120" s="49">
        <v>87.8</v>
      </c>
      <c r="M120" s="41">
        <v>141.6</v>
      </c>
      <c r="N120" s="26">
        <v>30</v>
      </c>
      <c r="O120" s="26">
        <f t="shared" si="268"/>
        <v>1793.3333333333333</v>
      </c>
      <c r="P120" s="163">
        <f t="shared" si="269"/>
        <v>1509.9866666666665</v>
      </c>
      <c r="Q120" s="24">
        <v>20</v>
      </c>
      <c r="R120" s="41">
        <v>3.11</v>
      </c>
      <c r="S120" s="41">
        <f t="shared" si="270"/>
        <v>62.199999999999996</v>
      </c>
      <c r="T120" s="168">
        <f t="shared" si="271"/>
        <v>52.372399999999992</v>
      </c>
      <c r="U120" s="28">
        <v>43</v>
      </c>
      <c r="V120" s="221">
        <f t="shared" ref="V120" si="372">IF(U120=0,0,AVERAGE(B118:B120)*(U120)/1000)</f>
        <v>30.300666666666665</v>
      </c>
      <c r="W120" s="185">
        <v>8.69</v>
      </c>
      <c r="X120" s="27">
        <v>1</v>
      </c>
      <c r="Y120" s="26">
        <v>716</v>
      </c>
      <c r="Z120" s="186">
        <f t="shared" si="273"/>
        <v>716</v>
      </c>
      <c r="AA120" s="221">
        <f t="shared" si="282"/>
        <v>602.87199999999996</v>
      </c>
      <c r="AB120" s="49">
        <v>84.8</v>
      </c>
      <c r="AC120" s="41">
        <v>90.2</v>
      </c>
      <c r="AD120" s="26">
        <v>100</v>
      </c>
      <c r="AE120" s="186">
        <f t="shared" si="274"/>
        <v>54.000000000000057</v>
      </c>
      <c r="AF120" s="163">
        <f t="shared" si="283"/>
        <v>45.468000000000053</v>
      </c>
      <c r="AG120" s="224">
        <v>1</v>
      </c>
      <c r="AH120" s="41">
        <v>1.41</v>
      </c>
      <c r="AI120" s="187">
        <f t="shared" si="275"/>
        <v>1.41</v>
      </c>
      <c r="AJ120" s="168">
        <f t="shared" si="284"/>
        <v>1.1872199999999999</v>
      </c>
      <c r="AK120" s="870"/>
      <c r="AL120" s="731">
        <v>14.6</v>
      </c>
      <c r="AM120" s="163">
        <f t="shared" ref="AM120" si="373">IF(AL120=0,0,AVERAGE(B115:B120)*(AL120)/1000)</f>
        <v>10.765066666666668</v>
      </c>
      <c r="AN120" s="29">
        <f t="shared" si="338"/>
        <v>69.648155998304361</v>
      </c>
      <c r="AO120" s="25">
        <f t="shared" si="278"/>
        <v>96.988847583643121</v>
      </c>
      <c r="AP120" s="273">
        <f t="shared" si="279"/>
        <v>97.733118971061089</v>
      </c>
      <c r="AQ120" s="259">
        <v>52.6</v>
      </c>
      <c r="AR120" s="49"/>
      <c r="AS120" s="41"/>
      <c r="AT120" s="41"/>
      <c r="AU120" s="71">
        <f t="shared" si="280"/>
        <v>0</v>
      </c>
      <c r="AV120" s="222" t="s">
        <v>232</v>
      </c>
      <c r="AW120" s="199"/>
      <c r="AX120" s="7" t="s">
        <v>250</v>
      </c>
      <c r="AY120" s="188"/>
      <c r="AZ120" s="39"/>
      <c r="BA120" s="58">
        <v>11</v>
      </c>
      <c r="BB120" s="179">
        <f t="shared" si="227"/>
        <v>9.2620000000000005</v>
      </c>
      <c r="BC120" s="163">
        <f t="shared" si="248"/>
        <v>9.2620000000000005</v>
      </c>
      <c r="BD120" s="40" t="s">
        <v>94</v>
      </c>
      <c r="BE120" s="58">
        <v>0.06</v>
      </c>
      <c r="BF120" s="179">
        <f t="shared" si="228"/>
        <v>2.5259999999999998E-2</v>
      </c>
      <c r="BG120" s="163">
        <f t="shared" si="249"/>
        <v>5.0519999999999995E-2</v>
      </c>
      <c r="BH120" s="40" t="s">
        <v>94</v>
      </c>
      <c r="BI120" s="885">
        <v>0.01</v>
      </c>
      <c r="BJ120" s="163">
        <f t="shared" si="229"/>
        <v>4.2100000000000002E-3</v>
      </c>
      <c r="BK120" s="40" t="s">
        <v>94</v>
      </c>
      <c r="BL120" s="61">
        <v>0.03</v>
      </c>
      <c r="BM120" s="179">
        <f t="shared" si="230"/>
        <v>1.2629999999999999E-2</v>
      </c>
      <c r="BN120" s="163">
        <f t="shared" si="250"/>
        <v>2.5259999999999998E-2</v>
      </c>
      <c r="BO120" s="39"/>
      <c r="BP120" s="57">
        <v>23.31</v>
      </c>
      <c r="BQ120" s="179">
        <f t="shared" si="231"/>
        <v>19.627020000000002</v>
      </c>
      <c r="BR120" s="163">
        <f t="shared" si="251"/>
        <v>19.627020000000002</v>
      </c>
      <c r="BS120" s="39"/>
      <c r="BT120" s="62">
        <v>1.81</v>
      </c>
      <c r="BU120" s="179">
        <f t="shared" si="232"/>
        <v>1.5240199999999999</v>
      </c>
      <c r="BV120" s="163">
        <f t="shared" si="252"/>
        <v>1.5240199999999999</v>
      </c>
      <c r="BW120" s="39"/>
      <c r="BX120" s="56">
        <v>0.16</v>
      </c>
      <c r="BY120" s="178">
        <f t="shared" si="233"/>
        <v>0.13472000000000001</v>
      </c>
      <c r="BZ120" s="163">
        <f t="shared" si="253"/>
        <v>0.13472000000000001</v>
      </c>
      <c r="CA120" s="40"/>
      <c r="CB120" s="58">
        <v>0.08</v>
      </c>
      <c r="CC120" s="179">
        <f t="shared" si="234"/>
        <v>6.7360000000000003E-2</v>
      </c>
      <c r="CD120" s="163">
        <f t="shared" si="254"/>
        <v>6.7360000000000003E-2</v>
      </c>
      <c r="CE120" s="39"/>
      <c r="CF120" s="62">
        <v>40.47</v>
      </c>
      <c r="CG120" s="179">
        <f t="shared" si="235"/>
        <v>34.075739999999996</v>
      </c>
      <c r="CH120" s="163">
        <f t="shared" si="255"/>
        <v>34.075739999999996</v>
      </c>
      <c r="CI120" s="39"/>
      <c r="CJ120" s="56">
        <v>0.83</v>
      </c>
      <c r="CK120" s="178">
        <f t="shared" si="236"/>
        <v>0.69886000000000004</v>
      </c>
      <c r="CL120" s="163">
        <f t="shared" si="256"/>
        <v>0.69886000000000004</v>
      </c>
      <c r="CM120" s="40" t="s">
        <v>94</v>
      </c>
      <c r="CN120" s="86">
        <v>0.06</v>
      </c>
      <c r="CO120" s="179">
        <f t="shared" si="237"/>
        <v>2.5259999999999998E-2</v>
      </c>
      <c r="CP120" s="163">
        <f t="shared" si="257"/>
        <v>5.0519999999999995E-2</v>
      </c>
      <c r="CQ120" s="228" t="s">
        <v>94</v>
      </c>
      <c r="CR120" s="61">
        <v>0.01</v>
      </c>
      <c r="CS120" s="167">
        <f t="shared" si="238"/>
        <v>4.2100000000000002E-3</v>
      </c>
      <c r="CT120" s="40" t="s">
        <v>94</v>
      </c>
      <c r="CU120" s="59">
        <v>0.03</v>
      </c>
      <c r="CV120" s="179">
        <f t="shared" si="239"/>
        <v>1.2629999999999999E-2</v>
      </c>
      <c r="CW120" s="163">
        <f t="shared" si="258"/>
        <v>2.5259999999999998E-2</v>
      </c>
      <c r="CX120" s="39"/>
      <c r="CY120" s="189">
        <v>4.3999999999999997E-2</v>
      </c>
      <c r="CZ120" s="179">
        <f t="shared" si="240"/>
        <v>3.7047999999999998E-2</v>
      </c>
      <c r="DA120" s="163">
        <f t="shared" si="259"/>
        <v>3.7047999999999998E-2</v>
      </c>
      <c r="DB120" s="39"/>
      <c r="DC120" s="63">
        <v>4.3999999999999997E-2</v>
      </c>
      <c r="DD120" s="179">
        <f t="shared" si="241"/>
        <v>3.7047999999999998E-2</v>
      </c>
      <c r="DE120" s="163">
        <f t="shared" si="260"/>
        <v>3.7047999999999998E-2</v>
      </c>
      <c r="DF120" s="39"/>
      <c r="DG120" s="62">
        <v>0.13</v>
      </c>
      <c r="DH120" s="729">
        <f t="shared" si="242"/>
        <v>0.10946</v>
      </c>
      <c r="DI120" s="72">
        <f t="shared" si="261"/>
        <v>0.10946</v>
      </c>
      <c r="DJ120" s="40"/>
      <c r="DK120" s="59">
        <v>7.0000000000000007E-2</v>
      </c>
      <c r="DL120" s="163">
        <f t="shared" si="243"/>
        <v>5.8940000000000006E-2</v>
      </c>
      <c r="DM120" s="178">
        <f t="shared" si="262"/>
        <v>5.8940000000000006E-2</v>
      </c>
      <c r="DN120" s="39"/>
      <c r="DO120" s="63">
        <v>0.73</v>
      </c>
      <c r="DP120" s="179">
        <f t="shared" si="244"/>
        <v>0.61465999999999998</v>
      </c>
      <c r="DQ120" s="221">
        <f t="shared" si="263"/>
        <v>0.61465999999999998</v>
      </c>
      <c r="DR120" s="305"/>
    </row>
    <row r="121" spans="1:122" outlineLevel="1" x14ac:dyDescent="0.25">
      <c r="A121" s="46">
        <f t="shared" si="341"/>
        <v>43208</v>
      </c>
      <c r="B121" s="23">
        <v>760</v>
      </c>
      <c r="C121" s="185">
        <v>7.45</v>
      </c>
      <c r="D121" s="24">
        <v>1</v>
      </c>
      <c r="E121" s="26">
        <v>2089</v>
      </c>
      <c r="F121" s="26">
        <f t="shared" si="264"/>
        <v>2089</v>
      </c>
      <c r="G121" s="163">
        <f t="shared" si="265"/>
        <v>1587.64</v>
      </c>
      <c r="H121" s="24">
        <v>1</v>
      </c>
      <c r="I121" s="26">
        <v>1055</v>
      </c>
      <c r="J121" s="26">
        <f t="shared" si="266"/>
        <v>1055</v>
      </c>
      <c r="K121" s="163">
        <f t="shared" si="267"/>
        <v>801.8</v>
      </c>
      <c r="L121" s="49">
        <v>82.8</v>
      </c>
      <c r="M121" s="41">
        <v>115.4</v>
      </c>
      <c r="N121" s="26">
        <v>30</v>
      </c>
      <c r="O121" s="26">
        <f t="shared" si="268"/>
        <v>1086.666666666667</v>
      </c>
      <c r="P121" s="163">
        <f t="shared" si="269"/>
        <v>825.8666666666669</v>
      </c>
      <c r="Q121" s="24">
        <v>20</v>
      </c>
      <c r="R121" s="41">
        <v>2.17</v>
      </c>
      <c r="S121" s="41">
        <f t="shared" si="270"/>
        <v>43.4</v>
      </c>
      <c r="T121" s="168">
        <f t="shared" si="271"/>
        <v>32.984000000000002</v>
      </c>
      <c r="U121" s="28"/>
      <c r="V121" s="221">
        <f t="shared" ref="V121" si="374">IF(U121=0,0,IF(COUNT(B121)=0,0,(AVERAGE(B121)*U121/1000)))</f>
        <v>0</v>
      </c>
      <c r="W121" s="185">
        <v>8.51</v>
      </c>
      <c r="X121" s="27">
        <v>1</v>
      </c>
      <c r="Y121" s="26">
        <v>730</v>
      </c>
      <c r="Z121" s="186">
        <f t="shared" si="273"/>
        <v>730</v>
      </c>
      <c r="AA121" s="221">
        <f t="shared" si="282"/>
        <v>554.79999999999995</v>
      </c>
      <c r="AB121" s="49">
        <v>81.5</v>
      </c>
      <c r="AC121" s="41">
        <v>85.9</v>
      </c>
      <c r="AD121" s="26">
        <v>100</v>
      </c>
      <c r="AE121" s="186">
        <f t="shared" si="274"/>
        <v>44.000000000000057</v>
      </c>
      <c r="AF121" s="163">
        <f t="shared" si="283"/>
        <v>33.44000000000004</v>
      </c>
      <c r="AG121" s="224">
        <v>1</v>
      </c>
      <c r="AH121" s="41">
        <v>1.1000000000000001</v>
      </c>
      <c r="AI121" s="187">
        <f t="shared" si="275"/>
        <v>1.1000000000000001</v>
      </c>
      <c r="AJ121" s="168">
        <f t="shared" si="284"/>
        <v>0.83600000000000008</v>
      </c>
      <c r="AK121" s="870"/>
      <c r="AL121" s="731"/>
      <c r="AM121" s="163">
        <f t="shared" ref="AM121" si="375">IF(AL121=0,0,AVERAGE(B114:B121)*(AL121)/1000)</f>
        <v>0</v>
      </c>
      <c r="AN121" s="29">
        <f t="shared" ref="AN121:AN122" si="376">IF(B121=0,0,IF(F121&gt;0,SUM((F121-Z121)/F121*100),0))</f>
        <v>65.05505026328386</v>
      </c>
      <c r="AO121" s="25">
        <f t="shared" si="278"/>
        <v>95.950920245398777</v>
      </c>
      <c r="AP121" s="273">
        <f t="shared" si="279"/>
        <v>97.465437788018434</v>
      </c>
      <c r="AQ121" s="73">
        <v>52.9</v>
      </c>
      <c r="AR121" s="49"/>
      <c r="AS121" s="41"/>
      <c r="AT121" s="41"/>
      <c r="AU121" s="72">
        <f t="shared" si="280"/>
        <v>0</v>
      </c>
      <c r="AV121" s="222" t="s">
        <v>232</v>
      </c>
      <c r="AW121" s="199"/>
      <c r="AX121" s="7" t="s">
        <v>250</v>
      </c>
      <c r="AY121" s="188"/>
      <c r="AZ121" s="39"/>
      <c r="BA121" s="58"/>
      <c r="BB121" s="179">
        <f t="shared" si="227"/>
        <v>0</v>
      </c>
      <c r="BC121" s="163">
        <f t="shared" si="248"/>
        <v>0</v>
      </c>
      <c r="BD121" s="40"/>
      <c r="BE121" s="58"/>
      <c r="BF121" s="179">
        <f t="shared" si="228"/>
        <v>0</v>
      </c>
      <c r="BG121" s="163">
        <f t="shared" si="249"/>
        <v>0</v>
      </c>
      <c r="BH121" s="40" t="s">
        <v>94</v>
      </c>
      <c r="BI121" s="885">
        <v>0.01</v>
      </c>
      <c r="BJ121" s="163">
        <f t="shared" si="229"/>
        <v>3.8000000000000004E-3</v>
      </c>
      <c r="BK121" s="40"/>
      <c r="BL121" s="61"/>
      <c r="BM121" s="179">
        <f t="shared" si="230"/>
        <v>0</v>
      </c>
      <c r="BN121" s="163">
        <f t="shared" si="250"/>
        <v>0</v>
      </c>
      <c r="BO121" s="39"/>
      <c r="BP121" s="57"/>
      <c r="BQ121" s="179">
        <f t="shared" si="231"/>
        <v>0</v>
      </c>
      <c r="BR121" s="163">
        <f t="shared" si="251"/>
        <v>0</v>
      </c>
      <c r="BS121" s="39"/>
      <c r="BT121" s="62"/>
      <c r="BU121" s="179">
        <f t="shared" si="232"/>
        <v>0</v>
      </c>
      <c r="BV121" s="163">
        <f t="shared" si="252"/>
        <v>0</v>
      </c>
      <c r="BW121" s="39"/>
      <c r="BX121" s="56"/>
      <c r="BY121" s="178">
        <f t="shared" si="233"/>
        <v>0</v>
      </c>
      <c r="BZ121" s="163">
        <f t="shared" si="253"/>
        <v>0</v>
      </c>
      <c r="CA121" s="40"/>
      <c r="CB121" s="58"/>
      <c r="CC121" s="179">
        <f t="shared" si="234"/>
        <v>0</v>
      </c>
      <c r="CD121" s="163">
        <f t="shared" si="254"/>
        <v>0</v>
      </c>
      <c r="CE121" s="39"/>
      <c r="CF121" s="62"/>
      <c r="CG121" s="179">
        <f t="shared" si="235"/>
        <v>0</v>
      </c>
      <c r="CH121" s="163">
        <f t="shared" si="255"/>
        <v>0</v>
      </c>
      <c r="CI121" s="39"/>
      <c r="CJ121" s="56"/>
      <c r="CK121" s="178">
        <f t="shared" si="236"/>
        <v>0</v>
      </c>
      <c r="CL121" s="163">
        <f t="shared" si="256"/>
        <v>0</v>
      </c>
      <c r="CM121" s="40"/>
      <c r="CN121" s="86"/>
      <c r="CO121" s="179">
        <f t="shared" si="237"/>
        <v>0</v>
      </c>
      <c r="CP121" s="163">
        <f t="shared" si="257"/>
        <v>0</v>
      </c>
      <c r="CQ121" s="228" t="s">
        <v>94</v>
      </c>
      <c r="CR121" s="61">
        <v>0.01</v>
      </c>
      <c r="CS121" s="167">
        <f t="shared" si="238"/>
        <v>3.8000000000000004E-3</v>
      </c>
      <c r="CT121" s="40"/>
      <c r="CU121" s="59"/>
      <c r="CV121" s="179">
        <f t="shared" si="239"/>
        <v>0</v>
      </c>
      <c r="CW121" s="163">
        <f t="shared" si="258"/>
        <v>0</v>
      </c>
      <c r="CX121" s="39"/>
      <c r="CY121" s="189"/>
      <c r="CZ121" s="179">
        <f t="shared" si="240"/>
        <v>0</v>
      </c>
      <c r="DA121" s="163">
        <f t="shared" si="259"/>
        <v>0</v>
      </c>
      <c r="DB121" s="39"/>
      <c r="DC121" s="63"/>
      <c r="DD121" s="179">
        <f t="shared" si="241"/>
        <v>0</v>
      </c>
      <c r="DE121" s="163">
        <f t="shared" si="260"/>
        <v>0</v>
      </c>
      <c r="DF121" s="39"/>
      <c r="DG121" s="62"/>
      <c r="DH121" s="729">
        <f t="shared" si="242"/>
        <v>0</v>
      </c>
      <c r="DI121" s="72">
        <f t="shared" si="261"/>
        <v>0</v>
      </c>
      <c r="DJ121" s="40"/>
      <c r="DK121" s="59"/>
      <c r="DL121" s="163">
        <f t="shared" si="243"/>
        <v>0</v>
      </c>
      <c r="DM121" s="178">
        <f t="shared" si="262"/>
        <v>0</v>
      </c>
      <c r="DN121" s="39"/>
      <c r="DO121" s="63"/>
      <c r="DP121" s="179">
        <f t="shared" si="244"/>
        <v>0</v>
      </c>
      <c r="DQ121" s="221">
        <f t="shared" si="263"/>
        <v>0</v>
      </c>
      <c r="DR121" s="305"/>
    </row>
    <row r="122" spans="1:122" outlineLevel="1" x14ac:dyDescent="0.25">
      <c r="A122" s="46">
        <f t="shared" si="341"/>
        <v>43209</v>
      </c>
      <c r="B122" s="23">
        <v>833</v>
      </c>
      <c r="C122" s="185">
        <v>7.6</v>
      </c>
      <c r="D122" s="24">
        <v>1</v>
      </c>
      <c r="E122" s="26">
        <v>2242</v>
      </c>
      <c r="F122" s="26">
        <f t="shared" si="264"/>
        <v>2242</v>
      </c>
      <c r="G122" s="163">
        <f t="shared" si="265"/>
        <v>1867.586</v>
      </c>
      <c r="H122" s="24">
        <v>1</v>
      </c>
      <c r="I122" s="26">
        <v>1610</v>
      </c>
      <c r="J122" s="26">
        <f t="shared" si="266"/>
        <v>1610</v>
      </c>
      <c r="K122" s="163">
        <f t="shared" si="267"/>
        <v>1341.13</v>
      </c>
      <c r="L122" s="49">
        <v>84.3</v>
      </c>
      <c r="M122" s="41">
        <v>106.7</v>
      </c>
      <c r="N122" s="26">
        <v>30</v>
      </c>
      <c r="O122" s="26">
        <f t="shared" si="268"/>
        <v>746.66666666666686</v>
      </c>
      <c r="P122" s="163">
        <f t="shared" si="269"/>
        <v>621.97333333333347</v>
      </c>
      <c r="Q122" s="24">
        <v>20</v>
      </c>
      <c r="R122" s="41">
        <v>1.99</v>
      </c>
      <c r="S122" s="41">
        <f t="shared" si="270"/>
        <v>39.799999999999997</v>
      </c>
      <c r="T122" s="168">
        <f t="shared" si="271"/>
        <v>33.153399999999991</v>
      </c>
      <c r="U122" s="28"/>
      <c r="V122" s="221">
        <f t="shared" ref="V122" si="377">IF(U122=0,0,AVERAGE(B120:B122)*(U122)/1000)</f>
        <v>0</v>
      </c>
      <c r="W122" s="185">
        <v>8.8699999999999992</v>
      </c>
      <c r="X122" s="27">
        <v>1</v>
      </c>
      <c r="Y122" s="26">
        <v>1105</v>
      </c>
      <c r="Z122" s="186">
        <f t="shared" si="273"/>
        <v>1105</v>
      </c>
      <c r="AA122" s="221">
        <f t="shared" si="282"/>
        <v>920.46500000000003</v>
      </c>
      <c r="AB122" s="49">
        <v>83.6</v>
      </c>
      <c r="AC122" s="41">
        <v>88.9</v>
      </c>
      <c r="AD122" s="26">
        <v>100</v>
      </c>
      <c r="AE122" s="186">
        <f t="shared" si="274"/>
        <v>53.000000000000107</v>
      </c>
      <c r="AF122" s="163">
        <f t="shared" si="283"/>
        <v>44.149000000000086</v>
      </c>
      <c r="AG122" s="224">
        <v>1</v>
      </c>
      <c r="AH122" s="41">
        <v>1.1000000000000001</v>
      </c>
      <c r="AI122" s="187">
        <f t="shared" si="275"/>
        <v>1.1000000000000001</v>
      </c>
      <c r="AJ122" s="168">
        <f t="shared" si="284"/>
        <v>0.91630000000000011</v>
      </c>
      <c r="AK122" s="870"/>
      <c r="AL122" s="731"/>
      <c r="AM122" s="163">
        <f t="shared" ref="AM122" si="378">IF(AL122=0,0,AVERAGE(B117:B122)*(AL122)/1000)</f>
        <v>0</v>
      </c>
      <c r="AN122" s="29">
        <f t="shared" si="376"/>
        <v>50.71364852809991</v>
      </c>
      <c r="AO122" s="25">
        <f t="shared" si="278"/>
        <v>92.901785714285694</v>
      </c>
      <c r="AP122" s="273">
        <f t="shared" si="279"/>
        <v>97.236180904522612</v>
      </c>
      <c r="AQ122" s="259">
        <v>53</v>
      </c>
      <c r="AR122" s="49">
        <v>21.85</v>
      </c>
      <c r="AS122" s="41">
        <v>25.6</v>
      </c>
      <c r="AT122" s="41">
        <v>24.11</v>
      </c>
      <c r="AU122" s="71">
        <f t="shared" si="280"/>
        <v>60.266666666666616</v>
      </c>
      <c r="AV122" s="222" t="s">
        <v>232</v>
      </c>
      <c r="AW122" s="199"/>
      <c r="AX122" s="7" t="s">
        <v>250</v>
      </c>
      <c r="AY122" s="188"/>
      <c r="AZ122" s="39"/>
      <c r="BA122" s="58"/>
      <c r="BB122" s="179">
        <f t="shared" si="227"/>
        <v>0</v>
      </c>
      <c r="BC122" s="163">
        <f t="shared" si="248"/>
        <v>0</v>
      </c>
      <c r="BD122" s="40"/>
      <c r="BE122" s="58"/>
      <c r="BF122" s="179">
        <f t="shared" si="228"/>
        <v>0</v>
      </c>
      <c r="BG122" s="163">
        <f t="shared" si="249"/>
        <v>0</v>
      </c>
      <c r="BH122" s="40" t="s">
        <v>94</v>
      </c>
      <c r="BI122" s="885">
        <v>0.01</v>
      </c>
      <c r="BJ122" s="163">
        <f t="shared" si="229"/>
        <v>4.1650000000000003E-3</v>
      </c>
      <c r="BK122" s="40"/>
      <c r="BL122" s="61"/>
      <c r="BM122" s="179">
        <f t="shared" si="230"/>
        <v>0</v>
      </c>
      <c r="BN122" s="163">
        <f t="shared" si="250"/>
        <v>0</v>
      </c>
      <c r="BO122" s="39"/>
      <c r="BP122" s="57"/>
      <c r="BQ122" s="179">
        <f t="shared" si="231"/>
        <v>0</v>
      </c>
      <c r="BR122" s="163">
        <f t="shared" si="251"/>
        <v>0</v>
      </c>
      <c r="BS122" s="39"/>
      <c r="BT122" s="62"/>
      <c r="BU122" s="179">
        <f t="shared" si="232"/>
        <v>0</v>
      </c>
      <c r="BV122" s="163">
        <f t="shared" si="252"/>
        <v>0</v>
      </c>
      <c r="BW122" s="39"/>
      <c r="BX122" s="56"/>
      <c r="BY122" s="178">
        <f t="shared" si="233"/>
        <v>0</v>
      </c>
      <c r="BZ122" s="163">
        <f t="shared" si="253"/>
        <v>0</v>
      </c>
      <c r="CA122" s="40"/>
      <c r="CB122" s="58"/>
      <c r="CC122" s="179">
        <f t="shared" si="234"/>
        <v>0</v>
      </c>
      <c r="CD122" s="163">
        <f t="shared" si="254"/>
        <v>0</v>
      </c>
      <c r="CE122" s="39"/>
      <c r="CF122" s="62"/>
      <c r="CG122" s="179">
        <f t="shared" si="235"/>
        <v>0</v>
      </c>
      <c r="CH122" s="163">
        <f t="shared" si="255"/>
        <v>0</v>
      </c>
      <c r="CI122" s="39"/>
      <c r="CJ122" s="56"/>
      <c r="CK122" s="178">
        <f t="shared" si="236"/>
        <v>0</v>
      </c>
      <c r="CL122" s="163">
        <f t="shared" si="256"/>
        <v>0</v>
      </c>
      <c r="CM122" s="40"/>
      <c r="CN122" s="86"/>
      <c r="CO122" s="179">
        <f t="shared" si="237"/>
        <v>0</v>
      </c>
      <c r="CP122" s="163">
        <f t="shared" si="257"/>
        <v>0</v>
      </c>
      <c r="CQ122" s="228" t="s">
        <v>94</v>
      </c>
      <c r="CR122" s="61">
        <v>0.01</v>
      </c>
      <c r="CS122" s="167">
        <f t="shared" si="238"/>
        <v>4.1650000000000003E-3</v>
      </c>
      <c r="CT122" s="40"/>
      <c r="CU122" s="59"/>
      <c r="CV122" s="179">
        <f t="shared" si="239"/>
        <v>0</v>
      </c>
      <c r="CW122" s="163">
        <f t="shared" si="258"/>
        <v>0</v>
      </c>
      <c r="CX122" s="39"/>
      <c r="CY122" s="189"/>
      <c r="CZ122" s="179">
        <f t="shared" si="240"/>
        <v>0</v>
      </c>
      <c r="DA122" s="163">
        <f t="shared" si="259"/>
        <v>0</v>
      </c>
      <c r="DB122" s="39"/>
      <c r="DC122" s="63"/>
      <c r="DD122" s="179">
        <f t="shared" si="241"/>
        <v>0</v>
      </c>
      <c r="DE122" s="163">
        <f t="shared" si="260"/>
        <v>0</v>
      </c>
      <c r="DF122" s="39"/>
      <c r="DG122" s="62"/>
      <c r="DH122" s="729">
        <f t="shared" si="242"/>
        <v>0</v>
      </c>
      <c r="DI122" s="72">
        <f t="shared" si="261"/>
        <v>0</v>
      </c>
      <c r="DJ122" s="40"/>
      <c r="DK122" s="59"/>
      <c r="DL122" s="163">
        <f t="shared" si="243"/>
        <v>0</v>
      </c>
      <c r="DM122" s="178">
        <f t="shared" si="262"/>
        <v>0</v>
      </c>
      <c r="DN122" s="39"/>
      <c r="DO122" s="63"/>
      <c r="DP122" s="179">
        <f t="shared" si="244"/>
        <v>0</v>
      </c>
      <c r="DQ122" s="221">
        <f t="shared" si="263"/>
        <v>0</v>
      </c>
      <c r="DR122" s="305"/>
    </row>
    <row r="123" spans="1:122" outlineLevel="1" x14ac:dyDescent="0.25">
      <c r="A123" s="46">
        <f t="shared" si="341"/>
        <v>43210</v>
      </c>
      <c r="B123" s="23">
        <v>808</v>
      </c>
      <c r="C123" s="185">
        <v>7.63</v>
      </c>
      <c r="D123" s="24">
        <v>1</v>
      </c>
      <c r="E123" s="26">
        <v>1482</v>
      </c>
      <c r="F123" s="26">
        <f t="shared" si="264"/>
        <v>1482</v>
      </c>
      <c r="G123" s="163">
        <f t="shared" si="265"/>
        <v>1197.4559999999999</v>
      </c>
      <c r="H123" s="24">
        <v>1</v>
      </c>
      <c r="I123" s="26">
        <v>960</v>
      </c>
      <c r="J123" s="26">
        <f t="shared" si="266"/>
        <v>960</v>
      </c>
      <c r="K123" s="163">
        <f t="shared" si="267"/>
        <v>775.68</v>
      </c>
      <c r="L123" s="49">
        <v>84.1</v>
      </c>
      <c r="M123" s="41">
        <v>98.1</v>
      </c>
      <c r="N123" s="26">
        <v>30</v>
      </c>
      <c r="O123" s="26">
        <f t="shared" si="268"/>
        <v>466.66666666666669</v>
      </c>
      <c r="P123" s="163">
        <f t="shared" si="269"/>
        <v>377.06666666666666</v>
      </c>
      <c r="Q123" s="24">
        <v>20</v>
      </c>
      <c r="R123" s="41">
        <v>1.0900000000000001</v>
      </c>
      <c r="S123" s="41">
        <f t="shared" si="270"/>
        <v>21.8</v>
      </c>
      <c r="T123" s="168">
        <f t="shared" si="271"/>
        <v>17.6144</v>
      </c>
      <c r="U123" s="28"/>
      <c r="V123" s="221">
        <f t="shared" ref="V123" si="379">IF(U123=0,0,IF(COUNT(B123)=0,0,(AVERAGE(B123)*U123/1000)))</f>
        <v>0</v>
      </c>
      <c r="W123" s="185">
        <v>8.6</v>
      </c>
      <c r="X123" s="27">
        <v>1</v>
      </c>
      <c r="Y123" s="26">
        <v>550</v>
      </c>
      <c r="Z123" s="186">
        <f t="shared" si="273"/>
        <v>550</v>
      </c>
      <c r="AA123" s="221">
        <f t="shared" si="282"/>
        <v>444.4</v>
      </c>
      <c r="AB123" s="49">
        <v>84.7</v>
      </c>
      <c r="AC123" s="41">
        <v>88.9</v>
      </c>
      <c r="AD123" s="26">
        <v>100</v>
      </c>
      <c r="AE123" s="186">
        <f t="shared" si="274"/>
        <v>42.000000000000028</v>
      </c>
      <c r="AF123" s="163">
        <f t="shared" si="283"/>
        <v>33.936000000000021</v>
      </c>
      <c r="AG123" s="224">
        <v>1</v>
      </c>
      <c r="AH123" s="41">
        <v>0.73</v>
      </c>
      <c r="AI123" s="187">
        <f t="shared" si="275"/>
        <v>0.73</v>
      </c>
      <c r="AJ123" s="168">
        <f t="shared" si="284"/>
        <v>0.58984000000000003</v>
      </c>
      <c r="AK123" s="870"/>
      <c r="AL123" s="731"/>
      <c r="AM123" s="163">
        <f t="shared" ref="AM123" si="380">IF(AL123=0,0,AVERAGE(B116:B123)*(AL123)/1000)</f>
        <v>0</v>
      </c>
      <c r="AN123" s="29">
        <f t="shared" ref="AN123:AN124" si="381">IF(B123=0,0,IF(F123&gt;0,SUM((F123-Z123)/F123*100),0))</f>
        <v>62.88798920377868</v>
      </c>
      <c r="AO123" s="25">
        <f t="shared" si="278"/>
        <v>90.999999999999986</v>
      </c>
      <c r="AP123" s="273">
        <f t="shared" si="279"/>
        <v>96.651376146788991</v>
      </c>
      <c r="AQ123" s="73">
        <v>52.9</v>
      </c>
      <c r="AR123" s="49"/>
      <c r="AS123" s="41"/>
      <c r="AT123" s="41"/>
      <c r="AU123" s="72">
        <f t="shared" si="280"/>
        <v>0</v>
      </c>
      <c r="AV123" s="222" t="s">
        <v>232</v>
      </c>
      <c r="AW123" s="199"/>
      <c r="AX123" s="7" t="s">
        <v>250</v>
      </c>
      <c r="AY123" s="188"/>
      <c r="AZ123" s="39"/>
      <c r="BA123" s="58"/>
      <c r="BB123" s="179">
        <f t="shared" si="227"/>
        <v>0</v>
      </c>
      <c r="BC123" s="163">
        <f t="shared" si="248"/>
        <v>0</v>
      </c>
      <c r="BD123" s="40"/>
      <c r="BE123" s="58"/>
      <c r="BF123" s="179">
        <f t="shared" si="228"/>
        <v>0</v>
      </c>
      <c r="BG123" s="163">
        <f t="shared" si="249"/>
        <v>0</v>
      </c>
      <c r="BH123" s="40" t="s">
        <v>94</v>
      </c>
      <c r="BI123" s="885">
        <v>0.01</v>
      </c>
      <c r="BJ123" s="163">
        <f t="shared" si="229"/>
        <v>4.0400000000000002E-3</v>
      </c>
      <c r="BK123" s="40"/>
      <c r="BL123" s="61"/>
      <c r="BM123" s="179">
        <f t="shared" si="230"/>
        <v>0</v>
      </c>
      <c r="BN123" s="163">
        <f t="shared" si="250"/>
        <v>0</v>
      </c>
      <c r="BO123" s="39"/>
      <c r="BP123" s="57"/>
      <c r="BQ123" s="179">
        <f t="shared" si="231"/>
        <v>0</v>
      </c>
      <c r="BR123" s="163">
        <f t="shared" si="251"/>
        <v>0</v>
      </c>
      <c r="BS123" s="39"/>
      <c r="BT123" s="62"/>
      <c r="BU123" s="179">
        <f t="shared" si="232"/>
        <v>0</v>
      </c>
      <c r="BV123" s="163">
        <f t="shared" si="252"/>
        <v>0</v>
      </c>
      <c r="BW123" s="39"/>
      <c r="BX123" s="56"/>
      <c r="BY123" s="178">
        <f t="shared" si="233"/>
        <v>0</v>
      </c>
      <c r="BZ123" s="163">
        <f t="shared" si="253"/>
        <v>0</v>
      </c>
      <c r="CA123" s="40"/>
      <c r="CB123" s="58"/>
      <c r="CC123" s="179">
        <f t="shared" si="234"/>
        <v>0</v>
      </c>
      <c r="CD123" s="163">
        <f t="shared" si="254"/>
        <v>0</v>
      </c>
      <c r="CE123" s="39"/>
      <c r="CF123" s="62"/>
      <c r="CG123" s="179">
        <f t="shared" si="235"/>
        <v>0</v>
      </c>
      <c r="CH123" s="163">
        <f t="shared" si="255"/>
        <v>0</v>
      </c>
      <c r="CI123" s="39"/>
      <c r="CJ123" s="56"/>
      <c r="CK123" s="178">
        <f t="shared" si="236"/>
        <v>0</v>
      </c>
      <c r="CL123" s="163">
        <f t="shared" si="256"/>
        <v>0</v>
      </c>
      <c r="CM123" s="40"/>
      <c r="CN123" s="86"/>
      <c r="CO123" s="179">
        <f t="shared" si="237"/>
        <v>0</v>
      </c>
      <c r="CP123" s="163">
        <f t="shared" si="257"/>
        <v>0</v>
      </c>
      <c r="CQ123" s="228" t="s">
        <v>94</v>
      </c>
      <c r="CR123" s="61">
        <v>0.01</v>
      </c>
      <c r="CS123" s="167">
        <f t="shared" si="238"/>
        <v>4.0400000000000002E-3</v>
      </c>
      <c r="CT123" s="40"/>
      <c r="CU123" s="59"/>
      <c r="CV123" s="179">
        <f t="shared" si="239"/>
        <v>0</v>
      </c>
      <c r="CW123" s="163">
        <f t="shared" si="258"/>
        <v>0</v>
      </c>
      <c r="CX123" s="39"/>
      <c r="CY123" s="189"/>
      <c r="CZ123" s="179">
        <f t="shared" si="240"/>
        <v>0</v>
      </c>
      <c r="DA123" s="163">
        <f t="shared" si="259"/>
        <v>0</v>
      </c>
      <c r="DB123" s="39"/>
      <c r="DC123" s="63"/>
      <c r="DD123" s="179">
        <f t="shared" si="241"/>
        <v>0</v>
      </c>
      <c r="DE123" s="163">
        <f t="shared" si="260"/>
        <v>0</v>
      </c>
      <c r="DF123" s="39"/>
      <c r="DG123" s="62"/>
      <c r="DH123" s="729">
        <f t="shared" si="242"/>
        <v>0</v>
      </c>
      <c r="DI123" s="72">
        <f t="shared" si="261"/>
        <v>0</v>
      </c>
      <c r="DJ123" s="40"/>
      <c r="DK123" s="59"/>
      <c r="DL123" s="163">
        <f t="shared" si="243"/>
        <v>0</v>
      </c>
      <c r="DM123" s="178">
        <f t="shared" si="262"/>
        <v>0</v>
      </c>
      <c r="DN123" s="39"/>
      <c r="DO123" s="63"/>
      <c r="DP123" s="179">
        <f t="shared" si="244"/>
        <v>0</v>
      </c>
      <c r="DQ123" s="221">
        <f t="shared" si="263"/>
        <v>0</v>
      </c>
      <c r="DR123" s="305"/>
    </row>
    <row r="124" spans="1:122" outlineLevel="1" x14ac:dyDescent="0.25">
      <c r="A124" s="46">
        <f t="shared" si="341"/>
        <v>43211</v>
      </c>
      <c r="B124" s="23">
        <v>983</v>
      </c>
      <c r="C124" s="185">
        <v>8.64</v>
      </c>
      <c r="D124" s="24">
        <v>1</v>
      </c>
      <c r="E124" s="26">
        <v>1274</v>
      </c>
      <c r="F124" s="26">
        <f t="shared" si="264"/>
        <v>1274</v>
      </c>
      <c r="G124" s="163">
        <f t="shared" si="265"/>
        <v>1252.3420000000001</v>
      </c>
      <c r="H124" s="24">
        <v>1</v>
      </c>
      <c r="I124" s="26">
        <v>619</v>
      </c>
      <c r="J124" s="26">
        <f t="shared" si="266"/>
        <v>619</v>
      </c>
      <c r="K124" s="163">
        <f t="shared" si="267"/>
        <v>608.47699999999998</v>
      </c>
      <c r="L124" s="49">
        <v>84.6</v>
      </c>
      <c r="M124" s="41">
        <v>100.4</v>
      </c>
      <c r="N124" s="26">
        <v>30</v>
      </c>
      <c r="O124" s="26">
        <f t="shared" si="268"/>
        <v>526.66666666666708</v>
      </c>
      <c r="P124" s="163">
        <f t="shared" si="269"/>
        <v>517.71333333333371</v>
      </c>
      <c r="Q124" s="24">
        <v>20</v>
      </c>
      <c r="R124" s="41">
        <v>0.99399999999999999</v>
      </c>
      <c r="S124" s="41">
        <f t="shared" si="270"/>
        <v>19.88</v>
      </c>
      <c r="T124" s="168">
        <f t="shared" si="271"/>
        <v>19.542039999999997</v>
      </c>
      <c r="U124" s="28"/>
      <c r="V124" s="221">
        <f t="shared" ref="V124" si="382">IF(U124=0,0,AVERAGE(B122:B124)*(U124)/1000)</f>
        <v>0</v>
      </c>
      <c r="W124" s="185">
        <v>8.76</v>
      </c>
      <c r="X124" s="27">
        <v>1</v>
      </c>
      <c r="Y124" s="26">
        <v>279</v>
      </c>
      <c r="Z124" s="186">
        <f t="shared" si="273"/>
        <v>279</v>
      </c>
      <c r="AA124" s="221">
        <f t="shared" si="282"/>
        <v>274.25700000000001</v>
      </c>
      <c r="AB124" s="49">
        <v>86.3</v>
      </c>
      <c r="AC124" s="41">
        <v>88.6</v>
      </c>
      <c r="AD124" s="26">
        <v>100</v>
      </c>
      <c r="AE124" s="186">
        <f t="shared" si="274"/>
        <v>22.999999999999972</v>
      </c>
      <c r="AF124" s="163">
        <f t="shared" si="283"/>
        <v>22.60899999999997</v>
      </c>
      <c r="AG124" s="224">
        <v>1</v>
      </c>
      <c r="AH124" s="41">
        <v>0.61799999999999999</v>
      </c>
      <c r="AI124" s="187">
        <f t="shared" si="275"/>
        <v>0.61799999999999999</v>
      </c>
      <c r="AJ124" s="168">
        <f t="shared" si="284"/>
        <v>0.60749399999999998</v>
      </c>
      <c r="AK124" s="870"/>
      <c r="AL124" s="731"/>
      <c r="AM124" s="163">
        <f t="shared" ref="AM124" si="383">IF(AL124=0,0,AVERAGE(B119:B124)*(AL124)/1000)</f>
        <v>0</v>
      </c>
      <c r="AN124" s="29">
        <f t="shared" si="381"/>
        <v>78.100470957613808</v>
      </c>
      <c r="AO124" s="25">
        <f t="shared" si="278"/>
        <v>95.632911392405063</v>
      </c>
      <c r="AP124" s="273">
        <f t="shared" si="279"/>
        <v>96.891348088531188</v>
      </c>
      <c r="AQ124" s="259">
        <v>52.4</v>
      </c>
      <c r="AR124" s="49"/>
      <c r="AS124" s="41"/>
      <c r="AT124" s="41"/>
      <c r="AU124" s="71">
        <f t="shared" si="280"/>
        <v>0</v>
      </c>
      <c r="AV124" s="222" t="s">
        <v>232</v>
      </c>
      <c r="AW124" s="199"/>
      <c r="AX124" s="7" t="s">
        <v>250</v>
      </c>
      <c r="AY124" s="188"/>
      <c r="AZ124" s="39"/>
      <c r="BA124" s="58"/>
      <c r="BB124" s="179">
        <f t="shared" si="227"/>
        <v>0</v>
      </c>
      <c r="BC124" s="163">
        <f t="shared" si="248"/>
        <v>0</v>
      </c>
      <c r="BD124" s="40"/>
      <c r="BE124" s="58"/>
      <c r="BF124" s="179">
        <f t="shared" si="228"/>
        <v>0</v>
      </c>
      <c r="BG124" s="163">
        <f t="shared" si="249"/>
        <v>0</v>
      </c>
      <c r="BH124" s="40" t="s">
        <v>94</v>
      </c>
      <c r="BI124" s="885">
        <v>0.01</v>
      </c>
      <c r="BJ124" s="163">
        <f t="shared" si="229"/>
        <v>4.9150000000000001E-3</v>
      </c>
      <c r="BK124" s="40"/>
      <c r="BL124" s="61"/>
      <c r="BM124" s="179">
        <f t="shared" si="230"/>
        <v>0</v>
      </c>
      <c r="BN124" s="163">
        <f t="shared" si="250"/>
        <v>0</v>
      </c>
      <c r="BO124" s="39"/>
      <c r="BP124" s="57"/>
      <c r="BQ124" s="179">
        <f t="shared" si="231"/>
        <v>0</v>
      </c>
      <c r="BR124" s="163">
        <f t="shared" si="251"/>
        <v>0</v>
      </c>
      <c r="BS124" s="39"/>
      <c r="BT124" s="62"/>
      <c r="BU124" s="179">
        <f t="shared" si="232"/>
        <v>0</v>
      </c>
      <c r="BV124" s="163">
        <f t="shared" si="252"/>
        <v>0</v>
      </c>
      <c r="BW124" s="39"/>
      <c r="BX124" s="56"/>
      <c r="BY124" s="178">
        <f t="shared" si="233"/>
        <v>0</v>
      </c>
      <c r="BZ124" s="163">
        <f t="shared" si="253"/>
        <v>0</v>
      </c>
      <c r="CA124" s="40"/>
      <c r="CB124" s="58"/>
      <c r="CC124" s="179">
        <f t="shared" si="234"/>
        <v>0</v>
      </c>
      <c r="CD124" s="163">
        <f t="shared" si="254"/>
        <v>0</v>
      </c>
      <c r="CE124" s="39"/>
      <c r="CF124" s="62"/>
      <c r="CG124" s="179">
        <f t="shared" si="235"/>
        <v>0</v>
      </c>
      <c r="CH124" s="163">
        <f t="shared" si="255"/>
        <v>0</v>
      </c>
      <c r="CI124" s="39"/>
      <c r="CJ124" s="56"/>
      <c r="CK124" s="178">
        <f t="shared" si="236"/>
        <v>0</v>
      </c>
      <c r="CL124" s="163">
        <f t="shared" si="256"/>
        <v>0</v>
      </c>
      <c r="CM124" s="40"/>
      <c r="CN124" s="86"/>
      <c r="CO124" s="179">
        <f t="shared" si="237"/>
        <v>0</v>
      </c>
      <c r="CP124" s="163">
        <f t="shared" si="257"/>
        <v>0</v>
      </c>
      <c r="CQ124" s="228" t="s">
        <v>94</v>
      </c>
      <c r="CR124" s="61">
        <v>0.01</v>
      </c>
      <c r="CS124" s="167">
        <f t="shared" si="238"/>
        <v>4.9150000000000001E-3</v>
      </c>
      <c r="CT124" s="40"/>
      <c r="CU124" s="59"/>
      <c r="CV124" s="179">
        <f t="shared" si="239"/>
        <v>0</v>
      </c>
      <c r="CW124" s="163">
        <f t="shared" si="258"/>
        <v>0</v>
      </c>
      <c r="CX124" s="39"/>
      <c r="CY124" s="189"/>
      <c r="CZ124" s="179">
        <f t="shared" si="240"/>
        <v>0</v>
      </c>
      <c r="DA124" s="163">
        <f t="shared" si="259"/>
        <v>0</v>
      </c>
      <c r="DB124" s="39"/>
      <c r="DC124" s="63"/>
      <c r="DD124" s="179">
        <f t="shared" si="241"/>
        <v>0</v>
      </c>
      <c r="DE124" s="163">
        <f t="shared" si="260"/>
        <v>0</v>
      </c>
      <c r="DF124" s="39"/>
      <c r="DG124" s="62"/>
      <c r="DH124" s="729">
        <f t="shared" si="242"/>
        <v>0</v>
      </c>
      <c r="DI124" s="72">
        <f t="shared" si="261"/>
        <v>0</v>
      </c>
      <c r="DJ124" s="40"/>
      <c r="DK124" s="59"/>
      <c r="DL124" s="163">
        <f t="shared" si="243"/>
        <v>0</v>
      </c>
      <c r="DM124" s="178">
        <f t="shared" si="262"/>
        <v>0</v>
      </c>
      <c r="DN124" s="39"/>
      <c r="DO124" s="63"/>
      <c r="DP124" s="179">
        <f t="shared" si="244"/>
        <v>0</v>
      </c>
      <c r="DQ124" s="221">
        <f t="shared" si="263"/>
        <v>0</v>
      </c>
      <c r="DR124" s="305"/>
    </row>
    <row r="125" spans="1:122" outlineLevel="1" x14ac:dyDescent="0.25">
      <c r="A125" s="46">
        <f t="shared" si="341"/>
        <v>43212</v>
      </c>
      <c r="B125" s="23">
        <v>185</v>
      </c>
      <c r="C125" s="185">
        <v>8.7799999999999994</v>
      </c>
      <c r="D125" s="24">
        <v>1</v>
      </c>
      <c r="E125" s="26">
        <v>1578</v>
      </c>
      <c r="F125" s="26">
        <f t="shared" si="264"/>
        <v>1578</v>
      </c>
      <c r="G125" s="163">
        <f t="shared" si="265"/>
        <v>291.93</v>
      </c>
      <c r="H125" s="24">
        <v>1</v>
      </c>
      <c r="I125" s="26">
        <v>1243</v>
      </c>
      <c r="J125" s="26">
        <f t="shared" si="266"/>
        <v>1243</v>
      </c>
      <c r="K125" s="163">
        <f t="shared" si="267"/>
        <v>229.95500000000001</v>
      </c>
      <c r="L125" s="49">
        <v>84.9</v>
      </c>
      <c r="M125" s="41">
        <v>96.9</v>
      </c>
      <c r="N125" s="26">
        <v>30</v>
      </c>
      <c r="O125" s="26">
        <f t="shared" si="268"/>
        <v>400</v>
      </c>
      <c r="P125" s="163">
        <f t="shared" si="269"/>
        <v>74</v>
      </c>
      <c r="Q125" s="24">
        <v>20</v>
      </c>
      <c r="R125" s="41">
        <v>0.86</v>
      </c>
      <c r="S125" s="41">
        <f t="shared" si="270"/>
        <v>17.2</v>
      </c>
      <c r="T125" s="168">
        <f t="shared" si="271"/>
        <v>3.1819999999999999</v>
      </c>
      <c r="U125" s="28"/>
      <c r="V125" s="221">
        <f t="shared" ref="V125" si="384">IF(U125=0,0,IF(COUNT(B125)=0,0,(AVERAGE(B125)*U125/1000)))</f>
        <v>0</v>
      </c>
      <c r="W125" s="185">
        <v>8.9</v>
      </c>
      <c r="X125" s="27">
        <v>1</v>
      </c>
      <c r="Y125" s="26">
        <v>936</v>
      </c>
      <c r="Z125" s="186">
        <f t="shared" si="273"/>
        <v>936</v>
      </c>
      <c r="AA125" s="221">
        <f t="shared" si="282"/>
        <v>173.16</v>
      </c>
      <c r="AB125" s="49">
        <v>84</v>
      </c>
      <c r="AC125" s="41">
        <v>89.2</v>
      </c>
      <c r="AD125" s="26">
        <v>100</v>
      </c>
      <c r="AE125" s="186">
        <f t="shared" si="274"/>
        <v>52.000000000000028</v>
      </c>
      <c r="AF125" s="163">
        <f t="shared" si="283"/>
        <v>9.6200000000000063</v>
      </c>
      <c r="AG125" s="224">
        <v>2</v>
      </c>
      <c r="AH125" s="41">
        <v>0.99199999999999999</v>
      </c>
      <c r="AI125" s="187">
        <f t="shared" si="275"/>
        <v>1.984</v>
      </c>
      <c r="AJ125" s="168">
        <f t="shared" si="284"/>
        <v>0.36704000000000003</v>
      </c>
      <c r="AK125" s="870"/>
      <c r="AL125" s="731"/>
      <c r="AM125" s="163">
        <f t="shared" ref="AM125" si="385">IF(AL125=0,0,AVERAGE(B118:B125)*(AL125)/1000)</f>
        <v>0</v>
      </c>
      <c r="AN125" s="29">
        <f t="shared" ref="AN125:AN126" si="386">IF(B125=0,0,IF(F125&gt;0,SUM((F125-Z125)/F125*100),0))</f>
        <v>40.684410646387832</v>
      </c>
      <c r="AO125" s="25">
        <f t="shared" si="278"/>
        <v>87</v>
      </c>
      <c r="AP125" s="273">
        <f t="shared" si="279"/>
        <v>88.465116279069761</v>
      </c>
      <c r="AQ125" s="73">
        <v>53.3</v>
      </c>
      <c r="AR125" s="49"/>
      <c r="AS125" s="41"/>
      <c r="AT125" s="41"/>
      <c r="AU125" s="72">
        <f t="shared" si="280"/>
        <v>0</v>
      </c>
      <c r="AV125" s="222" t="s">
        <v>232</v>
      </c>
      <c r="AW125" s="199"/>
      <c r="AX125" s="7" t="s">
        <v>258</v>
      </c>
      <c r="AY125" s="188"/>
      <c r="AZ125" s="39"/>
      <c r="BA125" s="58"/>
      <c r="BB125" s="179">
        <f t="shared" si="227"/>
        <v>0</v>
      </c>
      <c r="BC125" s="163">
        <f t="shared" si="248"/>
        <v>0</v>
      </c>
      <c r="BD125" s="40"/>
      <c r="BE125" s="58"/>
      <c r="BF125" s="179">
        <f t="shared" si="228"/>
        <v>0</v>
      </c>
      <c r="BG125" s="163">
        <f t="shared" si="249"/>
        <v>0</v>
      </c>
      <c r="BH125" s="40" t="s">
        <v>94</v>
      </c>
      <c r="BI125" s="885">
        <v>0.01</v>
      </c>
      <c r="BJ125" s="163">
        <f t="shared" si="229"/>
        <v>9.2500000000000004E-4</v>
      </c>
      <c r="BK125" s="40"/>
      <c r="BL125" s="61"/>
      <c r="BM125" s="179">
        <f t="shared" si="230"/>
        <v>0</v>
      </c>
      <c r="BN125" s="163">
        <f t="shared" si="250"/>
        <v>0</v>
      </c>
      <c r="BO125" s="39"/>
      <c r="BP125" s="57"/>
      <c r="BQ125" s="179">
        <f t="shared" si="231"/>
        <v>0</v>
      </c>
      <c r="BR125" s="163">
        <f t="shared" si="251"/>
        <v>0</v>
      </c>
      <c r="BS125" s="39"/>
      <c r="BT125" s="62"/>
      <c r="BU125" s="179">
        <f t="shared" si="232"/>
        <v>0</v>
      </c>
      <c r="BV125" s="163">
        <f t="shared" si="252"/>
        <v>0</v>
      </c>
      <c r="BW125" s="39"/>
      <c r="BX125" s="56"/>
      <c r="BY125" s="178">
        <f t="shared" si="233"/>
        <v>0</v>
      </c>
      <c r="BZ125" s="163">
        <f t="shared" si="253"/>
        <v>0</v>
      </c>
      <c r="CA125" s="40"/>
      <c r="CB125" s="58"/>
      <c r="CC125" s="179">
        <f t="shared" si="234"/>
        <v>0</v>
      </c>
      <c r="CD125" s="163">
        <f t="shared" si="254"/>
        <v>0</v>
      </c>
      <c r="CE125" s="39"/>
      <c r="CF125" s="62"/>
      <c r="CG125" s="179">
        <f t="shared" si="235"/>
        <v>0</v>
      </c>
      <c r="CH125" s="163">
        <f t="shared" si="255"/>
        <v>0</v>
      </c>
      <c r="CI125" s="39"/>
      <c r="CJ125" s="56"/>
      <c r="CK125" s="178">
        <f t="shared" si="236"/>
        <v>0</v>
      </c>
      <c r="CL125" s="163">
        <f t="shared" si="256"/>
        <v>0</v>
      </c>
      <c r="CM125" s="40"/>
      <c r="CN125" s="86"/>
      <c r="CO125" s="179">
        <f t="shared" si="237"/>
        <v>0</v>
      </c>
      <c r="CP125" s="163">
        <f t="shared" si="257"/>
        <v>0</v>
      </c>
      <c r="CQ125" s="228" t="s">
        <v>94</v>
      </c>
      <c r="CR125" s="61">
        <v>0.01</v>
      </c>
      <c r="CS125" s="167">
        <f t="shared" si="238"/>
        <v>9.2500000000000004E-4</v>
      </c>
      <c r="CT125" s="40"/>
      <c r="CU125" s="59"/>
      <c r="CV125" s="179">
        <f t="shared" si="239"/>
        <v>0</v>
      </c>
      <c r="CW125" s="163">
        <f t="shared" si="258"/>
        <v>0</v>
      </c>
      <c r="CX125" s="39"/>
      <c r="CY125" s="189"/>
      <c r="CZ125" s="179">
        <f t="shared" si="240"/>
        <v>0</v>
      </c>
      <c r="DA125" s="163">
        <f t="shared" si="259"/>
        <v>0</v>
      </c>
      <c r="DB125" s="39"/>
      <c r="DC125" s="63"/>
      <c r="DD125" s="179">
        <f t="shared" si="241"/>
        <v>0</v>
      </c>
      <c r="DE125" s="163">
        <f t="shared" si="260"/>
        <v>0</v>
      </c>
      <c r="DF125" s="39"/>
      <c r="DG125" s="62"/>
      <c r="DH125" s="729">
        <f t="shared" si="242"/>
        <v>0</v>
      </c>
      <c r="DI125" s="72">
        <f t="shared" si="261"/>
        <v>0</v>
      </c>
      <c r="DJ125" s="40"/>
      <c r="DK125" s="59"/>
      <c r="DL125" s="163">
        <f t="shared" si="243"/>
        <v>0</v>
      </c>
      <c r="DM125" s="178">
        <f t="shared" si="262"/>
        <v>0</v>
      </c>
      <c r="DN125" s="39"/>
      <c r="DO125" s="63"/>
      <c r="DP125" s="179">
        <f t="shared" si="244"/>
        <v>0</v>
      </c>
      <c r="DQ125" s="221">
        <f t="shared" si="263"/>
        <v>0</v>
      </c>
      <c r="DR125" s="305"/>
    </row>
    <row r="126" spans="1:122" outlineLevel="1" x14ac:dyDescent="0.25">
      <c r="A126" s="46">
        <f t="shared" si="341"/>
        <v>43213</v>
      </c>
      <c r="B126" s="23">
        <v>799</v>
      </c>
      <c r="C126" s="185">
        <v>7.84</v>
      </c>
      <c r="D126" s="24">
        <v>1</v>
      </c>
      <c r="E126" s="26">
        <v>1368</v>
      </c>
      <c r="F126" s="26">
        <f t="shared" si="264"/>
        <v>1368</v>
      </c>
      <c r="G126" s="163">
        <f t="shared" si="265"/>
        <v>1093.0319999999999</v>
      </c>
      <c r="H126" s="24">
        <v>1</v>
      </c>
      <c r="I126" s="26">
        <v>864</v>
      </c>
      <c r="J126" s="26">
        <f t="shared" si="266"/>
        <v>864</v>
      </c>
      <c r="K126" s="163">
        <f t="shared" si="267"/>
        <v>690.33600000000001</v>
      </c>
      <c r="L126" s="49">
        <v>82.6</v>
      </c>
      <c r="M126" s="41">
        <v>98.7</v>
      </c>
      <c r="N126" s="26">
        <v>32</v>
      </c>
      <c r="O126" s="26">
        <f t="shared" si="268"/>
        <v>503.12500000000028</v>
      </c>
      <c r="P126" s="163">
        <f t="shared" si="269"/>
        <v>401.99687500000022</v>
      </c>
      <c r="Q126" s="24">
        <v>20</v>
      </c>
      <c r="R126" s="41">
        <v>1.2</v>
      </c>
      <c r="S126" s="41">
        <f t="shared" si="270"/>
        <v>24</v>
      </c>
      <c r="T126" s="168">
        <f t="shared" si="271"/>
        <v>19.175999999999998</v>
      </c>
      <c r="U126" s="28"/>
      <c r="V126" s="221">
        <f t="shared" ref="V126" si="387">IF(U126=0,0,AVERAGE(B124:B126)*(U126)/1000)</f>
        <v>0</v>
      </c>
      <c r="W126" s="185">
        <v>8.75</v>
      </c>
      <c r="X126" s="27">
        <v>1</v>
      </c>
      <c r="Y126" s="26">
        <v>678</v>
      </c>
      <c r="Z126" s="186">
        <f t="shared" si="273"/>
        <v>678</v>
      </c>
      <c r="AA126" s="221">
        <f t="shared" si="282"/>
        <v>541.72199999999998</v>
      </c>
      <c r="AB126" s="49">
        <v>83.4</v>
      </c>
      <c r="AC126" s="41">
        <v>85.4</v>
      </c>
      <c r="AD126" s="26">
        <v>70</v>
      </c>
      <c r="AE126" s="186">
        <f t="shared" si="274"/>
        <v>28.571428571428573</v>
      </c>
      <c r="AF126" s="163">
        <f t="shared" si="283"/>
        <v>22.828571428571433</v>
      </c>
      <c r="AG126" s="224">
        <v>1</v>
      </c>
      <c r="AH126" s="41">
        <v>0.82299999999999995</v>
      </c>
      <c r="AI126" s="187">
        <f t="shared" si="275"/>
        <v>0.82299999999999995</v>
      </c>
      <c r="AJ126" s="168">
        <f t="shared" si="284"/>
        <v>0.65757699999999997</v>
      </c>
      <c r="AK126" s="870"/>
      <c r="AL126" s="731"/>
      <c r="AM126" s="163">
        <f t="shared" ref="AM126" si="388">IF(AL126=0,0,AVERAGE(B121:B126)*(AL126)/1000)</f>
        <v>0</v>
      </c>
      <c r="AN126" s="29">
        <f t="shared" si="386"/>
        <v>50.438596491228068</v>
      </c>
      <c r="AO126" s="25">
        <f t="shared" si="278"/>
        <v>94.321206743567004</v>
      </c>
      <c r="AP126" s="273">
        <f t="shared" si="279"/>
        <v>96.570833333333326</v>
      </c>
      <c r="AQ126" s="259">
        <v>52.7</v>
      </c>
      <c r="AR126" s="49"/>
      <c r="AS126" s="41"/>
      <c r="AT126" s="41"/>
      <c r="AU126" s="71">
        <f t="shared" si="280"/>
        <v>0</v>
      </c>
      <c r="AV126" s="222" t="s">
        <v>232</v>
      </c>
      <c r="AW126" s="199"/>
      <c r="AX126" s="7" t="s">
        <v>255</v>
      </c>
      <c r="AY126" s="188"/>
      <c r="AZ126" s="39"/>
      <c r="BA126" s="58"/>
      <c r="BB126" s="179">
        <f t="shared" si="227"/>
        <v>0</v>
      </c>
      <c r="BC126" s="163">
        <f t="shared" si="248"/>
        <v>0</v>
      </c>
      <c r="BD126" s="40"/>
      <c r="BE126" s="58"/>
      <c r="BF126" s="179">
        <f t="shared" si="228"/>
        <v>0</v>
      </c>
      <c r="BG126" s="163">
        <f t="shared" si="249"/>
        <v>0</v>
      </c>
      <c r="BH126" s="40" t="s">
        <v>94</v>
      </c>
      <c r="BI126" s="885">
        <v>0.01</v>
      </c>
      <c r="BJ126" s="163">
        <f t="shared" si="229"/>
        <v>3.9950000000000003E-3</v>
      </c>
      <c r="BK126" s="40"/>
      <c r="BL126" s="61"/>
      <c r="BM126" s="179">
        <f t="shared" si="230"/>
        <v>0</v>
      </c>
      <c r="BN126" s="163">
        <f t="shared" si="250"/>
        <v>0</v>
      </c>
      <c r="BO126" s="39"/>
      <c r="BP126" s="57"/>
      <c r="BQ126" s="179">
        <f t="shared" si="231"/>
        <v>0</v>
      </c>
      <c r="BR126" s="163">
        <f t="shared" si="251"/>
        <v>0</v>
      </c>
      <c r="BS126" s="39"/>
      <c r="BT126" s="62"/>
      <c r="BU126" s="179">
        <f t="shared" si="232"/>
        <v>0</v>
      </c>
      <c r="BV126" s="163">
        <f t="shared" si="252"/>
        <v>0</v>
      </c>
      <c r="BW126" s="39"/>
      <c r="BX126" s="56"/>
      <c r="BY126" s="178">
        <f t="shared" si="233"/>
        <v>0</v>
      </c>
      <c r="BZ126" s="163">
        <f t="shared" si="253"/>
        <v>0</v>
      </c>
      <c r="CA126" s="40"/>
      <c r="CB126" s="58"/>
      <c r="CC126" s="179">
        <f t="shared" si="234"/>
        <v>0</v>
      </c>
      <c r="CD126" s="163">
        <f t="shared" si="254"/>
        <v>0</v>
      </c>
      <c r="CE126" s="39"/>
      <c r="CF126" s="62"/>
      <c r="CG126" s="179">
        <f t="shared" si="235"/>
        <v>0</v>
      </c>
      <c r="CH126" s="163">
        <f t="shared" si="255"/>
        <v>0</v>
      </c>
      <c r="CI126" s="39"/>
      <c r="CJ126" s="56"/>
      <c r="CK126" s="178">
        <f t="shared" si="236"/>
        <v>0</v>
      </c>
      <c r="CL126" s="163">
        <f t="shared" si="256"/>
        <v>0</v>
      </c>
      <c r="CM126" s="40"/>
      <c r="CN126" s="86"/>
      <c r="CO126" s="179">
        <f t="shared" si="237"/>
        <v>0</v>
      </c>
      <c r="CP126" s="163">
        <f t="shared" si="257"/>
        <v>0</v>
      </c>
      <c r="CQ126" s="228" t="s">
        <v>94</v>
      </c>
      <c r="CR126" s="61">
        <v>0.01</v>
      </c>
      <c r="CS126" s="167">
        <f t="shared" si="238"/>
        <v>3.9950000000000003E-3</v>
      </c>
      <c r="CT126" s="40"/>
      <c r="CU126" s="59"/>
      <c r="CV126" s="179">
        <f t="shared" si="239"/>
        <v>0</v>
      </c>
      <c r="CW126" s="163">
        <f t="shared" si="258"/>
        <v>0</v>
      </c>
      <c r="CX126" s="39"/>
      <c r="CY126" s="189"/>
      <c r="CZ126" s="179">
        <f t="shared" si="240"/>
        <v>0</v>
      </c>
      <c r="DA126" s="163">
        <f t="shared" si="259"/>
        <v>0</v>
      </c>
      <c r="DB126" s="39"/>
      <c r="DC126" s="63"/>
      <c r="DD126" s="179">
        <f t="shared" si="241"/>
        <v>0</v>
      </c>
      <c r="DE126" s="163">
        <f t="shared" si="260"/>
        <v>0</v>
      </c>
      <c r="DF126" s="39"/>
      <c r="DG126" s="62"/>
      <c r="DH126" s="729">
        <f t="shared" si="242"/>
        <v>0</v>
      </c>
      <c r="DI126" s="72">
        <f t="shared" si="261"/>
        <v>0</v>
      </c>
      <c r="DJ126" s="40"/>
      <c r="DK126" s="59"/>
      <c r="DL126" s="163">
        <f t="shared" si="243"/>
        <v>0</v>
      </c>
      <c r="DM126" s="178">
        <f t="shared" si="262"/>
        <v>0</v>
      </c>
      <c r="DN126" s="39"/>
      <c r="DO126" s="63"/>
      <c r="DP126" s="179">
        <f t="shared" si="244"/>
        <v>0</v>
      </c>
      <c r="DQ126" s="221">
        <f t="shared" si="263"/>
        <v>0</v>
      </c>
      <c r="DR126" s="305"/>
    </row>
    <row r="127" spans="1:122" outlineLevel="1" x14ac:dyDescent="0.25">
      <c r="A127" s="46">
        <f t="shared" si="341"/>
        <v>43214</v>
      </c>
      <c r="B127" s="23">
        <v>868</v>
      </c>
      <c r="C127" s="185">
        <v>7.8</v>
      </c>
      <c r="D127" s="24">
        <v>1</v>
      </c>
      <c r="E127" s="26">
        <v>1489</v>
      </c>
      <c r="F127" s="26">
        <f t="shared" si="264"/>
        <v>1489</v>
      </c>
      <c r="G127" s="163">
        <f t="shared" si="265"/>
        <v>1292.452</v>
      </c>
      <c r="H127" s="24">
        <v>1</v>
      </c>
      <c r="I127" s="26">
        <v>898</v>
      </c>
      <c r="J127" s="26">
        <f t="shared" si="266"/>
        <v>898</v>
      </c>
      <c r="K127" s="163">
        <f t="shared" si="267"/>
        <v>779.46400000000006</v>
      </c>
      <c r="L127" s="49">
        <v>84.8</v>
      </c>
      <c r="M127" s="41">
        <v>103</v>
      </c>
      <c r="N127" s="26">
        <v>30</v>
      </c>
      <c r="O127" s="26">
        <f t="shared" si="268"/>
        <v>606.66666666666674</v>
      </c>
      <c r="P127" s="163">
        <f t="shared" si="269"/>
        <v>526.5866666666667</v>
      </c>
      <c r="Q127" s="24">
        <v>20</v>
      </c>
      <c r="R127" s="41">
        <v>1.76</v>
      </c>
      <c r="S127" s="41">
        <f t="shared" si="270"/>
        <v>35.200000000000003</v>
      </c>
      <c r="T127" s="168">
        <f t="shared" si="271"/>
        <v>30.553600000000003</v>
      </c>
      <c r="U127" s="28">
        <v>46</v>
      </c>
      <c r="V127" s="221">
        <f t="shared" ref="V127" si="389">IF(U127=0,0,IF(COUNT(B127)=0,0,(AVERAGE(B127)*U127/1000)))</f>
        <v>39.927999999999997</v>
      </c>
      <c r="W127" s="185">
        <v>8.68</v>
      </c>
      <c r="X127" s="27">
        <v>1</v>
      </c>
      <c r="Y127" s="26">
        <v>481</v>
      </c>
      <c r="Z127" s="186">
        <f t="shared" si="273"/>
        <v>481</v>
      </c>
      <c r="AA127" s="221">
        <f t="shared" si="282"/>
        <v>417.50799999999998</v>
      </c>
      <c r="AB127" s="49">
        <v>87.1</v>
      </c>
      <c r="AC127" s="41">
        <v>90.7</v>
      </c>
      <c r="AD127" s="26">
        <v>100</v>
      </c>
      <c r="AE127" s="186">
        <f t="shared" si="274"/>
        <v>36.000000000000085</v>
      </c>
      <c r="AF127" s="163">
        <f t="shared" si="283"/>
        <v>31.248000000000072</v>
      </c>
      <c r="AG127" s="224">
        <v>1</v>
      </c>
      <c r="AH127" s="41">
        <v>0.86399999999999999</v>
      </c>
      <c r="AI127" s="187">
        <f t="shared" si="275"/>
        <v>0.86399999999999999</v>
      </c>
      <c r="AJ127" s="168">
        <f t="shared" si="284"/>
        <v>0.74995199999999995</v>
      </c>
      <c r="AK127" s="870"/>
      <c r="AL127" s="731">
        <v>25.6</v>
      </c>
      <c r="AM127" s="163">
        <f t="shared" ref="AM127" si="390">IF(AL127=0,0,AVERAGE(B120:B127)*(AL127)/1000)</f>
        <v>19.449600000000004</v>
      </c>
      <c r="AN127" s="29">
        <f t="shared" ref="AN127:AN128" si="391">IF(B127=0,0,IF(F127&gt;0,SUM((F127-Z127)/F127*100),0))</f>
        <v>67.696440564137006</v>
      </c>
      <c r="AO127" s="25">
        <f t="shared" si="278"/>
        <v>94.065934065934044</v>
      </c>
      <c r="AP127" s="273">
        <f t="shared" si="279"/>
        <v>97.545454545454561</v>
      </c>
      <c r="AQ127" s="73">
        <v>52.04</v>
      </c>
      <c r="AR127" s="49">
        <v>21.85</v>
      </c>
      <c r="AS127" s="41">
        <v>22.1</v>
      </c>
      <c r="AT127" s="41">
        <v>21.98</v>
      </c>
      <c r="AU127" s="72">
        <f t="shared" si="280"/>
        <v>51.999999999999602</v>
      </c>
      <c r="AV127" s="222" t="s">
        <v>232</v>
      </c>
      <c r="AW127" s="199"/>
      <c r="AX127" s="7" t="s">
        <v>256</v>
      </c>
      <c r="AY127" s="188"/>
      <c r="AZ127" s="39"/>
      <c r="BA127" s="58">
        <v>7.7</v>
      </c>
      <c r="BB127" s="179">
        <f t="shared" si="227"/>
        <v>6.6836000000000002</v>
      </c>
      <c r="BC127" s="163">
        <f t="shared" si="248"/>
        <v>6.6836000000000002</v>
      </c>
      <c r="BD127" s="40" t="s">
        <v>94</v>
      </c>
      <c r="BE127" s="58">
        <v>0.06</v>
      </c>
      <c r="BF127" s="179">
        <f t="shared" si="228"/>
        <v>2.6040000000000001E-2</v>
      </c>
      <c r="BG127" s="163">
        <f t="shared" si="249"/>
        <v>5.2080000000000001E-2</v>
      </c>
      <c r="BH127" s="40"/>
      <c r="BI127" s="885">
        <v>0.01</v>
      </c>
      <c r="BJ127" s="163">
        <f t="shared" si="229"/>
        <v>8.6800000000000002E-3</v>
      </c>
      <c r="BK127" s="40" t="s">
        <v>94</v>
      </c>
      <c r="BL127" s="61">
        <v>0.03</v>
      </c>
      <c r="BM127" s="179">
        <f t="shared" si="230"/>
        <v>1.302E-2</v>
      </c>
      <c r="BN127" s="163">
        <f t="shared" si="250"/>
        <v>2.6040000000000001E-2</v>
      </c>
      <c r="BO127" s="39"/>
      <c r="BP127" s="57">
        <v>10.95</v>
      </c>
      <c r="BQ127" s="179">
        <f t="shared" si="231"/>
        <v>9.5045999999999982</v>
      </c>
      <c r="BR127" s="163">
        <f t="shared" si="251"/>
        <v>9.5045999999999982</v>
      </c>
      <c r="BS127" s="39"/>
      <c r="BT127" s="62">
        <v>2.72</v>
      </c>
      <c r="BU127" s="179">
        <f t="shared" si="232"/>
        <v>2.3609599999999999</v>
      </c>
      <c r="BV127" s="163">
        <f t="shared" si="252"/>
        <v>2.3609599999999999</v>
      </c>
      <c r="BW127" s="39"/>
      <c r="BX127" s="56">
        <v>0.13</v>
      </c>
      <c r="BY127" s="178">
        <f t="shared" si="233"/>
        <v>0.11284000000000001</v>
      </c>
      <c r="BZ127" s="163">
        <f t="shared" si="253"/>
        <v>0.11284000000000001</v>
      </c>
      <c r="CA127" s="40"/>
      <c r="CB127" s="58">
        <v>7.0000000000000007E-2</v>
      </c>
      <c r="CC127" s="179">
        <f t="shared" si="234"/>
        <v>6.0760000000000008E-2</v>
      </c>
      <c r="CD127" s="163">
        <f t="shared" si="254"/>
        <v>6.0760000000000008E-2</v>
      </c>
      <c r="CE127" s="39"/>
      <c r="CF127" s="62">
        <v>23.78</v>
      </c>
      <c r="CG127" s="179">
        <f t="shared" si="235"/>
        <v>20.64104</v>
      </c>
      <c r="CH127" s="163">
        <f t="shared" si="255"/>
        <v>20.64104</v>
      </c>
      <c r="CI127" s="39"/>
      <c r="CJ127" s="56">
        <v>1.2</v>
      </c>
      <c r="CK127" s="178">
        <f t="shared" si="236"/>
        <v>1.0415999999999999</v>
      </c>
      <c r="CL127" s="163">
        <f t="shared" si="256"/>
        <v>1.0415999999999999</v>
      </c>
      <c r="CM127" s="40" t="s">
        <v>94</v>
      </c>
      <c r="CN127" s="86">
        <v>0.06</v>
      </c>
      <c r="CO127" s="179">
        <f t="shared" si="237"/>
        <v>2.6040000000000001E-2</v>
      </c>
      <c r="CP127" s="163">
        <f t="shared" si="257"/>
        <v>5.2080000000000001E-2</v>
      </c>
      <c r="CQ127" s="228" t="s">
        <v>94</v>
      </c>
      <c r="CR127" s="61">
        <v>0.01</v>
      </c>
      <c r="CS127" s="167">
        <f t="shared" si="238"/>
        <v>4.3400000000000001E-3</v>
      </c>
      <c r="CT127" s="40" t="s">
        <v>94</v>
      </c>
      <c r="CU127" s="59">
        <v>0.03</v>
      </c>
      <c r="CV127" s="179">
        <f t="shared" si="239"/>
        <v>1.302E-2</v>
      </c>
      <c r="CW127" s="163">
        <f t="shared" si="258"/>
        <v>2.6040000000000001E-2</v>
      </c>
      <c r="CX127" s="39"/>
      <c r="CY127" s="189">
        <v>3.6499999999999998E-2</v>
      </c>
      <c r="CZ127" s="179">
        <f t="shared" si="240"/>
        <v>3.1682000000000002E-2</v>
      </c>
      <c r="DA127" s="163">
        <f t="shared" si="259"/>
        <v>3.1682000000000002E-2</v>
      </c>
      <c r="DB127" s="39"/>
      <c r="DC127" s="63">
        <v>3.6499999999999998E-2</v>
      </c>
      <c r="DD127" s="179">
        <f t="shared" si="241"/>
        <v>3.1682000000000002E-2</v>
      </c>
      <c r="DE127" s="163">
        <f t="shared" si="260"/>
        <v>3.1682000000000002E-2</v>
      </c>
      <c r="DF127" s="39"/>
      <c r="DG127" s="62">
        <v>0.09</v>
      </c>
      <c r="DH127" s="729">
        <f t="shared" si="242"/>
        <v>7.8119999999999995E-2</v>
      </c>
      <c r="DI127" s="72">
        <f t="shared" si="261"/>
        <v>7.8119999999999995E-2</v>
      </c>
      <c r="DJ127" s="40"/>
      <c r="DK127" s="59">
        <v>0.11</v>
      </c>
      <c r="DL127" s="163">
        <f t="shared" si="243"/>
        <v>9.5480000000000009E-2</v>
      </c>
      <c r="DM127" s="178">
        <f t="shared" si="262"/>
        <v>9.5480000000000009E-2</v>
      </c>
      <c r="DN127" s="39"/>
      <c r="DO127" s="63">
        <v>0.53</v>
      </c>
      <c r="DP127" s="179">
        <f t="shared" si="244"/>
        <v>0.46004</v>
      </c>
      <c r="DQ127" s="221">
        <f t="shared" si="263"/>
        <v>0.46004</v>
      </c>
      <c r="DR127" s="305"/>
    </row>
    <row r="128" spans="1:122" outlineLevel="1" x14ac:dyDescent="0.25">
      <c r="A128" s="46">
        <f t="shared" si="341"/>
        <v>43215</v>
      </c>
      <c r="B128" s="23">
        <v>799</v>
      </c>
      <c r="C128" s="185">
        <v>7.84</v>
      </c>
      <c r="D128" s="24">
        <v>1</v>
      </c>
      <c r="E128" s="26">
        <v>1776</v>
      </c>
      <c r="F128" s="26">
        <f t="shared" si="264"/>
        <v>1776</v>
      </c>
      <c r="G128" s="163">
        <f t="shared" si="265"/>
        <v>1419.0239999999999</v>
      </c>
      <c r="H128" s="24">
        <v>1</v>
      </c>
      <c r="I128" s="26">
        <v>1044</v>
      </c>
      <c r="J128" s="26">
        <f t="shared" si="266"/>
        <v>1044</v>
      </c>
      <c r="K128" s="163">
        <f t="shared" si="267"/>
        <v>834.15599999999995</v>
      </c>
      <c r="L128" s="49">
        <v>81.900000000000006</v>
      </c>
      <c r="M128" s="41">
        <v>105.4</v>
      </c>
      <c r="N128" s="26">
        <v>30</v>
      </c>
      <c r="O128" s="26">
        <f t="shared" si="268"/>
        <v>783.33333333333337</v>
      </c>
      <c r="P128" s="163">
        <f t="shared" si="269"/>
        <v>625.88333333333333</v>
      </c>
      <c r="Q128" s="24">
        <v>20</v>
      </c>
      <c r="R128" s="41">
        <v>1.83</v>
      </c>
      <c r="S128" s="41">
        <f t="shared" si="270"/>
        <v>36.6</v>
      </c>
      <c r="T128" s="168">
        <f t="shared" si="271"/>
        <v>29.243400000000001</v>
      </c>
      <c r="U128" s="28"/>
      <c r="V128" s="221">
        <f t="shared" ref="V128" si="392">IF(U128=0,0,AVERAGE(B126:B128)*(U128)/1000)</f>
        <v>0</v>
      </c>
      <c r="W128" s="185">
        <v>8.8800000000000008</v>
      </c>
      <c r="X128" s="27">
        <v>1</v>
      </c>
      <c r="Y128" s="26">
        <v>633</v>
      </c>
      <c r="Z128" s="186">
        <f t="shared" si="273"/>
        <v>633</v>
      </c>
      <c r="AA128" s="221">
        <f t="shared" si="282"/>
        <v>505.767</v>
      </c>
      <c r="AB128" s="49">
        <v>83.8</v>
      </c>
      <c r="AC128" s="41">
        <v>88.5</v>
      </c>
      <c r="AD128" s="26">
        <v>100</v>
      </c>
      <c r="AE128" s="186">
        <f t="shared" si="274"/>
        <v>47.000000000000028</v>
      </c>
      <c r="AF128" s="163">
        <f t="shared" si="283"/>
        <v>37.553000000000019</v>
      </c>
      <c r="AG128" s="224">
        <v>1</v>
      </c>
      <c r="AH128" s="41">
        <v>1.33</v>
      </c>
      <c r="AI128" s="187">
        <f t="shared" si="275"/>
        <v>1.33</v>
      </c>
      <c r="AJ128" s="168">
        <f t="shared" si="284"/>
        <v>1.06267</v>
      </c>
      <c r="AK128" s="870"/>
      <c r="AL128" s="731"/>
      <c r="AM128" s="163">
        <f t="shared" ref="AM128" si="393">IF(AL128=0,0,AVERAGE(B123:B128)*(AL128)/1000)</f>
        <v>0</v>
      </c>
      <c r="AN128" s="29">
        <f t="shared" si="391"/>
        <v>64.358108108108098</v>
      </c>
      <c r="AO128" s="25">
        <f t="shared" si="278"/>
        <v>94</v>
      </c>
      <c r="AP128" s="273">
        <f t="shared" si="279"/>
        <v>96.36612021857924</v>
      </c>
      <c r="AQ128" s="259">
        <v>52.1</v>
      </c>
      <c r="AR128" s="49"/>
      <c r="AS128" s="41"/>
      <c r="AT128" s="41"/>
      <c r="AU128" s="71">
        <f t="shared" si="280"/>
        <v>0</v>
      </c>
      <c r="AV128" s="222" t="s">
        <v>232</v>
      </c>
      <c r="AW128" s="199"/>
      <c r="AX128" s="7" t="s">
        <v>257</v>
      </c>
      <c r="AY128" s="188"/>
      <c r="AZ128" s="39"/>
      <c r="BA128" s="58"/>
      <c r="BB128" s="179">
        <f t="shared" si="227"/>
        <v>0</v>
      </c>
      <c r="BC128" s="163">
        <f t="shared" si="248"/>
        <v>0</v>
      </c>
      <c r="BD128" s="40"/>
      <c r="BE128" s="58"/>
      <c r="BF128" s="179">
        <f t="shared" si="228"/>
        <v>0</v>
      </c>
      <c r="BG128" s="163">
        <f t="shared" si="249"/>
        <v>0</v>
      </c>
      <c r="BH128" s="40"/>
      <c r="BI128" s="885">
        <v>0.02</v>
      </c>
      <c r="BJ128" s="163">
        <f t="shared" si="229"/>
        <v>1.5980000000000001E-2</v>
      </c>
      <c r="BK128" s="40"/>
      <c r="BL128" s="61"/>
      <c r="BM128" s="179">
        <f t="shared" si="230"/>
        <v>0</v>
      </c>
      <c r="BN128" s="163">
        <f t="shared" si="250"/>
        <v>0</v>
      </c>
      <c r="BO128" s="39"/>
      <c r="BP128" s="57"/>
      <c r="BQ128" s="179">
        <f t="shared" si="231"/>
        <v>0</v>
      </c>
      <c r="BR128" s="163">
        <f t="shared" si="251"/>
        <v>0</v>
      </c>
      <c r="BS128" s="39"/>
      <c r="BT128" s="62"/>
      <c r="BU128" s="179">
        <f t="shared" si="232"/>
        <v>0</v>
      </c>
      <c r="BV128" s="163">
        <f t="shared" si="252"/>
        <v>0</v>
      </c>
      <c r="BW128" s="39"/>
      <c r="BX128" s="56"/>
      <c r="BY128" s="178">
        <f t="shared" si="233"/>
        <v>0</v>
      </c>
      <c r="BZ128" s="163">
        <f t="shared" si="253"/>
        <v>0</v>
      </c>
      <c r="CA128" s="40"/>
      <c r="CB128" s="58"/>
      <c r="CC128" s="179">
        <f t="shared" si="234"/>
        <v>0</v>
      </c>
      <c r="CD128" s="163">
        <f t="shared" si="254"/>
        <v>0</v>
      </c>
      <c r="CE128" s="39"/>
      <c r="CF128" s="62"/>
      <c r="CG128" s="179">
        <f t="shared" si="235"/>
        <v>0</v>
      </c>
      <c r="CH128" s="163">
        <f t="shared" si="255"/>
        <v>0</v>
      </c>
      <c r="CI128" s="39"/>
      <c r="CJ128" s="56"/>
      <c r="CK128" s="178">
        <f t="shared" si="236"/>
        <v>0</v>
      </c>
      <c r="CL128" s="163">
        <f t="shared" si="256"/>
        <v>0</v>
      </c>
      <c r="CM128" s="40"/>
      <c r="CN128" s="86"/>
      <c r="CO128" s="179">
        <f t="shared" si="237"/>
        <v>0</v>
      </c>
      <c r="CP128" s="163">
        <f t="shared" si="257"/>
        <v>0</v>
      </c>
      <c r="CQ128" s="228" t="s">
        <v>94</v>
      </c>
      <c r="CR128" s="61">
        <v>0.01</v>
      </c>
      <c r="CS128" s="167">
        <f t="shared" si="238"/>
        <v>3.9950000000000003E-3</v>
      </c>
      <c r="CT128" s="40"/>
      <c r="CU128" s="59"/>
      <c r="CV128" s="179">
        <f t="shared" si="239"/>
        <v>0</v>
      </c>
      <c r="CW128" s="163">
        <f t="shared" si="258"/>
        <v>0</v>
      </c>
      <c r="CX128" s="39"/>
      <c r="CY128" s="189"/>
      <c r="CZ128" s="179">
        <f t="shared" si="240"/>
        <v>0</v>
      </c>
      <c r="DA128" s="163">
        <f t="shared" si="259"/>
        <v>0</v>
      </c>
      <c r="DB128" s="39"/>
      <c r="DC128" s="63"/>
      <c r="DD128" s="179">
        <f t="shared" si="241"/>
        <v>0</v>
      </c>
      <c r="DE128" s="163">
        <f t="shared" si="260"/>
        <v>0</v>
      </c>
      <c r="DF128" s="39"/>
      <c r="DG128" s="62"/>
      <c r="DH128" s="729">
        <f t="shared" si="242"/>
        <v>0</v>
      </c>
      <c r="DI128" s="72">
        <f t="shared" si="261"/>
        <v>0</v>
      </c>
      <c r="DJ128" s="40"/>
      <c r="DK128" s="59"/>
      <c r="DL128" s="163">
        <f t="shared" si="243"/>
        <v>0</v>
      </c>
      <c r="DM128" s="178">
        <f t="shared" si="262"/>
        <v>0</v>
      </c>
      <c r="DN128" s="39"/>
      <c r="DO128" s="63"/>
      <c r="DP128" s="179">
        <f t="shared" si="244"/>
        <v>0</v>
      </c>
      <c r="DQ128" s="221">
        <f t="shared" si="263"/>
        <v>0</v>
      </c>
      <c r="DR128" s="305"/>
    </row>
    <row r="129" spans="1:122" outlineLevel="1" x14ac:dyDescent="0.25">
      <c r="A129" s="46">
        <f t="shared" si="341"/>
        <v>43216</v>
      </c>
      <c r="B129" s="23">
        <v>745</v>
      </c>
      <c r="C129" s="185">
        <v>7.69</v>
      </c>
      <c r="D129" s="24">
        <v>1</v>
      </c>
      <c r="E129" s="26">
        <v>1327</v>
      </c>
      <c r="F129" s="26">
        <f t="shared" si="264"/>
        <v>1327</v>
      </c>
      <c r="G129" s="163">
        <f t="shared" si="265"/>
        <v>988.61500000000001</v>
      </c>
      <c r="H129" s="24">
        <v>1</v>
      </c>
      <c r="I129" s="26">
        <v>732</v>
      </c>
      <c r="J129" s="26">
        <f t="shared" si="266"/>
        <v>732</v>
      </c>
      <c r="K129" s="163">
        <f t="shared" si="267"/>
        <v>545.34</v>
      </c>
      <c r="L129" s="49">
        <v>85.1</v>
      </c>
      <c r="M129" s="41">
        <v>105.8</v>
      </c>
      <c r="N129" s="26">
        <v>35</v>
      </c>
      <c r="O129" s="26">
        <f t="shared" si="268"/>
        <v>591.42857142857156</v>
      </c>
      <c r="P129" s="163">
        <f t="shared" si="269"/>
        <v>440.61428571428581</v>
      </c>
      <c r="Q129" s="24">
        <v>20</v>
      </c>
      <c r="R129" s="41">
        <v>1.51</v>
      </c>
      <c r="S129" s="41">
        <f t="shared" si="270"/>
        <v>30.2</v>
      </c>
      <c r="T129" s="168">
        <f t="shared" si="271"/>
        <v>22.498999999999999</v>
      </c>
      <c r="U129" s="28"/>
      <c r="V129" s="221">
        <f t="shared" ref="V129" si="394">IF(U129=0,0,IF(COUNT(B129)=0,0,(AVERAGE(B129)*U129/1000)))</f>
        <v>0</v>
      </c>
      <c r="W129" s="185">
        <v>9</v>
      </c>
      <c r="X129" s="27">
        <v>1</v>
      </c>
      <c r="Y129" s="26">
        <v>444</v>
      </c>
      <c r="Z129" s="186">
        <f t="shared" si="273"/>
        <v>444</v>
      </c>
      <c r="AA129" s="221">
        <f t="shared" si="282"/>
        <v>330.78</v>
      </c>
      <c r="AB129" s="49">
        <v>85.6</v>
      </c>
      <c r="AC129" s="41">
        <v>89.4</v>
      </c>
      <c r="AD129" s="26">
        <v>100</v>
      </c>
      <c r="AE129" s="186">
        <f t="shared" si="274"/>
        <v>38.000000000000114</v>
      </c>
      <c r="AF129" s="163">
        <f t="shared" si="283"/>
        <v>28.310000000000084</v>
      </c>
      <c r="AG129" s="224">
        <v>1</v>
      </c>
      <c r="AH129" s="41">
        <v>1.03</v>
      </c>
      <c r="AI129" s="187">
        <f t="shared" si="275"/>
        <v>1.03</v>
      </c>
      <c r="AJ129" s="168">
        <f t="shared" si="284"/>
        <v>0.76734999999999998</v>
      </c>
      <c r="AK129" s="870"/>
      <c r="AL129" s="731"/>
      <c r="AM129" s="163">
        <f t="shared" ref="AM129" si="395">IF(AL129=0,0,AVERAGE(B122:B129)*(AL129)/1000)</f>
        <v>0</v>
      </c>
      <c r="AN129" s="29">
        <f t="shared" ref="AN129:AN130" si="396">IF(B129=0,0,IF(F129&gt;0,SUM((F129-Z129)/F129*100),0))</f>
        <v>66.541070082893754</v>
      </c>
      <c r="AO129" s="25">
        <f t="shared" si="278"/>
        <v>93.574879227053117</v>
      </c>
      <c r="AP129" s="273">
        <f t="shared" si="279"/>
        <v>96.589403973509931</v>
      </c>
      <c r="AQ129" s="73">
        <v>52.7</v>
      </c>
      <c r="AR129" s="49"/>
      <c r="AS129" s="41"/>
      <c r="AT129" s="41"/>
      <c r="AU129" s="72">
        <f t="shared" si="280"/>
        <v>0</v>
      </c>
      <c r="AV129" s="222" t="s">
        <v>232</v>
      </c>
      <c r="AW129" s="199"/>
      <c r="AX129" s="7" t="s">
        <v>259</v>
      </c>
      <c r="AY129" s="188"/>
      <c r="AZ129" s="39"/>
      <c r="BA129" s="58"/>
      <c r="BB129" s="179">
        <f t="shared" si="227"/>
        <v>0</v>
      </c>
      <c r="BC129" s="163">
        <f t="shared" si="248"/>
        <v>0</v>
      </c>
      <c r="BD129" s="40"/>
      <c r="BE129" s="58"/>
      <c r="BF129" s="179">
        <f t="shared" si="228"/>
        <v>0</v>
      </c>
      <c r="BG129" s="163">
        <f t="shared" si="249"/>
        <v>0</v>
      </c>
      <c r="BH129" s="40" t="s">
        <v>94</v>
      </c>
      <c r="BI129" s="885">
        <v>0.01</v>
      </c>
      <c r="BJ129" s="163">
        <f t="shared" si="229"/>
        <v>3.725E-3</v>
      </c>
      <c r="BK129" s="40"/>
      <c r="BL129" s="61"/>
      <c r="BM129" s="179">
        <f t="shared" si="230"/>
        <v>0</v>
      </c>
      <c r="BN129" s="163">
        <f t="shared" si="250"/>
        <v>0</v>
      </c>
      <c r="BO129" s="39"/>
      <c r="BP129" s="57"/>
      <c r="BQ129" s="179">
        <f t="shared" si="231"/>
        <v>0</v>
      </c>
      <c r="BR129" s="163">
        <f t="shared" si="251"/>
        <v>0</v>
      </c>
      <c r="BS129" s="39"/>
      <c r="BT129" s="62"/>
      <c r="BU129" s="179">
        <f t="shared" si="232"/>
        <v>0</v>
      </c>
      <c r="BV129" s="163">
        <f t="shared" si="252"/>
        <v>0</v>
      </c>
      <c r="BW129" s="39"/>
      <c r="BX129" s="56"/>
      <c r="BY129" s="178">
        <f t="shared" si="233"/>
        <v>0</v>
      </c>
      <c r="BZ129" s="163">
        <f t="shared" si="253"/>
        <v>0</v>
      </c>
      <c r="CA129" s="40"/>
      <c r="CB129" s="58"/>
      <c r="CC129" s="179">
        <f t="shared" si="234"/>
        <v>0</v>
      </c>
      <c r="CD129" s="163">
        <f t="shared" si="254"/>
        <v>0</v>
      </c>
      <c r="CE129" s="39"/>
      <c r="CF129" s="62"/>
      <c r="CG129" s="179">
        <f t="shared" si="235"/>
        <v>0</v>
      </c>
      <c r="CH129" s="163">
        <f t="shared" si="255"/>
        <v>0</v>
      </c>
      <c r="CI129" s="39"/>
      <c r="CJ129" s="56"/>
      <c r="CK129" s="178">
        <f t="shared" si="236"/>
        <v>0</v>
      </c>
      <c r="CL129" s="163">
        <f t="shared" si="256"/>
        <v>0</v>
      </c>
      <c r="CM129" s="40"/>
      <c r="CN129" s="86"/>
      <c r="CO129" s="179">
        <f t="shared" si="237"/>
        <v>0</v>
      </c>
      <c r="CP129" s="163">
        <f t="shared" si="257"/>
        <v>0</v>
      </c>
      <c r="CQ129" s="228" t="s">
        <v>94</v>
      </c>
      <c r="CR129" s="61">
        <v>0.01</v>
      </c>
      <c r="CS129" s="167">
        <f t="shared" si="238"/>
        <v>3.725E-3</v>
      </c>
      <c r="CT129" s="40"/>
      <c r="CU129" s="59"/>
      <c r="CV129" s="179">
        <f t="shared" si="239"/>
        <v>0</v>
      </c>
      <c r="CW129" s="163">
        <f t="shared" si="258"/>
        <v>0</v>
      </c>
      <c r="CX129" s="39"/>
      <c r="CY129" s="189"/>
      <c r="CZ129" s="179">
        <f t="shared" si="240"/>
        <v>0</v>
      </c>
      <c r="DA129" s="163">
        <f t="shared" si="259"/>
        <v>0</v>
      </c>
      <c r="DB129" s="39"/>
      <c r="DC129" s="63"/>
      <c r="DD129" s="179">
        <f t="shared" si="241"/>
        <v>0</v>
      </c>
      <c r="DE129" s="163">
        <f t="shared" si="260"/>
        <v>0</v>
      </c>
      <c r="DF129" s="39"/>
      <c r="DG129" s="62"/>
      <c r="DH129" s="729">
        <f t="shared" si="242"/>
        <v>0</v>
      </c>
      <c r="DI129" s="72">
        <f t="shared" si="261"/>
        <v>0</v>
      </c>
      <c r="DJ129" s="40"/>
      <c r="DK129" s="59"/>
      <c r="DL129" s="163">
        <f t="shared" si="243"/>
        <v>0</v>
      </c>
      <c r="DM129" s="178">
        <f t="shared" si="262"/>
        <v>0</v>
      </c>
      <c r="DN129" s="39"/>
      <c r="DO129" s="63"/>
      <c r="DP129" s="179">
        <f t="shared" si="244"/>
        <v>0</v>
      </c>
      <c r="DQ129" s="221">
        <f t="shared" si="263"/>
        <v>0</v>
      </c>
      <c r="DR129" s="305"/>
    </row>
    <row r="130" spans="1:122" outlineLevel="1" x14ac:dyDescent="0.25">
      <c r="A130" s="46">
        <f t="shared" si="341"/>
        <v>43217</v>
      </c>
      <c r="B130" s="23">
        <v>908</v>
      </c>
      <c r="C130" s="185">
        <v>7.7</v>
      </c>
      <c r="D130" s="24">
        <v>1</v>
      </c>
      <c r="E130" s="26">
        <v>1326</v>
      </c>
      <c r="F130" s="26">
        <f t="shared" si="264"/>
        <v>1326</v>
      </c>
      <c r="G130" s="163">
        <f t="shared" si="265"/>
        <v>1204.008</v>
      </c>
      <c r="H130" s="24">
        <v>1</v>
      </c>
      <c r="I130" s="26">
        <v>699</v>
      </c>
      <c r="J130" s="26">
        <f t="shared" si="266"/>
        <v>699</v>
      </c>
      <c r="K130" s="163">
        <f t="shared" si="267"/>
        <v>634.69200000000001</v>
      </c>
      <c r="L130" s="49">
        <v>80.900000000000006</v>
      </c>
      <c r="M130" s="41">
        <v>104.7</v>
      </c>
      <c r="N130" s="26">
        <v>50</v>
      </c>
      <c r="O130" s="26">
        <f t="shared" si="268"/>
        <v>475.99999999999994</v>
      </c>
      <c r="P130" s="163">
        <f t="shared" si="269"/>
        <v>432.20799999999997</v>
      </c>
      <c r="Q130" s="24">
        <v>20</v>
      </c>
      <c r="R130" s="41">
        <v>0.871</v>
      </c>
      <c r="S130" s="41">
        <f t="shared" si="270"/>
        <v>17.420000000000002</v>
      </c>
      <c r="T130" s="168">
        <f t="shared" si="271"/>
        <v>15.817360000000003</v>
      </c>
      <c r="U130" s="28"/>
      <c r="V130" s="221">
        <f t="shared" ref="V130" si="397">IF(U130=0,0,AVERAGE(B128:B130)*(U130)/1000)</f>
        <v>0</v>
      </c>
      <c r="W130" s="185">
        <v>8.9</v>
      </c>
      <c r="X130" s="27">
        <v>1</v>
      </c>
      <c r="Y130" s="26">
        <v>471</v>
      </c>
      <c r="Z130" s="186">
        <f t="shared" ref="Z130:Z132" si="398">IF(Y130=0,0,(Y130*X130))</f>
        <v>471</v>
      </c>
      <c r="AA130" s="221">
        <f t="shared" ref="AA130:AA132" si="399">IF(Z130=0,0,IF(B130=0,0,Z130*B130/1000))</f>
        <v>427.66800000000001</v>
      </c>
      <c r="AB130" s="49">
        <v>85.5</v>
      </c>
      <c r="AC130" s="41">
        <v>88.3</v>
      </c>
      <c r="AD130" s="26">
        <v>100</v>
      </c>
      <c r="AE130" s="186">
        <f t="shared" si="274"/>
        <v>27.999999999999972</v>
      </c>
      <c r="AF130" s="163">
        <f t="shared" si="283"/>
        <v>25.423999999999975</v>
      </c>
      <c r="AG130" s="224">
        <v>1</v>
      </c>
      <c r="AH130" s="41">
        <v>0.60699999999999998</v>
      </c>
      <c r="AI130" s="187">
        <f t="shared" si="275"/>
        <v>0.60699999999999998</v>
      </c>
      <c r="AJ130" s="168">
        <f t="shared" si="284"/>
        <v>0.55115599999999998</v>
      </c>
      <c r="AK130" s="870"/>
      <c r="AL130" s="731"/>
      <c r="AM130" s="163">
        <f t="shared" ref="AM130" si="400">IF(AL130=0,0,AVERAGE(B125:B130)*(AL130)/1000)</f>
        <v>0</v>
      </c>
      <c r="AN130" s="29">
        <f t="shared" si="396"/>
        <v>64.479638009049779</v>
      </c>
      <c r="AO130" s="25">
        <f t="shared" si="278"/>
        <v>94.117647058823536</v>
      </c>
      <c r="AP130" s="273">
        <f t="shared" si="279"/>
        <v>96.515499425947198</v>
      </c>
      <c r="AQ130" s="259">
        <v>53.16</v>
      </c>
      <c r="AR130" s="49"/>
      <c r="AS130" s="41"/>
      <c r="AT130" s="41"/>
      <c r="AU130" s="71">
        <f t="shared" si="280"/>
        <v>0</v>
      </c>
      <c r="AV130" s="222" t="s">
        <v>232</v>
      </c>
      <c r="AW130" s="199"/>
      <c r="AX130" s="7" t="s">
        <v>255</v>
      </c>
      <c r="AY130" s="188"/>
      <c r="AZ130" s="39"/>
      <c r="BA130" s="58"/>
      <c r="BB130" s="179">
        <f t="shared" si="227"/>
        <v>0</v>
      </c>
      <c r="BC130" s="163">
        <f t="shared" si="248"/>
        <v>0</v>
      </c>
      <c r="BD130" s="40"/>
      <c r="BE130" s="58"/>
      <c r="BF130" s="179">
        <f t="shared" si="228"/>
        <v>0</v>
      </c>
      <c r="BG130" s="163">
        <f t="shared" si="249"/>
        <v>0</v>
      </c>
      <c r="BH130" s="40" t="s">
        <v>94</v>
      </c>
      <c r="BI130" s="885">
        <v>0.01</v>
      </c>
      <c r="BJ130" s="163">
        <f t="shared" si="229"/>
        <v>4.5399999999999998E-3</v>
      </c>
      <c r="BK130" s="40"/>
      <c r="BL130" s="61"/>
      <c r="BM130" s="179">
        <f t="shared" si="230"/>
        <v>0</v>
      </c>
      <c r="BN130" s="163">
        <f t="shared" si="250"/>
        <v>0</v>
      </c>
      <c r="BO130" s="39"/>
      <c r="BP130" s="57"/>
      <c r="BQ130" s="179">
        <f t="shared" si="231"/>
        <v>0</v>
      </c>
      <c r="BR130" s="163">
        <f t="shared" si="251"/>
        <v>0</v>
      </c>
      <c r="BS130" s="39"/>
      <c r="BT130" s="62"/>
      <c r="BU130" s="179">
        <f t="shared" si="232"/>
        <v>0</v>
      </c>
      <c r="BV130" s="163">
        <f t="shared" si="252"/>
        <v>0</v>
      </c>
      <c r="BW130" s="39"/>
      <c r="BX130" s="56"/>
      <c r="BY130" s="178">
        <f t="shared" si="233"/>
        <v>0</v>
      </c>
      <c r="BZ130" s="163">
        <f t="shared" si="253"/>
        <v>0</v>
      </c>
      <c r="CA130" s="40"/>
      <c r="CB130" s="58"/>
      <c r="CC130" s="179">
        <f t="shared" si="234"/>
        <v>0</v>
      </c>
      <c r="CD130" s="163">
        <f t="shared" si="254"/>
        <v>0</v>
      </c>
      <c r="CE130" s="39"/>
      <c r="CF130" s="62"/>
      <c r="CG130" s="179">
        <f t="shared" si="235"/>
        <v>0</v>
      </c>
      <c r="CH130" s="163">
        <f t="shared" si="255"/>
        <v>0</v>
      </c>
      <c r="CI130" s="39"/>
      <c r="CJ130" s="56"/>
      <c r="CK130" s="178">
        <f t="shared" si="236"/>
        <v>0</v>
      </c>
      <c r="CL130" s="163">
        <f t="shared" si="256"/>
        <v>0</v>
      </c>
      <c r="CM130" s="40"/>
      <c r="CN130" s="86"/>
      <c r="CO130" s="179">
        <f t="shared" si="237"/>
        <v>0</v>
      </c>
      <c r="CP130" s="163">
        <f t="shared" si="257"/>
        <v>0</v>
      </c>
      <c r="CQ130" s="228" t="s">
        <v>94</v>
      </c>
      <c r="CR130" s="61">
        <v>0.01</v>
      </c>
      <c r="CS130" s="167">
        <f t="shared" si="238"/>
        <v>4.5399999999999998E-3</v>
      </c>
      <c r="CT130" s="40"/>
      <c r="CU130" s="59"/>
      <c r="CV130" s="179">
        <f t="shared" si="239"/>
        <v>0</v>
      </c>
      <c r="CW130" s="163">
        <f t="shared" si="258"/>
        <v>0</v>
      </c>
      <c r="CX130" s="39"/>
      <c r="CY130" s="189"/>
      <c r="CZ130" s="179">
        <f t="shared" si="240"/>
        <v>0</v>
      </c>
      <c r="DA130" s="163">
        <f t="shared" si="259"/>
        <v>0</v>
      </c>
      <c r="DB130" s="39"/>
      <c r="DC130" s="63"/>
      <c r="DD130" s="179">
        <f t="shared" si="241"/>
        <v>0</v>
      </c>
      <c r="DE130" s="163">
        <f t="shared" si="260"/>
        <v>0</v>
      </c>
      <c r="DF130" s="39"/>
      <c r="DG130" s="62"/>
      <c r="DH130" s="729">
        <f t="shared" si="242"/>
        <v>0</v>
      </c>
      <c r="DI130" s="72">
        <f t="shared" si="261"/>
        <v>0</v>
      </c>
      <c r="DJ130" s="40"/>
      <c r="DK130" s="59"/>
      <c r="DL130" s="163">
        <f t="shared" si="243"/>
        <v>0</v>
      </c>
      <c r="DM130" s="178">
        <f t="shared" si="262"/>
        <v>0</v>
      </c>
      <c r="DN130" s="39"/>
      <c r="DO130" s="63"/>
      <c r="DP130" s="179">
        <f t="shared" si="244"/>
        <v>0</v>
      </c>
      <c r="DQ130" s="221">
        <f t="shared" si="263"/>
        <v>0</v>
      </c>
      <c r="DR130" s="305"/>
    </row>
    <row r="131" spans="1:122" outlineLevel="1" x14ac:dyDescent="0.25">
      <c r="A131" s="46">
        <f t="shared" si="341"/>
        <v>43218</v>
      </c>
      <c r="B131" s="23">
        <v>776</v>
      </c>
      <c r="C131" s="185">
        <v>8</v>
      </c>
      <c r="D131" s="24">
        <v>1</v>
      </c>
      <c r="E131" s="26">
        <v>2846</v>
      </c>
      <c r="F131" s="26">
        <f t="shared" si="264"/>
        <v>2846</v>
      </c>
      <c r="G131" s="163">
        <f t="shared" si="265"/>
        <v>2208.4960000000001</v>
      </c>
      <c r="H131" s="24">
        <v>1</v>
      </c>
      <c r="I131" s="26">
        <v>992</v>
      </c>
      <c r="J131" s="26">
        <f t="shared" si="266"/>
        <v>992</v>
      </c>
      <c r="K131" s="163">
        <f t="shared" si="267"/>
        <v>769.79200000000003</v>
      </c>
      <c r="L131" s="49">
        <v>84.7</v>
      </c>
      <c r="M131" s="41">
        <v>170.1</v>
      </c>
      <c r="N131" s="26">
        <v>35</v>
      </c>
      <c r="O131" s="26">
        <f t="shared" si="268"/>
        <v>2439.9999999999995</v>
      </c>
      <c r="P131" s="163">
        <f t="shared" si="269"/>
        <v>1893.4399999999996</v>
      </c>
      <c r="Q131" s="24">
        <v>20</v>
      </c>
      <c r="R131" s="41">
        <v>3</v>
      </c>
      <c r="S131" s="41">
        <f t="shared" si="270"/>
        <v>60</v>
      </c>
      <c r="T131" s="168">
        <f t="shared" si="271"/>
        <v>46.56</v>
      </c>
      <c r="U131" s="28"/>
      <c r="V131" s="221">
        <f t="shared" ref="V131" si="401">IF(U131=0,0,IF(COUNT(B131)=0,0,(AVERAGE(B131)*U131/1000)))</f>
        <v>0</v>
      </c>
      <c r="W131" s="185">
        <v>8.9</v>
      </c>
      <c r="X131" s="27">
        <v>1</v>
      </c>
      <c r="Y131" s="26">
        <v>558</v>
      </c>
      <c r="Z131" s="186">
        <f t="shared" si="398"/>
        <v>558</v>
      </c>
      <c r="AA131" s="221">
        <f t="shared" si="399"/>
        <v>433.00799999999998</v>
      </c>
      <c r="AB131" s="49">
        <v>87.4</v>
      </c>
      <c r="AC131" s="41">
        <v>91.8</v>
      </c>
      <c r="AD131" s="26">
        <v>100</v>
      </c>
      <c r="AE131" s="186">
        <f t="shared" si="274"/>
        <v>43.999999999999915</v>
      </c>
      <c r="AF131" s="163">
        <f t="shared" si="283"/>
        <v>34.143999999999934</v>
      </c>
      <c r="AG131" s="224">
        <v>1</v>
      </c>
      <c r="AH131" s="41">
        <v>0.93600000000000005</v>
      </c>
      <c r="AI131" s="187">
        <f t="shared" si="275"/>
        <v>0.93600000000000005</v>
      </c>
      <c r="AJ131" s="168">
        <f t="shared" si="284"/>
        <v>0.72633599999999998</v>
      </c>
      <c r="AK131" s="870"/>
      <c r="AL131" s="731"/>
      <c r="AM131" s="163">
        <f t="shared" ref="AM131" si="402">IF(AL131=0,0,AVERAGE(B124:B131)*(AL131)/1000)</f>
        <v>0</v>
      </c>
      <c r="AN131" s="29">
        <f t="shared" ref="AN131:AN132" si="403">IF(B131=0,0,IF(F131&gt;0,SUM((F131-Z131)/F131*100),0))</f>
        <v>80.393534785664087</v>
      </c>
      <c r="AO131" s="25">
        <f t="shared" si="278"/>
        <v>98.196721311475414</v>
      </c>
      <c r="AP131" s="273">
        <f t="shared" si="279"/>
        <v>98.440000000000012</v>
      </c>
      <c r="AQ131" s="73">
        <v>52.4</v>
      </c>
      <c r="AR131" s="49"/>
      <c r="AS131" s="41"/>
      <c r="AT131" s="41"/>
      <c r="AU131" s="72">
        <f t="shared" si="280"/>
        <v>0</v>
      </c>
      <c r="AV131" s="222" t="s">
        <v>232</v>
      </c>
      <c r="AW131" s="199" t="s">
        <v>260</v>
      </c>
      <c r="AX131" s="7" t="s">
        <v>391</v>
      </c>
      <c r="AY131" s="188"/>
      <c r="AZ131" s="39"/>
      <c r="BA131" s="58"/>
      <c r="BB131" s="179">
        <f t="shared" si="227"/>
        <v>0</v>
      </c>
      <c r="BC131" s="163">
        <f t="shared" si="248"/>
        <v>0</v>
      </c>
      <c r="BD131" s="40"/>
      <c r="BE131" s="58"/>
      <c r="BF131" s="179">
        <f t="shared" si="228"/>
        <v>0</v>
      </c>
      <c r="BG131" s="163">
        <f t="shared" si="249"/>
        <v>0</v>
      </c>
      <c r="BH131" s="40" t="s">
        <v>94</v>
      </c>
      <c r="BI131" s="885">
        <v>0.01</v>
      </c>
      <c r="BJ131" s="163">
        <f t="shared" si="229"/>
        <v>3.8799999999999998E-3</v>
      </c>
      <c r="BK131" s="40"/>
      <c r="BL131" s="61"/>
      <c r="BM131" s="179">
        <f t="shared" si="230"/>
        <v>0</v>
      </c>
      <c r="BN131" s="163">
        <f t="shared" si="250"/>
        <v>0</v>
      </c>
      <c r="BO131" s="39"/>
      <c r="BP131" s="57"/>
      <c r="BQ131" s="179">
        <f t="shared" si="231"/>
        <v>0</v>
      </c>
      <c r="BR131" s="163">
        <f t="shared" si="251"/>
        <v>0</v>
      </c>
      <c r="BS131" s="39"/>
      <c r="BT131" s="62"/>
      <c r="BU131" s="179">
        <f t="shared" si="232"/>
        <v>0</v>
      </c>
      <c r="BV131" s="163">
        <f t="shared" si="252"/>
        <v>0</v>
      </c>
      <c r="BW131" s="39"/>
      <c r="BX131" s="56"/>
      <c r="BY131" s="178">
        <f t="shared" si="233"/>
        <v>0</v>
      </c>
      <c r="BZ131" s="163">
        <f t="shared" si="253"/>
        <v>0</v>
      </c>
      <c r="CA131" s="40"/>
      <c r="CB131" s="58"/>
      <c r="CC131" s="179">
        <f t="shared" si="234"/>
        <v>0</v>
      </c>
      <c r="CD131" s="163">
        <f t="shared" si="254"/>
        <v>0</v>
      </c>
      <c r="CE131" s="39"/>
      <c r="CF131" s="62"/>
      <c r="CG131" s="179">
        <f t="shared" si="235"/>
        <v>0</v>
      </c>
      <c r="CH131" s="163">
        <f t="shared" si="255"/>
        <v>0</v>
      </c>
      <c r="CI131" s="39"/>
      <c r="CJ131" s="56"/>
      <c r="CK131" s="178">
        <f t="shared" si="236"/>
        <v>0</v>
      </c>
      <c r="CL131" s="163">
        <f t="shared" si="256"/>
        <v>0</v>
      </c>
      <c r="CM131" s="40"/>
      <c r="CN131" s="86"/>
      <c r="CO131" s="179">
        <f t="shared" si="237"/>
        <v>0</v>
      </c>
      <c r="CP131" s="163">
        <f t="shared" ref="CP131:CP164" si="404">IF(CN131=0,0,IF(COUNT(B131)=0,0,(SUM(B131)*CN131/1000)))</f>
        <v>0</v>
      </c>
      <c r="CQ131" s="228" t="s">
        <v>94</v>
      </c>
      <c r="CR131" s="61">
        <v>0.01</v>
      </c>
      <c r="CS131" s="167">
        <f t="shared" si="238"/>
        <v>3.8799999999999998E-3</v>
      </c>
      <c r="CT131" s="40"/>
      <c r="CU131" s="59"/>
      <c r="CV131" s="179">
        <f t="shared" si="239"/>
        <v>0</v>
      </c>
      <c r="CW131" s="163">
        <f t="shared" si="258"/>
        <v>0</v>
      </c>
      <c r="CX131" s="39"/>
      <c r="CY131" s="189"/>
      <c r="CZ131" s="179">
        <f t="shared" si="240"/>
        <v>0</v>
      </c>
      <c r="DA131" s="163">
        <f t="shared" si="259"/>
        <v>0</v>
      </c>
      <c r="DB131" s="39"/>
      <c r="DC131" s="63"/>
      <c r="DD131" s="179">
        <f t="shared" si="241"/>
        <v>0</v>
      </c>
      <c r="DE131" s="163">
        <f t="shared" si="260"/>
        <v>0</v>
      </c>
      <c r="DF131" s="39"/>
      <c r="DG131" s="62"/>
      <c r="DH131" s="729">
        <f t="shared" si="242"/>
        <v>0</v>
      </c>
      <c r="DI131" s="72">
        <f t="shared" si="261"/>
        <v>0</v>
      </c>
      <c r="DJ131" s="40"/>
      <c r="DK131" s="59"/>
      <c r="DL131" s="163">
        <f t="shared" si="243"/>
        <v>0</v>
      </c>
      <c r="DM131" s="178">
        <f t="shared" si="262"/>
        <v>0</v>
      </c>
      <c r="DN131" s="39"/>
      <c r="DO131" s="63"/>
      <c r="DP131" s="179">
        <f t="shared" si="244"/>
        <v>0</v>
      </c>
      <c r="DQ131" s="221">
        <f t="shared" si="263"/>
        <v>0</v>
      </c>
      <c r="DR131" s="305"/>
    </row>
    <row r="132" spans="1:122" outlineLevel="1" x14ac:dyDescent="0.25">
      <c r="A132" s="46">
        <f t="shared" si="341"/>
        <v>43219</v>
      </c>
      <c r="B132" s="23">
        <v>385</v>
      </c>
      <c r="C132" s="185">
        <v>7.7</v>
      </c>
      <c r="D132" s="24">
        <v>1</v>
      </c>
      <c r="E132" s="26">
        <v>1937</v>
      </c>
      <c r="F132" s="26">
        <f t="shared" si="264"/>
        <v>1937</v>
      </c>
      <c r="G132" s="163">
        <f t="shared" si="265"/>
        <v>745.745</v>
      </c>
      <c r="H132" s="24">
        <v>1</v>
      </c>
      <c r="I132" s="26">
        <v>1147</v>
      </c>
      <c r="J132" s="26">
        <f t="shared" si="266"/>
        <v>1147</v>
      </c>
      <c r="K132" s="163">
        <f t="shared" si="267"/>
        <v>441.59500000000003</v>
      </c>
      <c r="L132" s="49">
        <v>84.2</v>
      </c>
      <c r="M132" s="41">
        <v>117.3</v>
      </c>
      <c r="N132" s="26">
        <v>35</v>
      </c>
      <c r="O132" s="26">
        <f t="shared" si="268"/>
        <v>945.71428571428555</v>
      </c>
      <c r="P132" s="163">
        <f t="shared" si="269"/>
        <v>364.09999999999997</v>
      </c>
      <c r="Q132" s="24">
        <v>20</v>
      </c>
      <c r="R132" s="41">
        <v>1.07</v>
      </c>
      <c r="S132" s="41">
        <f t="shared" si="270"/>
        <v>21.400000000000002</v>
      </c>
      <c r="T132" s="168">
        <f t="shared" si="271"/>
        <v>8.2390000000000008</v>
      </c>
      <c r="U132" s="28"/>
      <c r="V132" s="221">
        <f t="shared" ref="V132" si="405">IF(U132=0,0,AVERAGE(B130:B132)*(U132)/1000)</f>
        <v>0</v>
      </c>
      <c r="W132" s="185">
        <v>8.8000000000000007</v>
      </c>
      <c r="X132" s="27">
        <v>1</v>
      </c>
      <c r="Y132" s="26">
        <v>689</v>
      </c>
      <c r="Z132" s="186">
        <f t="shared" si="398"/>
        <v>689</v>
      </c>
      <c r="AA132" s="221">
        <f t="shared" si="399"/>
        <v>265.26499999999999</v>
      </c>
      <c r="AB132" s="49">
        <v>86.5</v>
      </c>
      <c r="AC132" s="41">
        <v>91.2</v>
      </c>
      <c r="AD132" s="26">
        <v>100</v>
      </c>
      <c r="AE132" s="186">
        <f t="shared" si="274"/>
        <v>47.000000000000028</v>
      </c>
      <c r="AF132" s="163">
        <f t="shared" si="283"/>
        <v>18.09500000000001</v>
      </c>
      <c r="AG132" s="224">
        <v>1</v>
      </c>
      <c r="AH132" s="41">
        <v>1.06</v>
      </c>
      <c r="AI132" s="187">
        <f t="shared" si="275"/>
        <v>1.06</v>
      </c>
      <c r="AJ132" s="168">
        <f t="shared" si="284"/>
        <v>0.40810000000000002</v>
      </c>
      <c r="AK132" s="870"/>
      <c r="AL132" s="731"/>
      <c r="AM132" s="163">
        <f t="shared" ref="AM132" si="406">IF(AL132=0,0,AVERAGE(B127:B132)*(AL132)/1000)</f>
        <v>0</v>
      </c>
      <c r="AN132" s="29">
        <f t="shared" si="403"/>
        <v>64.429530201342274</v>
      </c>
      <c r="AO132" s="25">
        <f t="shared" si="278"/>
        <v>95.030211480362539</v>
      </c>
      <c r="AP132" s="273">
        <f t="shared" si="279"/>
        <v>95.046728971962622</v>
      </c>
      <c r="AQ132" s="259">
        <v>52.7</v>
      </c>
      <c r="AR132" s="49"/>
      <c r="AS132" s="41"/>
      <c r="AT132" s="41"/>
      <c r="AU132" s="71">
        <f t="shared" si="280"/>
        <v>0</v>
      </c>
      <c r="AV132" s="222" t="s">
        <v>232</v>
      </c>
      <c r="AW132" s="199" t="s">
        <v>260</v>
      </c>
      <c r="AX132" s="7"/>
      <c r="AY132" s="188"/>
      <c r="AZ132" s="39"/>
      <c r="BA132" s="58"/>
      <c r="BB132" s="179">
        <f t="shared" si="227"/>
        <v>0</v>
      </c>
      <c r="BC132" s="163">
        <f t="shared" si="248"/>
        <v>0</v>
      </c>
      <c r="BD132" s="40"/>
      <c r="BE132" s="58"/>
      <c r="BF132" s="179">
        <f t="shared" si="228"/>
        <v>0</v>
      </c>
      <c r="BG132" s="163">
        <f t="shared" si="249"/>
        <v>0</v>
      </c>
      <c r="BH132" s="40" t="s">
        <v>94</v>
      </c>
      <c r="BI132" s="885">
        <v>0.01</v>
      </c>
      <c r="BJ132" s="163">
        <f t="shared" si="229"/>
        <v>1.9250000000000001E-3</v>
      </c>
      <c r="BK132" s="40"/>
      <c r="BL132" s="61"/>
      <c r="BM132" s="179">
        <f t="shared" si="230"/>
        <v>0</v>
      </c>
      <c r="BN132" s="163">
        <f t="shared" ref="BN132:BN164" si="407">IF(BL132=0,0,IF(COUNT(B132)=0,0,(SUM(B132)*BL132/1000)))</f>
        <v>0</v>
      </c>
      <c r="BO132" s="39"/>
      <c r="BP132" s="57"/>
      <c r="BQ132" s="179">
        <f t="shared" si="231"/>
        <v>0</v>
      </c>
      <c r="BR132" s="163">
        <f t="shared" si="251"/>
        <v>0</v>
      </c>
      <c r="BS132" s="39"/>
      <c r="BT132" s="62"/>
      <c r="BU132" s="179">
        <f t="shared" si="232"/>
        <v>0</v>
      </c>
      <c r="BV132" s="163">
        <f t="shared" si="252"/>
        <v>0</v>
      </c>
      <c r="BW132" s="39"/>
      <c r="BX132" s="56"/>
      <c r="BY132" s="178">
        <f t="shared" si="233"/>
        <v>0</v>
      </c>
      <c r="BZ132" s="163">
        <f t="shared" si="253"/>
        <v>0</v>
      </c>
      <c r="CA132" s="40"/>
      <c r="CB132" s="58"/>
      <c r="CC132" s="179">
        <f t="shared" si="234"/>
        <v>0</v>
      </c>
      <c r="CD132" s="163">
        <f t="shared" si="254"/>
        <v>0</v>
      </c>
      <c r="CE132" s="39"/>
      <c r="CF132" s="62"/>
      <c r="CG132" s="179">
        <f t="shared" si="235"/>
        <v>0</v>
      </c>
      <c r="CH132" s="163">
        <f t="shared" si="255"/>
        <v>0</v>
      </c>
      <c r="CI132" s="39"/>
      <c r="CJ132" s="56"/>
      <c r="CK132" s="178">
        <f t="shared" si="236"/>
        <v>0</v>
      </c>
      <c r="CL132" s="163">
        <f t="shared" si="256"/>
        <v>0</v>
      </c>
      <c r="CM132" s="40"/>
      <c r="CN132" s="86"/>
      <c r="CO132" s="179">
        <f t="shared" si="237"/>
        <v>0</v>
      </c>
      <c r="CP132" s="163">
        <f t="shared" si="404"/>
        <v>0</v>
      </c>
      <c r="CQ132" s="228" t="s">
        <v>94</v>
      </c>
      <c r="CR132" s="61">
        <v>0.01</v>
      </c>
      <c r="CS132" s="167">
        <f t="shared" si="238"/>
        <v>1.9250000000000001E-3</v>
      </c>
      <c r="CT132" s="40"/>
      <c r="CU132" s="59"/>
      <c r="CV132" s="179">
        <f t="shared" si="239"/>
        <v>0</v>
      </c>
      <c r="CW132" s="163">
        <f t="shared" ref="CW132:CW181" si="408">IF(CU132=0,0,IF(COUNT(B132)=0,0,(SUM(B132)*CU132/1000)))</f>
        <v>0</v>
      </c>
      <c r="CX132" s="39"/>
      <c r="CY132" s="189"/>
      <c r="CZ132" s="179">
        <f t="shared" si="240"/>
        <v>0</v>
      </c>
      <c r="DA132" s="163">
        <f t="shared" si="259"/>
        <v>0</v>
      </c>
      <c r="DB132" s="39"/>
      <c r="DC132" s="63"/>
      <c r="DD132" s="179">
        <f t="shared" si="241"/>
        <v>0</v>
      </c>
      <c r="DE132" s="163">
        <f t="shared" si="260"/>
        <v>0</v>
      </c>
      <c r="DF132" s="39"/>
      <c r="DG132" s="62"/>
      <c r="DH132" s="729">
        <f t="shared" si="242"/>
        <v>0</v>
      </c>
      <c r="DI132" s="72">
        <f t="shared" si="261"/>
        <v>0</v>
      </c>
      <c r="DJ132" s="40"/>
      <c r="DK132" s="59"/>
      <c r="DL132" s="163">
        <f t="shared" si="243"/>
        <v>0</v>
      </c>
      <c r="DM132" s="178">
        <f t="shared" si="262"/>
        <v>0</v>
      </c>
      <c r="DN132" s="39"/>
      <c r="DO132" s="63"/>
      <c r="DP132" s="179">
        <f t="shared" si="244"/>
        <v>0</v>
      </c>
      <c r="DQ132" s="221">
        <f t="shared" si="263"/>
        <v>0</v>
      </c>
      <c r="DR132" s="305"/>
    </row>
    <row r="133" spans="1:122" outlineLevel="1" x14ac:dyDescent="0.25">
      <c r="A133" s="46">
        <f t="shared" si="341"/>
        <v>43220</v>
      </c>
      <c r="B133" s="23">
        <v>805</v>
      </c>
      <c r="C133" s="185">
        <v>7.2</v>
      </c>
      <c r="D133" s="24">
        <v>1</v>
      </c>
      <c r="E133" s="26">
        <v>1114</v>
      </c>
      <c r="F133" s="26">
        <f t="shared" si="264"/>
        <v>1114</v>
      </c>
      <c r="G133" s="163">
        <f t="shared" si="265"/>
        <v>896.77</v>
      </c>
      <c r="H133" s="24">
        <v>1</v>
      </c>
      <c r="I133" s="26">
        <v>931</v>
      </c>
      <c r="J133" s="26">
        <f t="shared" si="266"/>
        <v>931</v>
      </c>
      <c r="K133" s="163">
        <f t="shared" si="267"/>
        <v>749.45500000000004</v>
      </c>
      <c r="L133" s="49">
        <v>82.6</v>
      </c>
      <c r="M133" s="41">
        <v>93.1</v>
      </c>
      <c r="N133" s="26">
        <v>49</v>
      </c>
      <c r="O133" s="26">
        <f t="shared" si="268"/>
        <v>214.28571428571428</v>
      </c>
      <c r="P133" s="163">
        <f t="shared" si="269"/>
        <v>172.5</v>
      </c>
      <c r="Q133" s="24">
        <v>5</v>
      </c>
      <c r="R133" s="41">
        <v>1.44</v>
      </c>
      <c r="S133" s="41">
        <f t="shared" si="270"/>
        <v>7.1999999999999993</v>
      </c>
      <c r="T133" s="168">
        <f t="shared" si="271"/>
        <v>5.7959999999999994</v>
      </c>
      <c r="U133" s="28"/>
      <c r="V133" s="221">
        <f t="shared" ref="V133" si="409">IF(U133=0,0,IF(COUNT(B133)=0,0,(AVERAGE(B133)*U133/1000)))</f>
        <v>0</v>
      </c>
      <c r="W133" s="185">
        <v>8.8000000000000007</v>
      </c>
      <c r="X133" s="27">
        <v>1</v>
      </c>
      <c r="Y133" s="26">
        <v>635</v>
      </c>
      <c r="Z133" s="186">
        <f t="shared" si="273"/>
        <v>635</v>
      </c>
      <c r="AA133" s="221">
        <f t="shared" si="282"/>
        <v>511.17500000000001</v>
      </c>
      <c r="AB133" s="49">
        <v>85.2</v>
      </c>
      <c r="AC133" s="41">
        <v>89.6</v>
      </c>
      <c r="AD133" s="26">
        <v>100</v>
      </c>
      <c r="AE133" s="186">
        <f t="shared" si="274"/>
        <v>43.999999999999915</v>
      </c>
      <c r="AF133" s="163">
        <f t="shared" si="283"/>
        <v>35.419999999999938</v>
      </c>
      <c r="AG133" s="224">
        <v>1</v>
      </c>
      <c r="AH133" s="41">
        <v>1.04</v>
      </c>
      <c r="AI133" s="187">
        <f t="shared" si="275"/>
        <v>1.04</v>
      </c>
      <c r="AJ133" s="168">
        <f t="shared" si="284"/>
        <v>0.83720000000000006</v>
      </c>
      <c r="AK133" s="870"/>
      <c r="AL133" s="731"/>
      <c r="AM133" s="163">
        <f t="shared" ref="AM133" si="410">IF(AL133=0,0,AVERAGE(B126:B133)*(AL133)/1000)</f>
        <v>0</v>
      </c>
      <c r="AN133" s="29">
        <f t="shared" ref="AN133" si="411">IF(B133=0,0,IF(F133&gt;0,SUM((F133-Z133)/F133*100),0))</f>
        <v>42.998204667863554</v>
      </c>
      <c r="AO133" s="25">
        <f t="shared" si="278"/>
        <v>79.466666666666711</v>
      </c>
      <c r="AP133" s="273">
        <f t="shared" si="279"/>
        <v>85.555555555555557</v>
      </c>
      <c r="AQ133" s="73">
        <v>53.2</v>
      </c>
      <c r="AR133" s="49"/>
      <c r="AS133" s="41"/>
      <c r="AT133" s="41"/>
      <c r="AU133" s="72">
        <f t="shared" si="280"/>
        <v>0</v>
      </c>
      <c r="AV133" s="222" t="s">
        <v>232</v>
      </c>
      <c r="AW133" s="199" t="s">
        <v>260</v>
      </c>
      <c r="AX133" s="7" t="s">
        <v>395</v>
      </c>
      <c r="AY133" s="188"/>
      <c r="AZ133" s="39"/>
      <c r="BA133" s="58"/>
      <c r="BB133" s="179">
        <f t="shared" si="227"/>
        <v>0</v>
      </c>
      <c r="BC133" s="163">
        <f t="shared" si="248"/>
        <v>0</v>
      </c>
      <c r="BD133" s="40"/>
      <c r="BE133" s="58"/>
      <c r="BF133" s="179">
        <f t="shared" si="228"/>
        <v>0</v>
      </c>
      <c r="BG133" s="163">
        <f t="shared" si="249"/>
        <v>0</v>
      </c>
      <c r="BH133" s="40" t="s">
        <v>94</v>
      </c>
      <c r="BI133" s="885">
        <v>0.01</v>
      </c>
      <c r="BJ133" s="163">
        <f t="shared" si="229"/>
        <v>4.0249999999999999E-3</v>
      </c>
      <c r="BK133" s="40"/>
      <c r="BL133" s="61"/>
      <c r="BM133" s="179">
        <f t="shared" si="230"/>
        <v>0</v>
      </c>
      <c r="BN133" s="163">
        <f t="shared" si="407"/>
        <v>0</v>
      </c>
      <c r="BO133" s="39"/>
      <c r="BP133" s="57"/>
      <c r="BQ133" s="179">
        <f t="shared" si="231"/>
        <v>0</v>
      </c>
      <c r="BR133" s="163">
        <f t="shared" si="251"/>
        <v>0</v>
      </c>
      <c r="BS133" s="39"/>
      <c r="BT133" s="62"/>
      <c r="BU133" s="179">
        <f t="shared" si="232"/>
        <v>0</v>
      </c>
      <c r="BV133" s="163">
        <f t="shared" si="252"/>
        <v>0</v>
      </c>
      <c r="BW133" s="39"/>
      <c r="BX133" s="56"/>
      <c r="BY133" s="178">
        <f t="shared" si="233"/>
        <v>0</v>
      </c>
      <c r="BZ133" s="163">
        <f t="shared" si="253"/>
        <v>0</v>
      </c>
      <c r="CA133" s="40"/>
      <c r="CB133" s="58"/>
      <c r="CC133" s="179">
        <f t="shared" si="234"/>
        <v>0</v>
      </c>
      <c r="CD133" s="163">
        <f t="shared" si="254"/>
        <v>0</v>
      </c>
      <c r="CE133" s="39"/>
      <c r="CF133" s="62">
        <v>36.78</v>
      </c>
      <c r="CG133" s="179">
        <f t="shared" si="235"/>
        <v>29.607900000000001</v>
      </c>
      <c r="CH133" s="163">
        <f t="shared" si="255"/>
        <v>29.607900000000001</v>
      </c>
      <c r="CI133" s="39"/>
      <c r="CJ133" s="56"/>
      <c r="CK133" s="178">
        <f t="shared" si="236"/>
        <v>0</v>
      </c>
      <c r="CL133" s="163">
        <f t="shared" si="256"/>
        <v>0</v>
      </c>
      <c r="CM133" s="40"/>
      <c r="CN133" s="86"/>
      <c r="CO133" s="179">
        <f t="shared" si="237"/>
        <v>0</v>
      </c>
      <c r="CP133" s="163">
        <f t="shared" si="404"/>
        <v>0</v>
      </c>
      <c r="CQ133" s="228" t="s">
        <v>94</v>
      </c>
      <c r="CR133" s="61">
        <v>0.01</v>
      </c>
      <c r="CS133" s="167">
        <f t="shared" si="238"/>
        <v>4.0249999999999999E-3</v>
      </c>
      <c r="CT133" s="40"/>
      <c r="CU133" s="59"/>
      <c r="CV133" s="179">
        <f t="shared" si="239"/>
        <v>0</v>
      </c>
      <c r="CW133" s="163">
        <f t="shared" si="408"/>
        <v>0</v>
      </c>
      <c r="CX133" s="39" t="s">
        <v>94</v>
      </c>
      <c r="CY133" s="189">
        <v>0.2</v>
      </c>
      <c r="CZ133" s="179">
        <f t="shared" si="240"/>
        <v>8.0500000000000002E-2</v>
      </c>
      <c r="DA133" s="163">
        <f t="shared" si="259"/>
        <v>0.161</v>
      </c>
      <c r="DB133" s="39"/>
      <c r="DC133" s="63">
        <v>0.15</v>
      </c>
      <c r="DD133" s="179">
        <f t="shared" si="241"/>
        <v>0.12075</v>
      </c>
      <c r="DE133" s="163">
        <f t="shared" si="260"/>
        <v>0.12075</v>
      </c>
      <c r="DF133" s="39"/>
      <c r="DG133" s="62">
        <v>0.08</v>
      </c>
      <c r="DH133" s="729">
        <f t="shared" si="242"/>
        <v>6.4399999999999999E-2</v>
      </c>
      <c r="DI133" s="72">
        <f t="shared" si="261"/>
        <v>6.4399999999999999E-2</v>
      </c>
      <c r="DJ133" s="40"/>
      <c r="DK133" s="59"/>
      <c r="DL133" s="163">
        <f t="shared" si="243"/>
        <v>0</v>
      </c>
      <c r="DM133" s="178">
        <f t="shared" si="262"/>
        <v>0</v>
      </c>
      <c r="DN133" s="39"/>
      <c r="DO133" s="63"/>
      <c r="DP133" s="179">
        <f t="shared" si="244"/>
        <v>0</v>
      </c>
      <c r="DQ133" s="221">
        <f t="shared" si="263"/>
        <v>0</v>
      </c>
      <c r="DR133" s="305"/>
    </row>
    <row r="134" spans="1:122" x14ac:dyDescent="0.25">
      <c r="A134" s="46">
        <f t="shared" si="341"/>
        <v>43221</v>
      </c>
      <c r="B134" s="23"/>
      <c r="C134" s="185"/>
      <c r="D134" s="24">
        <v>1</v>
      </c>
      <c r="E134" s="26"/>
      <c r="F134" s="26">
        <f t="shared" si="264"/>
        <v>0</v>
      </c>
      <c r="G134" s="163">
        <f t="shared" si="265"/>
        <v>0</v>
      </c>
      <c r="H134" s="24">
        <v>1</v>
      </c>
      <c r="I134" s="26"/>
      <c r="J134" s="26">
        <f t="shared" si="266"/>
        <v>0</v>
      </c>
      <c r="K134" s="163">
        <f t="shared" si="267"/>
        <v>0</v>
      </c>
      <c r="L134" s="49"/>
      <c r="M134" s="41"/>
      <c r="N134" s="26">
        <v>30</v>
      </c>
      <c r="O134" s="26">
        <f t="shared" si="268"/>
        <v>0</v>
      </c>
      <c r="P134" s="163">
        <f t="shared" si="269"/>
        <v>0</v>
      </c>
      <c r="Q134" s="24">
        <v>20</v>
      </c>
      <c r="R134" s="41"/>
      <c r="S134" s="41">
        <f t="shared" si="270"/>
        <v>0</v>
      </c>
      <c r="T134" s="168">
        <f t="shared" si="271"/>
        <v>0</v>
      </c>
      <c r="U134" s="28">
        <v>32</v>
      </c>
      <c r="V134" s="221">
        <f t="shared" ref="V134" si="412">IF(U134=0,0,AVERAGE(B132:B134)*(U134)/1000)</f>
        <v>19.04</v>
      </c>
      <c r="W134" s="185"/>
      <c r="X134" s="27">
        <v>1</v>
      </c>
      <c r="Y134" s="26"/>
      <c r="Z134" s="186">
        <f t="shared" si="273"/>
        <v>0</v>
      </c>
      <c r="AA134" s="221">
        <f t="shared" si="282"/>
        <v>0</v>
      </c>
      <c r="AB134" s="49"/>
      <c r="AC134" s="41"/>
      <c r="AD134" s="26">
        <v>100</v>
      </c>
      <c r="AE134" s="186">
        <f t="shared" si="274"/>
        <v>0</v>
      </c>
      <c r="AF134" s="163">
        <f t="shared" si="283"/>
        <v>0</v>
      </c>
      <c r="AG134" s="224">
        <v>1</v>
      </c>
      <c r="AH134" s="41"/>
      <c r="AI134" s="187">
        <f t="shared" si="275"/>
        <v>0</v>
      </c>
      <c r="AJ134" s="168">
        <f t="shared" si="284"/>
        <v>0</v>
      </c>
      <c r="AK134" s="870"/>
      <c r="AL134" s="731">
        <v>15.4</v>
      </c>
      <c r="AM134" s="163">
        <f t="shared" ref="AM134" si="413">IF(AL134=0,0,AVERAGE(B129:B134)*(AL134)/1000)</f>
        <v>11.146520000000001</v>
      </c>
      <c r="AN134" s="29"/>
      <c r="AO134" s="25">
        <f t="shared" si="278"/>
        <v>0</v>
      </c>
      <c r="AP134" s="273">
        <f t="shared" si="279"/>
        <v>0</v>
      </c>
      <c r="AQ134" s="259"/>
      <c r="AR134" s="49"/>
      <c r="AS134" s="41"/>
      <c r="AT134" s="41"/>
      <c r="AU134" s="71">
        <f t="shared" si="280"/>
        <v>0</v>
      </c>
      <c r="AV134" s="222" t="s">
        <v>232</v>
      </c>
      <c r="AW134" s="199"/>
      <c r="AX134" s="7"/>
      <c r="AY134" s="188"/>
      <c r="AZ134" s="39"/>
      <c r="BA134" s="58">
        <v>8.9</v>
      </c>
      <c r="BB134" s="179">
        <f t="shared" si="227"/>
        <v>0</v>
      </c>
      <c r="BC134" s="163">
        <f t="shared" si="248"/>
        <v>0</v>
      </c>
      <c r="BD134" s="40" t="s">
        <v>94</v>
      </c>
      <c r="BE134" s="58">
        <v>0.06</v>
      </c>
      <c r="BF134" s="179">
        <f t="shared" si="228"/>
        <v>0</v>
      </c>
      <c r="BG134" s="163">
        <f t="shared" si="249"/>
        <v>0</v>
      </c>
      <c r="BH134" s="40"/>
      <c r="BI134" s="885"/>
      <c r="BJ134" s="163">
        <f t="shared" si="229"/>
        <v>0</v>
      </c>
      <c r="BK134" s="40"/>
      <c r="BL134" s="61">
        <v>0.3</v>
      </c>
      <c r="BM134" s="179">
        <f t="shared" si="230"/>
        <v>0</v>
      </c>
      <c r="BN134" s="163">
        <f t="shared" si="407"/>
        <v>0</v>
      </c>
      <c r="BO134" s="39"/>
      <c r="BP134" s="57">
        <v>48.4</v>
      </c>
      <c r="BQ134" s="179">
        <f t="shared" si="231"/>
        <v>0</v>
      </c>
      <c r="BR134" s="163">
        <f t="shared" si="251"/>
        <v>0</v>
      </c>
      <c r="BS134" s="39"/>
      <c r="BT134" s="62">
        <v>3.95</v>
      </c>
      <c r="BU134" s="179">
        <f t="shared" si="232"/>
        <v>0</v>
      </c>
      <c r="BV134" s="163">
        <f t="shared" si="252"/>
        <v>0</v>
      </c>
      <c r="BW134" s="39"/>
      <c r="BX134" s="56">
        <v>4.9400000000000004</v>
      </c>
      <c r="BY134" s="178">
        <f t="shared" si="233"/>
        <v>0</v>
      </c>
      <c r="BZ134" s="163">
        <f t="shared" si="253"/>
        <v>0</v>
      </c>
      <c r="CA134" s="40"/>
      <c r="CB134" s="58">
        <v>0.35</v>
      </c>
      <c r="CC134" s="179">
        <f t="shared" si="234"/>
        <v>0</v>
      </c>
      <c r="CD134" s="163">
        <f t="shared" si="254"/>
        <v>0</v>
      </c>
      <c r="CE134" s="39"/>
      <c r="CF134" s="62"/>
      <c r="CG134" s="179">
        <f t="shared" si="235"/>
        <v>0</v>
      </c>
      <c r="CH134" s="163">
        <f t="shared" si="255"/>
        <v>0</v>
      </c>
      <c r="CI134" s="39"/>
      <c r="CJ134" s="56">
        <v>1.3</v>
      </c>
      <c r="CK134" s="178">
        <f t="shared" si="236"/>
        <v>0</v>
      </c>
      <c r="CL134" s="163">
        <f t="shared" si="256"/>
        <v>0</v>
      </c>
      <c r="CM134" s="40" t="s">
        <v>94</v>
      </c>
      <c r="CN134" s="86">
        <v>0.06</v>
      </c>
      <c r="CO134" s="179">
        <f t="shared" si="237"/>
        <v>0</v>
      </c>
      <c r="CP134" s="163">
        <f t="shared" si="404"/>
        <v>0</v>
      </c>
      <c r="CQ134" s="228"/>
      <c r="CR134" s="61"/>
      <c r="CS134" s="167">
        <f t="shared" si="238"/>
        <v>0</v>
      </c>
      <c r="CT134" s="40"/>
      <c r="CU134" s="59">
        <v>0.18</v>
      </c>
      <c r="CV134" s="179">
        <f t="shared" si="239"/>
        <v>0</v>
      </c>
      <c r="CW134" s="163">
        <f t="shared" si="408"/>
        <v>0</v>
      </c>
      <c r="CX134" s="39"/>
      <c r="CY134" s="189"/>
      <c r="CZ134" s="179">
        <f t="shared" si="240"/>
        <v>0</v>
      </c>
      <c r="DA134" s="163">
        <f t="shared" si="259"/>
        <v>0</v>
      </c>
      <c r="DB134" s="39"/>
      <c r="DC134" s="63"/>
      <c r="DD134" s="179">
        <f t="shared" si="241"/>
        <v>0</v>
      </c>
      <c r="DE134" s="163">
        <f t="shared" si="260"/>
        <v>0</v>
      </c>
      <c r="DF134" s="39"/>
      <c r="DG134" s="62"/>
      <c r="DH134" s="729">
        <f t="shared" si="242"/>
        <v>0</v>
      </c>
      <c r="DI134" s="72">
        <f t="shared" si="261"/>
        <v>0</v>
      </c>
      <c r="DJ134" s="40"/>
      <c r="DK134" s="59">
        <v>0.09</v>
      </c>
      <c r="DL134" s="163">
        <f t="shared" si="243"/>
        <v>0</v>
      </c>
      <c r="DM134" s="178">
        <f t="shared" si="262"/>
        <v>0</v>
      </c>
      <c r="DN134" s="39"/>
      <c r="DO134" s="63">
        <v>0.99</v>
      </c>
      <c r="DP134" s="179">
        <f t="shared" si="244"/>
        <v>0</v>
      </c>
      <c r="DQ134" s="221">
        <f t="shared" si="263"/>
        <v>0</v>
      </c>
      <c r="DR134" s="305"/>
    </row>
    <row r="135" spans="1:122" outlineLevel="1" x14ac:dyDescent="0.25">
      <c r="A135" s="46">
        <f t="shared" si="341"/>
        <v>43222</v>
      </c>
      <c r="B135" s="23">
        <v>770</v>
      </c>
      <c r="C135" s="185">
        <v>8</v>
      </c>
      <c r="D135" s="24">
        <v>1</v>
      </c>
      <c r="E135" s="26">
        <v>9342</v>
      </c>
      <c r="F135" s="26">
        <f t="shared" si="264"/>
        <v>9342</v>
      </c>
      <c r="G135" s="163">
        <f t="shared" si="265"/>
        <v>7193.34</v>
      </c>
      <c r="H135" s="24">
        <v>1</v>
      </c>
      <c r="I135" s="26">
        <v>1565</v>
      </c>
      <c r="J135" s="26">
        <f t="shared" si="266"/>
        <v>1565</v>
      </c>
      <c r="K135" s="163">
        <f t="shared" si="267"/>
        <v>1205.05</v>
      </c>
      <c r="L135" s="49">
        <v>86</v>
      </c>
      <c r="M135" s="41">
        <v>475</v>
      </c>
      <c r="N135" s="26">
        <v>31</v>
      </c>
      <c r="O135" s="26">
        <f t="shared" si="268"/>
        <v>12548.387096774193</v>
      </c>
      <c r="P135" s="163">
        <f t="shared" si="269"/>
        <v>9662.2580645161288</v>
      </c>
      <c r="Q135" s="24">
        <v>20</v>
      </c>
      <c r="R135" s="41">
        <v>15.3</v>
      </c>
      <c r="S135" s="41">
        <f t="shared" si="270"/>
        <v>306</v>
      </c>
      <c r="T135" s="168">
        <f t="shared" si="271"/>
        <v>235.62</v>
      </c>
      <c r="U135" s="28"/>
      <c r="V135" s="221">
        <f t="shared" ref="V135" si="414">IF(U135=0,0,IF(COUNT(B135)=0,0,(AVERAGE(B135)*U135/1000)))</f>
        <v>0</v>
      </c>
      <c r="W135" s="185">
        <v>8.75</v>
      </c>
      <c r="X135" s="27">
        <v>1</v>
      </c>
      <c r="Y135" s="26">
        <v>1140</v>
      </c>
      <c r="Z135" s="186">
        <f t="shared" si="273"/>
        <v>1140</v>
      </c>
      <c r="AA135" s="221">
        <f t="shared" si="282"/>
        <v>877.8</v>
      </c>
      <c r="AB135" s="49">
        <v>85.6</v>
      </c>
      <c r="AC135" s="41">
        <v>91</v>
      </c>
      <c r="AD135" s="26">
        <v>100</v>
      </c>
      <c r="AE135" s="186">
        <f t="shared" si="274"/>
        <v>54.000000000000057</v>
      </c>
      <c r="AF135" s="163">
        <f t="shared" si="283"/>
        <v>41.580000000000041</v>
      </c>
      <c r="AG135" s="224">
        <v>1</v>
      </c>
      <c r="AH135" s="41">
        <v>1.39</v>
      </c>
      <c r="AI135" s="187">
        <f t="shared" si="275"/>
        <v>1.39</v>
      </c>
      <c r="AJ135" s="168">
        <f t="shared" si="284"/>
        <v>1.0703</v>
      </c>
      <c r="AK135" s="870"/>
      <c r="AL135" s="731"/>
      <c r="AM135" s="163">
        <f t="shared" ref="AM135" si="415">IF(AL135=0,0,AVERAGE(B128:B135)*(AL135)/1000)</f>
        <v>0</v>
      </c>
      <c r="AN135" s="29">
        <f t="shared" ref="AN135:AN198" si="416">IF(B135=0,0,IF(F135&gt;0,SUM((F135-Z135)/F135*100),0))</f>
        <v>87.797045600513812</v>
      </c>
      <c r="AO135" s="25">
        <f t="shared" si="278"/>
        <v>99.569665809768637</v>
      </c>
      <c r="AP135" s="273">
        <f t="shared" si="279"/>
        <v>99.545751633986939</v>
      </c>
      <c r="AQ135" s="73">
        <v>53.3</v>
      </c>
      <c r="AR135" s="49"/>
      <c r="AS135" s="41"/>
      <c r="AT135" s="41"/>
      <c r="AU135" s="72">
        <f t="shared" si="280"/>
        <v>0</v>
      </c>
      <c r="AV135" s="222" t="s">
        <v>232</v>
      </c>
      <c r="AW135" s="199"/>
      <c r="AX135" s="7" t="s">
        <v>310</v>
      </c>
      <c r="AY135" s="188"/>
      <c r="AZ135" s="39"/>
      <c r="BA135" s="58"/>
      <c r="BB135" s="179">
        <f t="shared" si="227"/>
        <v>0</v>
      </c>
      <c r="BC135" s="163">
        <f t="shared" si="248"/>
        <v>0</v>
      </c>
      <c r="BD135" s="40"/>
      <c r="BE135" s="58"/>
      <c r="BF135" s="179">
        <f t="shared" si="228"/>
        <v>0</v>
      </c>
      <c r="BG135" s="163">
        <f t="shared" si="249"/>
        <v>0</v>
      </c>
      <c r="BH135" s="40" t="s">
        <v>94</v>
      </c>
      <c r="BI135" s="885">
        <v>0.01</v>
      </c>
      <c r="BJ135" s="163">
        <f t="shared" si="229"/>
        <v>3.8500000000000001E-3</v>
      </c>
      <c r="BK135" s="40"/>
      <c r="BL135" s="61"/>
      <c r="BM135" s="179">
        <f t="shared" si="230"/>
        <v>0</v>
      </c>
      <c r="BN135" s="163">
        <f t="shared" si="407"/>
        <v>0</v>
      </c>
      <c r="BO135" s="39"/>
      <c r="BP135" s="57"/>
      <c r="BQ135" s="179">
        <f t="shared" si="231"/>
        <v>0</v>
      </c>
      <c r="BR135" s="163">
        <f t="shared" si="251"/>
        <v>0</v>
      </c>
      <c r="BS135" s="39"/>
      <c r="BT135" s="62"/>
      <c r="BU135" s="179">
        <f t="shared" si="232"/>
        <v>0</v>
      </c>
      <c r="BV135" s="163">
        <f t="shared" si="252"/>
        <v>0</v>
      </c>
      <c r="BW135" s="39"/>
      <c r="BX135" s="56"/>
      <c r="BY135" s="178">
        <f t="shared" si="233"/>
        <v>0</v>
      </c>
      <c r="BZ135" s="163">
        <f t="shared" si="253"/>
        <v>0</v>
      </c>
      <c r="CA135" s="40"/>
      <c r="CB135" s="58"/>
      <c r="CC135" s="179">
        <f t="shared" si="234"/>
        <v>0</v>
      </c>
      <c r="CD135" s="163">
        <f t="shared" si="254"/>
        <v>0</v>
      </c>
      <c r="CE135" s="39"/>
      <c r="CF135" s="62"/>
      <c r="CG135" s="179">
        <f t="shared" si="235"/>
        <v>0</v>
      </c>
      <c r="CH135" s="163">
        <f t="shared" si="255"/>
        <v>0</v>
      </c>
      <c r="CI135" s="39"/>
      <c r="CJ135" s="56"/>
      <c r="CK135" s="178">
        <f t="shared" si="236"/>
        <v>0</v>
      </c>
      <c r="CL135" s="163">
        <f t="shared" si="256"/>
        <v>0</v>
      </c>
      <c r="CM135" s="40"/>
      <c r="CN135" s="86"/>
      <c r="CO135" s="179">
        <f t="shared" si="237"/>
        <v>0</v>
      </c>
      <c r="CP135" s="163">
        <f t="shared" si="404"/>
        <v>0</v>
      </c>
      <c r="CQ135" s="228" t="s">
        <v>94</v>
      </c>
      <c r="CR135" s="61">
        <v>0.01</v>
      </c>
      <c r="CS135" s="167">
        <f t="shared" si="238"/>
        <v>3.8500000000000001E-3</v>
      </c>
      <c r="CT135" s="40"/>
      <c r="CU135" s="59"/>
      <c r="CV135" s="179">
        <f t="shared" si="239"/>
        <v>0</v>
      </c>
      <c r="CW135" s="163">
        <f t="shared" si="408"/>
        <v>0</v>
      </c>
      <c r="CX135" s="39"/>
      <c r="CY135" s="189"/>
      <c r="CZ135" s="179">
        <f t="shared" si="240"/>
        <v>0</v>
      </c>
      <c r="DA135" s="163">
        <f t="shared" si="259"/>
        <v>0</v>
      </c>
      <c r="DB135" s="39"/>
      <c r="DC135" s="63"/>
      <c r="DD135" s="179">
        <f t="shared" si="241"/>
        <v>0</v>
      </c>
      <c r="DE135" s="163">
        <f t="shared" si="260"/>
        <v>0</v>
      </c>
      <c r="DF135" s="39"/>
      <c r="DG135" s="62"/>
      <c r="DH135" s="729">
        <f t="shared" si="242"/>
        <v>0</v>
      </c>
      <c r="DI135" s="72">
        <f t="shared" si="261"/>
        <v>0</v>
      </c>
      <c r="DJ135" s="40"/>
      <c r="DK135" s="59"/>
      <c r="DL135" s="163">
        <f t="shared" si="243"/>
        <v>0</v>
      </c>
      <c r="DM135" s="178">
        <f t="shared" si="262"/>
        <v>0</v>
      </c>
      <c r="DN135" s="39"/>
      <c r="DO135" s="63"/>
      <c r="DP135" s="179">
        <f t="shared" si="244"/>
        <v>0</v>
      </c>
      <c r="DQ135" s="221">
        <f t="shared" si="263"/>
        <v>0</v>
      </c>
      <c r="DR135" s="305"/>
    </row>
    <row r="136" spans="1:122" outlineLevel="1" x14ac:dyDescent="0.25">
      <c r="A136" s="46">
        <f t="shared" si="341"/>
        <v>43223</v>
      </c>
      <c r="B136" s="23">
        <v>795</v>
      </c>
      <c r="C136" s="185">
        <v>8</v>
      </c>
      <c r="D136" s="24">
        <v>1</v>
      </c>
      <c r="E136" s="26">
        <v>10144</v>
      </c>
      <c r="F136" s="26">
        <f t="shared" si="264"/>
        <v>10144</v>
      </c>
      <c r="G136" s="163">
        <f t="shared" si="265"/>
        <v>8064.48</v>
      </c>
      <c r="H136" s="24">
        <v>1</v>
      </c>
      <c r="I136" s="26">
        <v>1308</v>
      </c>
      <c r="J136" s="26">
        <f t="shared" si="266"/>
        <v>1308</v>
      </c>
      <c r="K136" s="163">
        <f t="shared" si="267"/>
        <v>1039.8599999999999</v>
      </c>
      <c r="L136" s="49">
        <v>88.3</v>
      </c>
      <c r="M136" s="41">
        <v>692.1</v>
      </c>
      <c r="N136" s="26">
        <v>34</v>
      </c>
      <c r="O136" s="26">
        <f t="shared" si="268"/>
        <v>17758.823529411769</v>
      </c>
      <c r="P136" s="163">
        <f t="shared" si="269"/>
        <v>14118.264705882357</v>
      </c>
      <c r="Q136" s="24">
        <v>20</v>
      </c>
      <c r="R136" s="41">
        <v>15.1</v>
      </c>
      <c r="S136" s="41">
        <f t="shared" si="270"/>
        <v>302</v>
      </c>
      <c r="T136" s="168">
        <f t="shared" si="271"/>
        <v>240.09</v>
      </c>
      <c r="U136" s="28"/>
      <c r="V136" s="221">
        <f t="shared" ref="V136" si="417">IF(U136=0,0,AVERAGE(B134:B136)*(U136)/1000)</f>
        <v>0</v>
      </c>
      <c r="W136" s="185">
        <v>8.9</v>
      </c>
      <c r="X136" s="27">
        <v>1</v>
      </c>
      <c r="Y136" s="26">
        <v>1010</v>
      </c>
      <c r="Z136" s="186">
        <f t="shared" si="273"/>
        <v>1010</v>
      </c>
      <c r="AA136" s="221">
        <f t="shared" si="282"/>
        <v>802.95</v>
      </c>
      <c r="AB136" s="49">
        <v>86.8</v>
      </c>
      <c r="AC136" s="41">
        <v>92.5</v>
      </c>
      <c r="AD136" s="26">
        <v>100</v>
      </c>
      <c r="AE136" s="186">
        <f t="shared" si="274"/>
        <v>57.000000000000028</v>
      </c>
      <c r="AF136" s="163">
        <f t="shared" si="283"/>
        <v>45.315000000000019</v>
      </c>
      <c r="AG136" s="224">
        <v>1</v>
      </c>
      <c r="AH136" s="41">
        <v>1.39</v>
      </c>
      <c r="AI136" s="187">
        <f t="shared" si="275"/>
        <v>1.39</v>
      </c>
      <c r="AJ136" s="168">
        <f t="shared" si="284"/>
        <v>1.1050499999999999</v>
      </c>
      <c r="AK136" s="870"/>
      <c r="AL136" s="731"/>
      <c r="AM136" s="163">
        <f t="shared" ref="AM136" si="418">IF(AL136=0,0,AVERAGE(B131:B136)*(AL136)/1000)</f>
        <v>0</v>
      </c>
      <c r="AN136" s="29">
        <f t="shared" si="416"/>
        <v>90.043375394321771</v>
      </c>
      <c r="AO136" s="25">
        <f t="shared" si="278"/>
        <v>99.67903279231534</v>
      </c>
      <c r="AP136" s="273">
        <f t="shared" si="279"/>
        <v>99.539735099337761</v>
      </c>
      <c r="AQ136" s="259">
        <v>53.4</v>
      </c>
      <c r="AR136" s="49">
        <v>21.857299999999999</v>
      </c>
      <c r="AS136" s="41">
        <v>26.637499999999999</v>
      </c>
      <c r="AT136" s="41">
        <v>24.464099999999998</v>
      </c>
      <c r="AU136" s="71">
        <f t="shared" si="280"/>
        <v>54.533283126229009</v>
      </c>
      <c r="AV136" s="222" t="s">
        <v>232</v>
      </c>
      <c r="AW136" s="199" t="s">
        <v>262</v>
      </c>
      <c r="AX136" s="7" t="s">
        <v>267</v>
      </c>
      <c r="AY136" s="188"/>
      <c r="AZ136" s="39"/>
      <c r="BA136" s="58"/>
      <c r="BB136" s="179">
        <f t="shared" si="227"/>
        <v>0</v>
      </c>
      <c r="BC136" s="163">
        <f t="shared" si="248"/>
        <v>0</v>
      </c>
      <c r="BD136" s="40"/>
      <c r="BE136" s="58"/>
      <c r="BF136" s="179">
        <f t="shared" si="228"/>
        <v>0</v>
      </c>
      <c r="BG136" s="163">
        <f t="shared" si="249"/>
        <v>0</v>
      </c>
      <c r="BH136" s="40" t="s">
        <v>94</v>
      </c>
      <c r="BI136" s="885">
        <v>0.01</v>
      </c>
      <c r="BJ136" s="163">
        <f t="shared" si="229"/>
        <v>3.9750000000000002E-3</v>
      </c>
      <c r="BK136" s="40"/>
      <c r="BL136" s="61"/>
      <c r="BM136" s="179">
        <f t="shared" si="230"/>
        <v>0</v>
      </c>
      <c r="BN136" s="163">
        <f t="shared" si="407"/>
        <v>0</v>
      </c>
      <c r="BO136" s="39"/>
      <c r="BP136" s="57"/>
      <c r="BQ136" s="179">
        <f t="shared" si="231"/>
        <v>0</v>
      </c>
      <c r="BR136" s="163">
        <f t="shared" si="251"/>
        <v>0</v>
      </c>
      <c r="BS136" s="39"/>
      <c r="BT136" s="62"/>
      <c r="BU136" s="179">
        <f t="shared" si="232"/>
        <v>0</v>
      </c>
      <c r="BV136" s="163">
        <f t="shared" si="252"/>
        <v>0</v>
      </c>
      <c r="BW136" s="39"/>
      <c r="BX136" s="56"/>
      <c r="BY136" s="178">
        <f t="shared" si="233"/>
        <v>0</v>
      </c>
      <c r="BZ136" s="163">
        <f t="shared" si="253"/>
        <v>0</v>
      </c>
      <c r="CA136" s="40"/>
      <c r="CB136" s="58"/>
      <c r="CC136" s="179">
        <f t="shared" si="234"/>
        <v>0</v>
      </c>
      <c r="CD136" s="163">
        <f t="shared" si="254"/>
        <v>0</v>
      </c>
      <c r="CE136" s="39"/>
      <c r="CF136" s="62"/>
      <c r="CG136" s="179">
        <f t="shared" si="235"/>
        <v>0</v>
      </c>
      <c r="CH136" s="163">
        <f t="shared" si="255"/>
        <v>0</v>
      </c>
      <c r="CI136" s="39"/>
      <c r="CJ136" s="56"/>
      <c r="CK136" s="178">
        <f t="shared" si="236"/>
        <v>0</v>
      </c>
      <c r="CL136" s="163">
        <f t="shared" si="256"/>
        <v>0</v>
      </c>
      <c r="CM136" s="40"/>
      <c r="CN136" s="86"/>
      <c r="CO136" s="179">
        <f t="shared" si="237"/>
        <v>0</v>
      </c>
      <c r="CP136" s="163">
        <f t="shared" si="404"/>
        <v>0</v>
      </c>
      <c r="CQ136" s="228" t="s">
        <v>94</v>
      </c>
      <c r="CR136" s="61">
        <v>0.01</v>
      </c>
      <c r="CS136" s="167">
        <f t="shared" si="238"/>
        <v>3.9750000000000002E-3</v>
      </c>
      <c r="CT136" s="40"/>
      <c r="CU136" s="59"/>
      <c r="CV136" s="179">
        <f t="shared" si="239"/>
        <v>0</v>
      </c>
      <c r="CW136" s="163">
        <f t="shared" si="408"/>
        <v>0</v>
      </c>
      <c r="CX136" s="39"/>
      <c r="CY136" s="189"/>
      <c r="CZ136" s="179">
        <f t="shared" si="240"/>
        <v>0</v>
      </c>
      <c r="DA136" s="163">
        <f t="shared" si="259"/>
        <v>0</v>
      </c>
      <c r="DB136" s="39"/>
      <c r="DC136" s="63"/>
      <c r="DD136" s="179">
        <f t="shared" si="241"/>
        <v>0</v>
      </c>
      <c r="DE136" s="163">
        <f t="shared" si="260"/>
        <v>0</v>
      </c>
      <c r="DF136" s="39"/>
      <c r="DG136" s="62"/>
      <c r="DH136" s="729">
        <f t="shared" si="242"/>
        <v>0</v>
      </c>
      <c r="DI136" s="72">
        <f t="shared" si="261"/>
        <v>0</v>
      </c>
      <c r="DJ136" s="40"/>
      <c r="DK136" s="59"/>
      <c r="DL136" s="163">
        <f t="shared" si="243"/>
        <v>0</v>
      </c>
      <c r="DM136" s="178">
        <f t="shared" si="262"/>
        <v>0</v>
      </c>
      <c r="DN136" s="39"/>
      <c r="DO136" s="63"/>
      <c r="DP136" s="179">
        <f t="shared" si="244"/>
        <v>0</v>
      </c>
      <c r="DQ136" s="221">
        <f t="shared" si="263"/>
        <v>0</v>
      </c>
      <c r="DR136" s="305"/>
    </row>
    <row r="137" spans="1:122" outlineLevel="1" x14ac:dyDescent="0.25">
      <c r="A137" s="46">
        <f t="shared" si="341"/>
        <v>43224</v>
      </c>
      <c r="B137" s="23">
        <v>858</v>
      </c>
      <c r="C137" s="185">
        <v>8</v>
      </c>
      <c r="D137" s="24">
        <v>1</v>
      </c>
      <c r="E137" s="26">
        <v>8605</v>
      </c>
      <c r="F137" s="26">
        <f t="shared" si="264"/>
        <v>8605</v>
      </c>
      <c r="G137" s="163">
        <f t="shared" si="265"/>
        <v>7383.09</v>
      </c>
      <c r="H137" s="24">
        <v>1</v>
      </c>
      <c r="I137" s="26">
        <v>1024</v>
      </c>
      <c r="J137" s="26">
        <f t="shared" si="266"/>
        <v>1024</v>
      </c>
      <c r="K137" s="163">
        <f t="shared" si="267"/>
        <v>878.59199999999998</v>
      </c>
      <c r="L137" s="49">
        <v>85.2</v>
      </c>
      <c r="M137" s="41">
        <v>408</v>
      </c>
      <c r="N137" s="26">
        <v>30</v>
      </c>
      <c r="O137" s="26">
        <f t="shared" si="268"/>
        <v>10760</v>
      </c>
      <c r="P137" s="163">
        <f t="shared" si="269"/>
        <v>9232.08</v>
      </c>
      <c r="Q137" s="24">
        <v>20</v>
      </c>
      <c r="R137" s="41">
        <v>16.899999999999999</v>
      </c>
      <c r="S137" s="41">
        <f t="shared" si="270"/>
        <v>338</v>
      </c>
      <c r="T137" s="168">
        <f t="shared" si="271"/>
        <v>290.00400000000002</v>
      </c>
      <c r="U137" s="28"/>
      <c r="V137" s="221">
        <f t="shared" ref="V137" si="419">IF(U137=0,0,IF(COUNT(B137)=0,0,(AVERAGE(B137)*U137/1000)))</f>
        <v>0</v>
      </c>
      <c r="W137" s="185">
        <v>9.1</v>
      </c>
      <c r="X137" s="27">
        <v>1</v>
      </c>
      <c r="Y137" s="26">
        <v>733</v>
      </c>
      <c r="Z137" s="186">
        <f t="shared" si="273"/>
        <v>733</v>
      </c>
      <c r="AA137" s="221">
        <f t="shared" si="282"/>
        <v>628.91399999999999</v>
      </c>
      <c r="AB137" s="49">
        <v>85</v>
      </c>
      <c r="AC137" s="41">
        <v>89.9</v>
      </c>
      <c r="AD137" s="26">
        <v>100</v>
      </c>
      <c r="AE137" s="186">
        <f t="shared" si="274"/>
        <v>49.000000000000057</v>
      </c>
      <c r="AF137" s="163">
        <f t="shared" si="283"/>
        <v>42.042000000000051</v>
      </c>
      <c r="AG137" s="224">
        <v>1</v>
      </c>
      <c r="AH137" s="41">
        <v>0.73699999999999999</v>
      </c>
      <c r="AI137" s="187">
        <f t="shared" si="275"/>
        <v>0.73699999999999999</v>
      </c>
      <c r="AJ137" s="168">
        <f t="shared" si="284"/>
        <v>0.63234599999999996</v>
      </c>
      <c r="AK137" s="870"/>
      <c r="AL137" s="731"/>
      <c r="AM137" s="163">
        <f t="shared" ref="AM137" si="420">IF(AL137=0,0,AVERAGE(B130:B137)*(AL137)/1000)</f>
        <v>0</v>
      </c>
      <c r="AN137" s="29">
        <f t="shared" si="416"/>
        <v>91.481696687972118</v>
      </c>
      <c r="AO137" s="25">
        <f t="shared" si="278"/>
        <v>99.544609665427515</v>
      </c>
      <c r="AP137" s="273">
        <f t="shared" si="279"/>
        <v>99.781952662721878</v>
      </c>
      <c r="AQ137" s="73">
        <v>52.9</v>
      </c>
      <c r="AR137" s="49"/>
      <c r="AS137" s="41"/>
      <c r="AT137" s="41"/>
      <c r="AU137" s="72">
        <f t="shared" si="280"/>
        <v>0</v>
      </c>
      <c r="AV137" s="222" t="s">
        <v>232</v>
      </c>
      <c r="AW137" s="199"/>
      <c r="AX137" s="7" t="s">
        <v>265</v>
      </c>
      <c r="AY137" s="188"/>
      <c r="AZ137" s="39"/>
      <c r="BA137" s="58"/>
      <c r="BB137" s="179">
        <f t="shared" si="227"/>
        <v>0</v>
      </c>
      <c r="BC137" s="163">
        <f t="shared" si="248"/>
        <v>0</v>
      </c>
      <c r="BD137" s="40"/>
      <c r="BE137" s="58"/>
      <c r="BF137" s="179">
        <f t="shared" si="228"/>
        <v>0</v>
      </c>
      <c r="BG137" s="163">
        <f t="shared" si="249"/>
        <v>0</v>
      </c>
      <c r="BH137" s="40" t="s">
        <v>94</v>
      </c>
      <c r="BI137" s="885">
        <v>0.01</v>
      </c>
      <c r="BJ137" s="163">
        <f t="shared" si="229"/>
        <v>4.2900000000000004E-3</v>
      </c>
      <c r="BK137" s="40"/>
      <c r="BL137" s="61"/>
      <c r="BM137" s="179">
        <f t="shared" si="230"/>
        <v>0</v>
      </c>
      <c r="BN137" s="163">
        <f t="shared" si="407"/>
        <v>0</v>
      </c>
      <c r="BO137" s="39"/>
      <c r="BP137" s="57"/>
      <c r="BQ137" s="179">
        <f t="shared" si="231"/>
        <v>0</v>
      </c>
      <c r="BR137" s="163">
        <f t="shared" si="251"/>
        <v>0</v>
      </c>
      <c r="BS137" s="39"/>
      <c r="BT137" s="62"/>
      <c r="BU137" s="179">
        <f t="shared" si="232"/>
        <v>0</v>
      </c>
      <c r="BV137" s="163">
        <f t="shared" si="252"/>
        <v>0</v>
      </c>
      <c r="BW137" s="39"/>
      <c r="BX137" s="56"/>
      <c r="BY137" s="178">
        <f t="shared" si="233"/>
        <v>0</v>
      </c>
      <c r="BZ137" s="163">
        <f t="shared" si="253"/>
        <v>0</v>
      </c>
      <c r="CA137" s="40"/>
      <c r="CB137" s="58"/>
      <c r="CC137" s="179">
        <f t="shared" si="234"/>
        <v>0</v>
      </c>
      <c r="CD137" s="163">
        <f t="shared" si="254"/>
        <v>0</v>
      </c>
      <c r="CE137" s="39"/>
      <c r="CF137" s="62"/>
      <c r="CG137" s="179">
        <f t="shared" si="235"/>
        <v>0</v>
      </c>
      <c r="CH137" s="163">
        <f t="shared" si="255"/>
        <v>0</v>
      </c>
      <c r="CI137" s="39"/>
      <c r="CJ137" s="56"/>
      <c r="CK137" s="178">
        <f t="shared" si="236"/>
        <v>0</v>
      </c>
      <c r="CL137" s="163">
        <f t="shared" si="256"/>
        <v>0</v>
      </c>
      <c r="CM137" s="40"/>
      <c r="CN137" s="86"/>
      <c r="CO137" s="179">
        <f t="shared" si="237"/>
        <v>0</v>
      </c>
      <c r="CP137" s="163">
        <f t="shared" si="404"/>
        <v>0</v>
      </c>
      <c r="CQ137" s="228" t="s">
        <v>94</v>
      </c>
      <c r="CR137" s="61">
        <v>0.01</v>
      </c>
      <c r="CS137" s="167">
        <f t="shared" si="238"/>
        <v>4.2900000000000004E-3</v>
      </c>
      <c r="CT137" s="40"/>
      <c r="CU137" s="59"/>
      <c r="CV137" s="179">
        <f t="shared" si="239"/>
        <v>0</v>
      </c>
      <c r="CW137" s="163">
        <f t="shared" si="408"/>
        <v>0</v>
      </c>
      <c r="CX137" s="39"/>
      <c r="CY137" s="189"/>
      <c r="CZ137" s="179">
        <f t="shared" si="240"/>
        <v>0</v>
      </c>
      <c r="DA137" s="163">
        <f t="shared" si="259"/>
        <v>0</v>
      </c>
      <c r="DB137" s="39"/>
      <c r="DC137" s="63"/>
      <c r="DD137" s="179">
        <f t="shared" si="241"/>
        <v>0</v>
      </c>
      <c r="DE137" s="163">
        <f t="shared" si="260"/>
        <v>0</v>
      </c>
      <c r="DF137" s="39"/>
      <c r="DG137" s="62"/>
      <c r="DH137" s="729">
        <f t="shared" si="242"/>
        <v>0</v>
      </c>
      <c r="DI137" s="72">
        <f t="shared" si="261"/>
        <v>0</v>
      </c>
      <c r="DJ137" s="40"/>
      <c r="DK137" s="59"/>
      <c r="DL137" s="163">
        <f t="shared" si="243"/>
        <v>0</v>
      </c>
      <c r="DM137" s="178">
        <f t="shared" si="262"/>
        <v>0</v>
      </c>
      <c r="DN137" s="39"/>
      <c r="DO137" s="63"/>
      <c r="DP137" s="179">
        <f t="shared" si="244"/>
        <v>0</v>
      </c>
      <c r="DQ137" s="221">
        <f t="shared" si="263"/>
        <v>0</v>
      </c>
      <c r="DR137" s="305"/>
    </row>
    <row r="138" spans="1:122" outlineLevel="1" x14ac:dyDescent="0.25">
      <c r="A138" s="46">
        <f t="shared" si="341"/>
        <v>43225</v>
      </c>
      <c r="B138" s="23">
        <v>642</v>
      </c>
      <c r="C138" s="185">
        <v>7.8</v>
      </c>
      <c r="D138" s="24">
        <v>1</v>
      </c>
      <c r="E138" s="26">
        <v>3496</v>
      </c>
      <c r="F138" s="26">
        <f t="shared" si="264"/>
        <v>3496</v>
      </c>
      <c r="G138" s="163">
        <f t="shared" si="265"/>
        <v>2244.4319999999998</v>
      </c>
      <c r="H138" s="24">
        <v>1</v>
      </c>
      <c r="I138" s="26">
        <v>741</v>
      </c>
      <c r="J138" s="26">
        <f t="shared" si="266"/>
        <v>741</v>
      </c>
      <c r="K138" s="163">
        <f t="shared" si="267"/>
        <v>475.72199999999998</v>
      </c>
      <c r="L138" s="49">
        <v>85.2</v>
      </c>
      <c r="M138" s="41">
        <v>197</v>
      </c>
      <c r="N138" s="26">
        <v>30</v>
      </c>
      <c r="O138" s="26">
        <f t="shared" si="268"/>
        <v>3726.6666666666665</v>
      </c>
      <c r="P138" s="163">
        <f t="shared" si="269"/>
        <v>2392.52</v>
      </c>
      <c r="Q138" s="24">
        <v>20</v>
      </c>
      <c r="R138" s="41">
        <v>2.82</v>
      </c>
      <c r="S138" s="41">
        <f t="shared" si="270"/>
        <v>56.4</v>
      </c>
      <c r="T138" s="168">
        <f t="shared" si="271"/>
        <v>36.208799999999997</v>
      </c>
      <c r="U138" s="28"/>
      <c r="V138" s="221">
        <f t="shared" ref="V138" si="421">IF(U138=0,0,AVERAGE(B136:B138)*(U138)/1000)</f>
        <v>0</v>
      </c>
      <c r="W138" s="185">
        <v>9.1999999999999993</v>
      </c>
      <c r="X138" s="27">
        <v>1</v>
      </c>
      <c r="Y138" s="26">
        <v>411</v>
      </c>
      <c r="Z138" s="186">
        <f t="shared" si="273"/>
        <v>411</v>
      </c>
      <c r="AA138" s="221">
        <f t="shared" si="282"/>
        <v>263.86200000000002</v>
      </c>
      <c r="AB138" s="49">
        <v>85.4</v>
      </c>
      <c r="AC138" s="41">
        <v>87.8</v>
      </c>
      <c r="AD138" s="26">
        <v>100</v>
      </c>
      <c r="AE138" s="186">
        <f t="shared" si="274"/>
        <v>23.999999999999915</v>
      </c>
      <c r="AF138" s="163">
        <f t="shared" si="283"/>
        <v>15.407999999999946</v>
      </c>
      <c r="AG138" s="224">
        <v>1</v>
      </c>
      <c r="AH138" s="41">
        <v>0.621</v>
      </c>
      <c r="AI138" s="187">
        <f t="shared" si="275"/>
        <v>0.621</v>
      </c>
      <c r="AJ138" s="168">
        <f t="shared" si="284"/>
        <v>0.39868200000000004</v>
      </c>
      <c r="AK138" s="870"/>
      <c r="AL138" s="731"/>
      <c r="AM138" s="163">
        <f t="shared" ref="AM138" si="422">IF(AL138=0,0,AVERAGE(B133:B138)*(AL138)/1000)</f>
        <v>0</v>
      </c>
      <c r="AN138" s="29">
        <f t="shared" si="416"/>
        <v>88.243707093821513</v>
      </c>
      <c r="AO138" s="25">
        <f t="shared" si="278"/>
        <v>99.355992844364934</v>
      </c>
      <c r="AP138" s="273">
        <f t="shared" si="279"/>
        <v>98.898936170212764</v>
      </c>
      <c r="AQ138" s="259">
        <v>52.15</v>
      </c>
      <c r="AR138" s="49"/>
      <c r="AS138" s="41"/>
      <c r="AT138" s="41"/>
      <c r="AU138" s="71">
        <f t="shared" si="280"/>
        <v>0</v>
      </c>
      <c r="AV138" s="222" t="s">
        <v>232</v>
      </c>
      <c r="AW138" s="199"/>
      <c r="AX138" s="7" t="s">
        <v>266</v>
      </c>
      <c r="AY138" s="188"/>
      <c r="AZ138" s="39"/>
      <c r="BA138" s="58"/>
      <c r="BB138" s="179">
        <f t="shared" si="227"/>
        <v>0</v>
      </c>
      <c r="BC138" s="163">
        <f t="shared" si="248"/>
        <v>0</v>
      </c>
      <c r="BD138" s="40"/>
      <c r="BE138" s="58"/>
      <c r="BF138" s="179">
        <f t="shared" si="228"/>
        <v>0</v>
      </c>
      <c r="BG138" s="163">
        <f t="shared" si="249"/>
        <v>0</v>
      </c>
      <c r="BH138" s="40" t="s">
        <v>94</v>
      </c>
      <c r="BI138" s="885">
        <v>0.01</v>
      </c>
      <c r="BJ138" s="163">
        <f t="shared" si="229"/>
        <v>3.2100000000000002E-3</v>
      </c>
      <c r="BK138" s="40"/>
      <c r="BL138" s="61"/>
      <c r="BM138" s="179">
        <f t="shared" si="230"/>
        <v>0</v>
      </c>
      <c r="BN138" s="163">
        <f t="shared" si="407"/>
        <v>0</v>
      </c>
      <c r="BO138" s="39"/>
      <c r="BP138" s="57"/>
      <c r="BQ138" s="179">
        <f t="shared" si="231"/>
        <v>0</v>
      </c>
      <c r="BR138" s="163">
        <f t="shared" si="251"/>
        <v>0</v>
      </c>
      <c r="BS138" s="39"/>
      <c r="BT138" s="62"/>
      <c r="BU138" s="179">
        <f t="shared" si="232"/>
        <v>0</v>
      </c>
      <c r="BV138" s="163">
        <f t="shared" si="252"/>
        <v>0</v>
      </c>
      <c r="BW138" s="39"/>
      <c r="BX138" s="56"/>
      <c r="BY138" s="178">
        <f t="shared" si="233"/>
        <v>0</v>
      </c>
      <c r="BZ138" s="163">
        <f t="shared" si="253"/>
        <v>0</v>
      </c>
      <c r="CA138" s="40"/>
      <c r="CB138" s="58"/>
      <c r="CC138" s="179">
        <f t="shared" si="234"/>
        <v>0</v>
      </c>
      <c r="CD138" s="163">
        <f t="shared" si="254"/>
        <v>0</v>
      </c>
      <c r="CE138" s="39"/>
      <c r="CF138" s="62"/>
      <c r="CG138" s="179">
        <f t="shared" si="235"/>
        <v>0</v>
      </c>
      <c r="CH138" s="163">
        <f t="shared" si="255"/>
        <v>0</v>
      </c>
      <c r="CI138" s="39"/>
      <c r="CJ138" s="56"/>
      <c r="CK138" s="178">
        <f t="shared" si="236"/>
        <v>0</v>
      </c>
      <c r="CL138" s="163">
        <f t="shared" si="256"/>
        <v>0</v>
      </c>
      <c r="CM138" s="40"/>
      <c r="CN138" s="86"/>
      <c r="CO138" s="179">
        <f t="shared" si="237"/>
        <v>0</v>
      </c>
      <c r="CP138" s="163">
        <f t="shared" si="404"/>
        <v>0</v>
      </c>
      <c r="CQ138" s="228" t="s">
        <v>94</v>
      </c>
      <c r="CR138" s="61">
        <v>0.01</v>
      </c>
      <c r="CS138" s="167">
        <f t="shared" si="238"/>
        <v>3.2100000000000002E-3</v>
      </c>
      <c r="CT138" s="40"/>
      <c r="CU138" s="59"/>
      <c r="CV138" s="179">
        <f t="shared" si="239"/>
        <v>0</v>
      </c>
      <c r="CW138" s="163">
        <f t="shared" si="408"/>
        <v>0</v>
      </c>
      <c r="CX138" s="39"/>
      <c r="CY138" s="189"/>
      <c r="CZ138" s="179">
        <f t="shared" si="240"/>
        <v>0</v>
      </c>
      <c r="DA138" s="163">
        <f t="shared" si="259"/>
        <v>0</v>
      </c>
      <c r="DB138" s="39"/>
      <c r="DC138" s="63"/>
      <c r="DD138" s="179">
        <f t="shared" si="241"/>
        <v>0</v>
      </c>
      <c r="DE138" s="163">
        <f t="shared" si="260"/>
        <v>0</v>
      </c>
      <c r="DF138" s="39"/>
      <c r="DG138" s="62"/>
      <c r="DH138" s="729">
        <f t="shared" si="242"/>
        <v>0</v>
      </c>
      <c r="DI138" s="72">
        <f t="shared" si="261"/>
        <v>0</v>
      </c>
      <c r="DJ138" s="40"/>
      <c r="DK138" s="59"/>
      <c r="DL138" s="163">
        <f t="shared" si="243"/>
        <v>0</v>
      </c>
      <c r="DM138" s="178">
        <f t="shared" si="262"/>
        <v>0</v>
      </c>
      <c r="DN138" s="39"/>
      <c r="DO138" s="63"/>
      <c r="DP138" s="179">
        <f t="shared" si="244"/>
        <v>0</v>
      </c>
      <c r="DQ138" s="221">
        <f t="shared" si="263"/>
        <v>0</v>
      </c>
      <c r="DR138" s="305"/>
    </row>
    <row r="139" spans="1:122" outlineLevel="1" x14ac:dyDescent="0.25">
      <c r="A139" s="46">
        <f t="shared" si="341"/>
        <v>43226</v>
      </c>
      <c r="B139" s="23">
        <v>263</v>
      </c>
      <c r="C139" s="185">
        <v>7.57</v>
      </c>
      <c r="D139" s="24">
        <v>1</v>
      </c>
      <c r="E139" s="26">
        <v>8742</v>
      </c>
      <c r="F139" s="26">
        <f t="shared" si="264"/>
        <v>8742</v>
      </c>
      <c r="G139" s="163">
        <f t="shared" si="265"/>
        <v>2299.1460000000002</v>
      </c>
      <c r="H139" s="24">
        <v>1</v>
      </c>
      <c r="I139" s="26">
        <v>779</v>
      </c>
      <c r="J139" s="26">
        <f t="shared" si="266"/>
        <v>779</v>
      </c>
      <c r="K139" s="163">
        <f t="shared" si="267"/>
        <v>204.87700000000001</v>
      </c>
      <c r="L139" s="49">
        <v>83</v>
      </c>
      <c r="M139" s="41">
        <v>280.2</v>
      </c>
      <c r="N139" s="26">
        <v>31</v>
      </c>
      <c r="O139" s="26">
        <f t="shared" si="268"/>
        <v>6361.2903225806449</v>
      </c>
      <c r="P139" s="163">
        <f t="shared" si="269"/>
        <v>1673.0193548387097</v>
      </c>
      <c r="Q139" s="24">
        <v>20</v>
      </c>
      <c r="R139" s="41">
        <v>7</v>
      </c>
      <c r="S139" s="41">
        <f t="shared" si="270"/>
        <v>140</v>
      </c>
      <c r="T139" s="168">
        <f t="shared" si="271"/>
        <v>36.82</v>
      </c>
      <c r="U139" s="28"/>
      <c r="V139" s="221">
        <f t="shared" ref="V139" si="423">IF(U139=0,0,IF(COUNT(B139)=0,0,(AVERAGE(B139)*U139/1000)))</f>
        <v>0</v>
      </c>
      <c r="W139" s="185">
        <v>9</v>
      </c>
      <c r="X139" s="27">
        <v>1</v>
      </c>
      <c r="Y139" s="26">
        <v>463</v>
      </c>
      <c r="Z139" s="186">
        <f t="shared" si="273"/>
        <v>463</v>
      </c>
      <c r="AA139" s="221">
        <f t="shared" si="282"/>
        <v>121.76900000000001</v>
      </c>
      <c r="AB139" s="49">
        <v>83.5</v>
      </c>
      <c r="AC139" s="41">
        <v>87.7</v>
      </c>
      <c r="AD139" s="26">
        <v>100</v>
      </c>
      <c r="AE139" s="186">
        <f t="shared" si="274"/>
        <v>42.000000000000028</v>
      </c>
      <c r="AF139" s="163">
        <f t="shared" si="283"/>
        <v>11.046000000000006</v>
      </c>
      <c r="AG139" s="224">
        <v>1</v>
      </c>
      <c r="AH139" s="41">
        <v>1.04</v>
      </c>
      <c r="AI139" s="187">
        <f t="shared" si="275"/>
        <v>1.04</v>
      </c>
      <c r="AJ139" s="168">
        <f t="shared" si="284"/>
        <v>0.27351999999999999</v>
      </c>
      <c r="AK139" s="870"/>
      <c r="AL139" s="731"/>
      <c r="AM139" s="163">
        <f t="shared" ref="AM139" si="424">IF(AL139=0,0,AVERAGE(B132:B139)*(AL139)/1000)</f>
        <v>0</v>
      </c>
      <c r="AN139" s="29">
        <f t="shared" si="416"/>
        <v>94.703729123770302</v>
      </c>
      <c r="AO139" s="25">
        <f t="shared" si="278"/>
        <v>99.33975659229209</v>
      </c>
      <c r="AP139" s="273">
        <f t="shared" si="279"/>
        <v>99.257142857142867</v>
      </c>
      <c r="AQ139" s="73">
        <v>52.6</v>
      </c>
      <c r="AR139" s="49"/>
      <c r="AS139" s="41"/>
      <c r="AT139" s="41"/>
      <c r="AU139" s="72">
        <f t="shared" si="280"/>
        <v>0</v>
      </c>
      <c r="AV139" s="222" t="s">
        <v>232</v>
      </c>
      <c r="AW139" s="199"/>
      <c r="AX139" s="7"/>
      <c r="AY139" s="188"/>
      <c r="AZ139" s="39"/>
      <c r="BA139" s="58"/>
      <c r="BB139" s="179">
        <f t="shared" si="227"/>
        <v>0</v>
      </c>
      <c r="BC139" s="163">
        <f t="shared" si="248"/>
        <v>0</v>
      </c>
      <c r="BD139" s="40"/>
      <c r="BE139" s="58"/>
      <c r="BF139" s="179">
        <f t="shared" si="228"/>
        <v>0</v>
      </c>
      <c r="BG139" s="163">
        <f t="shared" si="249"/>
        <v>0</v>
      </c>
      <c r="BH139" s="40" t="s">
        <v>94</v>
      </c>
      <c r="BI139" s="885">
        <v>0.01</v>
      </c>
      <c r="BJ139" s="163">
        <f t="shared" si="229"/>
        <v>1.315E-3</v>
      </c>
      <c r="BK139" s="40"/>
      <c r="BL139" s="61"/>
      <c r="BM139" s="179">
        <f t="shared" si="230"/>
        <v>0</v>
      </c>
      <c r="BN139" s="163">
        <f t="shared" si="407"/>
        <v>0</v>
      </c>
      <c r="BO139" s="39"/>
      <c r="BP139" s="57"/>
      <c r="BQ139" s="179">
        <f t="shared" si="231"/>
        <v>0</v>
      </c>
      <c r="BR139" s="163">
        <f t="shared" si="251"/>
        <v>0</v>
      </c>
      <c r="BS139" s="39"/>
      <c r="BT139" s="62"/>
      <c r="BU139" s="179">
        <f t="shared" si="232"/>
        <v>0</v>
      </c>
      <c r="BV139" s="163">
        <f t="shared" si="252"/>
        <v>0</v>
      </c>
      <c r="BW139" s="39"/>
      <c r="BX139" s="56"/>
      <c r="BY139" s="178">
        <f t="shared" si="233"/>
        <v>0</v>
      </c>
      <c r="BZ139" s="163">
        <f t="shared" si="253"/>
        <v>0</v>
      </c>
      <c r="CA139" s="40"/>
      <c r="CB139" s="58"/>
      <c r="CC139" s="179">
        <f t="shared" si="234"/>
        <v>0</v>
      </c>
      <c r="CD139" s="163">
        <f t="shared" si="254"/>
        <v>0</v>
      </c>
      <c r="CE139" s="39"/>
      <c r="CF139" s="62"/>
      <c r="CG139" s="179">
        <f t="shared" si="235"/>
        <v>0</v>
      </c>
      <c r="CH139" s="163">
        <f t="shared" si="255"/>
        <v>0</v>
      </c>
      <c r="CI139" s="39"/>
      <c r="CJ139" s="56"/>
      <c r="CK139" s="178">
        <f t="shared" si="236"/>
        <v>0</v>
      </c>
      <c r="CL139" s="163">
        <f t="shared" si="256"/>
        <v>0</v>
      </c>
      <c r="CM139" s="40"/>
      <c r="CN139" s="86"/>
      <c r="CO139" s="179">
        <f t="shared" si="237"/>
        <v>0</v>
      </c>
      <c r="CP139" s="163">
        <f t="shared" si="404"/>
        <v>0</v>
      </c>
      <c r="CQ139" s="228" t="s">
        <v>94</v>
      </c>
      <c r="CR139" s="61">
        <v>0.01</v>
      </c>
      <c r="CS139" s="167">
        <f t="shared" si="238"/>
        <v>1.315E-3</v>
      </c>
      <c r="CT139" s="40"/>
      <c r="CU139" s="59"/>
      <c r="CV139" s="179">
        <f t="shared" si="239"/>
        <v>0</v>
      </c>
      <c r="CW139" s="163">
        <f t="shared" si="408"/>
        <v>0</v>
      </c>
      <c r="CX139" s="39"/>
      <c r="CY139" s="189"/>
      <c r="CZ139" s="179">
        <f t="shared" si="240"/>
        <v>0</v>
      </c>
      <c r="DA139" s="163">
        <f t="shared" si="259"/>
        <v>0</v>
      </c>
      <c r="DB139" s="39"/>
      <c r="DC139" s="63"/>
      <c r="DD139" s="179">
        <f t="shared" si="241"/>
        <v>0</v>
      </c>
      <c r="DE139" s="163">
        <f t="shared" si="260"/>
        <v>0</v>
      </c>
      <c r="DF139" s="39"/>
      <c r="DG139" s="62"/>
      <c r="DH139" s="729">
        <f t="shared" si="242"/>
        <v>0</v>
      </c>
      <c r="DI139" s="72">
        <f t="shared" si="261"/>
        <v>0</v>
      </c>
      <c r="DJ139" s="40"/>
      <c r="DK139" s="59"/>
      <c r="DL139" s="163">
        <f t="shared" si="243"/>
        <v>0</v>
      </c>
      <c r="DM139" s="178">
        <f t="shared" si="262"/>
        <v>0</v>
      </c>
      <c r="DN139" s="39"/>
      <c r="DO139" s="63"/>
      <c r="DP139" s="179">
        <f t="shared" si="244"/>
        <v>0</v>
      </c>
      <c r="DQ139" s="221">
        <f t="shared" si="263"/>
        <v>0</v>
      </c>
      <c r="DR139" s="305"/>
    </row>
    <row r="140" spans="1:122" outlineLevel="1" x14ac:dyDescent="0.25">
      <c r="A140" s="46">
        <f t="shared" si="341"/>
        <v>43227</v>
      </c>
      <c r="B140" s="23">
        <v>734</v>
      </c>
      <c r="C140" s="185">
        <v>6.7</v>
      </c>
      <c r="D140" s="24">
        <v>1</v>
      </c>
      <c r="E140" s="26">
        <v>5339</v>
      </c>
      <c r="F140" s="26">
        <f t="shared" si="264"/>
        <v>5339</v>
      </c>
      <c r="G140" s="163">
        <f t="shared" si="265"/>
        <v>3918.826</v>
      </c>
      <c r="H140" s="24">
        <v>1</v>
      </c>
      <c r="I140" s="26">
        <v>770</v>
      </c>
      <c r="J140" s="26">
        <f t="shared" si="266"/>
        <v>770</v>
      </c>
      <c r="K140" s="163">
        <f t="shared" si="267"/>
        <v>565.17999999999995</v>
      </c>
      <c r="L140" s="49">
        <v>84.4</v>
      </c>
      <c r="M140" s="41">
        <v>296.7</v>
      </c>
      <c r="N140" s="26">
        <v>28</v>
      </c>
      <c r="O140" s="26">
        <f t="shared" si="268"/>
        <v>7582.142857142856</v>
      </c>
      <c r="P140" s="163">
        <f t="shared" si="269"/>
        <v>5565.2928571428565</v>
      </c>
      <c r="Q140" s="24">
        <v>50</v>
      </c>
      <c r="R140" s="41">
        <v>11.5</v>
      </c>
      <c r="S140" s="41">
        <f t="shared" si="270"/>
        <v>575</v>
      </c>
      <c r="T140" s="168">
        <f t="shared" si="271"/>
        <v>422.05</v>
      </c>
      <c r="U140" s="28"/>
      <c r="V140" s="221">
        <f t="shared" ref="V140" si="425">IF(U140=0,0,AVERAGE(B138:B140)*(U140)/1000)</f>
        <v>0</v>
      </c>
      <c r="W140" s="185">
        <v>8.6199999999999992</v>
      </c>
      <c r="X140" s="27">
        <v>1</v>
      </c>
      <c r="Y140" s="26">
        <v>580</v>
      </c>
      <c r="Z140" s="186">
        <f t="shared" si="273"/>
        <v>580</v>
      </c>
      <c r="AA140" s="221">
        <f t="shared" si="282"/>
        <v>425.72</v>
      </c>
      <c r="AB140" s="49">
        <v>86</v>
      </c>
      <c r="AC140" s="41">
        <v>94.9</v>
      </c>
      <c r="AD140" s="26">
        <v>84</v>
      </c>
      <c r="AE140" s="186">
        <f t="shared" si="274"/>
        <v>105.95238095238102</v>
      </c>
      <c r="AF140" s="163">
        <f t="shared" si="283"/>
        <v>77.769047619047669</v>
      </c>
      <c r="AG140" s="224">
        <v>5</v>
      </c>
      <c r="AH140" s="41">
        <v>6.81</v>
      </c>
      <c r="AI140" s="187">
        <f t="shared" si="275"/>
        <v>34.049999999999997</v>
      </c>
      <c r="AJ140" s="168">
        <f t="shared" si="284"/>
        <v>24.992699999999996</v>
      </c>
      <c r="AK140" s="870"/>
      <c r="AL140" s="731"/>
      <c r="AM140" s="163">
        <f t="shared" ref="AM140" si="426">IF(AL140=0,0,AVERAGE(B135:B140)*(AL140)/1000)</f>
        <v>0</v>
      </c>
      <c r="AN140" s="29">
        <f t="shared" si="416"/>
        <v>89.136542423674854</v>
      </c>
      <c r="AO140" s="25">
        <f t="shared" si="278"/>
        <v>98.602606374627101</v>
      </c>
      <c r="AP140" s="273">
        <f t="shared" si="279"/>
        <v>94.078260869565227</v>
      </c>
      <c r="AQ140" s="259">
        <v>52.5</v>
      </c>
      <c r="AR140" s="49"/>
      <c r="AS140" s="41"/>
      <c r="AT140" s="41"/>
      <c r="AU140" s="71">
        <f t="shared" si="280"/>
        <v>0</v>
      </c>
      <c r="AV140" s="222" t="s">
        <v>232</v>
      </c>
      <c r="AW140" s="199" t="s">
        <v>289</v>
      </c>
      <c r="AX140" s="7" t="s">
        <v>268</v>
      </c>
      <c r="AY140" s="188"/>
      <c r="AZ140" s="39"/>
      <c r="BA140" s="58"/>
      <c r="BB140" s="179">
        <f t="shared" si="227"/>
        <v>0</v>
      </c>
      <c r="BC140" s="163">
        <f t="shared" si="248"/>
        <v>0</v>
      </c>
      <c r="BD140" s="40"/>
      <c r="BE140" s="58"/>
      <c r="BF140" s="179">
        <f t="shared" si="228"/>
        <v>0</v>
      </c>
      <c r="BG140" s="163">
        <f t="shared" si="249"/>
        <v>0</v>
      </c>
      <c r="BH140" s="40" t="s">
        <v>94</v>
      </c>
      <c r="BI140" s="885">
        <v>0.01</v>
      </c>
      <c r="BJ140" s="163">
        <f t="shared" si="229"/>
        <v>3.6700000000000001E-3</v>
      </c>
      <c r="BK140" s="40"/>
      <c r="BL140" s="61"/>
      <c r="BM140" s="179">
        <f t="shared" si="230"/>
        <v>0</v>
      </c>
      <c r="BN140" s="163">
        <f t="shared" si="407"/>
        <v>0</v>
      </c>
      <c r="BO140" s="39"/>
      <c r="BP140" s="57"/>
      <c r="BQ140" s="179">
        <f t="shared" si="231"/>
        <v>0</v>
      </c>
      <c r="BR140" s="163">
        <f t="shared" si="251"/>
        <v>0</v>
      </c>
      <c r="BS140" s="39"/>
      <c r="BT140" s="62"/>
      <c r="BU140" s="179">
        <f t="shared" si="232"/>
        <v>0</v>
      </c>
      <c r="BV140" s="163">
        <f t="shared" si="252"/>
        <v>0</v>
      </c>
      <c r="BW140" s="39"/>
      <c r="BX140" s="56"/>
      <c r="BY140" s="178">
        <f t="shared" si="233"/>
        <v>0</v>
      </c>
      <c r="BZ140" s="163">
        <f t="shared" si="253"/>
        <v>0</v>
      </c>
      <c r="CA140" s="40"/>
      <c r="CB140" s="58"/>
      <c r="CC140" s="179">
        <f t="shared" si="234"/>
        <v>0</v>
      </c>
      <c r="CD140" s="163">
        <f t="shared" si="254"/>
        <v>0</v>
      </c>
      <c r="CE140" s="39"/>
      <c r="CF140" s="62"/>
      <c r="CG140" s="179">
        <f t="shared" si="235"/>
        <v>0</v>
      </c>
      <c r="CH140" s="163">
        <f t="shared" si="255"/>
        <v>0</v>
      </c>
      <c r="CI140" s="39"/>
      <c r="CJ140" s="56"/>
      <c r="CK140" s="178">
        <f t="shared" si="236"/>
        <v>0</v>
      </c>
      <c r="CL140" s="163">
        <f t="shared" si="256"/>
        <v>0</v>
      </c>
      <c r="CM140" s="40"/>
      <c r="CN140" s="86"/>
      <c r="CO140" s="179">
        <f t="shared" si="237"/>
        <v>0</v>
      </c>
      <c r="CP140" s="163">
        <f t="shared" si="404"/>
        <v>0</v>
      </c>
      <c r="CQ140" s="228" t="s">
        <v>94</v>
      </c>
      <c r="CR140" s="61">
        <v>0.01</v>
      </c>
      <c r="CS140" s="167">
        <f t="shared" si="238"/>
        <v>3.6700000000000001E-3</v>
      </c>
      <c r="CT140" s="40"/>
      <c r="CU140" s="59"/>
      <c r="CV140" s="179">
        <f t="shared" si="239"/>
        <v>0</v>
      </c>
      <c r="CW140" s="163">
        <f t="shared" si="408"/>
        <v>0</v>
      </c>
      <c r="CX140" s="39"/>
      <c r="CY140" s="189"/>
      <c r="CZ140" s="179">
        <f t="shared" si="240"/>
        <v>0</v>
      </c>
      <c r="DA140" s="163">
        <f t="shared" si="259"/>
        <v>0</v>
      </c>
      <c r="DB140" s="39"/>
      <c r="DC140" s="63"/>
      <c r="DD140" s="179">
        <f t="shared" si="241"/>
        <v>0</v>
      </c>
      <c r="DE140" s="163">
        <f t="shared" si="260"/>
        <v>0</v>
      </c>
      <c r="DF140" s="39"/>
      <c r="DG140" s="62"/>
      <c r="DH140" s="729">
        <f t="shared" si="242"/>
        <v>0</v>
      </c>
      <c r="DI140" s="72">
        <f t="shared" si="261"/>
        <v>0</v>
      </c>
      <c r="DJ140" s="40"/>
      <c r="DK140" s="59"/>
      <c r="DL140" s="163">
        <f t="shared" si="243"/>
        <v>0</v>
      </c>
      <c r="DM140" s="178">
        <f t="shared" si="262"/>
        <v>0</v>
      </c>
      <c r="DN140" s="39"/>
      <c r="DO140" s="63"/>
      <c r="DP140" s="179">
        <f t="shared" si="244"/>
        <v>0</v>
      </c>
      <c r="DQ140" s="221">
        <f t="shared" si="263"/>
        <v>0</v>
      </c>
      <c r="DR140" s="305"/>
    </row>
    <row r="141" spans="1:122" outlineLevel="1" x14ac:dyDescent="0.25">
      <c r="A141" s="46">
        <f t="shared" si="341"/>
        <v>43228</v>
      </c>
      <c r="B141" s="23"/>
      <c r="C141" s="185"/>
      <c r="D141" s="24">
        <v>1</v>
      </c>
      <c r="E141" s="26"/>
      <c r="F141" s="26">
        <f t="shared" si="264"/>
        <v>0</v>
      </c>
      <c r="G141" s="163">
        <f t="shared" si="265"/>
        <v>0</v>
      </c>
      <c r="H141" s="24">
        <v>1</v>
      </c>
      <c r="I141" s="26"/>
      <c r="J141" s="26">
        <f t="shared" si="266"/>
        <v>0</v>
      </c>
      <c r="K141" s="163">
        <f t="shared" si="267"/>
        <v>0</v>
      </c>
      <c r="L141" s="49"/>
      <c r="M141" s="41"/>
      <c r="N141" s="26">
        <v>30</v>
      </c>
      <c r="O141" s="26">
        <f t="shared" si="268"/>
        <v>0</v>
      </c>
      <c r="P141" s="163">
        <f t="shared" si="269"/>
        <v>0</v>
      </c>
      <c r="Q141" s="24">
        <v>20</v>
      </c>
      <c r="R141" s="41"/>
      <c r="S141" s="41">
        <f t="shared" si="270"/>
        <v>0</v>
      </c>
      <c r="T141" s="168">
        <f t="shared" si="271"/>
        <v>0</v>
      </c>
      <c r="U141" s="28">
        <v>101.6</v>
      </c>
      <c r="V141" s="221">
        <f t="shared" ref="V141" si="427">IF(U141=0,0,IF(COUNT(B141)=0,0,(AVERAGE(B141)*U141/1000)))</f>
        <v>0</v>
      </c>
      <c r="W141" s="185"/>
      <c r="X141" s="27">
        <v>1</v>
      </c>
      <c r="Y141" s="26"/>
      <c r="Z141" s="186">
        <f t="shared" si="273"/>
        <v>0</v>
      </c>
      <c r="AA141" s="221">
        <f t="shared" si="282"/>
        <v>0</v>
      </c>
      <c r="AB141" s="49"/>
      <c r="AC141" s="41"/>
      <c r="AD141" s="26">
        <v>100</v>
      </c>
      <c r="AE141" s="186">
        <f t="shared" si="274"/>
        <v>0</v>
      </c>
      <c r="AF141" s="163">
        <f t="shared" si="283"/>
        <v>0</v>
      </c>
      <c r="AG141" s="224">
        <v>1</v>
      </c>
      <c r="AH141" s="41"/>
      <c r="AI141" s="187">
        <f t="shared" si="275"/>
        <v>0</v>
      </c>
      <c r="AJ141" s="168">
        <f t="shared" si="284"/>
        <v>0</v>
      </c>
      <c r="AK141" s="870"/>
      <c r="AL141" s="731">
        <v>22.4</v>
      </c>
      <c r="AM141" s="163">
        <f t="shared" ref="AM141" si="428">IF(AL141=0,0,AVERAGE(B134:B141)*(AL141)/1000)</f>
        <v>15.1648</v>
      </c>
      <c r="AN141" s="29">
        <f t="shared" si="416"/>
        <v>0</v>
      </c>
      <c r="AO141" s="25">
        <f t="shared" si="278"/>
        <v>0</v>
      </c>
      <c r="AP141" s="273">
        <f t="shared" si="279"/>
        <v>0</v>
      </c>
      <c r="AQ141" s="73"/>
      <c r="AR141" s="49"/>
      <c r="AS141" s="41"/>
      <c r="AT141" s="41"/>
      <c r="AU141" s="72">
        <f t="shared" si="280"/>
        <v>0</v>
      </c>
      <c r="AV141" s="222" t="s">
        <v>232</v>
      </c>
      <c r="AW141" s="199"/>
      <c r="AX141" s="7"/>
      <c r="AY141" s="188"/>
      <c r="AZ141" s="39"/>
      <c r="BA141" s="58">
        <v>140</v>
      </c>
      <c r="BB141" s="179">
        <f t="shared" si="227"/>
        <v>0</v>
      </c>
      <c r="BC141" s="163">
        <f t="shared" si="248"/>
        <v>0</v>
      </c>
      <c r="BD141" s="40"/>
      <c r="BE141" s="58">
        <v>0.27</v>
      </c>
      <c r="BF141" s="179">
        <f t="shared" si="228"/>
        <v>0</v>
      </c>
      <c r="BG141" s="163">
        <f t="shared" si="249"/>
        <v>0</v>
      </c>
      <c r="BH141" s="40"/>
      <c r="BI141" s="885"/>
      <c r="BJ141" s="163">
        <f t="shared" si="229"/>
        <v>0</v>
      </c>
      <c r="BK141" s="40"/>
      <c r="BL141" s="61">
        <v>1.28</v>
      </c>
      <c r="BM141" s="179">
        <f t="shared" si="230"/>
        <v>0</v>
      </c>
      <c r="BN141" s="163">
        <f t="shared" si="407"/>
        <v>0</v>
      </c>
      <c r="BO141" s="39"/>
      <c r="BP141" s="57">
        <v>222</v>
      </c>
      <c r="BQ141" s="179">
        <f t="shared" si="231"/>
        <v>0</v>
      </c>
      <c r="BR141" s="163">
        <f t="shared" si="251"/>
        <v>0</v>
      </c>
      <c r="BS141" s="39"/>
      <c r="BT141" s="62">
        <v>31.1</v>
      </c>
      <c r="BU141" s="179">
        <f t="shared" si="232"/>
        <v>0</v>
      </c>
      <c r="BV141" s="163">
        <f t="shared" si="252"/>
        <v>0</v>
      </c>
      <c r="BW141" s="39"/>
      <c r="BX141" s="56">
        <v>2</v>
      </c>
      <c r="BY141" s="178">
        <f t="shared" si="233"/>
        <v>0</v>
      </c>
      <c r="BZ141" s="163">
        <f t="shared" si="253"/>
        <v>0</v>
      </c>
      <c r="CA141" s="40"/>
      <c r="CB141" s="58">
        <v>0.3</v>
      </c>
      <c r="CC141" s="179">
        <f t="shared" si="234"/>
        <v>0</v>
      </c>
      <c r="CD141" s="163">
        <f t="shared" si="254"/>
        <v>0</v>
      </c>
      <c r="CE141" s="39"/>
      <c r="CF141" s="62">
        <v>363</v>
      </c>
      <c r="CG141" s="179">
        <f t="shared" si="235"/>
        <v>0</v>
      </c>
      <c r="CH141" s="163">
        <f t="shared" si="255"/>
        <v>0</v>
      </c>
      <c r="CI141" s="39"/>
      <c r="CJ141" s="56">
        <v>0.98</v>
      </c>
      <c r="CK141" s="178">
        <f t="shared" si="236"/>
        <v>0</v>
      </c>
      <c r="CL141" s="163">
        <f t="shared" si="256"/>
        <v>0</v>
      </c>
      <c r="CM141" s="40" t="s">
        <v>94</v>
      </c>
      <c r="CN141" s="86">
        <v>0.06</v>
      </c>
      <c r="CO141" s="179">
        <f t="shared" si="237"/>
        <v>0</v>
      </c>
      <c r="CP141" s="163">
        <f t="shared" si="404"/>
        <v>0</v>
      </c>
      <c r="CQ141" s="228"/>
      <c r="CR141" s="61"/>
      <c r="CS141" s="167">
        <f t="shared" si="238"/>
        <v>0</v>
      </c>
      <c r="CT141" s="40"/>
      <c r="CU141" s="59">
        <v>0.21</v>
      </c>
      <c r="CV141" s="179">
        <f t="shared" si="239"/>
        <v>0</v>
      </c>
      <c r="CW141" s="163">
        <f t="shared" si="408"/>
        <v>0</v>
      </c>
      <c r="CX141" s="39" t="s">
        <v>94</v>
      </c>
      <c r="CY141" s="189">
        <v>0.2</v>
      </c>
      <c r="CZ141" s="179">
        <f t="shared" si="240"/>
        <v>0</v>
      </c>
      <c r="DA141" s="163">
        <f t="shared" si="259"/>
        <v>0</v>
      </c>
      <c r="DB141" s="39"/>
      <c r="DC141" s="63">
        <v>0.16600000000000001</v>
      </c>
      <c r="DD141" s="179">
        <f t="shared" si="241"/>
        <v>0</v>
      </c>
      <c r="DE141" s="163">
        <f t="shared" si="260"/>
        <v>0</v>
      </c>
      <c r="DF141" s="39"/>
      <c r="DG141" s="62">
        <v>0.25</v>
      </c>
      <c r="DH141" s="729">
        <f t="shared" si="242"/>
        <v>0</v>
      </c>
      <c r="DI141" s="72">
        <f t="shared" si="261"/>
        <v>0</v>
      </c>
      <c r="DJ141" s="40" t="s">
        <v>94</v>
      </c>
      <c r="DK141" s="59">
        <v>0.06</v>
      </c>
      <c r="DL141" s="163">
        <f t="shared" si="243"/>
        <v>0</v>
      </c>
      <c r="DM141" s="178">
        <f t="shared" si="262"/>
        <v>0</v>
      </c>
      <c r="DN141" s="39"/>
      <c r="DO141" s="63">
        <v>0.91</v>
      </c>
      <c r="DP141" s="179">
        <f t="shared" si="244"/>
        <v>0</v>
      </c>
      <c r="DQ141" s="221">
        <f t="shared" si="263"/>
        <v>0</v>
      </c>
      <c r="DR141" s="305"/>
    </row>
    <row r="142" spans="1:122" outlineLevel="1" x14ac:dyDescent="0.25">
      <c r="A142" s="46">
        <f t="shared" si="341"/>
        <v>43229</v>
      </c>
      <c r="B142" s="23">
        <v>362</v>
      </c>
      <c r="C142" s="185">
        <v>8.1999999999999993</v>
      </c>
      <c r="D142" s="24">
        <v>1</v>
      </c>
      <c r="E142" s="26">
        <v>9622</v>
      </c>
      <c r="F142" s="26">
        <f t="shared" si="264"/>
        <v>9622</v>
      </c>
      <c r="G142" s="163">
        <f t="shared" si="265"/>
        <v>3483.1640000000002</v>
      </c>
      <c r="H142" s="24">
        <v>1</v>
      </c>
      <c r="I142" s="26">
        <v>3348</v>
      </c>
      <c r="J142" s="26">
        <f t="shared" si="266"/>
        <v>3348</v>
      </c>
      <c r="K142" s="163">
        <f t="shared" si="267"/>
        <v>1211.9760000000001</v>
      </c>
      <c r="L142" s="49">
        <v>86.1</v>
      </c>
      <c r="M142" s="41">
        <v>348.3</v>
      </c>
      <c r="N142" s="26">
        <v>26.5</v>
      </c>
      <c r="O142" s="26">
        <f t="shared" si="268"/>
        <v>9894.3396226415116</v>
      </c>
      <c r="P142" s="163">
        <f t="shared" si="269"/>
        <v>3581.7509433962268</v>
      </c>
      <c r="Q142" s="24">
        <v>50</v>
      </c>
      <c r="R142" s="41">
        <v>13.2</v>
      </c>
      <c r="S142" s="41">
        <f t="shared" si="270"/>
        <v>660</v>
      </c>
      <c r="T142" s="168">
        <f t="shared" si="271"/>
        <v>238.92</v>
      </c>
      <c r="U142" s="28"/>
      <c r="V142" s="221">
        <f t="shared" ref="V142" si="429">IF(U142=0,0,AVERAGE(B140:B142)*(U142)/1000)</f>
        <v>0</v>
      </c>
      <c r="W142" s="185">
        <v>7.6</v>
      </c>
      <c r="X142" s="27">
        <v>1</v>
      </c>
      <c r="Y142" s="26">
        <v>1613</v>
      </c>
      <c r="Z142" s="186">
        <f t="shared" si="273"/>
        <v>1613</v>
      </c>
      <c r="AA142" s="221">
        <f t="shared" si="282"/>
        <v>583.90599999999995</v>
      </c>
      <c r="AB142" s="49">
        <v>87.2</v>
      </c>
      <c r="AC142" s="41">
        <v>91.9</v>
      </c>
      <c r="AD142" s="26">
        <v>69</v>
      </c>
      <c r="AE142" s="186">
        <f t="shared" si="274"/>
        <v>68.115942028985543</v>
      </c>
      <c r="AF142" s="163">
        <f t="shared" si="283"/>
        <v>24.657971014492766</v>
      </c>
      <c r="AG142" s="224">
        <v>1</v>
      </c>
      <c r="AH142" s="41">
        <v>13.9</v>
      </c>
      <c r="AI142" s="187">
        <f t="shared" si="275"/>
        <v>13.9</v>
      </c>
      <c r="AJ142" s="168">
        <f t="shared" si="284"/>
        <v>5.0318000000000005</v>
      </c>
      <c r="AK142" s="870"/>
      <c r="AL142" s="731"/>
      <c r="AM142" s="163">
        <f t="shared" ref="AM142" si="430">IF(AL142=0,0,AVERAGE(B137:B142)*(AL142)/1000)</f>
        <v>0</v>
      </c>
      <c r="AN142" s="29">
        <f t="shared" si="416"/>
        <v>83.236333402618996</v>
      </c>
      <c r="AO142" s="25">
        <f t="shared" si="278"/>
        <v>99.311566566068592</v>
      </c>
      <c r="AP142" s="273">
        <f t="shared" si="279"/>
        <v>97.893939393939405</v>
      </c>
      <c r="AQ142" s="259">
        <v>52.4</v>
      </c>
      <c r="AR142" s="49"/>
      <c r="AS142" s="41"/>
      <c r="AT142" s="41"/>
      <c r="AU142" s="71">
        <f t="shared" si="280"/>
        <v>0</v>
      </c>
      <c r="AV142" s="222" t="s">
        <v>232</v>
      </c>
      <c r="AW142" s="199" t="s">
        <v>263</v>
      </c>
      <c r="AX142" s="7" t="s">
        <v>264</v>
      </c>
      <c r="AY142" s="188"/>
      <c r="AZ142" s="39"/>
      <c r="BA142" s="58"/>
      <c r="BB142" s="179">
        <f t="shared" si="227"/>
        <v>0</v>
      </c>
      <c r="BC142" s="163">
        <f t="shared" si="248"/>
        <v>0</v>
      </c>
      <c r="BD142" s="40"/>
      <c r="BE142" s="58"/>
      <c r="BF142" s="179">
        <f t="shared" si="228"/>
        <v>0</v>
      </c>
      <c r="BG142" s="163">
        <f t="shared" si="249"/>
        <v>0</v>
      </c>
      <c r="BH142" s="40" t="s">
        <v>94</v>
      </c>
      <c r="BI142" s="885">
        <v>0.01</v>
      </c>
      <c r="BJ142" s="163">
        <f t="shared" si="229"/>
        <v>1.81E-3</v>
      </c>
      <c r="BK142" s="40"/>
      <c r="BL142" s="61"/>
      <c r="BM142" s="179">
        <f t="shared" si="230"/>
        <v>0</v>
      </c>
      <c r="BN142" s="163">
        <f t="shared" si="407"/>
        <v>0</v>
      </c>
      <c r="BO142" s="39"/>
      <c r="BP142" s="57"/>
      <c r="BQ142" s="179">
        <f t="shared" si="231"/>
        <v>0</v>
      </c>
      <c r="BR142" s="163">
        <f t="shared" si="251"/>
        <v>0</v>
      </c>
      <c r="BS142" s="39"/>
      <c r="BT142" s="62"/>
      <c r="BU142" s="179">
        <f t="shared" si="232"/>
        <v>0</v>
      </c>
      <c r="BV142" s="163">
        <f t="shared" si="252"/>
        <v>0</v>
      </c>
      <c r="BW142" s="39"/>
      <c r="BX142" s="56"/>
      <c r="BY142" s="178">
        <f t="shared" si="233"/>
        <v>0</v>
      </c>
      <c r="BZ142" s="163">
        <f t="shared" si="253"/>
        <v>0</v>
      </c>
      <c r="CA142" s="40"/>
      <c r="CB142" s="58"/>
      <c r="CC142" s="179">
        <f t="shared" si="234"/>
        <v>0</v>
      </c>
      <c r="CD142" s="163">
        <f t="shared" si="254"/>
        <v>0</v>
      </c>
      <c r="CE142" s="39"/>
      <c r="CF142" s="62"/>
      <c r="CG142" s="179">
        <f t="shared" si="235"/>
        <v>0</v>
      </c>
      <c r="CH142" s="163">
        <f t="shared" si="255"/>
        <v>0</v>
      </c>
      <c r="CI142" s="39"/>
      <c r="CJ142" s="56"/>
      <c r="CK142" s="178">
        <f t="shared" si="236"/>
        <v>0</v>
      </c>
      <c r="CL142" s="163">
        <f t="shared" si="256"/>
        <v>0</v>
      </c>
      <c r="CM142" s="40"/>
      <c r="CN142" s="86"/>
      <c r="CO142" s="179">
        <f t="shared" si="237"/>
        <v>0</v>
      </c>
      <c r="CP142" s="163">
        <f t="shared" si="404"/>
        <v>0</v>
      </c>
      <c r="CQ142" s="228" t="s">
        <v>94</v>
      </c>
      <c r="CR142" s="61">
        <v>0.01</v>
      </c>
      <c r="CS142" s="167">
        <f t="shared" si="238"/>
        <v>1.81E-3</v>
      </c>
      <c r="CT142" s="40"/>
      <c r="CU142" s="59"/>
      <c r="CV142" s="179">
        <f t="shared" si="239"/>
        <v>0</v>
      </c>
      <c r="CW142" s="163">
        <f t="shared" si="408"/>
        <v>0</v>
      </c>
      <c r="CX142" s="39"/>
      <c r="CY142" s="189"/>
      <c r="CZ142" s="179">
        <f t="shared" si="240"/>
        <v>0</v>
      </c>
      <c r="DA142" s="163">
        <f t="shared" si="259"/>
        <v>0</v>
      </c>
      <c r="DB142" s="39"/>
      <c r="DC142" s="63"/>
      <c r="DD142" s="179">
        <f t="shared" si="241"/>
        <v>0</v>
      </c>
      <c r="DE142" s="163">
        <f t="shared" si="260"/>
        <v>0</v>
      </c>
      <c r="DF142" s="39"/>
      <c r="DG142" s="62"/>
      <c r="DH142" s="729">
        <f t="shared" si="242"/>
        <v>0</v>
      </c>
      <c r="DI142" s="72">
        <f t="shared" si="261"/>
        <v>0</v>
      </c>
      <c r="DJ142" s="40"/>
      <c r="DK142" s="59"/>
      <c r="DL142" s="163">
        <f t="shared" si="243"/>
        <v>0</v>
      </c>
      <c r="DM142" s="178">
        <f t="shared" si="262"/>
        <v>0</v>
      </c>
      <c r="DN142" s="39"/>
      <c r="DO142" s="63"/>
      <c r="DP142" s="179">
        <f t="shared" si="244"/>
        <v>0</v>
      </c>
      <c r="DQ142" s="221">
        <f t="shared" si="263"/>
        <v>0</v>
      </c>
      <c r="DR142" s="305"/>
    </row>
    <row r="143" spans="1:122" outlineLevel="1" x14ac:dyDescent="0.25">
      <c r="A143" s="46">
        <f t="shared" si="341"/>
        <v>43230</v>
      </c>
      <c r="B143" s="23"/>
      <c r="C143" s="185"/>
      <c r="D143" s="24">
        <v>1</v>
      </c>
      <c r="E143" s="26"/>
      <c r="F143" s="26">
        <f t="shared" si="264"/>
        <v>0</v>
      </c>
      <c r="G143" s="163">
        <f t="shared" si="265"/>
        <v>0</v>
      </c>
      <c r="H143" s="24">
        <v>1</v>
      </c>
      <c r="I143" s="26"/>
      <c r="J143" s="26">
        <f t="shared" si="266"/>
        <v>0</v>
      </c>
      <c r="K143" s="163">
        <f t="shared" si="267"/>
        <v>0</v>
      </c>
      <c r="L143" s="49"/>
      <c r="M143" s="41"/>
      <c r="N143" s="26">
        <v>30</v>
      </c>
      <c r="O143" s="26">
        <f t="shared" si="268"/>
        <v>0</v>
      </c>
      <c r="P143" s="163">
        <f t="shared" si="269"/>
        <v>0</v>
      </c>
      <c r="Q143" s="24">
        <v>20</v>
      </c>
      <c r="R143" s="41"/>
      <c r="S143" s="41">
        <f t="shared" si="270"/>
        <v>0</v>
      </c>
      <c r="T143" s="168">
        <f t="shared" si="271"/>
        <v>0</v>
      </c>
      <c r="U143" s="28"/>
      <c r="V143" s="221">
        <f t="shared" ref="V143" si="431">IF(U143=0,0,IF(COUNT(B143)=0,0,(AVERAGE(B143)*U143/1000)))</f>
        <v>0</v>
      </c>
      <c r="W143" s="185"/>
      <c r="X143" s="27">
        <v>1</v>
      </c>
      <c r="Y143" s="26"/>
      <c r="Z143" s="186">
        <f t="shared" si="273"/>
        <v>0</v>
      </c>
      <c r="AA143" s="221">
        <f t="shared" si="282"/>
        <v>0</v>
      </c>
      <c r="AB143" s="49"/>
      <c r="AC143" s="41"/>
      <c r="AD143" s="26">
        <v>100</v>
      </c>
      <c r="AE143" s="186">
        <f t="shared" si="274"/>
        <v>0</v>
      </c>
      <c r="AF143" s="163">
        <f t="shared" si="283"/>
        <v>0</v>
      </c>
      <c r="AG143" s="224">
        <v>1</v>
      </c>
      <c r="AH143" s="41"/>
      <c r="AI143" s="187">
        <f t="shared" si="275"/>
        <v>0</v>
      </c>
      <c r="AJ143" s="168">
        <f t="shared" si="284"/>
        <v>0</v>
      </c>
      <c r="AK143" s="870"/>
      <c r="AL143" s="731"/>
      <c r="AM143" s="163">
        <f t="shared" ref="AM143" si="432">IF(AL143=0,0,AVERAGE(B136:B143)*(AL143)/1000)</f>
        <v>0</v>
      </c>
      <c r="AN143" s="29">
        <f t="shared" si="416"/>
        <v>0</v>
      </c>
      <c r="AO143" s="25">
        <f t="shared" si="278"/>
        <v>0</v>
      </c>
      <c r="AP143" s="273">
        <f t="shared" si="279"/>
        <v>0</v>
      </c>
      <c r="AQ143" s="73"/>
      <c r="AR143" s="49"/>
      <c r="AS143" s="41"/>
      <c r="AT143" s="41"/>
      <c r="AU143" s="72">
        <f t="shared" si="280"/>
        <v>0</v>
      </c>
      <c r="AV143" s="222" t="s">
        <v>232</v>
      </c>
      <c r="AW143" s="199"/>
      <c r="AX143" s="7"/>
      <c r="AY143" s="188"/>
      <c r="AZ143" s="39"/>
      <c r="BA143" s="58"/>
      <c r="BB143" s="179">
        <f t="shared" ref="BB143:BB206" si="433">IF(AZ143="&lt;",BA143/2*$B143/1000,BA143*$B143/1000)</f>
        <v>0</v>
      </c>
      <c r="BC143" s="163">
        <f t="shared" si="248"/>
        <v>0</v>
      </c>
      <c r="BD143" s="40"/>
      <c r="BE143" s="58"/>
      <c r="BF143" s="179">
        <f t="shared" ref="BF143:BF206" si="434">IF(BD143="&lt;",BE143/2*$B143/1000,BE143*$B143/1000)</f>
        <v>0</v>
      </c>
      <c r="BG143" s="163">
        <f t="shared" si="249"/>
        <v>0</v>
      </c>
      <c r="BH143" s="40"/>
      <c r="BI143" s="885"/>
      <c r="BJ143" s="163">
        <f t="shared" ref="BJ143:BJ206" si="435">IF(BH143="&lt;",BI143/2*$B143/1000,BI143*$B143/1000)</f>
        <v>0</v>
      </c>
      <c r="BK143" s="40"/>
      <c r="BL143" s="61"/>
      <c r="BM143" s="179">
        <f t="shared" ref="BM143:BM206" si="436">IF(BK143="&lt;",BL143/2*$B143/1000,BL143*$B143/1000)</f>
        <v>0</v>
      </c>
      <c r="BN143" s="163">
        <f t="shared" si="407"/>
        <v>0</v>
      </c>
      <c r="BO143" s="39"/>
      <c r="BP143" s="57"/>
      <c r="BQ143" s="179">
        <f t="shared" ref="BQ143:BQ206" si="437">IF(BO143="&lt;",BP143/2*$B143/1000,BP143*$B143/1000)</f>
        <v>0</v>
      </c>
      <c r="BR143" s="163">
        <f t="shared" si="251"/>
        <v>0</v>
      </c>
      <c r="BS143" s="39"/>
      <c r="BT143" s="62"/>
      <c r="BU143" s="179">
        <f t="shared" ref="BU143:BU206" si="438">IF(BS143="&lt;",BT143/2*$B143/1000,BT143*$B143/1000)</f>
        <v>0</v>
      </c>
      <c r="BV143" s="163">
        <f t="shared" si="252"/>
        <v>0</v>
      </c>
      <c r="BW143" s="39"/>
      <c r="BX143" s="56"/>
      <c r="BY143" s="178">
        <f t="shared" ref="BY143:BY206" si="439">IF(BW143="&lt;",BX143/2*$B143/1000,BX143*$B143/1000)</f>
        <v>0</v>
      </c>
      <c r="BZ143" s="163">
        <f t="shared" si="253"/>
        <v>0</v>
      </c>
      <c r="CA143" s="40"/>
      <c r="CB143" s="58"/>
      <c r="CC143" s="179">
        <f t="shared" ref="CC143:CC206" si="440">IF(CA143="&lt;",CB143/2*$B143/1000,CB143*$B143/1000)</f>
        <v>0</v>
      </c>
      <c r="CD143" s="163">
        <f t="shared" si="254"/>
        <v>0</v>
      </c>
      <c r="CE143" s="39"/>
      <c r="CF143" s="62"/>
      <c r="CG143" s="179">
        <f t="shared" ref="CG143:CG206" si="441">IF(CE143="&lt;",CF143/2*$B143/1000,CF143*$B143/1000)</f>
        <v>0</v>
      </c>
      <c r="CH143" s="163">
        <f t="shared" si="255"/>
        <v>0</v>
      </c>
      <c r="CI143" s="39"/>
      <c r="CJ143" s="56"/>
      <c r="CK143" s="178">
        <f t="shared" ref="CK143:CK206" si="442">IF(CI143="&lt;",CJ143/2*$B143/1000,CJ143*$B143/1000)</f>
        <v>0</v>
      </c>
      <c r="CL143" s="163">
        <f t="shared" si="256"/>
        <v>0</v>
      </c>
      <c r="CM143" s="40"/>
      <c r="CN143" s="86"/>
      <c r="CO143" s="179">
        <f t="shared" ref="CO143:CO206" si="443">IF(CM143="&lt;",CN143/2*$B143/1000,CN143*$B143/1000)</f>
        <v>0</v>
      </c>
      <c r="CP143" s="163">
        <f t="shared" si="404"/>
        <v>0</v>
      </c>
      <c r="CQ143" s="228"/>
      <c r="CR143" s="61"/>
      <c r="CS143" s="167">
        <f t="shared" ref="CS143:CS206" si="444">IF(CQ143="&lt;",CR143/2*$B143/1000,CR143*$B143/1000)</f>
        <v>0</v>
      </c>
      <c r="CT143" s="40"/>
      <c r="CU143" s="59"/>
      <c r="CV143" s="179">
        <f t="shared" ref="CV143:CV206" si="445">IF(CT143="&lt;",CU143/2*$B143/1000,CU143*$B143/1000)</f>
        <v>0</v>
      </c>
      <c r="CW143" s="163">
        <f t="shared" si="408"/>
        <v>0</v>
      </c>
      <c r="CX143" s="39"/>
      <c r="CY143" s="189"/>
      <c r="CZ143" s="179">
        <f t="shared" ref="CZ143:CZ206" si="446">IF(CX143="&lt;",CY143/2*$B143/1000,CY143*$B143/1000)</f>
        <v>0</v>
      </c>
      <c r="DA143" s="163">
        <f t="shared" si="259"/>
        <v>0</v>
      </c>
      <c r="DB143" s="39"/>
      <c r="DC143" s="63"/>
      <c r="DD143" s="179">
        <f t="shared" ref="DD143:DD206" si="447">IF(DB143="&lt;",DC143/2*$B143/1000,DC143*$B143/1000)</f>
        <v>0</v>
      </c>
      <c r="DE143" s="163">
        <f t="shared" si="260"/>
        <v>0</v>
      </c>
      <c r="DF143" s="39"/>
      <c r="DG143" s="62"/>
      <c r="DH143" s="729">
        <f t="shared" ref="DH143:DH206" si="448">IF(DF143="&lt;",DG143/2*$B143/1000,DG143*$B143/1000)</f>
        <v>0</v>
      </c>
      <c r="DI143" s="72">
        <f t="shared" si="261"/>
        <v>0</v>
      </c>
      <c r="DJ143" s="40"/>
      <c r="DK143" s="59"/>
      <c r="DL143" s="163">
        <f t="shared" ref="DL143:DL206" si="449">IF(DJ143="&lt;",DK143/2*$B143/1000,DK143*$B143/1000)</f>
        <v>0</v>
      </c>
      <c r="DM143" s="178">
        <f t="shared" si="262"/>
        <v>0</v>
      </c>
      <c r="DN143" s="39"/>
      <c r="DO143" s="63"/>
      <c r="DP143" s="179">
        <f t="shared" ref="DP143:DP206" si="450">IF(DN143="&lt;",DO143/2*$B143/1000,DO143*$B143/1000)</f>
        <v>0</v>
      </c>
      <c r="DQ143" s="221">
        <f t="shared" si="263"/>
        <v>0</v>
      </c>
      <c r="DR143" s="305"/>
    </row>
    <row r="144" spans="1:122" outlineLevel="1" x14ac:dyDescent="0.25">
      <c r="A144" s="46">
        <f t="shared" si="341"/>
        <v>43231</v>
      </c>
      <c r="B144" s="23">
        <v>121</v>
      </c>
      <c r="C144" s="185">
        <v>7.7</v>
      </c>
      <c r="D144" s="24">
        <v>1</v>
      </c>
      <c r="E144" s="26">
        <v>9044</v>
      </c>
      <c r="F144" s="26">
        <f t="shared" si="264"/>
        <v>9044</v>
      </c>
      <c r="G144" s="163">
        <f t="shared" si="265"/>
        <v>1094.3240000000001</v>
      </c>
      <c r="H144" s="24">
        <v>1</v>
      </c>
      <c r="I144" s="26">
        <v>3328</v>
      </c>
      <c r="J144" s="26">
        <f t="shared" si="266"/>
        <v>3328</v>
      </c>
      <c r="K144" s="163">
        <f t="shared" si="267"/>
        <v>402.68799999999999</v>
      </c>
      <c r="L144" s="49">
        <v>89.2</v>
      </c>
      <c r="M144" s="41">
        <v>385.6</v>
      </c>
      <c r="N144" s="26">
        <v>27</v>
      </c>
      <c r="O144" s="26">
        <f t="shared" si="268"/>
        <v>10977.777777777779</v>
      </c>
      <c r="P144" s="163">
        <f t="shared" si="269"/>
        <v>1328.3111111111111</v>
      </c>
      <c r="Q144" s="24">
        <v>50</v>
      </c>
      <c r="R144" s="41">
        <v>10</v>
      </c>
      <c r="S144" s="41">
        <f t="shared" si="270"/>
        <v>500</v>
      </c>
      <c r="T144" s="168">
        <f t="shared" si="271"/>
        <v>60.5</v>
      </c>
      <c r="U144" s="28"/>
      <c r="V144" s="221">
        <f t="shared" ref="V144" si="451">IF(U144=0,0,AVERAGE(B142:B144)*(U144)/1000)</f>
        <v>0</v>
      </c>
      <c r="W144" s="185">
        <v>8</v>
      </c>
      <c r="X144" s="27">
        <v>1</v>
      </c>
      <c r="Y144" s="26">
        <v>3287</v>
      </c>
      <c r="Z144" s="186">
        <f t="shared" si="273"/>
        <v>3287</v>
      </c>
      <c r="AA144" s="221">
        <f t="shared" si="282"/>
        <v>397.72699999999998</v>
      </c>
      <c r="AB144" s="49">
        <v>86.2</v>
      </c>
      <c r="AC144" s="41">
        <v>98.5</v>
      </c>
      <c r="AD144" s="26">
        <v>79</v>
      </c>
      <c r="AE144" s="186">
        <f t="shared" si="274"/>
        <v>155.69620253164553</v>
      </c>
      <c r="AF144" s="163">
        <f t="shared" si="283"/>
        <v>18.839240506329109</v>
      </c>
      <c r="AG144" s="224">
        <v>2</v>
      </c>
      <c r="AH144" s="41">
        <v>3.89</v>
      </c>
      <c r="AI144" s="187">
        <f t="shared" si="275"/>
        <v>7.78</v>
      </c>
      <c r="AJ144" s="168">
        <f t="shared" si="284"/>
        <v>0.94137999999999999</v>
      </c>
      <c r="AK144" s="870"/>
      <c r="AL144" s="731"/>
      <c r="AM144" s="163">
        <f t="shared" ref="AM144" si="452">IF(AL144=0,0,AVERAGE(B139:B144)*(AL144)/1000)</f>
        <v>0</v>
      </c>
      <c r="AN144" s="29">
        <f t="shared" si="416"/>
        <v>63.655462184873947</v>
      </c>
      <c r="AO144" s="25">
        <f t="shared" si="278"/>
        <v>98.581714754266386</v>
      </c>
      <c r="AP144" s="273">
        <f t="shared" si="279"/>
        <v>98.444000000000003</v>
      </c>
      <c r="AQ144" s="259">
        <v>53.8</v>
      </c>
      <c r="AR144" s="49"/>
      <c r="AS144" s="41"/>
      <c r="AT144" s="41"/>
      <c r="AU144" s="71">
        <f t="shared" si="280"/>
        <v>0</v>
      </c>
      <c r="AV144" s="222" t="s">
        <v>232</v>
      </c>
      <c r="AW144" s="199" t="s">
        <v>290</v>
      </c>
      <c r="AX144" s="7" t="s">
        <v>269</v>
      </c>
      <c r="AY144" s="188"/>
      <c r="AZ144" s="39"/>
      <c r="BA144" s="58"/>
      <c r="BB144" s="179">
        <f t="shared" si="433"/>
        <v>0</v>
      </c>
      <c r="BC144" s="163">
        <f t="shared" ref="BC144:BC207" si="453">IF(BA144=0,0,IF(COUNT(B144)=0,0,(SUM(B144)*BA144/1000)))</f>
        <v>0</v>
      </c>
      <c r="BD144" s="40"/>
      <c r="BE144" s="58"/>
      <c r="BF144" s="179">
        <f t="shared" si="434"/>
        <v>0</v>
      </c>
      <c r="BG144" s="163">
        <f t="shared" ref="BG144:BG207" si="454">IF(BE144=0,0,IF(COUNT(B144)=0,0,(SUM(B144)*BE144/1000)))</f>
        <v>0</v>
      </c>
      <c r="BH144" s="40" t="s">
        <v>94</v>
      </c>
      <c r="BI144" s="885">
        <v>0.01</v>
      </c>
      <c r="BJ144" s="163">
        <f t="shared" si="435"/>
        <v>6.0499999999999996E-4</v>
      </c>
      <c r="BK144" s="40"/>
      <c r="BL144" s="61"/>
      <c r="BM144" s="179">
        <f t="shared" si="436"/>
        <v>0</v>
      </c>
      <c r="BN144" s="163">
        <f t="shared" si="407"/>
        <v>0</v>
      </c>
      <c r="BO144" s="39"/>
      <c r="BP144" s="57"/>
      <c r="BQ144" s="179">
        <f t="shared" si="437"/>
        <v>0</v>
      </c>
      <c r="BR144" s="163">
        <f t="shared" ref="BR144:BR207" si="455">IF(BP144=0,0,IF(COUNT(B144)=0,0,(SUM(B144)*BP144/1000)))</f>
        <v>0</v>
      </c>
      <c r="BS144" s="39"/>
      <c r="BT144" s="62"/>
      <c r="BU144" s="179">
        <f t="shared" si="438"/>
        <v>0</v>
      </c>
      <c r="BV144" s="163">
        <f t="shared" ref="BV144:BV207" si="456">IF(BT144=0,0,IF(COUNT(B144)=0,0,(SUM(B144)*BT144/1000)))</f>
        <v>0</v>
      </c>
      <c r="BW144" s="39"/>
      <c r="BX144" s="56"/>
      <c r="BY144" s="178">
        <f t="shared" si="439"/>
        <v>0</v>
      </c>
      <c r="BZ144" s="163">
        <f t="shared" ref="BZ144:BZ207" si="457">IF(BX144=0,0,IF(COUNT(B144)=0,0,(SUM(B144)*BX144/1000)))</f>
        <v>0</v>
      </c>
      <c r="CA144" s="40"/>
      <c r="CB144" s="58"/>
      <c r="CC144" s="179">
        <f t="shared" si="440"/>
        <v>0</v>
      </c>
      <c r="CD144" s="163">
        <f t="shared" ref="CD144:CD207" si="458">IF(CB144=0,0,IF(COUNT(B144)=0,0,(SUM(B144)*CB144/1000)))</f>
        <v>0</v>
      </c>
      <c r="CE144" s="39"/>
      <c r="CF144" s="62"/>
      <c r="CG144" s="179">
        <f t="shared" si="441"/>
        <v>0</v>
      </c>
      <c r="CH144" s="163">
        <f t="shared" ref="CH144:CH207" si="459">IF(CF144=0,0,IF(COUNT(B144)=0,0,(SUM(B144)*CF144/1000)))</f>
        <v>0</v>
      </c>
      <c r="CI144" s="39"/>
      <c r="CJ144" s="56"/>
      <c r="CK144" s="178">
        <f t="shared" si="442"/>
        <v>0</v>
      </c>
      <c r="CL144" s="163">
        <f t="shared" ref="CL144:CL207" si="460">IF(CJ144=0,0,IF(COUNT(B144)=0,0,(SUM(B144)*CJ144/1000)))</f>
        <v>0</v>
      </c>
      <c r="CM144" s="40"/>
      <c r="CN144" s="86"/>
      <c r="CO144" s="179">
        <f t="shared" si="443"/>
        <v>0</v>
      </c>
      <c r="CP144" s="163">
        <f t="shared" si="404"/>
        <v>0</v>
      </c>
      <c r="CQ144" s="228" t="s">
        <v>94</v>
      </c>
      <c r="CR144" s="61">
        <v>0.01</v>
      </c>
      <c r="CS144" s="167">
        <f t="shared" si="444"/>
        <v>6.0499999999999996E-4</v>
      </c>
      <c r="CT144" s="40"/>
      <c r="CU144" s="59"/>
      <c r="CV144" s="179">
        <f t="shared" si="445"/>
        <v>0</v>
      </c>
      <c r="CW144" s="163">
        <f t="shared" si="408"/>
        <v>0</v>
      </c>
      <c r="CX144" s="39"/>
      <c r="CY144" s="189"/>
      <c r="CZ144" s="179">
        <f t="shared" si="446"/>
        <v>0</v>
      </c>
      <c r="DA144" s="163">
        <f t="shared" ref="DA144:DA207" si="461">IF(CY144=0,0,IF(COUNT(B144)=0,0,(SUM(B144)*CY144/1000)))</f>
        <v>0</v>
      </c>
      <c r="DB144" s="39"/>
      <c r="DC144" s="63"/>
      <c r="DD144" s="179">
        <f t="shared" si="447"/>
        <v>0</v>
      </c>
      <c r="DE144" s="163">
        <f t="shared" ref="DE144:DE207" si="462">IF(DC144=0,0,IF(COUNT(B144)=0,0,(SUM(B144)*DC144/1000)))</f>
        <v>0</v>
      </c>
      <c r="DF144" s="39"/>
      <c r="DG144" s="62"/>
      <c r="DH144" s="729">
        <f t="shared" si="448"/>
        <v>0</v>
      </c>
      <c r="DI144" s="72">
        <f t="shared" ref="DI144:DI207" si="463">IF(DG144=0,0,IF(COUNT(B144)=0,0,(SUM(B144)*DG144/1000)))</f>
        <v>0</v>
      </c>
      <c r="DJ144" s="40"/>
      <c r="DK144" s="59"/>
      <c r="DL144" s="163">
        <f t="shared" si="449"/>
        <v>0</v>
      </c>
      <c r="DM144" s="178">
        <f t="shared" ref="DM144:DM207" si="464">IF(DK144=0,0,IF(COUNT(B144)=0,0,(SUM(B144)*DK144/1000)))</f>
        <v>0</v>
      </c>
      <c r="DN144" s="39"/>
      <c r="DO144" s="63"/>
      <c r="DP144" s="179">
        <f t="shared" si="450"/>
        <v>0</v>
      </c>
      <c r="DQ144" s="221">
        <f t="shared" ref="DQ144:DQ207" si="465">IF(DO144=0,0,IF(COUNT(B144)=0,0,(SUM(B144)*DO144/1000)))</f>
        <v>0</v>
      </c>
      <c r="DR144" s="305"/>
    </row>
    <row r="145" spans="1:122" outlineLevel="1" x14ac:dyDescent="0.25">
      <c r="A145" s="46">
        <f t="shared" si="341"/>
        <v>43232</v>
      </c>
      <c r="B145" s="23">
        <v>420</v>
      </c>
      <c r="C145" s="185">
        <v>7.1</v>
      </c>
      <c r="D145" s="24">
        <v>1</v>
      </c>
      <c r="E145" s="26">
        <v>8026</v>
      </c>
      <c r="F145" s="26">
        <f t="shared" ref="F145:F208" si="466">IF(E145=0,0,(E145*D145))</f>
        <v>8026</v>
      </c>
      <c r="G145" s="163">
        <f t="shared" ref="G145:G208" si="467">IF(F145=0,0,IF(B145=0,0,F145*B145/1000))</f>
        <v>3370.92</v>
      </c>
      <c r="H145" s="24">
        <v>1</v>
      </c>
      <c r="I145" s="26">
        <v>2236</v>
      </c>
      <c r="J145" s="26">
        <f t="shared" ref="J145:J208" si="468">IF(I145=0,0,(I145*H145))</f>
        <v>2236</v>
      </c>
      <c r="K145" s="163">
        <f t="shared" ref="K145:K208" si="469">IF(J145=0,0,IF(B145=0,0,J145*B145/1000))</f>
        <v>939.12</v>
      </c>
      <c r="L145" s="49">
        <v>87.8</v>
      </c>
      <c r="M145" s="41">
        <v>347.8</v>
      </c>
      <c r="N145" s="26">
        <v>30</v>
      </c>
      <c r="O145" s="26">
        <f t="shared" ref="O145:O208" si="470">IF(M145=0,0,(M145-L145)*1000/N145)</f>
        <v>8666.6666666666661</v>
      </c>
      <c r="P145" s="163">
        <f t="shared" ref="P145:P208" si="471">IF(O145=0,0,IF(B145=0,0,O145*B145/1000))</f>
        <v>3639.9999999999995</v>
      </c>
      <c r="Q145" s="24">
        <v>50</v>
      </c>
      <c r="R145" s="41">
        <v>7.2</v>
      </c>
      <c r="S145" s="41">
        <f t="shared" ref="S145:S208" si="472">IF(R145=0,0,(R145*Q145))</f>
        <v>360</v>
      </c>
      <c r="T145" s="168">
        <f t="shared" ref="T145:T208" si="473">IF(S145=0,0,IF(B145=0,0,S145*B145/1000))</f>
        <v>151.19999999999999</v>
      </c>
      <c r="U145" s="28"/>
      <c r="V145" s="221">
        <f t="shared" ref="V145" si="474">IF(U145=0,0,IF(COUNT(B145)=0,0,(AVERAGE(B145)*U145/1000)))</f>
        <v>0</v>
      </c>
      <c r="W145" s="185">
        <v>8.1</v>
      </c>
      <c r="X145" s="27">
        <v>1</v>
      </c>
      <c r="Y145" s="26">
        <v>1432</v>
      </c>
      <c r="Z145" s="186">
        <f t="shared" ref="Z145:Z208" si="475">IF(Y145=0,0,(Y145*X145))</f>
        <v>1432</v>
      </c>
      <c r="AA145" s="221">
        <f t="shared" si="282"/>
        <v>601.44000000000005</v>
      </c>
      <c r="AB145" s="49">
        <v>87.5</v>
      </c>
      <c r="AC145" s="41">
        <v>95.3</v>
      </c>
      <c r="AD145" s="26">
        <v>155</v>
      </c>
      <c r="AE145" s="186">
        <f t="shared" ref="AE145:AE208" si="476">IF(AC145=0,0,(AC145-AB145)*1000/AD145)</f>
        <v>50.322580645161274</v>
      </c>
      <c r="AF145" s="163">
        <f t="shared" si="283"/>
        <v>21.135483870967736</v>
      </c>
      <c r="AG145" s="224">
        <v>1</v>
      </c>
      <c r="AH145" s="41">
        <v>2.4700000000000002</v>
      </c>
      <c r="AI145" s="187">
        <f t="shared" ref="AI145:AI208" si="477">IF(AH145=0,0,(AH145*AG145))</f>
        <v>2.4700000000000002</v>
      </c>
      <c r="AJ145" s="168">
        <f t="shared" si="284"/>
        <v>1.0374000000000001</v>
      </c>
      <c r="AK145" s="870"/>
      <c r="AL145" s="731"/>
      <c r="AM145" s="163">
        <f t="shared" ref="AM145" si="478">IF(AL145=0,0,AVERAGE(B138:B145)*(AL145)/1000)</f>
        <v>0</v>
      </c>
      <c r="AN145" s="29">
        <f t="shared" si="416"/>
        <v>82.157986543732861</v>
      </c>
      <c r="AO145" s="25">
        <f t="shared" ref="AO145:AO208" si="479">IF(B145=0,0,IF(O145&gt;0,SUM((O145-AE145)/O145*100),0))</f>
        <v>99.41935483870968</v>
      </c>
      <c r="AP145" s="273">
        <f t="shared" ref="AP145:AP208" si="480">IF(B145=0,0,IF(S145&gt;0,SUM((S145-AI145)/S145*100),0))</f>
        <v>99.313888888888883</v>
      </c>
      <c r="AQ145" s="73">
        <v>53.04</v>
      </c>
      <c r="AR145" s="49"/>
      <c r="AS145" s="41"/>
      <c r="AT145" s="41"/>
      <c r="AU145" s="72">
        <f t="shared" ref="AU145:AU208" si="481">IF(AT145=0,0,(AT145-AR145)*100/(AS145-AR145))</f>
        <v>0</v>
      </c>
      <c r="AV145" s="222" t="s">
        <v>232</v>
      </c>
      <c r="AW145" s="199"/>
      <c r="AX145" s="7" t="s">
        <v>270</v>
      </c>
      <c r="AY145" s="188"/>
      <c r="AZ145" s="39"/>
      <c r="BA145" s="58"/>
      <c r="BB145" s="179">
        <f t="shared" si="433"/>
        <v>0</v>
      </c>
      <c r="BC145" s="163">
        <f t="shared" si="453"/>
        <v>0</v>
      </c>
      <c r="BD145" s="40"/>
      <c r="BE145" s="58"/>
      <c r="BF145" s="179">
        <f t="shared" si="434"/>
        <v>0</v>
      </c>
      <c r="BG145" s="163">
        <f t="shared" si="454"/>
        <v>0</v>
      </c>
      <c r="BH145" s="40" t="s">
        <v>94</v>
      </c>
      <c r="BI145" s="885">
        <v>0.01</v>
      </c>
      <c r="BJ145" s="163">
        <f t="shared" si="435"/>
        <v>2.1000000000000003E-3</v>
      </c>
      <c r="BK145" s="40"/>
      <c r="BL145" s="61"/>
      <c r="BM145" s="179">
        <f t="shared" si="436"/>
        <v>0</v>
      </c>
      <c r="BN145" s="163">
        <f t="shared" si="407"/>
        <v>0</v>
      </c>
      <c r="BO145" s="39"/>
      <c r="BP145" s="57"/>
      <c r="BQ145" s="179">
        <f t="shared" si="437"/>
        <v>0</v>
      </c>
      <c r="BR145" s="163">
        <f t="shared" si="455"/>
        <v>0</v>
      </c>
      <c r="BS145" s="39"/>
      <c r="BT145" s="62"/>
      <c r="BU145" s="179">
        <f t="shared" si="438"/>
        <v>0</v>
      </c>
      <c r="BV145" s="163">
        <f t="shared" si="456"/>
        <v>0</v>
      </c>
      <c r="BW145" s="39"/>
      <c r="BX145" s="56"/>
      <c r="BY145" s="178">
        <f t="shared" si="439"/>
        <v>0</v>
      </c>
      <c r="BZ145" s="163">
        <f t="shared" si="457"/>
        <v>0</v>
      </c>
      <c r="CA145" s="40"/>
      <c r="CB145" s="58"/>
      <c r="CC145" s="179">
        <f t="shared" si="440"/>
        <v>0</v>
      </c>
      <c r="CD145" s="163">
        <f t="shared" si="458"/>
        <v>0</v>
      </c>
      <c r="CE145" s="39"/>
      <c r="CF145" s="62"/>
      <c r="CG145" s="179">
        <f t="shared" si="441"/>
        <v>0</v>
      </c>
      <c r="CH145" s="163">
        <f t="shared" si="459"/>
        <v>0</v>
      </c>
      <c r="CI145" s="39"/>
      <c r="CJ145" s="56"/>
      <c r="CK145" s="178">
        <f t="shared" si="442"/>
        <v>0</v>
      </c>
      <c r="CL145" s="163">
        <f t="shared" si="460"/>
        <v>0</v>
      </c>
      <c r="CM145" s="40"/>
      <c r="CN145" s="86"/>
      <c r="CO145" s="179">
        <f t="shared" si="443"/>
        <v>0</v>
      </c>
      <c r="CP145" s="163">
        <f t="shared" si="404"/>
        <v>0</v>
      </c>
      <c r="CQ145" s="228" t="s">
        <v>94</v>
      </c>
      <c r="CR145" s="61">
        <v>0.01</v>
      </c>
      <c r="CS145" s="167">
        <f t="shared" si="444"/>
        <v>2.1000000000000003E-3</v>
      </c>
      <c r="CT145" s="40"/>
      <c r="CU145" s="59"/>
      <c r="CV145" s="179">
        <f t="shared" si="445"/>
        <v>0</v>
      </c>
      <c r="CW145" s="163">
        <f t="shared" si="408"/>
        <v>0</v>
      </c>
      <c r="CX145" s="39"/>
      <c r="CY145" s="189"/>
      <c r="CZ145" s="179">
        <f t="shared" si="446"/>
        <v>0</v>
      </c>
      <c r="DA145" s="163">
        <f t="shared" si="461"/>
        <v>0</v>
      </c>
      <c r="DB145" s="39"/>
      <c r="DC145" s="63"/>
      <c r="DD145" s="179">
        <f t="shared" si="447"/>
        <v>0</v>
      </c>
      <c r="DE145" s="163">
        <f t="shared" si="462"/>
        <v>0</v>
      </c>
      <c r="DF145" s="39"/>
      <c r="DG145" s="62"/>
      <c r="DH145" s="729">
        <f t="shared" si="448"/>
        <v>0</v>
      </c>
      <c r="DI145" s="72">
        <f t="shared" si="463"/>
        <v>0</v>
      </c>
      <c r="DJ145" s="40"/>
      <c r="DK145" s="59"/>
      <c r="DL145" s="163">
        <f t="shared" si="449"/>
        <v>0</v>
      </c>
      <c r="DM145" s="178">
        <f t="shared" si="464"/>
        <v>0</v>
      </c>
      <c r="DN145" s="39"/>
      <c r="DO145" s="63"/>
      <c r="DP145" s="179">
        <f t="shared" si="450"/>
        <v>0</v>
      </c>
      <c r="DQ145" s="221">
        <f t="shared" si="465"/>
        <v>0</v>
      </c>
      <c r="DR145" s="305"/>
    </row>
    <row r="146" spans="1:122" outlineLevel="1" x14ac:dyDescent="0.25">
      <c r="A146" s="46">
        <f t="shared" si="341"/>
        <v>43233</v>
      </c>
      <c r="B146" s="23">
        <v>177</v>
      </c>
      <c r="C146" s="185">
        <v>7.8</v>
      </c>
      <c r="D146" s="24">
        <v>1</v>
      </c>
      <c r="E146" s="26">
        <v>5840</v>
      </c>
      <c r="F146" s="26">
        <f t="shared" si="466"/>
        <v>5840</v>
      </c>
      <c r="G146" s="163">
        <f t="shared" si="467"/>
        <v>1033.68</v>
      </c>
      <c r="H146" s="24">
        <v>1</v>
      </c>
      <c r="I146" s="26">
        <v>1217</v>
      </c>
      <c r="J146" s="26">
        <f t="shared" si="468"/>
        <v>1217</v>
      </c>
      <c r="K146" s="163">
        <f t="shared" si="469"/>
        <v>215.40899999999999</v>
      </c>
      <c r="L146" s="49">
        <v>87.3</v>
      </c>
      <c r="M146" s="41">
        <v>290.7</v>
      </c>
      <c r="N146" s="26">
        <v>29</v>
      </c>
      <c r="O146" s="26">
        <f t="shared" si="470"/>
        <v>7013.7931034482745</v>
      </c>
      <c r="P146" s="163">
        <f t="shared" si="471"/>
        <v>1241.4413793103445</v>
      </c>
      <c r="Q146" s="24">
        <v>50</v>
      </c>
      <c r="R146" s="41">
        <v>7.1</v>
      </c>
      <c r="S146" s="41">
        <f t="shared" si="472"/>
        <v>355</v>
      </c>
      <c r="T146" s="168">
        <f t="shared" si="473"/>
        <v>62.835000000000001</v>
      </c>
      <c r="U146" s="28"/>
      <c r="V146" s="221">
        <f t="shared" ref="V146" si="482">IF(U146=0,0,AVERAGE(B144:B146)*(U146)/1000)</f>
        <v>0</v>
      </c>
      <c r="W146" s="185">
        <v>8.6999999999999993</v>
      </c>
      <c r="X146" s="27">
        <v>1</v>
      </c>
      <c r="Y146" s="26">
        <v>1173</v>
      </c>
      <c r="Z146" s="186">
        <f t="shared" si="475"/>
        <v>1173</v>
      </c>
      <c r="AA146" s="221">
        <f t="shared" ref="AA146:AA209" si="483">IF(Z146=0,0,IF(B146=0,0,Z146*B146/1000))</f>
        <v>207.62100000000001</v>
      </c>
      <c r="AB146" s="49">
        <v>87.5</v>
      </c>
      <c r="AC146" s="41">
        <v>93.2</v>
      </c>
      <c r="AD146" s="26">
        <v>99</v>
      </c>
      <c r="AE146" s="186">
        <f t="shared" si="476"/>
        <v>57.575757575757606</v>
      </c>
      <c r="AF146" s="163">
        <f t="shared" ref="AF146:AF209" si="484">IF(AE146=0,0,IF(B146=0,0,AE146*B146/1000))</f>
        <v>10.190909090909095</v>
      </c>
      <c r="AG146" s="224">
        <v>1</v>
      </c>
      <c r="AH146" s="41">
        <v>2.87</v>
      </c>
      <c r="AI146" s="187">
        <f t="shared" si="477"/>
        <v>2.87</v>
      </c>
      <c r="AJ146" s="168">
        <f t="shared" ref="AJ146:AJ209" si="485">IF(AI146=0,0,IF(B146=0,0,AI146*B146/1000))</f>
        <v>0.50799000000000005</v>
      </c>
      <c r="AK146" s="870"/>
      <c r="AL146" s="731"/>
      <c r="AM146" s="163">
        <f t="shared" ref="AM146" si="486">IF(AL146=0,0,AVERAGE(B141:B146)*(AL146)/1000)</f>
        <v>0</v>
      </c>
      <c r="AN146" s="29">
        <f t="shared" si="416"/>
        <v>79.914383561643831</v>
      </c>
      <c r="AO146" s="25">
        <f t="shared" si="479"/>
        <v>99.179106701230594</v>
      </c>
      <c r="AP146" s="273">
        <f t="shared" si="480"/>
        <v>99.191549295774649</v>
      </c>
      <c r="AQ146" s="259">
        <v>52.1</v>
      </c>
      <c r="AR146" s="49"/>
      <c r="AS146" s="41"/>
      <c r="AT146" s="41"/>
      <c r="AU146" s="71">
        <f t="shared" si="481"/>
        <v>0</v>
      </c>
      <c r="AV146" s="222" t="s">
        <v>232</v>
      </c>
      <c r="AW146" s="199" t="s">
        <v>291</v>
      </c>
      <c r="AX146" s="7" t="s">
        <v>271</v>
      </c>
      <c r="AY146" s="188"/>
      <c r="AZ146" s="39"/>
      <c r="BA146" s="58"/>
      <c r="BB146" s="179">
        <f t="shared" si="433"/>
        <v>0</v>
      </c>
      <c r="BC146" s="163">
        <f t="shared" si="453"/>
        <v>0</v>
      </c>
      <c r="BD146" s="40"/>
      <c r="BE146" s="58"/>
      <c r="BF146" s="179">
        <f t="shared" si="434"/>
        <v>0</v>
      </c>
      <c r="BG146" s="163">
        <f t="shared" si="454"/>
        <v>0</v>
      </c>
      <c r="BH146" s="40" t="s">
        <v>94</v>
      </c>
      <c r="BI146" s="885">
        <v>0.01</v>
      </c>
      <c r="BJ146" s="163">
        <f t="shared" si="435"/>
        <v>8.8500000000000004E-4</v>
      </c>
      <c r="BK146" s="40"/>
      <c r="BL146" s="61"/>
      <c r="BM146" s="179">
        <f t="shared" si="436"/>
        <v>0</v>
      </c>
      <c r="BN146" s="163">
        <f t="shared" si="407"/>
        <v>0</v>
      </c>
      <c r="BO146" s="39"/>
      <c r="BP146" s="57"/>
      <c r="BQ146" s="179">
        <f t="shared" si="437"/>
        <v>0</v>
      </c>
      <c r="BR146" s="163">
        <f t="shared" si="455"/>
        <v>0</v>
      </c>
      <c r="BS146" s="39"/>
      <c r="BT146" s="62"/>
      <c r="BU146" s="179">
        <f t="shared" si="438"/>
        <v>0</v>
      </c>
      <c r="BV146" s="163">
        <f t="shared" si="456"/>
        <v>0</v>
      </c>
      <c r="BW146" s="39"/>
      <c r="BX146" s="56"/>
      <c r="BY146" s="178">
        <f t="shared" si="439"/>
        <v>0</v>
      </c>
      <c r="BZ146" s="163">
        <f t="shared" si="457"/>
        <v>0</v>
      </c>
      <c r="CA146" s="40"/>
      <c r="CB146" s="58"/>
      <c r="CC146" s="179">
        <f t="shared" si="440"/>
        <v>0</v>
      </c>
      <c r="CD146" s="163">
        <f t="shared" si="458"/>
        <v>0</v>
      </c>
      <c r="CE146" s="39"/>
      <c r="CF146" s="62"/>
      <c r="CG146" s="179">
        <f t="shared" si="441"/>
        <v>0</v>
      </c>
      <c r="CH146" s="163">
        <f t="shared" si="459"/>
        <v>0</v>
      </c>
      <c r="CI146" s="39"/>
      <c r="CJ146" s="56"/>
      <c r="CK146" s="178">
        <f t="shared" si="442"/>
        <v>0</v>
      </c>
      <c r="CL146" s="163">
        <f t="shared" si="460"/>
        <v>0</v>
      </c>
      <c r="CM146" s="40"/>
      <c r="CN146" s="86"/>
      <c r="CO146" s="179">
        <f t="shared" si="443"/>
        <v>0</v>
      </c>
      <c r="CP146" s="163">
        <f t="shared" si="404"/>
        <v>0</v>
      </c>
      <c r="CQ146" s="228" t="s">
        <v>94</v>
      </c>
      <c r="CR146" s="61">
        <v>0.01</v>
      </c>
      <c r="CS146" s="167">
        <f t="shared" si="444"/>
        <v>8.8500000000000004E-4</v>
      </c>
      <c r="CT146" s="40"/>
      <c r="CU146" s="59"/>
      <c r="CV146" s="179">
        <f t="shared" si="445"/>
        <v>0</v>
      </c>
      <c r="CW146" s="163">
        <f t="shared" si="408"/>
        <v>0</v>
      </c>
      <c r="CX146" s="39"/>
      <c r="CY146" s="189"/>
      <c r="CZ146" s="179">
        <f t="shared" si="446"/>
        <v>0</v>
      </c>
      <c r="DA146" s="163">
        <f t="shared" si="461"/>
        <v>0</v>
      </c>
      <c r="DB146" s="39"/>
      <c r="DC146" s="63"/>
      <c r="DD146" s="179">
        <f t="shared" si="447"/>
        <v>0</v>
      </c>
      <c r="DE146" s="163">
        <f t="shared" si="462"/>
        <v>0</v>
      </c>
      <c r="DF146" s="39"/>
      <c r="DG146" s="62"/>
      <c r="DH146" s="729">
        <f t="shared" si="448"/>
        <v>0</v>
      </c>
      <c r="DI146" s="72">
        <f t="shared" si="463"/>
        <v>0</v>
      </c>
      <c r="DJ146" s="40"/>
      <c r="DK146" s="59"/>
      <c r="DL146" s="163">
        <f t="shared" si="449"/>
        <v>0</v>
      </c>
      <c r="DM146" s="178">
        <f t="shared" si="464"/>
        <v>0</v>
      </c>
      <c r="DN146" s="39"/>
      <c r="DO146" s="63"/>
      <c r="DP146" s="179">
        <f t="shared" si="450"/>
        <v>0</v>
      </c>
      <c r="DQ146" s="221">
        <f t="shared" si="465"/>
        <v>0</v>
      </c>
      <c r="DR146" s="305"/>
    </row>
    <row r="147" spans="1:122" outlineLevel="1" x14ac:dyDescent="0.25">
      <c r="A147" s="46">
        <f t="shared" si="341"/>
        <v>43234</v>
      </c>
      <c r="B147" s="23">
        <v>824</v>
      </c>
      <c r="C147" s="185">
        <v>8.4</v>
      </c>
      <c r="D147" s="24">
        <v>1</v>
      </c>
      <c r="E147" s="26">
        <v>6219</v>
      </c>
      <c r="F147" s="26">
        <f t="shared" si="466"/>
        <v>6219</v>
      </c>
      <c r="G147" s="163">
        <f t="shared" si="467"/>
        <v>5124.4560000000001</v>
      </c>
      <c r="H147" s="24">
        <v>1</v>
      </c>
      <c r="I147" s="26">
        <v>1004</v>
      </c>
      <c r="J147" s="26">
        <f t="shared" si="468"/>
        <v>1004</v>
      </c>
      <c r="K147" s="163">
        <f t="shared" si="469"/>
        <v>827.29600000000005</v>
      </c>
      <c r="L147" s="49">
        <v>87.8</v>
      </c>
      <c r="M147" s="41">
        <v>329.2</v>
      </c>
      <c r="N147" s="26">
        <v>29.5</v>
      </c>
      <c r="O147" s="26">
        <f t="shared" si="470"/>
        <v>8183.0508474576263</v>
      </c>
      <c r="P147" s="163">
        <f t="shared" si="471"/>
        <v>6742.8338983050844</v>
      </c>
      <c r="Q147" s="24">
        <v>20</v>
      </c>
      <c r="R147" s="41">
        <v>13.9</v>
      </c>
      <c r="S147" s="41">
        <f t="shared" si="472"/>
        <v>278</v>
      </c>
      <c r="T147" s="168">
        <f t="shared" si="473"/>
        <v>229.072</v>
      </c>
      <c r="U147" s="28"/>
      <c r="V147" s="221">
        <f t="shared" ref="V147" si="487">IF(U147=0,0,IF(COUNT(B147)=0,0,(AVERAGE(B147)*U147/1000)))</f>
        <v>0</v>
      </c>
      <c r="W147" s="185">
        <v>10.45</v>
      </c>
      <c r="X147" s="27">
        <v>1</v>
      </c>
      <c r="Y147" s="26">
        <v>838</v>
      </c>
      <c r="Z147" s="186">
        <f t="shared" si="475"/>
        <v>838</v>
      </c>
      <c r="AA147" s="221">
        <f t="shared" si="483"/>
        <v>690.51199999999994</v>
      </c>
      <c r="AB147" s="49">
        <v>87.1</v>
      </c>
      <c r="AC147" s="41">
        <v>95.4</v>
      </c>
      <c r="AD147" s="26">
        <v>99</v>
      </c>
      <c r="AE147" s="186">
        <f t="shared" si="476"/>
        <v>83.838383838383947</v>
      </c>
      <c r="AF147" s="163">
        <f t="shared" si="484"/>
        <v>69.082828282828373</v>
      </c>
      <c r="AG147" s="224">
        <v>1</v>
      </c>
      <c r="AH147" s="41">
        <v>0.86499999999999999</v>
      </c>
      <c r="AI147" s="187">
        <f t="shared" si="477"/>
        <v>0.86499999999999999</v>
      </c>
      <c r="AJ147" s="168">
        <f t="shared" si="485"/>
        <v>0.71275999999999995</v>
      </c>
      <c r="AK147" s="870"/>
      <c r="AL147" s="731"/>
      <c r="AM147" s="163">
        <f t="shared" ref="AM147" si="488">IF(AL147=0,0,AVERAGE(B140:B147)*(AL147)/1000)</f>
        <v>0</v>
      </c>
      <c r="AN147" s="29">
        <f t="shared" si="416"/>
        <v>86.525164817494769</v>
      </c>
      <c r="AO147" s="25">
        <f t="shared" si="479"/>
        <v>98.975462997832508</v>
      </c>
      <c r="AP147" s="273">
        <f t="shared" si="480"/>
        <v>99.688848920863308</v>
      </c>
      <c r="AQ147" s="73">
        <v>51.8</v>
      </c>
      <c r="AR147" s="49"/>
      <c r="AS147" s="41"/>
      <c r="AT147" s="41"/>
      <c r="AU147" s="72">
        <f t="shared" si="481"/>
        <v>0</v>
      </c>
      <c r="AV147" s="222" t="s">
        <v>232</v>
      </c>
      <c r="AW147" s="199"/>
      <c r="AX147" s="7" t="s">
        <v>272</v>
      </c>
      <c r="AY147" s="188"/>
      <c r="AZ147" s="39"/>
      <c r="BA147" s="58"/>
      <c r="BB147" s="179">
        <f t="shared" si="433"/>
        <v>0</v>
      </c>
      <c r="BC147" s="163">
        <f t="shared" si="453"/>
        <v>0</v>
      </c>
      <c r="BD147" s="40"/>
      <c r="BE147" s="58"/>
      <c r="BF147" s="179">
        <f t="shared" si="434"/>
        <v>0</v>
      </c>
      <c r="BG147" s="163">
        <f t="shared" si="454"/>
        <v>0</v>
      </c>
      <c r="BH147" s="40" t="s">
        <v>94</v>
      </c>
      <c r="BI147" s="885">
        <v>0.01</v>
      </c>
      <c r="BJ147" s="163">
        <f t="shared" si="435"/>
        <v>4.1200000000000004E-3</v>
      </c>
      <c r="BK147" s="40"/>
      <c r="BL147" s="61"/>
      <c r="BM147" s="179">
        <f t="shared" si="436"/>
        <v>0</v>
      </c>
      <c r="BN147" s="163">
        <f t="shared" si="407"/>
        <v>0</v>
      </c>
      <c r="BO147" s="39"/>
      <c r="BP147" s="57"/>
      <c r="BQ147" s="179">
        <f t="shared" si="437"/>
        <v>0</v>
      </c>
      <c r="BR147" s="163">
        <f t="shared" si="455"/>
        <v>0</v>
      </c>
      <c r="BS147" s="39"/>
      <c r="BT147" s="62"/>
      <c r="BU147" s="179">
        <f t="shared" si="438"/>
        <v>0</v>
      </c>
      <c r="BV147" s="163">
        <f t="shared" si="456"/>
        <v>0</v>
      </c>
      <c r="BW147" s="39"/>
      <c r="BX147" s="56"/>
      <c r="BY147" s="178">
        <f t="shared" si="439"/>
        <v>0</v>
      </c>
      <c r="BZ147" s="163">
        <f t="shared" si="457"/>
        <v>0</v>
      </c>
      <c r="CA147" s="40"/>
      <c r="CB147" s="58"/>
      <c r="CC147" s="179">
        <f t="shared" si="440"/>
        <v>0</v>
      </c>
      <c r="CD147" s="163">
        <f t="shared" si="458"/>
        <v>0</v>
      </c>
      <c r="CE147" s="39"/>
      <c r="CF147" s="62"/>
      <c r="CG147" s="179">
        <f t="shared" si="441"/>
        <v>0</v>
      </c>
      <c r="CH147" s="163">
        <f t="shared" si="459"/>
        <v>0</v>
      </c>
      <c r="CI147" s="39"/>
      <c r="CJ147" s="56"/>
      <c r="CK147" s="178">
        <f t="shared" si="442"/>
        <v>0</v>
      </c>
      <c r="CL147" s="163">
        <f t="shared" si="460"/>
        <v>0</v>
      </c>
      <c r="CM147" s="40"/>
      <c r="CN147" s="86"/>
      <c r="CO147" s="179">
        <f t="shared" si="443"/>
        <v>0</v>
      </c>
      <c r="CP147" s="163">
        <f t="shared" si="404"/>
        <v>0</v>
      </c>
      <c r="CQ147" s="228" t="s">
        <v>94</v>
      </c>
      <c r="CR147" s="61">
        <v>0.01</v>
      </c>
      <c r="CS147" s="167">
        <f t="shared" si="444"/>
        <v>4.1200000000000004E-3</v>
      </c>
      <c r="CT147" s="40"/>
      <c r="CU147" s="59"/>
      <c r="CV147" s="179">
        <f t="shared" si="445"/>
        <v>0</v>
      </c>
      <c r="CW147" s="163">
        <f t="shared" si="408"/>
        <v>0</v>
      </c>
      <c r="CX147" s="39"/>
      <c r="CY147" s="189"/>
      <c r="CZ147" s="179">
        <f t="shared" si="446"/>
        <v>0</v>
      </c>
      <c r="DA147" s="163">
        <f t="shared" si="461"/>
        <v>0</v>
      </c>
      <c r="DB147" s="39"/>
      <c r="DC147" s="63"/>
      <c r="DD147" s="179">
        <f t="shared" si="447"/>
        <v>0</v>
      </c>
      <c r="DE147" s="163">
        <f t="shared" si="462"/>
        <v>0</v>
      </c>
      <c r="DF147" s="39"/>
      <c r="DG147" s="62"/>
      <c r="DH147" s="729">
        <f t="shared" si="448"/>
        <v>0</v>
      </c>
      <c r="DI147" s="72">
        <f t="shared" si="463"/>
        <v>0</v>
      </c>
      <c r="DJ147" s="40"/>
      <c r="DK147" s="59"/>
      <c r="DL147" s="163">
        <f t="shared" si="449"/>
        <v>0</v>
      </c>
      <c r="DM147" s="178">
        <f t="shared" si="464"/>
        <v>0</v>
      </c>
      <c r="DN147" s="39"/>
      <c r="DO147" s="63"/>
      <c r="DP147" s="179">
        <f t="shared" si="450"/>
        <v>0</v>
      </c>
      <c r="DQ147" s="221">
        <f t="shared" si="465"/>
        <v>0</v>
      </c>
      <c r="DR147" s="305"/>
    </row>
    <row r="148" spans="1:122" outlineLevel="1" x14ac:dyDescent="0.25">
      <c r="A148" s="46">
        <f t="shared" si="341"/>
        <v>43235</v>
      </c>
      <c r="B148" s="23">
        <v>720</v>
      </c>
      <c r="C148" s="185">
        <v>7.9</v>
      </c>
      <c r="D148" s="24">
        <v>1</v>
      </c>
      <c r="E148" s="26">
        <v>7553</v>
      </c>
      <c r="F148" s="26">
        <f t="shared" si="466"/>
        <v>7553</v>
      </c>
      <c r="G148" s="163">
        <f t="shared" si="467"/>
        <v>5438.16</v>
      </c>
      <c r="H148" s="24">
        <v>1</v>
      </c>
      <c r="I148" s="26">
        <v>1159</v>
      </c>
      <c r="J148" s="26">
        <f t="shared" si="468"/>
        <v>1159</v>
      </c>
      <c r="K148" s="163">
        <f t="shared" si="469"/>
        <v>834.48</v>
      </c>
      <c r="L148" s="49">
        <v>85.7</v>
      </c>
      <c r="M148" s="41">
        <v>363.4</v>
      </c>
      <c r="N148" s="26">
        <v>28</v>
      </c>
      <c r="O148" s="26">
        <f t="shared" si="470"/>
        <v>9917.8571428571431</v>
      </c>
      <c r="P148" s="163">
        <f t="shared" si="471"/>
        <v>7140.8571428571431</v>
      </c>
      <c r="Q148" s="24">
        <v>20</v>
      </c>
      <c r="R148" s="41">
        <v>16.399999999999999</v>
      </c>
      <c r="S148" s="41">
        <f t="shared" si="472"/>
        <v>328</v>
      </c>
      <c r="T148" s="168">
        <f t="shared" si="473"/>
        <v>236.16</v>
      </c>
      <c r="U148" s="28">
        <v>134.4</v>
      </c>
      <c r="V148" s="221">
        <f t="shared" ref="V148" si="489">IF(U148=0,0,AVERAGE(B146:B148)*(U148)/1000)</f>
        <v>77.100800000000007</v>
      </c>
      <c r="W148" s="185">
        <v>8.6999999999999993</v>
      </c>
      <c r="X148" s="27">
        <v>1</v>
      </c>
      <c r="Y148" s="26">
        <v>807</v>
      </c>
      <c r="Z148" s="186">
        <f t="shared" si="475"/>
        <v>807</v>
      </c>
      <c r="AA148" s="221">
        <f t="shared" si="483"/>
        <v>581.04</v>
      </c>
      <c r="AB148" s="49">
        <v>85.6</v>
      </c>
      <c r="AC148" s="41">
        <v>91</v>
      </c>
      <c r="AD148" s="26">
        <v>100</v>
      </c>
      <c r="AE148" s="186">
        <f t="shared" si="476"/>
        <v>54.000000000000057</v>
      </c>
      <c r="AF148" s="163">
        <f t="shared" si="484"/>
        <v>38.880000000000045</v>
      </c>
      <c r="AG148" s="224">
        <v>1</v>
      </c>
      <c r="AH148" s="41">
        <v>2.2400000000000002</v>
      </c>
      <c r="AI148" s="187">
        <f t="shared" si="477"/>
        <v>2.2400000000000002</v>
      </c>
      <c r="AJ148" s="168">
        <f t="shared" si="485"/>
        <v>1.6128000000000002</v>
      </c>
      <c r="AK148" s="870"/>
      <c r="AL148" s="731">
        <v>40.4</v>
      </c>
      <c r="AM148" s="163">
        <f t="shared" ref="AM148" si="490">IF(AL148=0,0,AVERAGE(B143:B148)*(AL148)/1000)</f>
        <v>18.276959999999999</v>
      </c>
      <c r="AN148" s="29">
        <f t="shared" si="416"/>
        <v>89.315503773335109</v>
      </c>
      <c r="AO148" s="25">
        <f t="shared" si="479"/>
        <v>99.455527547713359</v>
      </c>
      <c r="AP148" s="273">
        <f t="shared" si="480"/>
        <v>99.317073170731703</v>
      </c>
      <c r="AQ148" s="259">
        <v>53.37</v>
      </c>
      <c r="AR148" s="49"/>
      <c r="AS148" s="41"/>
      <c r="AT148" s="41"/>
      <c r="AU148" s="71">
        <f t="shared" si="481"/>
        <v>0</v>
      </c>
      <c r="AV148" s="222" t="s">
        <v>232</v>
      </c>
      <c r="AW148" s="199" t="s">
        <v>274</v>
      </c>
      <c r="AX148" s="7" t="s">
        <v>273</v>
      </c>
      <c r="AY148" s="188"/>
      <c r="AZ148" s="39"/>
      <c r="BA148" s="58">
        <v>98</v>
      </c>
      <c r="BB148" s="179">
        <f t="shared" si="433"/>
        <v>70.56</v>
      </c>
      <c r="BC148" s="163">
        <f t="shared" si="453"/>
        <v>70.56</v>
      </c>
      <c r="BD148" s="40"/>
      <c r="BE148" s="58">
        <v>0.3</v>
      </c>
      <c r="BF148" s="179">
        <f t="shared" si="434"/>
        <v>0.216</v>
      </c>
      <c r="BG148" s="163">
        <f t="shared" si="454"/>
        <v>0.216</v>
      </c>
      <c r="BH148" s="40" t="s">
        <v>94</v>
      </c>
      <c r="BI148" s="885">
        <v>0.01</v>
      </c>
      <c r="BJ148" s="163">
        <f t="shared" si="435"/>
        <v>3.5999999999999999E-3</v>
      </c>
      <c r="BK148" s="40"/>
      <c r="BL148" s="61">
        <v>1.06</v>
      </c>
      <c r="BM148" s="179">
        <f t="shared" si="436"/>
        <v>0.7632000000000001</v>
      </c>
      <c r="BN148" s="163">
        <f t="shared" si="407"/>
        <v>0.7632000000000001</v>
      </c>
      <c r="BO148" s="39"/>
      <c r="BP148" s="57">
        <v>232</v>
      </c>
      <c r="BQ148" s="179">
        <f t="shared" si="437"/>
        <v>167.04</v>
      </c>
      <c r="BR148" s="163">
        <f t="shared" si="455"/>
        <v>167.04</v>
      </c>
      <c r="BS148" s="39"/>
      <c r="BT148" s="62">
        <v>17.5</v>
      </c>
      <c r="BU148" s="179">
        <f t="shared" si="438"/>
        <v>12.6</v>
      </c>
      <c r="BV148" s="163">
        <f t="shared" si="456"/>
        <v>12.6</v>
      </c>
      <c r="BW148" s="39"/>
      <c r="BX148" s="56">
        <v>5.4</v>
      </c>
      <c r="BY148" s="178">
        <f t="shared" si="439"/>
        <v>3.8880000000000003</v>
      </c>
      <c r="BZ148" s="163">
        <f t="shared" si="457"/>
        <v>3.8880000000000003</v>
      </c>
      <c r="CA148" s="40"/>
      <c r="CB148" s="58">
        <v>0.18</v>
      </c>
      <c r="CC148" s="179">
        <f t="shared" si="440"/>
        <v>0.12959999999999999</v>
      </c>
      <c r="CD148" s="163">
        <f t="shared" si="458"/>
        <v>0.12959999999999999</v>
      </c>
      <c r="CE148" s="39"/>
      <c r="CF148" s="62">
        <v>260</v>
      </c>
      <c r="CG148" s="179">
        <f t="shared" si="441"/>
        <v>187.2</v>
      </c>
      <c r="CH148" s="163">
        <f t="shared" si="459"/>
        <v>187.2</v>
      </c>
      <c r="CI148" s="39"/>
      <c r="CJ148" s="56">
        <v>0.36</v>
      </c>
      <c r="CK148" s="178">
        <f t="shared" si="442"/>
        <v>0.25919999999999999</v>
      </c>
      <c r="CL148" s="163">
        <f t="shared" si="460"/>
        <v>0.25919999999999999</v>
      </c>
      <c r="CM148" s="40" t="s">
        <v>94</v>
      </c>
      <c r="CN148" s="86">
        <v>0.06</v>
      </c>
      <c r="CO148" s="179">
        <f t="shared" si="443"/>
        <v>2.1599999999999998E-2</v>
      </c>
      <c r="CP148" s="163">
        <f t="shared" si="404"/>
        <v>4.3199999999999995E-2</v>
      </c>
      <c r="CQ148" s="228" t="s">
        <v>94</v>
      </c>
      <c r="CR148" s="61">
        <v>0.01</v>
      </c>
      <c r="CS148" s="167">
        <f t="shared" si="444"/>
        <v>3.5999999999999999E-3</v>
      </c>
      <c r="CT148" s="40"/>
      <c r="CU148" s="59">
        <v>0.17</v>
      </c>
      <c r="CV148" s="179">
        <f t="shared" si="445"/>
        <v>0.12240000000000001</v>
      </c>
      <c r="CW148" s="163">
        <f t="shared" si="408"/>
        <v>0.12240000000000001</v>
      </c>
      <c r="CX148" s="39" t="s">
        <v>94</v>
      </c>
      <c r="CY148" s="189">
        <v>0.2</v>
      </c>
      <c r="CZ148" s="179">
        <f>IF(CX148="&lt;",CY148/2*$B148/1000,CY148*$B148/1000)</f>
        <v>7.1999999999999995E-2</v>
      </c>
      <c r="DA148" s="163">
        <f t="shared" si="461"/>
        <v>0.14399999999999999</v>
      </c>
      <c r="DB148" s="39"/>
      <c r="DC148" s="63">
        <v>0.16200000000000001</v>
      </c>
      <c r="DD148" s="179">
        <f t="shared" si="447"/>
        <v>0.11663999999999999</v>
      </c>
      <c r="DE148" s="163">
        <f t="shared" si="462"/>
        <v>0.11663999999999999</v>
      </c>
      <c r="DF148" s="39"/>
      <c r="DG148" s="62">
        <v>7.0000000000000007E-2</v>
      </c>
      <c r="DH148" s="729">
        <f t="shared" si="448"/>
        <v>5.0400000000000007E-2</v>
      </c>
      <c r="DI148" s="72">
        <f t="shared" si="463"/>
        <v>5.0400000000000007E-2</v>
      </c>
      <c r="DJ148" s="40" t="s">
        <v>94</v>
      </c>
      <c r="DK148" s="59">
        <v>0.06</v>
      </c>
      <c r="DL148" s="163">
        <f t="shared" si="449"/>
        <v>2.1599999999999998E-2</v>
      </c>
      <c r="DM148" s="178">
        <f t="shared" si="464"/>
        <v>4.3199999999999995E-2</v>
      </c>
      <c r="DN148" s="39"/>
      <c r="DO148" s="63">
        <v>0.79</v>
      </c>
      <c r="DP148" s="179">
        <f t="shared" si="450"/>
        <v>0.56880000000000008</v>
      </c>
      <c r="DQ148" s="221">
        <f t="shared" si="465"/>
        <v>0.56880000000000008</v>
      </c>
      <c r="DR148" s="305"/>
    </row>
    <row r="149" spans="1:122" outlineLevel="1" x14ac:dyDescent="0.25">
      <c r="A149" s="46">
        <f t="shared" si="341"/>
        <v>43236</v>
      </c>
      <c r="B149" s="23">
        <v>794</v>
      </c>
      <c r="C149" s="185">
        <v>7.8</v>
      </c>
      <c r="D149" s="24">
        <v>1</v>
      </c>
      <c r="E149" s="26">
        <v>5566</v>
      </c>
      <c r="F149" s="26">
        <f t="shared" si="466"/>
        <v>5566</v>
      </c>
      <c r="G149" s="163">
        <f t="shared" si="467"/>
        <v>4419.4040000000005</v>
      </c>
      <c r="H149" s="24">
        <v>1</v>
      </c>
      <c r="I149" s="26">
        <v>1069</v>
      </c>
      <c r="J149" s="26">
        <f t="shared" si="468"/>
        <v>1069</v>
      </c>
      <c r="K149" s="163">
        <f t="shared" si="469"/>
        <v>848.78599999999994</v>
      </c>
      <c r="L149" s="49">
        <v>87.5</v>
      </c>
      <c r="M149" s="41">
        <v>318.5</v>
      </c>
      <c r="N149" s="26">
        <v>34</v>
      </c>
      <c r="O149" s="26">
        <f t="shared" si="470"/>
        <v>6794.1176470588234</v>
      </c>
      <c r="P149" s="163">
        <f t="shared" si="471"/>
        <v>5394.5294117647054</v>
      </c>
      <c r="Q149" s="24">
        <v>20</v>
      </c>
      <c r="R149" s="41">
        <v>12.9</v>
      </c>
      <c r="S149" s="41">
        <f t="shared" si="472"/>
        <v>258</v>
      </c>
      <c r="T149" s="168">
        <f t="shared" si="473"/>
        <v>204.852</v>
      </c>
      <c r="U149" s="28"/>
      <c r="V149" s="221">
        <f t="shared" ref="V149" si="491">IF(U149=0,0,IF(COUNT(B149)=0,0,(AVERAGE(B149)*U149/1000)))</f>
        <v>0</v>
      </c>
      <c r="W149" s="185">
        <v>8.74</v>
      </c>
      <c r="X149" s="27">
        <v>1</v>
      </c>
      <c r="Y149" s="26">
        <v>863</v>
      </c>
      <c r="Z149" s="186">
        <f t="shared" si="475"/>
        <v>863</v>
      </c>
      <c r="AA149" s="221">
        <f t="shared" si="483"/>
        <v>685.22199999999998</v>
      </c>
      <c r="AB149" s="49">
        <v>87.9</v>
      </c>
      <c r="AC149" s="41">
        <v>95.4</v>
      </c>
      <c r="AD149" s="26">
        <v>100</v>
      </c>
      <c r="AE149" s="186">
        <f t="shared" si="476"/>
        <v>75</v>
      </c>
      <c r="AF149" s="163">
        <f t="shared" si="484"/>
        <v>59.55</v>
      </c>
      <c r="AG149" s="224">
        <v>1</v>
      </c>
      <c r="AH149" s="41">
        <v>2.62</v>
      </c>
      <c r="AI149" s="187">
        <f t="shared" si="477"/>
        <v>2.62</v>
      </c>
      <c r="AJ149" s="168">
        <f t="shared" si="485"/>
        <v>2.0802800000000001</v>
      </c>
      <c r="AK149" s="870"/>
      <c r="AL149" s="731"/>
      <c r="AM149" s="163">
        <f t="shared" ref="AM149" si="492">IF(AL149=0,0,AVERAGE(B142:B149)*(AL149)/1000)</f>
        <v>0</v>
      </c>
      <c r="AN149" s="29">
        <f t="shared" si="416"/>
        <v>84.495149119655039</v>
      </c>
      <c r="AO149" s="25">
        <f t="shared" si="479"/>
        <v>98.896103896103895</v>
      </c>
      <c r="AP149" s="273">
        <f t="shared" si="480"/>
        <v>98.984496124031011</v>
      </c>
      <c r="AQ149" s="73">
        <v>53.8</v>
      </c>
      <c r="AR149" s="49">
        <v>21.852900000000002</v>
      </c>
      <c r="AS149" s="41">
        <v>26.177700000000002</v>
      </c>
      <c r="AT149" s="41">
        <v>24.300899999999999</v>
      </c>
      <c r="AU149" s="72">
        <f t="shared" si="481"/>
        <v>56.603773584905589</v>
      </c>
      <c r="AV149" s="222" t="s">
        <v>232</v>
      </c>
      <c r="AW149" s="199" t="s">
        <v>292</v>
      </c>
      <c r="AX149" s="7" t="s">
        <v>276</v>
      </c>
      <c r="AY149" s="188"/>
      <c r="AZ149" s="39"/>
      <c r="BA149" s="58"/>
      <c r="BB149" s="179">
        <f t="shared" si="433"/>
        <v>0</v>
      </c>
      <c r="BC149" s="163">
        <f t="shared" si="453"/>
        <v>0</v>
      </c>
      <c r="BD149" s="40"/>
      <c r="BE149" s="58"/>
      <c r="BF149" s="179">
        <f t="shared" si="434"/>
        <v>0</v>
      </c>
      <c r="BG149" s="163">
        <f t="shared" si="454"/>
        <v>0</v>
      </c>
      <c r="BH149" s="40" t="s">
        <v>94</v>
      </c>
      <c r="BI149" s="885">
        <v>0.01</v>
      </c>
      <c r="BJ149" s="163">
        <f t="shared" si="435"/>
        <v>3.9700000000000004E-3</v>
      </c>
      <c r="BK149" s="40"/>
      <c r="BL149" s="61"/>
      <c r="BM149" s="179">
        <f t="shared" si="436"/>
        <v>0</v>
      </c>
      <c r="BN149" s="163">
        <f t="shared" si="407"/>
        <v>0</v>
      </c>
      <c r="BO149" s="39"/>
      <c r="BP149" s="57"/>
      <c r="BQ149" s="179">
        <f t="shared" si="437"/>
        <v>0</v>
      </c>
      <c r="BR149" s="163">
        <f t="shared" si="455"/>
        <v>0</v>
      </c>
      <c r="BS149" s="39"/>
      <c r="BT149" s="62"/>
      <c r="BU149" s="179">
        <f t="shared" si="438"/>
        <v>0</v>
      </c>
      <c r="BV149" s="163">
        <f t="shared" si="456"/>
        <v>0</v>
      </c>
      <c r="BW149" s="39"/>
      <c r="BX149" s="56"/>
      <c r="BY149" s="178">
        <f t="shared" si="439"/>
        <v>0</v>
      </c>
      <c r="BZ149" s="163">
        <f t="shared" si="457"/>
        <v>0</v>
      </c>
      <c r="CA149" s="40"/>
      <c r="CB149" s="58"/>
      <c r="CC149" s="179">
        <f t="shared" si="440"/>
        <v>0</v>
      </c>
      <c r="CD149" s="163">
        <f t="shared" si="458"/>
        <v>0</v>
      </c>
      <c r="CE149" s="39"/>
      <c r="CF149" s="62"/>
      <c r="CG149" s="179">
        <f t="shared" si="441"/>
        <v>0</v>
      </c>
      <c r="CH149" s="163">
        <f t="shared" si="459"/>
        <v>0</v>
      </c>
      <c r="CI149" s="39"/>
      <c r="CJ149" s="56"/>
      <c r="CK149" s="178">
        <f t="shared" si="442"/>
        <v>0</v>
      </c>
      <c r="CL149" s="163">
        <f t="shared" si="460"/>
        <v>0</v>
      </c>
      <c r="CM149" s="40"/>
      <c r="CN149" s="86"/>
      <c r="CO149" s="179">
        <f t="shared" si="443"/>
        <v>0</v>
      </c>
      <c r="CP149" s="163">
        <f t="shared" si="404"/>
        <v>0</v>
      </c>
      <c r="CQ149" s="228" t="s">
        <v>94</v>
      </c>
      <c r="CR149" s="61">
        <v>0.01</v>
      </c>
      <c r="CS149" s="167">
        <f t="shared" si="444"/>
        <v>3.9700000000000004E-3</v>
      </c>
      <c r="CT149" s="40"/>
      <c r="CU149" s="59"/>
      <c r="CV149" s="179">
        <f t="shared" si="445"/>
        <v>0</v>
      </c>
      <c r="CW149" s="163">
        <f t="shared" si="408"/>
        <v>0</v>
      </c>
      <c r="CX149" s="39"/>
      <c r="CY149" s="189"/>
      <c r="CZ149" s="179">
        <f t="shared" si="446"/>
        <v>0</v>
      </c>
      <c r="DA149" s="163">
        <f t="shared" si="461"/>
        <v>0</v>
      </c>
      <c r="DB149" s="39"/>
      <c r="DC149" s="63"/>
      <c r="DD149" s="179">
        <f t="shared" si="447"/>
        <v>0</v>
      </c>
      <c r="DE149" s="163">
        <f t="shared" si="462"/>
        <v>0</v>
      </c>
      <c r="DF149" s="39"/>
      <c r="DG149" s="62"/>
      <c r="DH149" s="729">
        <f t="shared" si="448"/>
        <v>0</v>
      </c>
      <c r="DI149" s="72">
        <f t="shared" si="463"/>
        <v>0</v>
      </c>
      <c r="DJ149" s="40"/>
      <c r="DK149" s="59"/>
      <c r="DL149" s="163">
        <f t="shared" si="449"/>
        <v>0</v>
      </c>
      <c r="DM149" s="178">
        <f t="shared" si="464"/>
        <v>0</v>
      </c>
      <c r="DN149" s="39"/>
      <c r="DO149" s="63"/>
      <c r="DP149" s="179">
        <f t="shared" si="450"/>
        <v>0</v>
      </c>
      <c r="DQ149" s="221">
        <f t="shared" si="465"/>
        <v>0</v>
      </c>
      <c r="DR149" s="305"/>
    </row>
    <row r="150" spans="1:122" outlineLevel="1" x14ac:dyDescent="0.25">
      <c r="A150" s="46">
        <f t="shared" si="341"/>
        <v>43237</v>
      </c>
      <c r="B150" s="23">
        <v>697</v>
      </c>
      <c r="C150" s="185">
        <v>8.17</v>
      </c>
      <c r="D150" s="24">
        <v>1</v>
      </c>
      <c r="E150" s="26">
        <v>7897</v>
      </c>
      <c r="F150" s="26">
        <f t="shared" si="466"/>
        <v>7897</v>
      </c>
      <c r="G150" s="163">
        <f t="shared" si="467"/>
        <v>5504.2089999999998</v>
      </c>
      <c r="H150" s="24">
        <v>1</v>
      </c>
      <c r="I150" s="26">
        <v>846</v>
      </c>
      <c r="J150" s="26">
        <f t="shared" si="468"/>
        <v>846</v>
      </c>
      <c r="K150" s="163">
        <f t="shared" si="469"/>
        <v>589.66200000000003</v>
      </c>
      <c r="L150" s="49">
        <v>85.4</v>
      </c>
      <c r="M150" s="41">
        <v>432</v>
      </c>
      <c r="N150" s="26">
        <v>29.5</v>
      </c>
      <c r="O150" s="26">
        <f t="shared" si="470"/>
        <v>11749.152542372882</v>
      </c>
      <c r="P150" s="163">
        <f t="shared" si="471"/>
        <v>8189.1593220338991</v>
      </c>
      <c r="Q150" s="24">
        <v>20</v>
      </c>
      <c r="R150" s="41">
        <v>20.399999999999999</v>
      </c>
      <c r="S150" s="41">
        <f t="shared" si="472"/>
        <v>408</v>
      </c>
      <c r="T150" s="168">
        <f t="shared" si="473"/>
        <v>284.37599999999998</v>
      </c>
      <c r="U150" s="28"/>
      <c r="V150" s="221">
        <f t="shared" ref="V150" si="493">IF(U150=0,0,AVERAGE(B148:B150)*(U150)/1000)</f>
        <v>0</v>
      </c>
      <c r="W150" s="185">
        <v>9.3000000000000007</v>
      </c>
      <c r="X150" s="27">
        <v>1</v>
      </c>
      <c r="Y150" s="26">
        <v>590</v>
      </c>
      <c r="Z150" s="186">
        <f t="shared" si="475"/>
        <v>590</v>
      </c>
      <c r="AA150" s="221">
        <f t="shared" si="483"/>
        <v>411.23</v>
      </c>
      <c r="AB150" s="49">
        <v>88.1</v>
      </c>
      <c r="AC150" s="41">
        <v>99.8</v>
      </c>
      <c r="AD150" s="26">
        <v>200</v>
      </c>
      <c r="AE150" s="186">
        <f t="shared" si="476"/>
        <v>58.500000000000021</v>
      </c>
      <c r="AF150" s="163">
        <f t="shared" si="484"/>
        <v>40.774500000000018</v>
      </c>
      <c r="AG150" s="224">
        <v>1</v>
      </c>
      <c r="AH150" s="41">
        <v>1.9</v>
      </c>
      <c r="AI150" s="187">
        <f t="shared" si="477"/>
        <v>1.9</v>
      </c>
      <c r="AJ150" s="168">
        <f t="shared" si="485"/>
        <v>1.3243</v>
      </c>
      <c r="AK150" s="870"/>
      <c r="AL150" s="731"/>
      <c r="AM150" s="163">
        <f t="shared" ref="AM150" si="494">IF(AL150=0,0,AVERAGE(B145:B150)*(AL150)/1000)</f>
        <v>0</v>
      </c>
      <c r="AN150" s="29">
        <f t="shared" si="416"/>
        <v>92.528808408256296</v>
      </c>
      <c r="AO150" s="25">
        <f t="shared" si="479"/>
        <v>99.502091748413164</v>
      </c>
      <c r="AP150" s="273">
        <f t="shared" si="480"/>
        <v>99.534313725490193</v>
      </c>
      <c r="AQ150" s="259">
        <v>54.8</v>
      </c>
      <c r="AR150" s="49"/>
      <c r="AS150" s="41"/>
      <c r="AT150" s="41"/>
      <c r="AU150" s="71">
        <f t="shared" si="481"/>
        <v>0</v>
      </c>
      <c r="AV150" s="222" t="s">
        <v>232</v>
      </c>
      <c r="AW150" s="199" t="s">
        <v>275</v>
      </c>
      <c r="AX150" s="7" t="s">
        <v>277</v>
      </c>
      <c r="AY150" s="188"/>
      <c r="AZ150" s="39"/>
      <c r="BA150" s="58"/>
      <c r="BB150" s="179">
        <f t="shared" si="433"/>
        <v>0</v>
      </c>
      <c r="BC150" s="163">
        <f t="shared" si="453"/>
        <v>0</v>
      </c>
      <c r="BD150" s="40"/>
      <c r="BE150" s="58"/>
      <c r="BF150" s="179">
        <f t="shared" si="434"/>
        <v>0</v>
      </c>
      <c r="BG150" s="163">
        <f t="shared" si="454"/>
        <v>0</v>
      </c>
      <c r="BH150" s="40" t="s">
        <v>94</v>
      </c>
      <c r="BI150" s="885">
        <v>0.01</v>
      </c>
      <c r="BJ150" s="163">
        <f t="shared" si="435"/>
        <v>3.4849999999999998E-3</v>
      </c>
      <c r="BK150" s="40"/>
      <c r="BL150" s="61"/>
      <c r="BM150" s="179">
        <f t="shared" si="436"/>
        <v>0</v>
      </c>
      <c r="BN150" s="163">
        <f t="shared" si="407"/>
        <v>0</v>
      </c>
      <c r="BO150" s="39"/>
      <c r="BP150" s="57"/>
      <c r="BQ150" s="179">
        <f t="shared" si="437"/>
        <v>0</v>
      </c>
      <c r="BR150" s="163">
        <f t="shared" si="455"/>
        <v>0</v>
      </c>
      <c r="BS150" s="39"/>
      <c r="BT150" s="62"/>
      <c r="BU150" s="179">
        <f t="shared" si="438"/>
        <v>0</v>
      </c>
      <c r="BV150" s="163">
        <f t="shared" si="456"/>
        <v>0</v>
      </c>
      <c r="BW150" s="39"/>
      <c r="BX150" s="56"/>
      <c r="BY150" s="178">
        <f t="shared" si="439"/>
        <v>0</v>
      </c>
      <c r="BZ150" s="163">
        <f t="shared" si="457"/>
        <v>0</v>
      </c>
      <c r="CA150" s="40"/>
      <c r="CB150" s="58"/>
      <c r="CC150" s="179">
        <f t="shared" si="440"/>
        <v>0</v>
      </c>
      <c r="CD150" s="163">
        <f t="shared" si="458"/>
        <v>0</v>
      </c>
      <c r="CE150" s="39"/>
      <c r="CF150" s="62"/>
      <c r="CG150" s="179">
        <f t="shared" si="441"/>
        <v>0</v>
      </c>
      <c r="CH150" s="163">
        <f t="shared" si="459"/>
        <v>0</v>
      </c>
      <c r="CI150" s="39"/>
      <c r="CJ150" s="56"/>
      <c r="CK150" s="178">
        <f t="shared" si="442"/>
        <v>0</v>
      </c>
      <c r="CL150" s="163">
        <f t="shared" si="460"/>
        <v>0</v>
      </c>
      <c r="CM150" s="40"/>
      <c r="CN150" s="86"/>
      <c r="CO150" s="179">
        <f t="shared" si="443"/>
        <v>0</v>
      </c>
      <c r="CP150" s="163">
        <f t="shared" si="404"/>
        <v>0</v>
      </c>
      <c r="CQ150" s="228" t="s">
        <v>94</v>
      </c>
      <c r="CR150" s="61">
        <v>0.01</v>
      </c>
      <c r="CS150" s="167">
        <f t="shared" si="444"/>
        <v>3.4849999999999998E-3</v>
      </c>
      <c r="CT150" s="40"/>
      <c r="CU150" s="59"/>
      <c r="CV150" s="179">
        <f t="shared" si="445"/>
        <v>0</v>
      </c>
      <c r="CW150" s="163">
        <f t="shared" si="408"/>
        <v>0</v>
      </c>
      <c r="CX150" s="39"/>
      <c r="CY150" s="189"/>
      <c r="CZ150" s="179">
        <f t="shared" si="446"/>
        <v>0</v>
      </c>
      <c r="DA150" s="163">
        <f t="shared" si="461"/>
        <v>0</v>
      </c>
      <c r="DB150" s="39"/>
      <c r="DC150" s="63"/>
      <c r="DD150" s="179">
        <f t="shared" si="447"/>
        <v>0</v>
      </c>
      <c r="DE150" s="163">
        <f t="shared" si="462"/>
        <v>0</v>
      </c>
      <c r="DF150" s="39"/>
      <c r="DG150" s="62"/>
      <c r="DH150" s="729">
        <f t="shared" si="448"/>
        <v>0</v>
      </c>
      <c r="DI150" s="72">
        <f t="shared" si="463"/>
        <v>0</v>
      </c>
      <c r="DJ150" s="40"/>
      <c r="DK150" s="59"/>
      <c r="DL150" s="163">
        <f t="shared" si="449"/>
        <v>0</v>
      </c>
      <c r="DM150" s="178">
        <f t="shared" si="464"/>
        <v>0</v>
      </c>
      <c r="DN150" s="39"/>
      <c r="DO150" s="63"/>
      <c r="DP150" s="179">
        <f t="shared" si="450"/>
        <v>0</v>
      </c>
      <c r="DQ150" s="221">
        <f t="shared" si="465"/>
        <v>0</v>
      </c>
      <c r="DR150" s="305"/>
    </row>
    <row r="151" spans="1:122" outlineLevel="1" x14ac:dyDescent="0.25">
      <c r="A151" s="46">
        <f t="shared" si="341"/>
        <v>43238</v>
      </c>
      <c r="B151" s="23">
        <v>686</v>
      </c>
      <c r="C151" s="185">
        <v>7.6</v>
      </c>
      <c r="D151" s="24">
        <v>1</v>
      </c>
      <c r="E151" s="26">
        <v>6755</v>
      </c>
      <c r="F151" s="26">
        <f t="shared" si="466"/>
        <v>6755</v>
      </c>
      <c r="G151" s="163">
        <f t="shared" si="467"/>
        <v>4633.93</v>
      </c>
      <c r="H151" s="24">
        <v>1</v>
      </c>
      <c r="I151" s="26">
        <v>635</v>
      </c>
      <c r="J151" s="26">
        <f t="shared" si="468"/>
        <v>635</v>
      </c>
      <c r="K151" s="163">
        <f t="shared" si="469"/>
        <v>435.61</v>
      </c>
      <c r="L151" s="49">
        <v>86.7</v>
      </c>
      <c r="M151" s="41">
        <v>333.6</v>
      </c>
      <c r="N151" s="26">
        <v>26</v>
      </c>
      <c r="O151" s="26">
        <f t="shared" si="470"/>
        <v>9496.1538461538476</v>
      </c>
      <c r="P151" s="163">
        <f t="shared" si="471"/>
        <v>6514.3615384615387</v>
      </c>
      <c r="Q151" s="24">
        <v>20</v>
      </c>
      <c r="R151" s="41">
        <v>15</v>
      </c>
      <c r="S151" s="41">
        <f t="shared" si="472"/>
        <v>300</v>
      </c>
      <c r="T151" s="168">
        <f t="shared" si="473"/>
        <v>205.8</v>
      </c>
      <c r="U151" s="28"/>
      <c r="V151" s="221">
        <f t="shared" ref="V151" si="495">IF(U151=0,0,IF(COUNT(B151)=0,0,(AVERAGE(B151)*U151/1000)))</f>
        <v>0</v>
      </c>
      <c r="W151" s="185">
        <v>8.6</v>
      </c>
      <c r="X151" s="27">
        <v>1</v>
      </c>
      <c r="Y151" s="26">
        <v>328</v>
      </c>
      <c r="Z151" s="186">
        <f t="shared" ref="Z151" si="496">IF(Y151=0,0,(Y151*X151))</f>
        <v>328</v>
      </c>
      <c r="AA151" s="221">
        <f t="shared" si="483"/>
        <v>225.00800000000001</v>
      </c>
      <c r="AB151" s="49">
        <v>87.6</v>
      </c>
      <c r="AC151" s="41">
        <v>92.4</v>
      </c>
      <c r="AD151" s="26">
        <v>100</v>
      </c>
      <c r="AE151" s="186">
        <f t="shared" si="476"/>
        <v>48.000000000000107</v>
      </c>
      <c r="AF151" s="163">
        <f t="shared" si="484"/>
        <v>32.928000000000075</v>
      </c>
      <c r="AG151" s="224">
        <v>1</v>
      </c>
      <c r="AH151" s="41">
        <v>1.08</v>
      </c>
      <c r="AI151" s="187">
        <f t="shared" si="477"/>
        <v>1.08</v>
      </c>
      <c r="AJ151" s="168">
        <f t="shared" si="485"/>
        <v>0.74087999999999998</v>
      </c>
      <c r="AK151" s="870"/>
      <c r="AL151" s="731"/>
      <c r="AM151" s="163">
        <f t="shared" ref="AM151" si="497">IF(AL151=0,0,AVERAGE(B144:B151)*(AL151)/1000)</f>
        <v>0</v>
      </c>
      <c r="AN151" s="29">
        <f t="shared" si="416"/>
        <v>95.144337527757216</v>
      </c>
      <c r="AO151" s="25">
        <f t="shared" si="479"/>
        <v>99.494532199270964</v>
      </c>
      <c r="AP151" s="273">
        <f t="shared" si="480"/>
        <v>99.64</v>
      </c>
      <c r="AQ151" s="73">
        <v>54.05</v>
      </c>
      <c r="AR151" s="49"/>
      <c r="AS151" s="41"/>
      <c r="AT151" s="41"/>
      <c r="AU151" s="72">
        <f t="shared" si="481"/>
        <v>0</v>
      </c>
      <c r="AV151" s="222" t="s">
        <v>232</v>
      </c>
      <c r="AW151" s="199"/>
      <c r="AX151" s="7" t="s">
        <v>278</v>
      </c>
      <c r="AY151" s="188"/>
      <c r="AZ151" s="39"/>
      <c r="BA151" s="58"/>
      <c r="BB151" s="179">
        <f t="shared" si="433"/>
        <v>0</v>
      </c>
      <c r="BC151" s="163">
        <f t="shared" si="453"/>
        <v>0</v>
      </c>
      <c r="BD151" s="40"/>
      <c r="BE151" s="58"/>
      <c r="BF151" s="179">
        <f t="shared" si="434"/>
        <v>0</v>
      </c>
      <c r="BG151" s="163">
        <f t="shared" si="454"/>
        <v>0</v>
      </c>
      <c r="BH151" s="40" t="s">
        <v>94</v>
      </c>
      <c r="BI151" s="885">
        <v>0.01</v>
      </c>
      <c r="BJ151" s="163">
        <f t="shared" si="435"/>
        <v>3.4300000000000003E-3</v>
      </c>
      <c r="BK151" s="40"/>
      <c r="BL151" s="61"/>
      <c r="BM151" s="179">
        <f t="shared" si="436"/>
        <v>0</v>
      </c>
      <c r="BN151" s="163">
        <f t="shared" si="407"/>
        <v>0</v>
      </c>
      <c r="BO151" s="39"/>
      <c r="BP151" s="57"/>
      <c r="BQ151" s="179">
        <f t="shared" si="437"/>
        <v>0</v>
      </c>
      <c r="BR151" s="163">
        <f t="shared" si="455"/>
        <v>0</v>
      </c>
      <c r="BS151" s="39"/>
      <c r="BT151" s="62"/>
      <c r="BU151" s="179">
        <f t="shared" si="438"/>
        <v>0</v>
      </c>
      <c r="BV151" s="163">
        <f t="shared" si="456"/>
        <v>0</v>
      </c>
      <c r="BW151" s="39"/>
      <c r="BX151" s="56"/>
      <c r="BY151" s="178">
        <f t="shared" si="439"/>
        <v>0</v>
      </c>
      <c r="BZ151" s="163">
        <f t="shared" si="457"/>
        <v>0</v>
      </c>
      <c r="CA151" s="40"/>
      <c r="CB151" s="58"/>
      <c r="CC151" s="179">
        <f t="shared" si="440"/>
        <v>0</v>
      </c>
      <c r="CD151" s="163">
        <f t="shared" si="458"/>
        <v>0</v>
      </c>
      <c r="CE151" s="39"/>
      <c r="CF151" s="62"/>
      <c r="CG151" s="179">
        <f t="shared" si="441"/>
        <v>0</v>
      </c>
      <c r="CH151" s="163">
        <f t="shared" si="459"/>
        <v>0</v>
      </c>
      <c r="CI151" s="39"/>
      <c r="CJ151" s="56"/>
      <c r="CK151" s="178">
        <f t="shared" si="442"/>
        <v>0</v>
      </c>
      <c r="CL151" s="163">
        <f t="shared" si="460"/>
        <v>0</v>
      </c>
      <c r="CM151" s="40"/>
      <c r="CN151" s="86"/>
      <c r="CO151" s="179">
        <f t="shared" si="443"/>
        <v>0</v>
      </c>
      <c r="CP151" s="163">
        <f t="shared" si="404"/>
        <v>0</v>
      </c>
      <c r="CQ151" s="228" t="s">
        <v>94</v>
      </c>
      <c r="CR151" s="61">
        <v>0.01</v>
      </c>
      <c r="CS151" s="167">
        <f t="shared" si="444"/>
        <v>3.4300000000000003E-3</v>
      </c>
      <c r="CT151" s="40"/>
      <c r="CU151" s="59"/>
      <c r="CV151" s="179">
        <f t="shared" si="445"/>
        <v>0</v>
      </c>
      <c r="CW151" s="163">
        <f t="shared" si="408"/>
        <v>0</v>
      </c>
      <c r="CX151" s="39"/>
      <c r="CY151" s="189"/>
      <c r="CZ151" s="179">
        <f t="shared" si="446"/>
        <v>0</v>
      </c>
      <c r="DA151" s="163">
        <f t="shared" si="461"/>
        <v>0</v>
      </c>
      <c r="DB151" s="39"/>
      <c r="DC151" s="63"/>
      <c r="DD151" s="179">
        <f t="shared" si="447"/>
        <v>0</v>
      </c>
      <c r="DE151" s="163">
        <f t="shared" si="462"/>
        <v>0</v>
      </c>
      <c r="DF151" s="39"/>
      <c r="DG151" s="62"/>
      <c r="DH151" s="729">
        <f t="shared" si="448"/>
        <v>0</v>
      </c>
      <c r="DI151" s="72">
        <f t="shared" si="463"/>
        <v>0</v>
      </c>
      <c r="DJ151" s="40"/>
      <c r="DK151" s="59"/>
      <c r="DL151" s="163">
        <f t="shared" si="449"/>
        <v>0</v>
      </c>
      <c r="DM151" s="178">
        <f t="shared" si="464"/>
        <v>0</v>
      </c>
      <c r="DN151" s="39"/>
      <c r="DO151" s="63"/>
      <c r="DP151" s="179">
        <f t="shared" si="450"/>
        <v>0</v>
      </c>
      <c r="DQ151" s="221">
        <f t="shared" si="465"/>
        <v>0</v>
      </c>
      <c r="DR151" s="305"/>
    </row>
    <row r="152" spans="1:122" outlineLevel="1" x14ac:dyDescent="0.25">
      <c r="A152" s="46">
        <f t="shared" ref="A152:A215" si="498">A151+1</f>
        <v>43239</v>
      </c>
      <c r="B152" s="23">
        <v>747</v>
      </c>
      <c r="C152" s="185">
        <v>8</v>
      </c>
      <c r="D152" s="24">
        <v>1</v>
      </c>
      <c r="E152" s="26">
        <v>8818</v>
      </c>
      <c r="F152" s="26">
        <f t="shared" si="466"/>
        <v>8818</v>
      </c>
      <c r="G152" s="163">
        <f t="shared" si="467"/>
        <v>6587.0460000000003</v>
      </c>
      <c r="H152" s="24">
        <v>1</v>
      </c>
      <c r="I152" s="26">
        <v>658</v>
      </c>
      <c r="J152" s="26">
        <f t="shared" si="468"/>
        <v>658</v>
      </c>
      <c r="K152" s="163">
        <f t="shared" si="469"/>
        <v>491.52600000000001</v>
      </c>
      <c r="L152" s="49">
        <v>85.8</v>
      </c>
      <c r="M152" s="41">
        <v>442.3</v>
      </c>
      <c r="N152" s="26">
        <v>26</v>
      </c>
      <c r="O152" s="26">
        <f t="shared" si="470"/>
        <v>13711.538461538461</v>
      </c>
      <c r="P152" s="163">
        <f t="shared" si="471"/>
        <v>10242.51923076923</v>
      </c>
      <c r="Q152" s="24">
        <v>40</v>
      </c>
      <c r="R152" s="41">
        <v>11.5</v>
      </c>
      <c r="S152" s="41">
        <f t="shared" si="472"/>
        <v>460</v>
      </c>
      <c r="T152" s="168">
        <f t="shared" si="473"/>
        <v>343.62</v>
      </c>
      <c r="U152" s="28"/>
      <c r="V152" s="221">
        <f t="shared" ref="V152" si="499">IF(U152=0,0,AVERAGE(B150:B152)*(U152)/1000)</f>
        <v>0</v>
      </c>
      <c r="W152" s="185">
        <v>8.6999999999999993</v>
      </c>
      <c r="X152" s="27">
        <v>1</v>
      </c>
      <c r="Y152" s="26">
        <v>505</v>
      </c>
      <c r="Z152" s="186">
        <f t="shared" si="475"/>
        <v>505</v>
      </c>
      <c r="AA152" s="221">
        <f t="shared" si="483"/>
        <v>377.23500000000001</v>
      </c>
      <c r="AB152" s="49">
        <v>87.2</v>
      </c>
      <c r="AC152" s="41">
        <v>92.1</v>
      </c>
      <c r="AD152" s="26">
        <v>100</v>
      </c>
      <c r="AE152" s="186">
        <f t="shared" si="476"/>
        <v>48.999999999999915</v>
      </c>
      <c r="AF152" s="163">
        <f t="shared" si="484"/>
        <v>36.602999999999938</v>
      </c>
      <c r="AG152" s="224">
        <v>1</v>
      </c>
      <c r="AH152" s="41">
        <v>0.78100000000000003</v>
      </c>
      <c r="AI152" s="187">
        <f t="shared" si="477"/>
        <v>0.78100000000000003</v>
      </c>
      <c r="AJ152" s="168">
        <f t="shared" si="485"/>
        <v>0.58340700000000001</v>
      </c>
      <c r="AK152" s="870"/>
      <c r="AL152" s="731"/>
      <c r="AM152" s="163">
        <f t="shared" ref="AM152" si="500">IF(AL152=0,0,AVERAGE(B147:B152)*(AL152)/1000)</f>
        <v>0</v>
      </c>
      <c r="AN152" s="29">
        <f t="shared" si="416"/>
        <v>94.273077795418459</v>
      </c>
      <c r="AO152" s="25">
        <f t="shared" si="479"/>
        <v>99.642636746143054</v>
      </c>
      <c r="AP152" s="273">
        <f t="shared" si="480"/>
        <v>99.830217391304345</v>
      </c>
      <c r="AQ152" s="259">
        <v>53.62</v>
      </c>
      <c r="AR152" s="49"/>
      <c r="AS152" s="41"/>
      <c r="AT152" s="41"/>
      <c r="AU152" s="71">
        <f t="shared" si="481"/>
        <v>0</v>
      </c>
      <c r="AV152" s="222" t="s">
        <v>232</v>
      </c>
      <c r="AW152" s="199"/>
      <c r="AX152" s="7" t="s">
        <v>306</v>
      </c>
      <c r="AY152" s="188"/>
      <c r="AZ152" s="39"/>
      <c r="BA152" s="58"/>
      <c r="BB152" s="179">
        <f t="shared" si="433"/>
        <v>0</v>
      </c>
      <c r="BC152" s="163">
        <f t="shared" si="453"/>
        <v>0</v>
      </c>
      <c r="BD152" s="40"/>
      <c r="BE152" s="58"/>
      <c r="BF152" s="179">
        <f t="shared" si="434"/>
        <v>0</v>
      </c>
      <c r="BG152" s="163">
        <f t="shared" si="454"/>
        <v>0</v>
      </c>
      <c r="BH152" s="40" t="s">
        <v>94</v>
      </c>
      <c r="BI152" s="885">
        <v>0.01</v>
      </c>
      <c r="BJ152" s="163">
        <f t="shared" si="435"/>
        <v>3.735E-3</v>
      </c>
      <c r="BK152" s="40"/>
      <c r="BL152" s="61"/>
      <c r="BM152" s="179">
        <f t="shared" si="436"/>
        <v>0</v>
      </c>
      <c r="BN152" s="163">
        <f t="shared" si="407"/>
        <v>0</v>
      </c>
      <c r="BO152" s="39"/>
      <c r="BP152" s="57"/>
      <c r="BQ152" s="179">
        <f t="shared" si="437"/>
        <v>0</v>
      </c>
      <c r="BR152" s="163">
        <f t="shared" si="455"/>
        <v>0</v>
      </c>
      <c r="BS152" s="39"/>
      <c r="BT152" s="62"/>
      <c r="BU152" s="179">
        <f t="shared" si="438"/>
        <v>0</v>
      </c>
      <c r="BV152" s="163">
        <f t="shared" si="456"/>
        <v>0</v>
      </c>
      <c r="BW152" s="39"/>
      <c r="BX152" s="56"/>
      <c r="BY152" s="178">
        <f t="shared" si="439"/>
        <v>0</v>
      </c>
      <c r="BZ152" s="163">
        <f t="shared" si="457"/>
        <v>0</v>
      </c>
      <c r="CA152" s="40"/>
      <c r="CB152" s="58"/>
      <c r="CC152" s="179">
        <f t="shared" si="440"/>
        <v>0</v>
      </c>
      <c r="CD152" s="163">
        <f t="shared" si="458"/>
        <v>0</v>
      </c>
      <c r="CE152" s="39"/>
      <c r="CF152" s="62"/>
      <c r="CG152" s="179">
        <f t="shared" si="441"/>
        <v>0</v>
      </c>
      <c r="CH152" s="163">
        <f t="shared" si="459"/>
        <v>0</v>
      </c>
      <c r="CI152" s="39"/>
      <c r="CJ152" s="56"/>
      <c r="CK152" s="178">
        <f t="shared" si="442"/>
        <v>0</v>
      </c>
      <c r="CL152" s="163">
        <f t="shared" si="460"/>
        <v>0</v>
      </c>
      <c r="CM152" s="40"/>
      <c r="CN152" s="86"/>
      <c r="CO152" s="179">
        <f t="shared" si="443"/>
        <v>0</v>
      </c>
      <c r="CP152" s="163">
        <f t="shared" si="404"/>
        <v>0</v>
      </c>
      <c r="CQ152" s="228" t="s">
        <v>94</v>
      </c>
      <c r="CR152" s="61">
        <v>0.01</v>
      </c>
      <c r="CS152" s="167">
        <f t="shared" si="444"/>
        <v>3.735E-3</v>
      </c>
      <c r="CT152" s="40"/>
      <c r="CU152" s="59"/>
      <c r="CV152" s="179">
        <f t="shared" si="445"/>
        <v>0</v>
      </c>
      <c r="CW152" s="163">
        <f t="shared" si="408"/>
        <v>0</v>
      </c>
      <c r="CX152" s="39"/>
      <c r="CY152" s="189"/>
      <c r="CZ152" s="179">
        <f t="shared" si="446"/>
        <v>0</v>
      </c>
      <c r="DA152" s="163">
        <f t="shared" si="461"/>
        <v>0</v>
      </c>
      <c r="DB152" s="39"/>
      <c r="DC152" s="63"/>
      <c r="DD152" s="179">
        <f t="shared" si="447"/>
        <v>0</v>
      </c>
      <c r="DE152" s="163">
        <f t="shared" si="462"/>
        <v>0</v>
      </c>
      <c r="DF152" s="39"/>
      <c r="DG152" s="62"/>
      <c r="DH152" s="729">
        <f t="shared" si="448"/>
        <v>0</v>
      </c>
      <c r="DI152" s="72">
        <f t="shared" si="463"/>
        <v>0</v>
      </c>
      <c r="DJ152" s="40"/>
      <c r="DK152" s="59"/>
      <c r="DL152" s="163">
        <f t="shared" si="449"/>
        <v>0</v>
      </c>
      <c r="DM152" s="178">
        <f t="shared" si="464"/>
        <v>0</v>
      </c>
      <c r="DN152" s="39"/>
      <c r="DO152" s="63"/>
      <c r="DP152" s="179">
        <f t="shared" si="450"/>
        <v>0</v>
      </c>
      <c r="DQ152" s="221">
        <f t="shared" si="465"/>
        <v>0</v>
      </c>
      <c r="DR152" s="305"/>
    </row>
    <row r="153" spans="1:122" outlineLevel="1" x14ac:dyDescent="0.25">
      <c r="A153" s="46">
        <f t="shared" si="498"/>
        <v>43240</v>
      </c>
      <c r="B153" s="23"/>
      <c r="C153" s="185"/>
      <c r="D153" s="24">
        <v>1</v>
      </c>
      <c r="E153" s="26"/>
      <c r="F153" s="26">
        <f t="shared" si="466"/>
        <v>0</v>
      </c>
      <c r="G153" s="163">
        <f t="shared" si="467"/>
        <v>0</v>
      </c>
      <c r="H153" s="24">
        <v>1</v>
      </c>
      <c r="I153" s="26"/>
      <c r="J153" s="26">
        <f t="shared" si="468"/>
        <v>0</v>
      </c>
      <c r="K153" s="163">
        <f t="shared" si="469"/>
        <v>0</v>
      </c>
      <c r="L153" s="49"/>
      <c r="M153" s="41"/>
      <c r="N153" s="26">
        <v>30</v>
      </c>
      <c r="O153" s="26">
        <f t="shared" si="470"/>
        <v>0</v>
      </c>
      <c r="P153" s="163">
        <f t="shared" si="471"/>
        <v>0</v>
      </c>
      <c r="Q153" s="24">
        <v>20</v>
      </c>
      <c r="R153" s="41"/>
      <c r="S153" s="41">
        <f t="shared" si="472"/>
        <v>0</v>
      </c>
      <c r="T153" s="168">
        <f t="shared" si="473"/>
        <v>0</v>
      </c>
      <c r="U153" s="28"/>
      <c r="V153" s="221">
        <f t="shared" ref="V153" si="501">IF(U153=0,0,IF(COUNT(B153)=0,0,(AVERAGE(B153)*U153/1000)))</f>
        <v>0</v>
      </c>
      <c r="W153" s="185"/>
      <c r="X153" s="27">
        <v>1</v>
      </c>
      <c r="Y153" s="26"/>
      <c r="Z153" s="186">
        <f t="shared" si="475"/>
        <v>0</v>
      </c>
      <c r="AA153" s="221">
        <f t="shared" si="483"/>
        <v>0</v>
      </c>
      <c r="AB153" s="49"/>
      <c r="AC153" s="41"/>
      <c r="AD153" s="26">
        <v>100</v>
      </c>
      <c r="AE153" s="186">
        <f t="shared" si="476"/>
        <v>0</v>
      </c>
      <c r="AF153" s="163">
        <f t="shared" si="484"/>
        <v>0</v>
      </c>
      <c r="AG153" s="224">
        <v>1</v>
      </c>
      <c r="AH153" s="41"/>
      <c r="AI153" s="187">
        <f t="shared" si="477"/>
        <v>0</v>
      </c>
      <c r="AJ153" s="168">
        <f t="shared" si="485"/>
        <v>0</v>
      </c>
      <c r="AK153" s="870"/>
      <c r="AL153" s="731"/>
      <c r="AM153" s="163">
        <f t="shared" ref="AM153" si="502">IF(AL153=0,0,AVERAGE(B146:B153)*(AL153)/1000)</f>
        <v>0</v>
      </c>
      <c r="AN153" s="29">
        <f t="shared" si="416"/>
        <v>0</v>
      </c>
      <c r="AO153" s="25">
        <f t="shared" si="479"/>
        <v>0</v>
      </c>
      <c r="AP153" s="273">
        <f t="shared" si="480"/>
        <v>0</v>
      </c>
      <c r="AQ153" s="73"/>
      <c r="AR153" s="49"/>
      <c r="AS153" s="41"/>
      <c r="AT153" s="41"/>
      <c r="AU153" s="72">
        <f t="shared" si="481"/>
        <v>0</v>
      </c>
      <c r="AV153" s="222" t="s">
        <v>232</v>
      </c>
      <c r="AW153" s="199"/>
      <c r="AX153" s="7"/>
      <c r="AY153" s="188"/>
      <c r="AZ153" s="39"/>
      <c r="BA153" s="58"/>
      <c r="BB153" s="179">
        <f t="shared" si="433"/>
        <v>0</v>
      </c>
      <c r="BC153" s="163">
        <f t="shared" si="453"/>
        <v>0</v>
      </c>
      <c r="BD153" s="40"/>
      <c r="BE153" s="58"/>
      <c r="BF153" s="179">
        <f t="shared" si="434"/>
        <v>0</v>
      </c>
      <c r="BG153" s="163">
        <f t="shared" si="454"/>
        <v>0</v>
      </c>
      <c r="BH153" s="40"/>
      <c r="BI153" s="885"/>
      <c r="BJ153" s="163">
        <f t="shared" si="435"/>
        <v>0</v>
      </c>
      <c r="BK153" s="40"/>
      <c r="BL153" s="61"/>
      <c r="BM153" s="179">
        <f t="shared" si="436"/>
        <v>0</v>
      </c>
      <c r="BN153" s="163">
        <f t="shared" si="407"/>
        <v>0</v>
      </c>
      <c r="BO153" s="39"/>
      <c r="BP153" s="57"/>
      <c r="BQ153" s="179">
        <f t="shared" si="437"/>
        <v>0</v>
      </c>
      <c r="BR153" s="163">
        <f t="shared" si="455"/>
        <v>0</v>
      </c>
      <c r="BS153" s="39"/>
      <c r="BT153" s="62"/>
      <c r="BU153" s="179">
        <f t="shared" si="438"/>
        <v>0</v>
      </c>
      <c r="BV153" s="163">
        <f t="shared" si="456"/>
        <v>0</v>
      </c>
      <c r="BW153" s="39"/>
      <c r="BX153" s="56"/>
      <c r="BY153" s="178">
        <f t="shared" si="439"/>
        <v>0</v>
      </c>
      <c r="BZ153" s="163">
        <f t="shared" si="457"/>
        <v>0</v>
      </c>
      <c r="CA153" s="40"/>
      <c r="CB153" s="58"/>
      <c r="CC153" s="179">
        <f t="shared" si="440"/>
        <v>0</v>
      </c>
      <c r="CD153" s="163">
        <f t="shared" si="458"/>
        <v>0</v>
      </c>
      <c r="CE153" s="39"/>
      <c r="CF153" s="62"/>
      <c r="CG153" s="179">
        <f t="shared" si="441"/>
        <v>0</v>
      </c>
      <c r="CH153" s="163">
        <f t="shared" si="459"/>
        <v>0</v>
      </c>
      <c r="CI153" s="39"/>
      <c r="CJ153" s="56"/>
      <c r="CK153" s="178">
        <f t="shared" si="442"/>
        <v>0</v>
      </c>
      <c r="CL153" s="163">
        <f t="shared" si="460"/>
        <v>0</v>
      </c>
      <c r="CM153" s="40"/>
      <c r="CN153" s="86"/>
      <c r="CO153" s="179">
        <f t="shared" si="443"/>
        <v>0</v>
      </c>
      <c r="CP153" s="163">
        <f t="shared" si="404"/>
        <v>0</v>
      </c>
      <c r="CQ153" s="228"/>
      <c r="CR153" s="61"/>
      <c r="CS153" s="167">
        <f t="shared" si="444"/>
        <v>0</v>
      </c>
      <c r="CT153" s="40"/>
      <c r="CU153" s="59"/>
      <c r="CV153" s="179">
        <f t="shared" si="445"/>
        <v>0</v>
      </c>
      <c r="CW153" s="163">
        <f t="shared" si="408"/>
        <v>0</v>
      </c>
      <c r="CX153" s="39"/>
      <c r="CY153" s="189"/>
      <c r="CZ153" s="179">
        <f t="shared" si="446"/>
        <v>0</v>
      </c>
      <c r="DA153" s="163">
        <f t="shared" si="461"/>
        <v>0</v>
      </c>
      <c r="DB153" s="39"/>
      <c r="DC153" s="63"/>
      <c r="DD153" s="179">
        <f t="shared" si="447"/>
        <v>0</v>
      </c>
      <c r="DE153" s="163">
        <f t="shared" si="462"/>
        <v>0</v>
      </c>
      <c r="DF153" s="39"/>
      <c r="DG153" s="62"/>
      <c r="DH153" s="729">
        <f t="shared" si="448"/>
        <v>0</v>
      </c>
      <c r="DI153" s="72">
        <f t="shared" si="463"/>
        <v>0</v>
      </c>
      <c r="DJ153" s="40"/>
      <c r="DK153" s="59"/>
      <c r="DL153" s="163">
        <f t="shared" si="449"/>
        <v>0</v>
      </c>
      <c r="DM153" s="178">
        <f t="shared" si="464"/>
        <v>0</v>
      </c>
      <c r="DN153" s="39"/>
      <c r="DO153" s="63"/>
      <c r="DP153" s="179">
        <f t="shared" si="450"/>
        <v>0</v>
      </c>
      <c r="DQ153" s="221">
        <f t="shared" si="465"/>
        <v>0</v>
      </c>
      <c r="DR153" s="305"/>
    </row>
    <row r="154" spans="1:122" outlineLevel="1" x14ac:dyDescent="0.25">
      <c r="A154" s="46">
        <f t="shared" si="498"/>
        <v>43241</v>
      </c>
      <c r="B154" s="23">
        <v>541</v>
      </c>
      <c r="C154" s="185">
        <v>7.8</v>
      </c>
      <c r="D154" s="24">
        <v>1</v>
      </c>
      <c r="E154" s="26">
        <v>9126</v>
      </c>
      <c r="F154" s="26">
        <f t="shared" si="466"/>
        <v>9126</v>
      </c>
      <c r="G154" s="163">
        <f t="shared" si="467"/>
        <v>4937.1660000000002</v>
      </c>
      <c r="H154" s="24">
        <v>1</v>
      </c>
      <c r="I154" s="26">
        <v>765</v>
      </c>
      <c r="J154" s="26">
        <f t="shared" si="468"/>
        <v>765</v>
      </c>
      <c r="K154" s="163">
        <f t="shared" si="469"/>
        <v>413.86500000000001</v>
      </c>
      <c r="L154" s="49">
        <v>87.5</v>
      </c>
      <c r="M154" s="41">
        <v>462.1</v>
      </c>
      <c r="N154" s="26">
        <v>26</v>
      </c>
      <c r="O154" s="26">
        <f t="shared" si="470"/>
        <v>14407.692307692309</v>
      </c>
      <c r="P154" s="163">
        <f t="shared" si="471"/>
        <v>7794.5615384615394</v>
      </c>
      <c r="Q154" s="24">
        <v>20</v>
      </c>
      <c r="R154" s="41">
        <v>19.2</v>
      </c>
      <c r="S154" s="41">
        <f t="shared" si="472"/>
        <v>384</v>
      </c>
      <c r="T154" s="168">
        <f t="shared" si="473"/>
        <v>207.744</v>
      </c>
      <c r="U154" s="28"/>
      <c r="V154" s="221">
        <f t="shared" ref="V154" si="503">IF(U154=0,0,AVERAGE(B152:B154)*(U154)/1000)</f>
        <v>0</v>
      </c>
      <c r="W154" s="185">
        <v>8.3000000000000007</v>
      </c>
      <c r="X154" s="27">
        <v>1</v>
      </c>
      <c r="Y154" s="26">
        <v>355</v>
      </c>
      <c r="Z154" s="186">
        <f t="shared" si="475"/>
        <v>355</v>
      </c>
      <c r="AA154" s="221">
        <f t="shared" si="483"/>
        <v>192.05500000000001</v>
      </c>
      <c r="AB154" s="49">
        <v>86.4</v>
      </c>
      <c r="AC154" s="41">
        <v>112</v>
      </c>
      <c r="AD154" s="26">
        <v>100</v>
      </c>
      <c r="AE154" s="186">
        <f t="shared" si="476"/>
        <v>255.99999999999991</v>
      </c>
      <c r="AF154" s="163">
        <f t="shared" si="484"/>
        <v>138.49599999999995</v>
      </c>
      <c r="AG154" s="224">
        <v>1</v>
      </c>
      <c r="AH154" s="41">
        <v>1.33</v>
      </c>
      <c r="AI154" s="187">
        <f t="shared" si="477"/>
        <v>1.33</v>
      </c>
      <c r="AJ154" s="168">
        <f t="shared" si="485"/>
        <v>0.71953000000000011</v>
      </c>
      <c r="AK154" s="870"/>
      <c r="AL154" s="731"/>
      <c r="AM154" s="163">
        <f t="shared" ref="AM154" si="504">IF(AL154=0,0,AVERAGE(B149:B154)*(AL154)/1000)</f>
        <v>0</v>
      </c>
      <c r="AN154" s="29">
        <f t="shared" si="416"/>
        <v>96.110015340784571</v>
      </c>
      <c r="AO154" s="25">
        <f t="shared" si="479"/>
        <v>98.223171382808331</v>
      </c>
      <c r="AP154" s="273">
        <f t="shared" si="480"/>
        <v>99.653645833333343</v>
      </c>
      <c r="AQ154" s="259">
        <v>52.7</v>
      </c>
      <c r="AR154" s="49"/>
      <c r="AS154" s="41"/>
      <c r="AT154" s="41"/>
      <c r="AU154" s="71">
        <f t="shared" si="481"/>
        <v>0</v>
      </c>
      <c r="AV154" s="222" t="s">
        <v>232</v>
      </c>
      <c r="AW154" s="199" t="s">
        <v>279</v>
      </c>
      <c r="AX154" s="7"/>
      <c r="AY154" s="188"/>
      <c r="AZ154" s="39"/>
      <c r="BA154" s="58"/>
      <c r="BB154" s="179">
        <f t="shared" si="433"/>
        <v>0</v>
      </c>
      <c r="BC154" s="163">
        <f t="shared" si="453"/>
        <v>0</v>
      </c>
      <c r="BD154" s="40"/>
      <c r="BE154" s="58"/>
      <c r="BF154" s="179">
        <f t="shared" si="434"/>
        <v>0</v>
      </c>
      <c r="BG154" s="163">
        <f t="shared" si="454"/>
        <v>0</v>
      </c>
      <c r="BH154" s="40" t="s">
        <v>94</v>
      </c>
      <c r="BI154" s="885">
        <v>0.01</v>
      </c>
      <c r="BJ154" s="163">
        <f t="shared" si="435"/>
        <v>2.7049999999999999E-3</v>
      </c>
      <c r="BK154" s="40"/>
      <c r="BL154" s="61"/>
      <c r="BM154" s="179">
        <f t="shared" si="436"/>
        <v>0</v>
      </c>
      <c r="BN154" s="163">
        <f t="shared" si="407"/>
        <v>0</v>
      </c>
      <c r="BO154" s="39"/>
      <c r="BP154" s="57"/>
      <c r="BQ154" s="179">
        <f t="shared" si="437"/>
        <v>0</v>
      </c>
      <c r="BR154" s="163">
        <f t="shared" si="455"/>
        <v>0</v>
      </c>
      <c r="BS154" s="39"/>
      <c r="BT154" s="62"/>
      <c r="BU154" s="179">
        <f t="shared" si="438"/>
        <v>0</v>
      </c>
      <c r="BV154" s="163">
        <f t="shared" si="456"/>
        <v>0</v>
      </c>
      <c r="BW154" s="39"/>
      <c r="BX154" s="56"/>
      <c r="BY154" s="178">
        <f t="shared" si="439"/>
        <v>0</v>
      </c>
      <c r="BZ154" s="163">
        <f t="shared" si="457"/>
        <v>0</v>
      </c>
      <c r="CA154" s="40"/>
      <c r="CB154" s="58"/>
      <c r="CC154" s="179">
        <f t="shared" si="440"/>
        <v>0</v>
      </c>
      <c r="CD154" s="163">
        <f t="shared" si="458"/>
        <v>0</v>
      </c>
      <c r="CE154" s="39"/>
      <c r="CF154" s="62"/>
      <c r="CG154" s="179">
        <f t="shared" si="441"/>
        <v>0</v>
      </c>
      <c r="CH154" s="163">
        <f t="shared" si="459"/>
        <v>0</v>
      </c>
      <c r="CI154" s="39"/>
      <c r="CJ154" s="56"/>
      <c r="CK154" s="178">
        <f t="shared" si="442"/>
        <v>0</v>
      </c>
      <c r="CL154" s="163">
        <f t="shared" si="460"/>
        <v>0</v>
      </c>
      <c r="CM154" s="40"/>
      <c r="CN154" s="86"/>
      <c r="CO154" s="179">
        <f t="shared" si="443"/>
        <v>0</v>
      </c>
      <c r="CP154" s="163">
        <f t="shared" si="404"/>
        <v>0</v>
      </c>
      <c r="CQ154" s="228" t="s">
        <v>94</v>
      </c>
      <c r="CR154" s="61">
        <v>0.01</v>
      </c>
      <c r="CS154" s="167">
        <f t="shared" si="444"/>
        <v>2.7049999999999999E-3</v>
      </c>
      <c r="CT154" s="40"/>
      <c r="CU154" s="59"/>
      <c r="CV154" s="179">
        <f t="shared" si="445"/>
        <v>0</v>
      </c>
      <c r="CW154" s="163">
        <f t="shared" si="408"/>
        <v>0</v>
      </c>
      <c r="CX154" s="39"/>
      <c r="CY154" s="189"/>
      <c r="CZ154" s="179">
        <f t="shared" si="446"/>
        <v>0</v>
      </c>
      <c r="DA154" s="163">
        <f t="shared" si="461"/>
        <v>0</v>
      </c>
      <c r="DB154" s="39"/>
      <c r="DC154" s="63"/>
      <c r="DD154" s="179">
        <f t="shared" si="447"/>
        <v>0</v>
      </c>
      <c r="DE154" s="163">
        <f t="shared" si="462"/>
        <v>0</v>
      </c>
      <c r="DF154" s="39"/>
      <c r="DG154" s="62"/>
      <c r="DH154" s="729">
        <f t="shared" si="448"/>
        <v>0</v>
      </c>
      <c r="DI154" s="72">
        <f t="shared" si="463"/>
        <v>0</v>
      </c>
      <c r="DJ154" s="40"/>
      <c r="DK154" s="59"/>
      <c r="DL154" s="163">
        <f t="shared" si="449"/>
        <v>0</v>
      </c>
      <c r="DM154" s="178">
        <f t="shared" si="464"/>
        <v>0</v>
      </c>
      <c r="DN154" s="39"/>
      <c r="DO154" s="63"/>
      <c r="DP154" s="179">
        <f t="shared" si="450"/>
        <v>0</v>
      </c>
      <c r="DQ154" s="221">
        <f t="shared" si="465"/>
        <v>0</v>
      </c>
      <c r="DR154" s="305"/>
    </row>
    <row r="155" spans="1:122" outlineLevel="1" x14ac:dyDescent="0.25">
      <c r="A155" s="46">
        <f t="shared" si="498"/>
        <v>43242</v>
      </c>
      <c r="B155" s="23">
        <v>844</v>
      </c>
      <c r="C155" s="185">
        <v>7.7</v>
      </c>
      <c r="D155" s="24">
        <v>1</v>
      </c>
      <c r="E155" s="26">
        <v>7724</v>
      </c>
      <c r="F155" s="26">
        <f t="shared" si="466"/>
        <v>7724</v>
      </c>
      <c r="G155" s="163">
        <f t="shared" si="467"/>
        <v>6519.0559999999996</v>
      </c>
      <c r="H155" s="24">
        <v>1</v>
      </c>
      <c r="I155" s="26">
        <v>485</v>
      </c>
      <c r="J155" s="26">
        <f t="shared" si="468"/>
        <v>485</v>
      </c>
      <c r="K155" s="163">
        <f t="shared" si="469"/>
        <v>409.34</v>
      </c>
      <c r="L155" s="49">
        <v>88.4</v>
      </c>
      <c r="M155" s="41">
        <v>421.5</v>
      </c>
      <c r="N155" s="26">
        <v>28</v>
      </c>
      <c r="O155" s="26">
        <f t="shared" si="470"/>
        <v>11896.428571428571</v>
      </c>
      <c r="P155" s="163">
        <f t="shared" si="471"/>
        <v>10040.585714285715</v>
      </c>
      <c r="Q155" s="24">
        <v>50</v>
      </c>
      <c r="R155" s="41">
        <v>8.33</v>
      </c>
      <c r="S155" s="41">
        <f t="shared" si="472"/>
        <v>416.5</v>
      </c>
      <c r="T155" s="168">
        <f t="shared" si="473"/>
        <v>351.52600000000001</v>
      </c>
      <c r="U155" s="28">
        <v>81.599999999999994</v>
      </c>
      <c r="V155" s="221">
        <f t="shared" ref="V155" si="505">IF(U155=0,0,IF(COUNT(B155)=0,0,(AVERAGE(B155)*U155/1000)))</f>
        <v>68.870399999999989</v>
      </c>
      <c r="W155" s="185">
        <v>8.5</v>
      </c>
      <c r="X155" s="27">
        <v>1</v>
      </c>
      <c r="Y155" s="26">
        <v>302</v>
      </c>
      <c r="Z155" s="186">
        <f t="shared" si="475"/>
        <v>302</v>
      </c>
      <c r="AA155" s="221">
        <f t="shared" si="483"/>
        <v>254.88800000000001</v>
      </c>
      <c r="AB155" s="49">
        <v>88.3</v>
      </c>
      <c r="AC155" s="41">
        <v>91</v>
      </c>
      <c r="AD155" s="26">
        <v>100</v>
      </c>
      <c r="AE155" s="186">
        <f t="shared" si="476"/>
        <v>27.000000000000028</v>
      </c>
      <c r="AF155" s="163">
        <f t="shared" si="484"/>
        <v>22.788000000000025</v>
      </c>
      <c r="AG155" s="224">
        <v>1</v>
      </c>
      <c r="AH155" s="41">
        <v>0.72899999999999998</v>
      </c>
      <c r="AI155" s="187">
        <f t="shared" si="477"/>
        <v>0.72899999999999998</v>
      </c>
      <c r="AJ155" s="168">
        <f t="shared" si="485"/>
        <v>0.61527599999999993</v>
      </c>
      <c r="AK155" s="870"/>
      <c r="AL155" s="731">
        <v>14.6</v>
      </c>
      <c r="AM155" s="163">
        <f t="shared" ref="AM155" si="506">IF(AL155=0,0,AVERAGE(B148:B155)*(AL155)/1000)</f>
        <v>10.489057142857142</v>
      </c>
      <c r="AN155" s="29">
        <f t="shared" si="416"/>
        <v>96.090108751941997</v>
      </c>
      <c r="AO155" s="25">
        <f t="shared" si="479"/>
        <v>99.773041128790155</v>
      </c>
      <c r="AP155" s="273">
        <f t="shared" si="480"/>
        <v>99.824969987995203</v>
      </c>
      <c r="AQ155" s="73">
        <v>53</v>
      </c>
      <c r="AR155" s="49"/>
      <c r="AS155" s="41"/>
      <c r="AT155" s="41"/>
      <c r="AU155" s="72">
        <f t="shared" si="481"/>
        <v>0</v>
      </c>
      <c r="AV155" s="222" t="s">
        <v>232</v>
      </c>
      <c r="AW155" s="199"/>
      <c r="AX155" s="7" t="s">
        <v>391</v>
      </c>
      <c r="AY155" s="188"/>
      <c r="AZ155" s="39"/>
      <c r="BA155" s="58">
        <v>70</v>
      </c>
      <c r="BB155" s="179">
        <f t="shared" si="433"/>
        <v>59.08</v>
      </c>
      <c r="BC155" s="163">
        <f t="shared" si="453"/>
        <v>59.08</v>
      </c>
      <c r="BD155" s="40" t="s">
        <v>94</v>
      </c>
      <c r="BE155" s="58">
        <v>0.06</v>
      </c>
      <c r="BF155" s="179">
        <f t="shared" si="434"/>
        <v>2.5319999999999999E-2</v>
      </c>
      <c r="BG155" s="163">
        <f t="shared" si="454"/>
        <v>5.0639999999999998E-2</v>
      </c>
      <c r="BH155" s="40" t="s">
        <v>94</v>
      </c>
      <c r="BI155" s="885">
        <v>0.01</v>
      </c>
      <c r="BJ155" s="163">
        <f t="shared" si="435"/>
        <v>4.2199999999999998E-3</v>
      </c>
      <c r="BK155" s="40"/>
      <c r="BL155" s="61">
        <v>0.76</v>
      </c>
      <c r="BM155" s="179">
        <f t="shared" si="436"/>
        <v>0.64144000000000001</v>
      </c>
      <c r="BN155" s="163">
        <f t="shared" si="407"/>
        <v>0.64144000000000001</v>
      </c>
      <c r="BO155" s="39"/>
      <c r="BP155" s="57">
        <v>45.1</v>
      </c>
      <c r="BQ155" s="179">
        <f t="shared" si="437"/>
        <v>38.064399999999999</v>
      </c>
      <c r="BR155" s="163">
        <f t="shared" si="455"/>
        <v>38.064399999999999</v>
      </c>
      <c r="BS155" s="39"/>
      <c r="BT155" s="62">
        <v>17</v>
      </c>
      <c r="BU155" s="179">
        <f t="shared" si="438"/>
        <v>14.348000000000001</v>
      </c>
      <c r="BV155" s="163">
        <f t="shared" si="456"/>
        <v>14.348000000000001</v>
      </c>
      <c r="BW155" s="39"/>
      <c r="BX155" s="56">
        <v>3.41</v>
      </c>
      <c r="BY155" s="178">
        <f t="shared" si="439"/>
        <v>2.8780399999999999</v>
      </c>
      <c r="BZ155" s="163">
        <f t="shared" si="457"/>
        <v>2.8780399999999999</v>
      </c>
      <c r="CA155" s="40" t="s">
        <v>94</v>
      </c>
      <c r="CB155" s="58">
        <v>0.06</v>
      </c>
      <c r="CC155" s="179">
        <f t="shared" si="440"/>
        <v>2.5319999999999999E-2</v>
      </c>
      <c r="CD155" s="163">
        <f t="shared" si="458"/>
        <v>5.0639999999999998E-2</v>
      </c>
      <c r="CE155" s="39"/>
      <c r="CF155" s="62">
        <v>172</v>
      </c>
      <c r="CG155" s="179">
        <f t="shared" si="441"/>
        <v>145.16800000000001</v>
      </c>
      <c r="CH155" s="163">
        <f t="shared" si="459"/>
        <v>145.16800000000001</v>
      </c>
      <c r="CI155" s="39"/>
      <c r="CJ155" s="56">
        <v>0.86</v>
      </c>
      <c r="CK155" s="178">
        <f t="shared" si="442"/>
        <v>0.72584000000000004</v>
      </c>
      <c r="CL155" s="163">
        <f t="shared" si="460"/>
        <v>0.72584000000000004</v>
      </c>
      <c r="CM155" s="40" t="s">
        <v>94</v>
      </c>
      <c r="CN155" s="86">
        <v>0.06</v>
      </c>
      <c r="CO155" s="179">
        <f t="shared" si="443"/>
        <v>2.5319999999999999E-2</v>
      </c>
      <c r="CP155" s="163">
        <f t="shared" si="404"/>
        <v>5.0639999999999998E-2</v>
      </c>
      <c r="CQ155" s="228" t="s">
        <v>94</v>
      </c>
      <c r="CR155" s="61">
        <v>0.01</v>
      </c>
      <c r="CS155" s="167">
        <f t="shared" si="444"/>
        <v>4.2199999999999998E-3</v>
      </c>
      <c r="CT155" s="40"/>
      <c r="CU155" s="59">
        <v>0.23</v>
      </c>
      <c r="CV155" s="179">
        <f t="shared" si="445"/>
        <v>0.19412000000000001</v>
      </c>
      <c r="CW155" s="163">
        <f t="shared" si="408"/>
        <v>0.19412000000000001</v>
      </c>
      <c r="CX155" s="39" t="s">
        <v>94</v>
      </c>
      <c r="CY155" s="189">
        <v>0.2</v>
      </c>
      <c r="CZ155" s="179">
        <f t="shared" si="446"/>
        <v>8.4400000000000003E-2</v>
      </c>
      <c r="DA155" s="163">
        <f t="shared" si="461"/>
        <v>0.16880000000000001</v>
      </c>
      <c r="DB155" s="39"/>
      <c r="DC155" s="63">
        <v>0.14000000000000001</v>
      </c>
      <c r="DD155" s="179">
        <f t="shared" si="447"/>
        <v>0.11816000000000002</v>
      </c>
      <c r="DE155" s="163">
        <f t="shared" si="462"/>
        <v>0.11816000000000002</v>
      </c>
      <c r="DF155" s="39"/>
      <c r="DG155" s="62">
        <v>0.21</v>
      </c>
      <c r="DH155" s="729">
        <f t="shared" si="448"/>
        <v>0.17723999999999998</v>
      </c>
      <c r="DI155" s="72">
        <f t="shared" si="463"/>
        <v>0.17723999999999998</v>
      </c>
      <c r="DJ155" s="40" t="s">
        <v>94</v>
      </c>
      <c r="DK155" s="59">
        <v>0.06</v>
      </c>
      <c r="DL155" s="163">
        <f t="shared" si="449"/>
        <v>2.5319999999999999E-2</v>
      </c>
      <c r="DM155" s="178">
        <f t="shared" si="464"/>
        <v>5.0639999999999998E-2</v>
      </c>
      <c r="DN155" s="39"/>
      <c r="DO155" s="63">
        <v>0.48</v>
      </c>
      <c r="DP155" s="179">
        <f t="shared" si="450"/>
        <v>0.40511999999999998</v>
      </c>
      <c r="DQ155" s="221">
        <f t="shared" si="465"/>
        <v>0.40511999999999998</v>
      </c>
      <c r="DR155" s="305"/>
    </row>
    <row r="156" spans="1:122" outlineLevel="1" x14ac:dyDescent="0.25">
      <c r="A156" s="46">
        <f t="shared" si="498"/>
        <v>43243</v>
      </c>
      <c r="B156" s="23">
        <v>858</v>
      </c>
      <c r="C156" s="185">
        <v>7.9</v>
      </c>
      <c r="D156" s="24">
        <v>1</v>
      </c>
      <c r="E156" s="26">
        <v>7529</v>
      </c>
      <c r="F156" s="26">
        <f t="shared" si="466"/>
        <v>7529</v>
      </c>
      <c r="G156" s="163">
        <f t="shared" si="467"/>
        <v>6459.8819999999996</v>
      </c>
      <c r="H156" s="24">
        <v>1</v>
      </c>
      <c r="I156" s="26">
        <v>983</v>
      </c>
      <c r="J156" s="26">
        <f t="shared" si="468"/>
        <v>983</v>
      </c>
      <c r="K156" s="163">
        <f t="shared" si="469"/>
        <v>843.41399999999999</v>
      </c>
      <c r="L156" s="49">
        <v>88.7</v>
      </c>
      <c r="M156" s="41">
        <v>454.2</v>
      </c>
      <c r="N156" s="26">
        <v>30</v>
      </c>
      <c r="O156" s="26">
        <f t="shared" si="470"/>
        <v>12183.333333333334</v>
      </c>
      <c r="P156" s="163">
        <f t="shared" si="471"/>
        <v>10453.299999999999</v>
      </c>
      <c r="Q156" s="24">
        <v>20</v>
      </c>
      <c r="R156" s="41">
        <v>17.5</v>
      </c>
      <c r="S156" s="41">
        <f t="shared" si="472"/>
        <v>350</v>
      </c>
      <c r="T156" s="168">
        <f t="shared" si="473"/>
        <v>300.3</v>
      </c>
      <c r="U156" s="28"/>
      <c r="V156" s="221">
        <f t="shared" ref="V156" si="507">IF(U156=0,0,AVERAGE(B154:B156)*(U156)/1000)</f>
        <v>0</v>
      </c>
      <c r="W156" s="185">
        <v>8.5399999999999991</v>
      </c>
      <c r="X156" s="27">
        <v>1</v>
      </c>
      <c r="Y156" s="26">
        <v>688</v>
      </c>
      <c r="Z156" s="186">
        <f t="shared" si="475"/>
        <v>688</v>
      </c>
      <c r="AA156" s="221">
        <f t="shared" si="483"/>
        <v>590.30399999999997</v>
      </c>
      <c r="AB156" s="49">
        <v>87.4</v>
      </c>
      <c r="AC156" s="41">
        <v>89.7</v>
      </c>
      <c r="AD156" s="26">
        <v>100</v>
      </c>
      <c r="AE156" s="186">
        <f t="shared" si="476"/>
        <v>22.999999999999972</v>
      </c>
      <c r="AF156" s="163">
        <f t="shared" si="484"/>
        <v>19.733999999999973</v>
      </c>
      <c r="AG156" s="224">
        <v>1</v>
      </c>
      <c r="AH156" s="41">
        <v>0.63900000000000001</v>
      </c>
      <c r="AI156" s="187">
        <f t="shared" si="477"/>
        <v>0.63900000000000001</v>
      </c>
      <c r="AJ156" s="168">
        <f t="shared" si="485"/>
        <v>0.54826200000000003</v>
      </c>
      <c r="AK156" s="870"/>
      <c r="AL156" s="731"/>
      <c r="AM156" s="163">
        <f t="shared" ref="AM156" si="508">IF(AL156=0,0,AVERAGE(B151:B156)*(AL156)/1000)</f>
        <v>0</v>
      </c>
      <c r="AN156" s="29">
        <f t="shared" si="416"/>
        <v>90.862000265639537</v>
      </c>
      <c r="AO156" s="25">
        <f t="shared" si="479"/>
        <v>99.811217510259922</v>
      </c>
      <c r="AP156" s="273">
        <f t="shared" si="480"/>
        <v>99.817428571428565</v>
      </c>
      <c r="AQ156" s="259">
        <v>53.15</v>
      </c>
      <c r="AR156" s="49"/>
      <c r="AS156" s="41"/>
      <c r="AT156" s="41"/>
      <c r="AU156" s="71">
        <f t="shared" si="481"/>
        <v>0</v>
      </c>
      <c r="AV156" s="222" t="s">
        <v>232</v>
      </c>
      <c r="AW156" s="199"/>
      <c r="AX156" s="7" t="s">
        <v>280</v>
      </c>
      <c r="AY156" s="188"/>
      <c r="AZ156" s="39"/>
      <c r="BA156" s="58"/>
      <c r="BB156" s="179">
        <f t="shared" si="433"/>
        <v>0</v>
      </c>
      <c r="BC156" s="163">
        <f t="shared" si="453"/>
        <v>0</v>
      </c>
      <c r="BD156" s="40"/>
      <c r="BE156" s="58"/>
      <c r="BF156" s="179">
        <f t="shared" si="434"/>
        <v>0</v>
      </c>
      <c r="BG156" s="163">
        <f t="shared" si="454"/>
        <v>0</v>
      </c>
      <c r="BH156" s="40" t="s">
        <v>94</v>
      </c>
      <c r="BI156" s="885">
        <v>0.01</v>
      </c>
      <c r="BJ156" s="163">
        <f t="shared" si="435"/>
        <v>4.2900000000000004E-3</v>
      </c>
      <c r="BK156" s="40"/>
      <c r="BL156" s="61"/>
      <c r="BM156" s="179">
        <f t="shared" si="436"/>
        <v>0</v>
      </c>
      <c r="BN156" s="163">
        <f t="shared" si="407"/>
        <v>0</v>
      </c>
      <c r="BO156" s="39"/>
      <c r="BP156" s="57"/>
      <c r="BQ156" s="179">
        <f t="shared" si="437"/>
        <v>0</v>
      </c>
      <c r="BR156" s="163">
        <f t="shared" si="455"/>
        <v>0</v>
      </c>
      <c r="BS156" s="39"/>
      <c r="BT156" s="62"/>
      <c r="BU156" s="179">
        <f t="shared" si="438"/>
        <v>0</v>
      </c>
      <c r="BV156" s="163">
        <f t="shared" si="456"/>
        <v>0</v>
      </c>
      <c r="BW156" s="39"/>
      <c r="BX156" s="56"/>
      <c r="BY156" s="178">
        <f t="shared" si="439"/>
        <v>0</v>
      </c>
      <c r="BZ156" s="163">
        <f t="shared" si="457"/>
        <v>0</v>
      </c>
      <c r="CA156" s="40"/>
      <c r="CB156" s="58"/>
      <c r="CC156" s="179">
        <f t="shared" si="440"/>
        <v>0</v>
      </c>
      <c r="CD156" s="163">
        <f t="shared" si="458"/>
        <v>0</v>
      </c>
      <c r="CE156" s="39"/>
      <c r="CF156" s="62"/>
      <c r="CG156" s="179">
        <f t="shared" si="441"/>
        <v>0</v>
      </c>
      <c r="CH156" s="163">
        <f t="shared" si="459"/>
        <v>0</v>
      </c>
      <c r="CI156" s="39"/>
      <c r="CJ156" s="56"/>
      <c r="CK156" s="178">
        <f t="shared" si="442"/>
        <v>0</v>
      </c>
      <c r="CL156" s="163">
        <f t="shared" si="460"/>
        <v>0</v>
      </c>
      <c r="CM156" s="40"/>
      <c r="CN156" s="86"/>
      <c r="CO156" s="179">
        <f t="shared" si="443"/>
        <v>0</v>
      </c>
      <c r="CP156" s="163">
        <f t="shared" si="404"/>
        <v>0</v>
      </c>
      <c r="CQ156" s="228" t="s">
        <v>94</v>
      </c>
      <c r="CR156" s="61">
        <v>0.01</v>
      </c>
      <c r="CS156" s="167">
        <f t="shared" si="444"/>
        <v>4.2900000000000004E-3</v>
      </c>
      <c r="CT156" s="40"/>
      <c r="CU156" s="59"/>
      <c r="CV156" s="179">
        <f t="shared" si="445"/>
        <v>0</v>
      </c>
      <c r="CW156" s="163">
        <f t="shared" si="408"/>
        <v>0</v>
      </c>
      <c r="CX156" s="39"/>
      <c r="CY156" s="189"/>
      <c r="CZ156" s="179">
        <f t="shared" si="446"/>
        <v>0</v>
      </c>
      <c r="DA156" s="163">
        <f t="shared" si="461"/>
        <v>0</v>
      </c>
      <c r="DB156" s="39"/>
      <c r="DC156" s="63"/>
      <c r="DD156" s="179">
        <f t="shared" si="447"/>
        <v>0</v>
      </c>
      <c r="DE156" s="163">
        <f t="shared" si="462"/>
        <v>0</v>
      </c>
      <c r="DF156" s="39"/>
      <c r="DG156" s="62"/>
      <c r="DH156" s="729">
        <f t="shared" si="448"/>
        <v>0</v>
      </c>
      <c r="DI156" s="72">
        <f t="shared" si="463"/>
        <v>0</v>
      </c>
      <c r="DJ156" s="40"/>
      <c r="DK156" s="59"/>
      <c r="DL156" s="163">
        <f t="shared" si="449"/>
        <v>0</v>
      </c>
      <c r="DM156" s="178">
        <f t="shared" si="464"/>
        <v>0</v>
      </c>
      <c r="DN156" s="39"/>
      <c r="DO156" s="63"/>
      <c r="DP156" s="179">
        <f t="shared" si="450"/>
        <v>0</v>
      </c>
      <c r="DQ156" s="221">
        <f t="shared" si="465"/>
        <v>0</v>
      </c>
      <c r="DR156" s="305"/>
    </row>
    <row r="157" spans="1:122" outlineLevel="1" x14ac:dyDescent="0.25">
      <c r="A157" s="46">
        <f t="shared" si="498"/>
        <v>43244</v>
      </c>
      <c r="B157" s="23">
        <v>833</v>
      </c>
      <c r="C157" s="185">
        <v>7.7</v>
      </c>
      <c r="D157" s="24">
        <v>1</v>
      </c>
      <c r="E157" s="26">
        <v>6960</v>
      </c>
      <c r="F157" s="26">
        <f t="shared" si="466"/>
        <v>6960</v>
      </c>
      <c r="G157" s="163">
        <f t="shared" si="467"/>
        <v>5797.68</v>
      </c>
      <c r="H157" s="24">
        <v>1</v>
      </c>
      <c r="I157" s="26">
        <v>722</v>
      </c>
      <c r="J157" s="26">
        <f t="shared" si="468"/>
        <v>722</v>
      </c>
      <c r="K157" s="163">
        <f t="shared" si="469"/>
        <v>601.42600000000004</v>
      </c>
      <c r="L157" s="49">
        <v>86.4</v>
      </c>
      <c r="M157" s="41">
        <v>367.8</v>
      </c>
      <c r="N157" s="26">
        <v>27</v>
      </c>
      <c r="O157" s="26">
        <f t="shared" si="470"/>
        <v>10422.222222222223</v>
      </c>
      <c r="P157" s="163">
        <f t="shared" si="471"/>
        <v>8681.7111111111117</v>
      </c>
      <c r="Q157" s="24">
        <v>50</v>
      </c>
      <c r="R157" s="41">
        <v>6.48</v>
      </c>
      <c r="S157" s="41">
        <f t="shared" si="472"/>
        <v>324</v>
      </c>
      <c r="T157" s="168">
        <f t="shared" si="473"/>
        <v>269.892</v>
      </c>
      <c r="U157" s="28"/>
      <c r="V157" s="221">
        <f t="shared" ref="V157" si="509">IF(U157=0,0,IF(COUNT(B157)=0,0,(AVERAGE(B157)*U157/1000)))</f>
        <v>0</v>
      </c>
      <c r="W157" s="185">
        <v>8.6999999999999993</v>
      </c>
      <c r="X157" s="27">
        <v>1</v>
      </c>
      <c r="Y157" s="26">
        <v>447</v>
      </c>
      <c r="Z157" s="186">
        <f t="shared" si="475"/>
        <v>447</v>
      </c>
      <c r="AA157" s="221">
        <f t="shared" si="483"/>
        <v>372.351</v>
      </c>
      <c r="AB157" s="49">
        <v>88.4</v>
      </c>
      <c r="AC157" s="41">
        <v>92.5</v>
      </c>
      <c r="AD157" s="26">
        <v>200</v>
      </c>
      <c r="AE157" s="186">
        <f t="shared" si="476"/>
        <v>20.499999999999972</v>
      </c>
      <c r="AF157" s="163">
        <f t="shared" si="484"/>
        <v>17.076499999999974</v>
      </c>
      <c r="AG157" s="224">
        <v>1</v>
      </c>
      <c r="AH157" s="41">
        <v>0.44500000000000001</v>
      </c>
      <c r="AI157" s="187">
        <f t="shared" si="477"/>
        <v>0.44500000000000001</v>
      </c>
      <c r="AJ157" s="168">
        <f t="shared" si="485"/>
        <v>0.37068499999999999</v>
      </c>
      <c r="AK157" s="870"/>
      <c r="AL157" s="731"/>
      <c r="AM157" s="163">
        <f t="shared" ref="AM157" si="510">IF(AL157=0,0,AVERAGE(B150:B157)*(AL157)/1000)</f>
        <v>0</v>
      </c>
      <c r="AN157" s="29">
        <f t="shared" si="416"/>
        <v>93.577586206896555</v>
      </c>
      <c r="AO157" s="25">
        <f t="shared" si="479"/>
        <v>99.803304904051174</v>
      </c>
      <c r="AP157" s="273">
        <f t="shared" si="480"/>
        <v>99.862654320987659</v>
      </c>
      <c r="AQ157" s="73">
        <v>55.16</v>
      </c>
      <c r="AR157" s="49"/>
      <c r="AS157" s="41"/>
      <c r="AT157" s="41"/>
      <c r="AU157" s="72">
        <f t="shared" si="481"/>
        <v>0</v>
      </c>
      <c r="AV157" s="222" t="s">
        <v>232</v>
      </c>
      <c r="AW157" s="199"/>
      <c r="AX157" s="7" t="s">
        <v>281</v>
      </c>
      <c r="AY157" s="188"/>
      <c r="AZ157" s="39"/>
      <c r="BA157" s="58"/>
      <c r="BB157" s="179">
        <f t="shared" si="433"/>
        <v>0</v>
      </c>
      <c r="BC157" s="163">
        <f t="shared" si="453"/>
        <v>0</v>
      </c>
      <c r="BD157" s="40"/>
      <c r="BE157" s="58"/>
      <c r="BF157" s="179">
        <f t="shared" si="434"/>
        <v>0</v>
      </c>
      <c r="BG157" s="163">
        <f t="shared" si="454"/>
        <v>0</v>
      </c>
      <c r="BH157" s="40" t="s">
        <v>94</v>
      </c>
      <c r="BI157" s="885">
        <v>0.01</v>
      </c>
      <c r="BJ157" s="163">
        <f t="shared" si="435"/>
        <v>4.1650000000000003E-3</v>
      </c>
      <c r="BK157" s="40"/>
      <c r="BL157" s="61"/>
      <c r="BM157" s="179">
        <f t="shared" si="436"/>
        <v>0</v>
      </c>
      <c r="BN157" s="163">
        <f t="shared" si="407"/>
        <v>0</v>
      </c>
      <c r="BO157" s="39"/>
      <c r="BP157" s="57"/>
      <c r="BQ157" s="179">
        <f t="shared" si="437"/>
        <v>0</v>
      </c>
      <c r="BR157" s="163">
        <f t="shared" si="455"/>
        <v>0</v>
      </c>
      <c r="BS157" s="39"/>
      <c r="BT157" s="62"/>
      <c r="BU157" s="179">
        <f t="shared" si="438"/>
        <v>0</v>
      </c>
      <c r="BV157" s="163">
        <f t="shared" si="456"/>
        <v>0</v>
      </c>
      <c r="BW157" s="39"/>
      <c r="BX157" s="56"/>
      <c r="BY157" s="178">
        <f t="shared" si="439"/>
        <v>0</v>
      </c>
      <c r="BZ157" s="163">
        <f t="shared" si="457"/>
        <v>0</v>
      </c>
      <c r="CA157" s="40"/>
      <c r="CB157" s="58"/>
      <c r="CC157" s="179">
        <f t="shared" si="440"/>
        <v>0</v>
      </c>
      <c r="CD157" s="163">
        <f t="shared" si="458"/>
        <v>0</v>
      </c>
      <c r="CE157" s="39"/>
      <c r="CF157" s="62"/>
      <c r="CG157" s="179">
        <f t="shared" si="441"/>
        <v>0</v>
      </c>
      <c r="CH157" s="163">
        <f t="shared" si="459"/>
        <v>0</v>
      </c>
      <c r="CI157" s="39"/>
      <c r="CJ157" s="56"/>
      <c r="CK157" s="178">
        <f t="shared" si="442"/>
        <v>0</v>
      </c>
      <c r="CL157" s="163">
        <f t="shared" si="460"/>
        <v>0</v>
      </c>
      <c r="CM157" s="40"/>
      <c r="CN157" s="86"/>
      <c r="CO157" s="179">
        <f t="shared" si="443"/>
        <v>0</v>
      </c>
      <c r="CP157" s="163">
        <f t="shared" si="404"/>
        <v>0</v>
      </c>
      <c r="CQ157" s="228" t="s">
        <v>94</v>
      </c>
      <c r="CR157" s="61">
        <v>0.01</v>
      </c>
      <c r="CS157" s="167">
        <f t="shared" si="444"/>
        <v>4.1650000000000003E-3</v>
      </c>
      <c r="CT157" s="40"/>
      <c r="CU157" s="59"/>
      <c r="CV157" s="179">
        <f t="shared" si="445"/>
        <v>0</v>
      </c>
      <c r="CW157" s="163">
        <f t="shared" si="408"/>
        <v>0</v>
      </c>
      <c r="CX157" s="39"/>
      <c r="CY157" s="189"/>
      <c r="CZ157" s="179">
        <f t="shared" si="446"/>
        <v>0</v>
      </c>
      <c r="DA157" s="163">
        <f t="shared" si="461"/>
        <v>0</v>
      </c>
      <c r="DB157" s="39"/>
      <c r="DC157" s="63"/>
      <c r="DD157" s="179">
        <f t="shared" si="447"/>
        <v>0</v>
      </c>
      <c r="DE157" s="163">
        <f t="shared" si="462"/>
        <v>0</v>
      </c>
      <c r="DF157" s="39"/>
      <c r="DG157" s="62"/>
      <c r="DH157" s="729">
        <f t="shared" si="448"/>
        <v>0</v>
      </c>
      <c r="DI157" s="72">
        <f t="shared" si="463"/>
        <v>0</v>
      </c>
      <c r="DJ157" s="40"/>
      <c r="DK157" s="59"/>
      <c r="DL157" s="163">
        <f t="shared" si="449"/>
        <v>0</v>
      </c>
      <c r="DM157" s="178">
        <f t="shared" si="464"/>
        <v>0</v>
      </c>
      <c r="DN157" s="39"/>
      <c r="DO157" s="63"/>
      <c r="DP157" s="179">
        <f t="shared" si="450"/>
        <v>0</v>
      </c>
      <c r="DQ157" s="221">
        <f t="shared" si="465"/>
        <v>0</v>
      </c>
      <c r="DR157" s="305"/>
    </row>
    <row r="158" spans="1:122" outlineLevel="1" x14ac:dyDescent="0.25">
      <c r="A158" s="46">
        <f t="shared" si="498"/>
        <v>43245</v>
      </c>
      <c r="B158" s="23">
        <v>866</v>
      </c>
      <c r="C158" s="185">
        <v>7.3</v>
      </c>
      <c r="D158" s="24">
        <v>1</v>
      </c>
      <c r="E158" s="26">
        <v>5192</v>
      </c>
      <c r="F158" s="26">
        <f t="shared" si="466"/>
        <v>5192</v>
      </c>
      <c r="G158" s="163">
        <f t="shared" si="467"/>
        <v>4496.2719999999999</v>
      </c>
      <c r="H158" s="24">
        <v>1</v>
      </c>
      <c r="I158" s="26">
        <v>929</v>
      </c>
      <c r="J158" s="26">
        <f t="shared" si="468"/>
        <v>929</v>
      </c>
      <c r="K158" s="163">
        <f t="shared" si="469"/>
        <v>804.51400000000001</v>
      </c>
      <c r="L158" s="49">
        <v>86.7</v>
      </c>
      <c r="M158" s="41">
        <v>266</v>
      </c>
      <c r="N158" s="26">
        <v>28.5</v>
      </c>
      <c r="O158" s="26">
        <f t="shared" si="470"/>
        <v>6291.2280701754389</v>
      </c>
      <c r="P158" s="163">
        <f t="shared" si="471"/>
        <v>5448.2035087719296</v>
      </c>
      <c r="Q158" s="24">
        <v>20</v>
      </c>
      <c r="R158" s="41">
        <v>10.3</v>
      </c>
      <c r="S158" s="41">
        <f t="shared" si="472"/>
        <v>206</v>
      </c>
      <c r="T158" s="168">
        <f t="shared" si="473"/>
        <v>178.39599999999999</v>
      </c>
      <c r="U158" s="28"/>
      <c r="V158" s="221">
        <f t="shared" ref="V158" si="511">IF(U158=0,0,AVERAGE(B156:B158)*(U158)/1000)</f>
        <v>0</v>
      </c>
      <c r="W158" s="185">
        <v>8.5</v>
      </c>
      <c r="X158" s="27">
        <v>1</v>
      </c>
      <c r="Y158" s="26">
        <v>757</v>
      </c>
      <c r="Z158" s="186">
        <f t="shared" si="475"/>
        <v>757</v>
      </c>
      <c r="AA158" s="221">
        <f t="shared" si="483"/>
        <v>655.56200000000001</v>
      </c>
      <c r="AB158" s="49">
        <v>87.7</v>
      </c>
      <c r="AC158" s="41">
        <v>90</v>
      </c>
      <c r="AD158" s="26">
        <v>100</v>
      </c>
      <c r="AE158" s="186">
        <f t="shared" si="476"/>
        <v>22.999999999999972</v>
      </c>
      <c r="AF158" s="163">
        <f t="shared" si="484"/>
        <v>19.917999999999974</v>
      </c>
      <c r="AG158" s="224">
        <v>1</v>
      </c>
      <c r="AH158" s="41">
        <v>0.52900000000000003</v>
      </c>
      <c r="AI158" s="187">
        <f t="shared" si="477"/>
        <v>0.52900000000000003</v>
      </c>
      <c r="AJ158" s="168">
        <f t="shared" si="485"/>
        <v>0.45811400000000002</v>
      </c>
      <c r="AK158" s="870"/>
      <c r="AL158" s="731"/>
      <c r="AM158" s="163">
        <f t="shared" ref="AM158" si="512">IF(AL158=0,0,AVERAGE(B153:B158)*(AL158)/1000)</f>
        <v>0</v>
      </c>
      <c r="AN158" s="29">
        <f t="shared" si="416"/>
        <v>85.419876733436055</v>
      </c>
      <c r="AO158" s="25">
        <f t="shared" si="479"/>
        <v>99.634411600669267</v>
      </c>
      <c r="AP158" s="273">
        <f t="shared" si="480"/>
        <v>99.743203883495141</v>
      </c>
      <c r="AQ158" s="259">
        <v>53.57</v>
      </c>
      <c r="AR158" s="49"/>
      <c r="AS158" s="41"/>
      <c r="AT158" s="41"/>
      <c r="AU158" s="71">
        <f t="shared" si="481"/>
        <v>0</v>
      </c>
      <c r="AV158" s="222" t="s">
        <v>232</v>
      </c>
      <c r="AW158" s="199"/>
      <c r="AX158" s="7" t="s">
        <v>293</v>
      </c>
      <c r="AY158" s="188"/>
      <c r="AZ158" s="39"/>
      <c r="BA158" s="58"/>
      <c r="BB158" s="179">
        <f t="shared" si="433"/>
        <v>0</v>
      </c>
      <c r="BC158" s="163">
        <f t="shared" si="453"/>
        <v>0</v>
      </c>
      <c r="BD158" s="40"/>
      <c r="BE158" s="58"/>
      <c r="BF158" s="179">
        <f t="shared" si="434"/>
        <v>0</v>
      </c>
      <c r="BG158" s="163">
        <f t="shared" si="454"/>
        <v>0</v>
      </c>
      <c r="BH158" s="40" t="s">
        <v>94</v>
      </c>
      <c r="BI158" s="885">
        <v>0.01</v>
      </c>
      <c r="BJ158" s="163">
        <f t="shared" si="435"/>
        <v>4.3299999999999996E-3</v>
      </c>
      <c r="BK158" s="40"/>
      <c r="BL158" s="61"/>
      <c r="BM158" s="179">
        <f t="shared" si="436"/>
        <v>0</v>
      </c>
      <c r="BN158" s="163">
        <f t="shared" si="407"/>
        <v>0</v>
      </c>
      <c r="BO158" s="39"/>
      <c r="BP158" s="57"/>
      <c r="BQ158" s="179">
        <f t="shared" si="437"/>
        <v>0</v>
      </c>
      <c r="BR158" s="163">
        <f t="shared" si="455"/>
        <v>0</v>
      </c>
      <c r="BS158" s="39"/>
      <c r="BT158" s="62"/>
      <c r="BU158" s="179">
        <f t="shared" si="438"/>
        <v>0</v>
      </c>
      <c r="BV158" s="163">
        <f t="shared" si="456"/>
        <v>0</v>
      </c>
      <c r="BW158" s="39"/>
      <c r="BX158" s="56"/>
      <c r="BY158" s="178">
        <f t="shared" si="439"/>
        <v>0</v>
      </c>
      <c r="BZ158" s="163">
        <f t="shared" si="457"/>
        <v>0</v>
      </c>
      <c r="CA158" s="40"/>
      <c r="CB158" s="58"/>
      <c r="CC158" s="179">
        <f t="shared" si="440"/>
        <v>0</v>
      </c>
      <c r="CD158" s="163">
        <f t="shared" si="458"/>
        <v>0</v>
      </c>
      <c r="CE158" s="39"/>
      <c r="CF158" s="62"/>
      <c r="CG158" s="179">
        <f t="shared" si="441"/>
        <v>0</v>
      </c>
      <c r="CH158" s="163">
        <f t="shared" si="459"/>
        <v>0</v>
      </c>
      <c r="CI158" s="39"/>
      <c r="CJ158" s="56"/>
      <c r="CK158" s="178">
        <f t="shared" si="442"/>
        <v>0</v>
      </c>
      <c r="CL158" s="163">
        <f t="shared" si="460"/>
        <v>0</v>
      </c>
      <c r="CM158" s="40"/>
      <c r="CN158" s="86"/>
      <c r="CO158" s="179">
        <f t="shared" si="443"/>
        <v>0</v>
      </c>
      <c r="CP158" s="163">
        <f t="shared" si="404"/>
        <v>0</v>
      </c>
      <c r="CQ158" s="228" t="s">
        <v>94</v>
      </c>
      <c r="CR158" s="61">
        <v>0.01</v>
      </c>
      <c r="CS158" s="167">
        <f t="shared" si="444"/>
        <v>4.3299999999999996E-3</v>
      </c>
      <c r="CT158" s="40"/>
      <c r="CU158" s="59"/>
      <c r="CV158" s="179">
        <f t="shared" si="445"/>
        <v>0</v>
      </c>
      <c r="CW158" s="163">
        <f t="shared" si="408"/>
        <v>0</v>
      </c>
      <c r="CX158" s="39"/>
      <c r="CY158" s="189"/>
      <c r="CZ158" s="179">
        <f t="shared" si="446"/>
        <v>0</v>
      </c>
      <c r="DA158" s="163">
        <f t="shared" si="461"/>
        <v>0</v>
      </c>
      <c r="DB158" s="39"/>
      <c r="DC158" s="63"/>
      <c r="DD158" s="179">
        <f t="shared" si="447"/>
        <v>0</v>
      </c>
      <c r="DE158" s="163">
        <f t="shared" si="462"/>
        <v>0</v>
      </c>
      <c r="DF158" s="39"/>
      <c r="DG158" s="62"/>
      <c r="DH158" s="729">
        <f t="shared" si="448"/>
        <v>0</v>
      </c>
      <c r="DI158" s="72">
        <f t="shared" si="463"/>
        <v>0</v>
      </c>
      <c r="DJ158" s="40"/>
      <c r="DK158" s="59"/>
      <c r="DL158" s="163">
        <f t="shared" si="449"/>
        <v>0</v>
      </c>
      <c r="DM158" s="178">
        <f t="shared" si="464"/>
        <v>0</v>
      </c>
      <c r="DN158" s="39"/>
      <c r="DO158" s="63"/>
      <c r="DP158" s="179">
        <f t="shared" si="450"/>
        <v>0</v>
      </c>
      <c r="DQ158" s="221">
        <f t="shared" si="465"/>
        <v>0</v>
      </c>
      <c r="DR158" s="305"/>
    </row>
    <row r="159" spans="1:122" outlineLevel="1" x14ac:dyDescent="0.25">
      <c r="A159" s="46">
        <f t="shared" si="498"/>
        <v>43246</v>
      </c>
      <c r="B159" s="23">
        <v>589</v>
      </c>
      <c r="C159" s="185">
        <v>8.1999999999999993</v>
      </c>
      <c r="D159" s="24">
        <v>1</v>
      </c>
      <c r="E159" s="26">
        <v>5412</v>
      </c>
      <c r="F159" s="26">
        <f t="shared" si="466"/>
        <v>5412</v>
      </c>
      <c r="G159" s="163">
        <f t="shared" si="467"/>
        <v>3187.6680000000001</v>
      </c>
      <c r="H159" s="24">
        <v>1</v>
      </c>
      <c r="I159" s="26">
        <v>1125</v>
      </c>
      <c r="J159" s="26">
        <f t="shared" si="468"/>
        <v>1125</v>
      </c>
      <c r="K159" s="163">
        <f t="shared" si="469"/>
        <v>662.625</v>
      </c>
      <c r="L159" s="49">
        <v>87.4</v>
      </c>
      <c r="M159" s="41">
        <v>257.3</v>
      </c>
      <c r="N159" s="26">
        <v>26.5</v>
      </c>
      <c r="O159" s="26">
        <f t="shared" si="470"/>
        <v>6411.3207547169814</v>
      </c>
      <c r="P159" s="163">
        <f t="shared" si="471"/>
        <v>3776.267924528302</v>
      </c>
      <c r="Q159" s="24">
        <v>20</v>
      </c>
      <c r="R159" s="41">
        <v>9.27</v>
      </c>
      <c r="S159" s="41">
        <f t="shared" si="472"/>
        <v>185.39999999999998</v>
      </c>
      <c r="T159" s="168">
        <f t="shared" si="473"/>
        <v>109.20059999999999</v>
      </c>
      <c r="U159" s="28"/>
      <c r="V159" s="221">
        <f t="shared" ref="V159" si="513">IF(U159=0,0,IF(COUNT(B159)=0,0,(AVERAGE(B159)*U159/1000)))</f>
        <v>0</v>
      </c>
      <c r="W159" s="185">
        <v>8.6</v>
      </c>
      <c r="X159" s="27">
        <v>1</v>
      </c>
      <c r="Y159" s="26">
        <v>740</v>
      </c>
      <c r="Z159" s="186">
        <f t="shared" si="475"/>
        <v>740</v>
      </c>
      <c r="AA159" s="221">
        <f t="shared" si="483"/>
        <v>435.86</v>
      </c>
      <c r="AB159" s="49">
        <v>88</v>
      </c>
      <c r="AC159" s="41">
        <v>90.1</v>
      </c>
      <c r="AD159" s="26">
        <v>100</v>
      </c>
      <c r="AE159" s="186">
        <f t="shared" si="476"/>
        <v>20.999999999999947</v>
      </c>
      <c r="AF159" s="163">
        <f t="shared" si="484"/>
        <v>12.36899999999997</v>
      </c>
      <c r="AG159" s="224">
        <v>1</v>
      </c>
      <c r="AH159" s="41">
        <v>0.623</v>
      </c>
      <c r="AI159" s="187">
        <f t="shared" si="477"/>
        <v>0.623</v>
      </c>
      <c r="AJ159" s="168">
        <f t="shared" si="485"/>
        <v>0.36694700000000002</v>
      </c>
      <c r="AK159" s="870"/>
      <c r="AL159" s="731"/>
      <c r="AM159" s="163">
        <f t="shared" ref="AM159" si="514">IF(AL159=0,0,AVERAGE(B152:B159)*(AL159)/1000)</f>
        <v>0</v>
      </c>
      <c r="AN159" s="29">
        <f t="shared" si="416"/>
        <v>86.326681448632669</v>
      </c>
      <c r="AO159" s="25">
        <f t="shared" si="479"/>
        <v>99.672454384932323</v>
      </c>
      <c r="AP159" s="273">
        <f t="shared" si="480"/>
        <v>99.663969795037772</v>
      </c>
      <c r="AQ159" s="73">
        <v>52.79</v>
      </c>
      <c r="AR159" s="49"/>
      <c r="AS159" s="41"/>
      <c r="AT159" s="41"/>
      <c r="AU159" s="72">
        <f t="shared" si="481"/>
        <v>0</v>
      </c>
      <c r="AV159" s="222" t="s">
        <v>232</v>
      </c>
      <c r="AW159" s="199"/>
      <c r="AX159" s="7" t="s">
        <v>273</v>
      </c>
      <c r="AY159" s="188"/>
      <c r="AZ159" s="39"/>
      <c r="BA159" s="58"/>
      <c r="BB159" s="179">
        <f t="shared" si="433"/>
        <v>0</v>
      </c>
      <c r="BC159" s="163">
        <f t="shared" si="453"/>
        <v>0</v>
      </c>
      <c r="BD159" s="40"/>
      <c r="BE159" s="58"/>
      <c r="BF159" s="179">
        <f t="shared" si="434"/>
        <v>0</v>
      </c>
      <c r="BG159" s="163">
        <f t="shared" si="454"/>
        <v>0</v>
      </c>
      <c r="BH159" s="40" t="s">
        <v>94</v>
      </c>
      <c r="BI159" s="885">
        <v>0.01</v>
      </c>
      <c r="BJ159" s="163">
        <f t="shared" si="435"/>
        <v>2.9449999999999997E-3</v>
      </c>
      <c r="BK159" s="40"/>
      <c r="BL159" s="61"/>
      <c r="BM159" s="179">
        <f t="shared" si="436"/>
        <v>0</v>
      </c>
      <c r="BN159" s="163">
        <f t="shared" si="407"/>
        <v>0</v>
      </c>
      <c r="BO159" s="39"/>
      <c r="BP159" s="57"/>
      <c r="BQ159" s="179">
        <f t="shared" si="437"/>
        <v>0</v>
      </c>
      <c r="BR159" s="163">
        <f t="shared" si="455"/>
        <v>0</v>
      </c>
      <c r="BS159" s="39"/>
      <c r="BT159" s="62"/>
      <c r="BU159" s="179">
        <f t="shared" si="438"/>
        <v>0</v>
      </c>
      <c r="BV159" s="163">
        <f t="shared" si="456"/>
        <v>0</v>
      </c>
      <c r="BW159" s="39"/>
      <c r="BX159" s="56"/>
      <c r="BY159" s="178">
        <f t="shared" si="439"/>
        <v>0</v>
      </c>
      <c r="BZ159" s="163">
        <f t="shared" si="457"/>
        <v>0</v>
      </c>
      <c r="CA159" s="40"/>
      <c r="CB159" s="58"/>
      <c r="CC159" s="179">
        <f t="shared" si="440"/>
        <v>0</v>
      </c>
      <c r="CD159" s="163">
        <f t="shared" si="458"/>
        <v>0</v>
      </c>
      <c r="CE159" s="39"/>
      <c r="CF159" s="62"/>
      <c r="CG159" s="179">
        <f t="shared" si="441"/>
        <v>0</v>
      </c>
      <c r="CH159" s="163">
        <f t="shared" si="459"/>
        <v>0</v>
      </c>
      <c r="CI159" s="39"/>
      <c r="CJ159" s="56"/>
      <c r="CK159" s="178">
        <f t="shared" si="442"/>
        <v>0</v>
      </c>
      <c r="CL159" s="163">
        <f t="shared" si="460"/>
        <v>0</v>
      </c>
      <c r="CM159" s="40"/>
      <c r="CN159" s="86"/>
      <c r="CO159" s="179">
        <f t="shared" si="443"/>
        <v>0</v>
      </c>
      <c r="CP159" s="163">
        <f t="shared" si="404"/>
        <v>0</v>
      </c>
      <c r="CQ159" s="228" t="s">
        <v>94</v>
      </c>
      <c r="CR159" s="61">
        <v>0.01</v>
      </c>
      <c r="CS159" s="167">
        <f t="shared" si="444"/>
        <v>2.9449999999999997E-3</v>
      </c>
      <c r="CT159" s="40"/>
      <c r="CU159" s="59"/>
      <c r="CV159" s="179">
        <f t="shared" si="445"/>
        <v>0</v>
      </c>
      <c r="CW159" s="163">
        <f t="shared" si="408"/>
        <v>0</v>
      </c>
      <c r="CX159" s="39"/>
      <c r="CY159" s="189"/>
      <c r="CZ159" s="179">
        <f t="shared" si="446"/>
        <v>0</v>
      </c>
      <c r="DA159" s="163">
        <f t="shared" si="461"/>
        <v>0</v>
      </c>
      <c r="DB159" s="39"/>
      <c r="DC159" s="63"/>
      <c r="DD159" s="179">
        <f t="shared" si="447"/>
        <v>0</v>
      </c>
      <c r="DE159" s="163">
        <f t="shared" si="462"/>
        <v>0</v>
      </c>
      <c r="DF159" s="39"/>
      <c r="DG159" s="62"/>
      <c r="DH159" s="729">
        <f t="shared" si="448"/>
        <v>0</v>
      </c>
      <c r="DI159" s="72">
        <f t="shared" si="463"/>
        <v>0</v>
      </c>
      <c r="DJ159" s="40"/>
      <c r="DK159" s="59"/>
      <c r="DL159" s="163">
        <f t="shared" si="449"/>
        <v>0</v>
      </c>
      <c r="DM159" s="178">
        <f t="shared" si="464"/>
        <v>0</v>
      </c>
      <c r="DN159" s="39"/>
      <c r="DO159" s="63"/>
      <c r="DP159" s="179">
        <f t="shared" si="450"/>
        <v>0</v>
      </c>
      <c r="DQ159" s="221">
        <f t="shared" si="465"/>
        <v>0</v>
      </c>
      <c r="DR159" s="305"/>
    </row>
    <row r="160" spans="1:122" outlineLevel="1" x14ac:dyDescent="0.25">
      <c r="A160" s="46">
        <f t="shared" si="498"/>
        <v>43247</v>
      </c>
      <c r="B160" s="23">
        <v>262</v>
      </c>
      <c r="C160" s="185">
        <v>7.6</v>
      </c>
      <c r="D160" s="24">
        <v>1</v>
      </c>
      <c r="E160" s="26">
        <v>5660</v>
      </c>
      <c r="F160" s="26">
        <f t="shared" si="466"/>
        <v>5660</v>
      </c>
      <c r="G160" s="163">
        <f t="shared" si="467"/>
        <v>1482.92</v>
      </c>
      <c r="H160" s="24">
        <v>1</v>
      </c>
      <c r="I160" s="26">
        <v>889</v>
      </c>
      <c r="J160" s="26">
        <f t="shared" si="468"/>
        <v>889</v>
      </c>
      <c r="K160" s="163">
        <f t="shared" si="469"/>
        <v>232.91800000000001</v>
      </c>
      <c r="L160" s="49">
        <v>87.1</v>
      </c>
      <c r="M160" s="41">
        <v>315.89999999999998</v>
      </c>
      <c r="N160" s="26">
        <v>29</v>
      </c>
      <c r="O160" s="26">
        <f t="shared" si="470"/>
        <v>7889.6551724137917</v>
      </c>
      <c r="P160" s="163">
        <f t="shared" si="471"/>
        <v>2067.0896551724136</v>
      </c>
      <c r="Q160" s="24">
        <v>20</v>
      </c>
      <c r="R160" s="41">
        <v>9.4600000000000009</v>
      </c>
      <c r="S160" s="41">
        <f t="shared" si="472"/>
        <v>189.20000000000002</v>
      </c>
      <c r="T160" s="168">
        <f t="shared" si="473"/>
        <v>49.570399999999999</v>
      </c>
      <c r="U160" s="28"/>
      <c r="V160" s="221">
        <f t="shared" ref="V160" si="515">IF(U160=0,0,AVERAGE(B158:B160)*(U160)/1000)</f>
        <v>0</v>
      </c>
      <c r="W160" s="185">
        <v>8.8000000000000007</v>
      </c>
      <c r="X160" s="27">
        <v>1</v>
      </c>
      <c r="Y160" s="26">
        <v>775</v>
      </c>
      <c r="Z160" s="186">
        <f t="shared" si="475"/>
        <v>775</v>
      </c>
      <c r="AA160" s="221">
        <f t="shared" si="483"/>
        <v>203.05</v>
      </c>
      <c r="AB160" s="49">
        <v>87.1</v>
      </c>
      <c r="AC160" s="41">
        <v>91.9</v>
      </c>
      <c r="AD160" s="26">
        <v>100</v>
      </c>
      <c r="AE160" s="186">
        <f t="shared" si="476"/>
        <v>48.000000000000107</v>
      </c>
      <c r="AF160" s="163">
        <f t="shared" si="484"/>
        <v>12.576000000000027</v>
      </c>
      <c r="AG160" s="224">
        <v>1</v>
      </c>
      <c r="AH160" s="41">
        <v>0.77500000000000002</v>
      </c>
      <c r="AI160" s="187">
        <f t="shared" si="477"/>
        <v>0.77500000000000002</v>
      </c>
      <c r="AJ160" s="168">
        <f t="shared" si="485"/>
        <v>0.20305000000000001</v>
      </c>
      <c r="AK160" s="870"/>
      <c r="AL160" s="731"/>
      <c r="AM160" s="163">
        <f t="shared" ref="AM160" si="516">IF(AL160=0,0,AVERAGE(B155:B160)*(AL160)/1000)</f>
        <v>0</v>
      </c>
      <c r="AN160" s="29">
        <f t="shared" si="416"/>
        <v>86.307420494699656</v>
      </c>
      <c r="AO160" s="25">
        <f t="shared" si="479"/>
        <v>99.391608391608386</v>
      </c>
      <c r="AP160" s="273">
        <f t="shared" si="480"/>
        <v>99.590380549682877</v>
      </c>
      <c r="AQ160" s="259">
        <v>53.6</v>
      </c>
      <c r="AR160" s="49"/>
      <c r="AS160" s="41"/>
      <c r="AT160" s="41"/>
      <c r="AU160" s="71">
        <f t="shared" si="481"/>
        <v>0</v>
      </c>
      <c r="AV160" s="222" t="s">
        <v>232</v>
      </c>
      <c r="AW160" s="199" t="s">
        <v>288</v>
      </c>
      <c r="AX160" s="7"/>
      <c r="AY160" s="188"/>
      <c r="AZ160" s="39"/>
      <c r="BA160" s="58"/>
      <c r="BB160" s="179">
        <f t="shared" si="433"/>
        <v>0</v>
      </c>
      <c r="BC160" s="163">
        <f t="shared" si="453"/>
        <v>0</v>
      </c>
      <c r="BD160" s="40"/>
      <c r="BE160" s="58"/>
      <c r="BF160" s="179">
        <f t="shared" si="434"/>
        <v>0</v>
      </c>
      <c r="BG160" s="163">
        <f t="shared" si="454"/>
        <v>0</v>
      </c>
      <c r="BH160" s="40" t="s">
        <v>94</v>
      </c>
      <c r="BI160" s="885">
        <v>0.01</v>
      </c>
      <c r="BJ160" s="163">
        <f t="shared" si="435"/>
        <v>1.31E-3</v>
      </c>
      <c r="BK160" s="40"/>
      <c r="BL160" s="61"/>
      <c r="BM160" s="179">
        <f t="shared" si="436"/>
        <v>0</v>
      </c>
      <c r="BN160" s="163">
        <f t="shared" si="407"/>
        <v>0</v>
      </c>
      <c r="BO160" s="39"/>
      <c r="BP160" s="57"/>
      <c r="BQ160" s="179">
        <f t="shared" si="437"/>
        <v>0</v>
      </c>
      <c r="BR160" s="163">
        <f t="shared" si="455"/>
        <v>0</v>
      </c>
      <c r="BS160" s="39"/>
      <c r="BT160" s="62"/>
      <c r="BU160" s="179">
        <f t="shared" si="438"/>
        <v>0</v>
      </c>
      <c r="BV160" s="163">
        <f t="shared" si="456"/>
        <v>0</v>
      </c>
      <c r="BW160" s="39"/>
      <c r="BX160" s="56"/>
      <c r="BY160" s="178">
        <f t="shared" si="439"/>
        <v>0</v>
      </c>
      <c r="BZ160" s="163">
        <f t="shared" si="457"/>
        <v>0</v>
      </c>
      <c r="CA160" s="40"/>
      <c r="CB160" s="58"/>
      <c r="CC160" s="179">
        <f t="shared" si="440"/>
        <v>0</v>
      </c>
      <c r="CD160" s="163">
        <f t="shared" si="458"/>
        <v>0</v>
      </c>
      <c r="CE160" s="39"/>
      <c r="CF160" s="62"/>
      <c r="CG160" s="179">
        <f t="shared" si="441"/>
        <v>0</v>
      </c>
      <c r="CH160" s="163">
        <f t="shared" si="459"/>
        <v>0</v>
      </c>
      <c r="CI160" s="39"/>
      <c r="CJ160" s="56"/>
      <c r="CK160" s="178">
        <f t="shared" si="442"/>
        <v>0</v>
      </c>
      <c r="CL160" s="163">
        <f t="shared" si="460"/>
        <v>0</v>
      </c>
      <c r="CM160" s="40"/>
      <c r="CN160" s="86"/>
      <c r="CO160" s="179">
        <f t="shared" si="443"/>
        <v>0</v>
      </c>
      <c r="CP160" s="163">
        <f t="shared" si="404"/>
        <v>0</v>
      </c>
      <c r="CQ160" s="228" t="s">
        <v>94</v>
      </c>
      <c r="CR160" s="61">
        <v>0.01</v>
      </c>
      <c r="CS160" s="167">
        <f t="shared" si="444"/>
        <v>1.31E-3</v>
      </c>
      <c r="CT160" s="40"/>
      <c r="CU160" s="59"/>
      <c r="CV160" s="179">
        <f t="shared" si="445"/>
        <v>0</v>
      </c>
      <c r="CW160" s="163">
        <f t="shared" si="408"/>
        <v>0</v>
      </c>
      <c r="CX160" s="39"/>
      <c r="CY160" s="189"/>
      <c r="CZ160" s="179">
        <f t="shared" si="446"/>
        <v>0</v>
      </c>
      <c r="DA160" s="163">
        <f t="shared" si="461"/>
        <v>0</v>
      </c>
      <c r="DB160" s="39"/>
      <c r="DC160" s="63"/>
      <c r="DD160" s="179">
        <f t="shared" si="447"/>
        <v>0</v>
      </c>
      <c r="DE160" s="163">
        <f t="shared" si="462"/>
        <v>0</v>
      </c>
      <c r="DF160" s="39"/>
      <c r="DG160" s="62"/>
      <c r="DH160" s="729">
        <f t="shared" si="448"/>
        <v>0</v>
      </c>
      <c r="DI160" s="72">
        <f t="shared" si="463"/>
        <v>0</v>
      </c>
      <c r="DJ160" s="40"/>
      <c r="DK160" s="59"/>
      <c r="DL160" s="163">
        <f t="shared" si="449"/>
        <v>0</v>
      </c>
      <c r="DM160" s="178">
        <f t="shared" si="464"/>
        <v>0</v>
      </c>
      <c r="DN160" s="39"/>
      <c r="DO160" s="63"/>
      <c r="DP160" s="179">
        <f t="shared" si="450"/>
        <v>0</v>
      </c>
      <c r="DQ160" s="221">
        <f t="shared" si="465"/>
        <v>0</v>
      </c>
      <c r="DR160" s="305"/>
    </row>
    <row r="161" spans="1:122" outlineLevel="1" x14ac:dyDescent="0.25">
      <c r="A161" s="46">
        <f t="shared" si="498"/>
        <v>43248</v>
      </c>
      <c r="B161" s="23">
        <v>832</v>
      </c>
      <c r="C161" s="185">
        <v>7.6</v>
      </c>
      <c r="D161" s="24">
        <v>1</v>
      </c>
      <c r="E161" s="26">
        <v>5775</v>
      </c>
      <c r="F161" s="26">
        <f t="shared" si="466"/>
        <v>5775</v>
      </c>
      <c r="G161" s="163">
        <f t="shared" si="467"/>
        <v>4804.8</v>
      </c>
      <c r="H161" s="24">
        <v>1</v>
      </c>
      <c r="I161" s="26">
        <v>960</v>
      </c>
      <c r="J161" s="26">
        <f t="shared" si="468"/>
        <v>960</v>
      </c>
      <c r="K161" s="163">
        <f t="shared" si="469"/>
        <v>798.72</v>
      </c>
      <c r="L161" s="49">
        <v>86.9</v>
      </c>
      <c r="M161" s="41">
        <v>320.39999999999998</v>
      </c>
      <c r="N161" s="26">
        <v>30</v>
      </c>
      <c r="O161" s="26">
        <f t="shared" si="470"/>
        <v>7783.3333333333321</v>
      </c>
      <c r="P161" s="163">
        <f t="shared" si="471"/>
        <v>6475.7333333333318</v>
      </c>
      <c r="Q161" s="24">
        <v>20</v>
      </c>
      <c r="R161" s="41">
        <v>9.5399999999999991</v>
      </c>
      <c r="S161" s="41">
        <f t="shared" si="472"/>
        <v>190.79999999999998</v>
      </c>
      <c r="T161" s="168">
        <f t="shared" si="473"/>
        <v>158.74559999999997</v>
      </c>
      <c r="U161" s="28"/>
      <c r="V161" s="221">
        <f t="shared" ref="V161" si="517">IF(U161=0,0,IF(COUNT(B161)=0,0,(AVERAGE(B161)*U161/1000)))</f>
        <v>0</v>
      </c>
      <c r="W161" s="185">
        <v>8.8000000000000007</v>
      </c>
      <c r="X161" s="27">
        <v>1</v>
      </c>
      <c r="Y161" s="26">
        <v>775</v>
      </c>
      <c r="Z161" s="186">
        <f t="shared" si="475"/>
        <v>775</v>
      </c>
      <c r="AA161" s="221">
        <f t="shared" si="483"/>
        <v>644.79999999999995</v>
      </c>
      <c r="AB161" s="49">
        <v>86</v>
      </c>
      <c r="AC161" s="41">
        <v>88.4</v>
      </c>
      <c r="AD161" s="26">
        <v>100</v>
      </c>
      <c r="AE161" s="186">
        <f t="shared" si="476"/>
        <v>24.000000000000053</v>
      </c>
      <c r="AF161" s="163">
        <f t="shared" si="484"/>
        <v>19.968000000000043</v>
      </c>
      <c r="AG161" s="224">
        <v>1</v>
      </c>
      <c r="AH161" s="41">
        <v>0.60099999999999998</v>
      </c>
      <c r="AI161" s="187">
        <f t="shared" si="477"/>
        <v>0.60099999999999998</v>
      </c>
      <c r="AJ161" s="168">
        <f t="shared" si="485"/>
        <v>0.50003200000000003</v>
      </c>
      <c r="AK161" s="870"/>
      <c r="AL161" s="731"/>
      <c r="AM161" s="163">
        <f t="shared" ref="AM161" si="518">IF(AL161=0,0,AVERAGE(B154:B161)*(AL161)/1000)</f>
        <v>0</v>
      </c>
      <c r="AN161" s="29">
        <f t="shared" si="416"/>
        <v>86.580086580086572</v>
      </c>
      <c r="AO161" s="25">
        <f t="shared" si="479"/>
        <v>99.691648822269812</v>
      </c>
      <c r="AP161" s="273">
        <f t="shared" si="480"/>
        <v>99.685010482180289</v>
      </c>
      <c r="AQ161" s="73">
        <v>53.29</v>
      </c>
      <c r="AR161" s="49"/>
      <c r="AS161" s="41"/>
      <c r="AT161" s="41"/>
      <c r="AU161" s="72">
        <f t="shared" si="481"/>
        <v>0</v>
      </c>
      <c r="AV161" s="222" t="s">
        <v>232</v>
      </c>
      <c r="AW161" s="199"/>
      <c r="AX161" s="7" t="s">
        <v>311</v>
      </c>
      <c r="AY161" s="188"/>
      <c r="AZ161" s="39"/>
      <c r="BA161" s="58"/>
      <c r="BB161" s="179">
        <f t="shared" si="433"/>
        <v>0</v>
      </c>
      <c r="BC161" s="163">
        <f t="shared" si="453"/>
        <v>0</v>
      </c>
      <c r="BD161" s="40"/>
      <c r="BE161" s="58"/>
      <c r="BF161" s="179">
        <f t="shared" si="434"/>
        <v>0</v>
      </c>
      <c r="BG161" s="163">
        <f t="shared" si="454"/>
        <v>0</v>
      </c>
      <c r="BH161" s="40" t="s">
        <v>94</v>
      </c>
      <c r="BI161" s="885">
        <v>0.01</v>
      </c>
      <c r="BJ161" s="163">
        <f>IF(BH161="&lt;",BI161/2*$B161/1000,BI161*$B161/1000)</f>
        <v>4.1600000000000005E-3</v>
      </c>
      <c r="BK161" s="40"/>
      <c r="BL161" s="61"/>
      <c r="BM161" s="179">
        <f t="shared" si="436"/>
        <v>0</v>
      </c>
      <c r="BN161" s="163">
        <f t="shared" si="407"/>
        <v>0</v>
      </c>
      <c r="BO161" s="39"/>
      <c r="BP161" s="57"/>
      <c r="BQ161" s="179">
        <f t="shared" si="437"/>
        <v>0</v>
      </c>
      <c r="BR161" s="163">
        <f t="shared" si="455"/>
        <v>0</v>
      </c>
      <c r="BS161" s="39"/>
      <c r="BT161" s="62"/>
      <c r="BU161" s="179">
        <f t="shared" si="438"/>
        <v>0</v>
      </c>
      <c r="BV161" s="163">
        <f t="shared" si="456"/>
        <v>0</v>
      </c>
      <c r="BW161" s="39"/>
      <c r="BX161" s="56"/>
      <c r="BY161" s="178">
        <f t="shared" si="439"/>
        <v>0</v>
      </c>
      <c r="BZ161" s="163">
        <f t="shared" si="457"/>
        <v>0</v>
      </c>
      <c r="CA161" s="40"/>
      <c r="CB161" s="58"/>
      <c r="CC161" s="179">
        <f t="shared" si="440"/>
        <v>0</v>
      </c>
      <c r="CD161" s="163">
        <f t="shared" si="458"/>
        <v>0</v>
      </c>
      <c r="CE161" s="39"/>
      <c r="CF161" s="62"/>
      <c r="CG161" s="179">
        <f t="shared" si="441"/>
        <v>0</v>
      </c>
      <c r="CH161" s="163">
        <f t="shared" si="459"/>
        <v>0</v>
      </c>
      <c r="CI161" s="39"/>
      <c r="CJ161" s="56"/>
      <c r="CK161" s="178">
        <f t="shared" si="442"/>
        <v>0</v>
      </c>
      <c r="CL161" s="163">
        <f t="shared" si="460"/>
        <v>0</v>
      </c>
      <c r="CM161" s="40"/>
      <c r="CN161" s="86"/>
      <c r="CO161" s="179">
        <f t="shared" si="443"/>
        <v>0</v>
      </c>
      <c r="CP161" s="163">
        <f t="shared" si="404"/>
        <v>0</v>
      </c>
      <c r="CQ161" s="228" t="s">
        <v>94</v>
      </c>
      <c r="CR161" s="61">
        <v>0.01</v>
      </c>
      <c r="CS161" s="167">
        <f t="shared" si="444"/>
        <v>4.1600000000000005E-3</v>
      </c>
      <c r="CT161" s="40"/>
      <c r="CU161" s="59"/>
      <c r="CV161" s="179">
        <f t="shared" si="445"/>
        <v>0</v>
      </c>
      <c r="CW161" s="163">
        <f t="shared" si="408"/>
        <v>0</v>
      </c>
      <c r="CX161" s="39"/>
      <c r="CY161" s="189"/>
      <c r="CZ161" s="179">
        <f t="shared" si="446"/>
        <v>0</v>
      </c>
      <c r="DA161" s="163">
        <f t="shared" si="461"/>
        <v>0</v>
      </c>
      <c r="DB161" s="39"/>
      <c r="DC161" s="63"/>
      <c r="DD161" s="179">
        <f t="shared" si="447"/>
        <v>0</v>
      </c>
      <c r="DE161" s="163">
        <f t="shared" si="462"/>
        <v>0</v>
      </c>
      <c r="DF161" s="39"/>
      <c r="DG161" s="62"/>
      <c r="DH161" s="729">
        <f t="shared" si="448"/>
        <v>0</v>
      </c>
      <c r="DI161" s="72">
        <f t="shared" si="463"/>
        <v>0</v>
      </c>
      <c r="DJ161" s="40"/>
      <c r="DK161" s="59"/>
      <c r="DL161" s="163">
        <f t="shared" si="449"/>
        <v>0</v>
      </c>
      <c r="DM161" s="178">
        <f t="shared" si="464"/>
        <v>0</v>
      </c>
      <c r="DN161" s="39"/>
      <c r="DO161" s="63"/>
      <c r="DP161" s="179">
        <f t="shared" si="450"/>
        <v>0</v>
      </c>
      <c r="DQ161" s="221">
        <f t="shared" si="465"/>
        <v>0</v>
      </c>
      <c r="DR161" s="305"/>
    </row>
    <row r="162" spans="1:122" outlineLevel="1" x14ac:dyDescent="0.25">
      <c r="A162" s="46">
        <f t="shared" si="498"/>
        <v>43249</v>
      </c>
      <c r="B162" s="23">
        <v>736</v>
      </c>
      <c r="C162" s="185">
        <v>7.7</v>
      </c>
      <c r="D162" s="24">
        <v>1</v>
      </c>
      <c r="E162" s="26">
        <v>3547</v>
      </c>
      <c r="F162" s="26">
        <f t="shared" si="466"/>
        <v>3547</v>
      </c>
      <c r="G162" s="163">
        <f t="shared" si="467"/>
        <v>2610.5920000000001</v>
      </c>
      <c r="H162" s="24">
        <v>1</v>
      </c>
      <c r="I162" s="26">
        <v>1116</v>
      </c>
      <c r="J162" s="26">
        <f t="shared" si="468"/>
        <v>1116</v>
      </c>
      <c r="K162" s="163">
        <f t="shared" si="469"/>
        <v>821.37599999999998</v>
      </c>
      <c r="L162" s="49">
        <v>84.7</v>
      </c>
      <c r="M162" s="41">
        <v>183.1</v>
      </c>
      <c r="N162" s="26">
        <v>30</v>
      </c>
      <c r="O162" s="26">
        <f t="shared" si="470"/>
        <v>3279.9999999999995</v>
      </c>
      <c r="P162" s="163">
        <f t="shared" si="471"/>
        <v>2414.0799999999995</v>
      </c>
      <c r="Q162" s="24">
        <v>20</v>
      </c>
      <c r="R162" s="41">
        <v>5.34</v>
      </c>
      <c r="S162" s="41">
        <f t="shared" si="472"/>
        <v>106.8</v>
      </c>
      <c r="T162" s="168">
        <f t="shared" si="473"/>
        <v>78.604799999999997</v>
      </c>
      <c r="U162" s="28">
        <v>81.599999999999994</v>
      </c>
      <c r="V162" s="221">
        <f t="shared" ref="V162" si="519">IF(U162=0,0,AVERAGE(B160:B162)*(U162)/1000)</f>
        <v>49.776000000000003</v>
      </c>
      <c r="W162" s="185">
        <v>9</v>
      </c>
      <c r="X162" s="27">
        <v>1</v>
      </c>
      <c r="Y162" s="26">
        <v>906</v>
      </c>
      <c r="Z162" s="186">
        <f t="shared" si="475"/>
        <v>906</v>
      </c>
      <c r="AA162" s="221">
        <f t="shared" si="483"/>
        <v>666.81600000000003</v>
      </c>
      <c r="AB162" s="49">
        <v>86.7</v>
      </c>
      <c r="AC162" s="41">
        <v>89.2</v>
      </c>
      <c r="AD162" s="26">
        <v>100</v>
      </c>
      <c r="AE162" s="186">
        <f t="shared" si="476"/>
        <v>25</v>
      </c>
      <c r="AF162" s="163">
        <f t="shared" si="484"/>
        <v>18.399999999999999</v>
      </c>
      <c r="AG162" s="224">
        <v>1</v>
      </c>
      <c r="AH162" s="41">
        <v>0.48799999999999999</v>
      </c>
      <c r="AI162" s="187">
        <f t="shared" si="477"/>
        <v>0.48799999999999999</v>
      </c>
      <c r="AJ162" s="168">
        <f t="shared" si="485"/>
        <v>0.35916799999999999</v>
      </c>
      <c r="AK162" s="870"/>
      <c r="AL162" s="731">
        <v>17.600000000000001</v>
      </c>
      <c r="AM162" s="163">
        <f t="shared" ref="AM162" si="520">IF(AL162=0,0,AVERAGE(B157:B162)*(AL162)/1000)</f>
        <v>12.079466666666669</v>
      </c>
      <c r="AN162" s="29">
        <f t="shared" si="416"/>
        <v>74.457287848886381</v>
      </c>
      <c r="AO162" s="25">
        <f t="shared" si="479"/>
        <v>99.237804878048792</v>
      </c>
      <c r="AP162" s="273">
        <f t="shared" si="480"/>
        <v>99.543071161048687</v>
      </c>
      <c r="AQ162" s="259">
        <v>52.7</v>
      </c>
      <c r="AR162" s="49"/>
      <c r="AS162" s="41"/>
      <c r="AT162" s="41"/>
      <c r="AU162" s="71">
        <f t="shared" si="481"/>
        <v>0</v>
      </c>
      <c r="AV162" s="222" t="s">
        <v>232</v>
      </c>
      <c r="AW162" s="199"/>
      <c r="AX162" s="7" t="s">
        <v>282</v>
      </c>
      <c r="AY162" s="188"/>
      <c r="AZ162" s="39"/>
      <c r="BA162" s="58">
        <v>4.9000000000000004</v>
      </c>
      <c r="BB162" s="179">
        <f t="shared" si="433"/>
        <v>3.6064000000000003</v>
      </c>
      <c r="BC162" s="163">
        <f t="shared" si="453"/>
        <v>3.6064000000000003</v>
      </c>
      <c r="BD162" s="40" t="s">
        <v>94</v>
      </c>
      <c r="BE162" s="58">
        <v>0.06</v>
      </c>
      <c r="BF162" s="179">
        <f t="shared" si="434"/>
        <v>2.2079999999999999E-2</v>
      </c>
      <c r="BG162" s="163">
        <f t="shared" si="454"/>
        <v>4.4159999999999998E-2</v>
      </c>
      <c r="BH162" s="40" t="s">
        <v>94</v>
      </c>
      <c r="BI162" s="885">
        <v>0.01</v>
      </c>
      <c r="BJ162" s="163">
        <f t="shared" si="435"/>
        <v>3.6800000000000001E-3</v>
      </c>
      <c r="BK162" s="40"/>
      <c r="BL162" s="61">
        <v>0.92</v>
      </c>
      <c r="BM162" s="179">
        <f t="shared" si="436"/>
        <v>0.67712000000000006</v>
      </c>
      <c r="BN162" s="163">
        <f t="shared" si="407"/>
        <v>0.67712000000000006</v>
      </c>
      <c r="BO162" s="39"/>
      <c r="BP162" s="57">
        <v>156</v>
      </c>
      <c r="BQ162" s="179">
        <f t="shared" si="437"/>
        <v>114.816</v>
      </c>
      <c r="BR162" s="163">
        <f t="shared" si="455"/>
        <v>114.816</v>
      </c>
      <c r="BS162" s="39"/>
      <c r="BT162" s="62">
        <v>23</v>
      </c>
      <c r="BU162" s="179">
        <f t="shared" si="438"/>
        <v>16.928000000000001</v>
      </c>
      <c r="BV162" s="163">
        <f t="shared" si="456"/>
        <v>16.928000000000001</v>
      </c>
      <c r="BW162" s="39"/>
      <c r="BX162" s="56">
        <v>1.35</v>
      </c>
      <c r="BY162" s="178">
        <f t="shared" si="439"/>
        <v>0.99360000000000004</v>
      </c>
      <c r="BZ162" s="163">
        <f t="shared" si="457"/>
        <v>0.99360000000000004</v>
      </c>
      <c r="CA162" s="40"/>
      <c r="CB162" s="58">
        <v>0.3</v>
      </c>
      <c r="CC162" s="179">
        <f t="shared" si="440"/>
        <v>0.2208</v>
      </c>
      <c r="CD162" s="163">
        <f t="shared" si="458"/>
        <v>0.2208</v>
      </c>
      <c r="CE162" s="39"/>
      <c r="CF162" s="62">
        <v>232</v>
      </c>
      <c r="CG162" s="179">
        <f t="shared" si="441"/>
        <v>170.75200000000001</v>
      </c>
      <c r="CH162" s="163">
        <f t="shared" si="459"/>
        <v>170.75200000000001</v>
      </c>
      <c r="CI162" s="39"/>
      <c r="CJ162" s="56">
        <v>1.2</v>
      </c>
      <c r="CK162" s="178">
        <f t="shared" si="442"/>
        <v>0.88319999999999999</v>
      </c>
      <c r="CL162" s="163">
        <f t="shared" si="460"/>
        <v>0.88319999999999999</v>
      </c>
      <c r="CM162" s="40" t="s">
        <v>94</v>
      </c>
      <c r="CN162" s="86">
        <v>0.06</v>
      </c>
      <c r="CO162" s="179">
        <f t="shared" si="443"/>
        <v>2.2079999999999999E-2</v>
      </c>
      <c r="CP162" s="163">
        <f t="shared" si="404"/>
        <v>4.4159999999999998E-2</v>
      </c>
      <c r="CQ162" s="228" t="s">
        <v>94</v>
      </c>
      <c r="CR162" s="61">
        <v>0.01</v>
      </c>
      <c r="CS162" s="167">
        <f t="shared" si="444"/>
        <v>3.6800000000000001E-3</v>
      </c>
      <c r="CT162" s="40"/>
      <c r="CU162" s="59">
        <v>0.15</v>
      </c>
      <c r="CV162" s="179">
        <f t="shared" si="445"/>
        <v>0.1104</v>
      </c>
      <c r="CW162" s="163">
        <f t="shared" si="408"/>
        <v>0.1104</v>
      </c>
      <c r="CX162" s="39" t="s">
        <v>94</v>
      </c>
      <c r="CY162" s="189">
        <v>0.2</v>
      </c>
      <c r="CZ162" s="179">
        <f t="shared" si="446"/>
        <v>7.3600000000000013E-2</v>
      </c>
      <c r="DA162" s="163">
        <f t="shared" si="461"/>
        <v>0.14720000000000003</v>
      </c>
      <c r="DB162" s="39"/>
      <c r="DC162" s="63">
        <v>0.15</v>
      </c>
      <c r="DD162" s="179">
        <f t="shared" si="447"/>
        <v>0.1104</v>
      </c>
      <c r="DE162" s="163">
        <f t="shared" si="462"/>
        <v>0.1104</v>
      </c>
      <c r="DF162" s="39"/>
      <c r="DG162" s="62">
        <v>0.18</v>
      </c>
      <c r="DH162" s="729">
        <f t="shared" si="448"/>
        <v>0.13247999999999999</v>
      </c>
      <c r="DI162" s="72">
        <f t="shared" si="463"/>
        <v>0.13247999999999999</v>
      </c>
      <c r="DJ162" s="40"/>
      <c r="DK162" s="59">
        <v>0.14000000000000001</v>
      </c>
      <c r="DL162" s="163">
        <f t="shared" si="449"/>
        <v>0.10304000000000001</v>
      </c>
      <c r="DM162" s="178">
        <f t="shared" si="464"/>
        <v>0.10304000000000001</v>
      </c>
      <c r="DN162" s="39"/>
      <c r="DO162" s="63">
        <v>0.41499999999999998</v>
      </c>
      <c r="DP162" s="179">
        <f t="shared" si="450"/>
        <v>0.30543999999999999</v>
      </c>
      <c r="DQ162" s="221">
        <f t="shared" si="465"/>
        <v>0.30543999999999999</v>
      </c>
      <c r="DR162" s="305"/>
    </row>
    <row r="163" spans="1:122" outlineLevel="1" x14ac:dyDescent="0.25">
      <c r="A163" s="46">
        <f t="shared" si="498"/>
        <v>43250</v>
      </c>
      <c r="B163" s="23">
        <v>784</v>
      </c>
      <c r="C163" s="185">
        <v>7.8</v>
      </c>
      <c r="D163" s="24">
        <v>1</v>
      </c>
      <c r="E163" s="26">
        <v>2871</v>
      </c>
      <c r="F163" s="26">
        <f t="shared" si="466"/>
        <v>2871</v>
      </c>
      <c r="G163" s="163">
        <f t="shared" si="467"/>
        <v>2250.864</v>
      </c>
      <c r="H163" s="24">
        <v>1</v>
      </c>
      <c r="I163" s="26">
        <v>906</v>
      </c>
      <c r="J163" s="26">
        <f t="shared" si="468"/>
        <v>906</v>
      </c>
      <c r="K163" s="163">
        <f t="shared" si="469"/>
        <v>710.30399999999997</v>
      </c>
      <c r="L163" s="49">
        <v>89.4</v>
      </c>
      <c r="M163" s="41">
        <v>166.2</v>
      </c>
      <c r="N163" s="26">
        <v>30</v>
      </c>
      <c r="O163" s="26">
        <f t="shared" si="470"/>
        <v>2559.9999999999995</v>
      </c>
      <c r="P163" s="163">
        <f t="shared" si="471"/>
        <v>2007.0399999999995</v>
      </c>
      <c r="Q163" s="24">
        <v>20</v>
      </c>
      <c r="R163" s="41">
        <v>2.81</v>
      </c>
      <c r="S163" s="41">
        <f t="shared" si="472"/>
        <v>56.2</v>
      </c>
      <c r="T163" s="168">
        <f t="shared" si="473"/>
        <v>44.0608</v>
      </c>
      <c r="U163" s="28"/>
      <c r="V163" s="221">
        <f t="shared" ref="V163" si="521">IF(U163=0,0,IF(COUNT(B163)=0,0,(AVERAGE(B163)*U163/1000)))</f>
        <v>0</v>
      </c>
      <c r="W163" s="185">
        <v>8.5</v>
      </c>
      <c r="X163" s="27">
        <v>1</v>
      </c>
      <c r="Y163" s="26">
        <v>862</v>
      </c>
      <c r="Z163" s="186">
        <f t="shared" si="475"/>
        <v>862</v>
      </c>
      <c r="AA163" s="221">
        <f t="shared" si="483"/>
        <v>675.80799999999999</v>
      </c>
      <c r="AB163" s="49">
        <v>87.1</v>
      </c>
      <c r="AC163" s="41">
        <v>88.8</v>
      </c>
      <c r="AD163" s="26">
        <v>100</v>
      </c>
      <c r="AE163" s="186">
        <f t="shared" si="476"/>
        <v>17.000000000000028</v>
      </c>
      <c r="AF163" s="163">
        <f t="shared" si="484"/>
        <v>13.328000000000022</v>
      </c>
      <c r="AG163" s="224">
        <v>1</v>
      </c>
      <c r="AH163" s="41">
        <v>0.64</v>
      </c>
      <c r="AI163" s="187">
        <f t="shared" si="477"/>
        <v>0.64</v>
      </c>
      <c r="AJ163" s="168">
        <f t="shared" si="485"/>
        <v>0.50175999999999998</v>
      </c>
      <c r="AK163" s="870"/>
      <c r="AL163" s="731"/>
      <c r="AM163" s="163">
        <f t="shared" ref="AM163" si="522">IF(AL163=0,0,AVERAGE(B156:B163)*(AL163)/1000)</f>
        <v>0</v>
      </c>
      <c r="AN163" s="29">
        <f t="shared" si="416"/>
        <v>69.975618251480327</v>
      </c>
      <c r="AO163" s="25">
        <f t="shared" si="479"/>
        <v>99.3359375</v>
      </c>
      <c r="AP163" s="273">
        <f t="shared" si="480"/>
        <v>98.861209964412808</v>
      </c>
      <c r="AQ163" s="73">
        <v>51.45</v>
      </c>
      <c r="AR163" s="49"/>
      <c r="AS163" s="41"/>
      <c r="AT163" s="41"/>
      <c r="AU163" s="72">
        <f t="shared" si="481"/>
        <v>0</v>
      </c>
      <c r="AV163" s="222" t="s">
        <v>232</v>
      </c>
      <c r="AW163" s="199"/>
      <c r="AX163" s="7" t="s">
        <v>273</v>
      </c>
      <c r="AY163" s="188"/>
      <c r="AZ163" s="39"/>
      <c r="BA163" s="58"/>
      <c r="BB163" s="179">
        <f t="shared" si="433"/>
        <v>0</v>
      </c>
      <c r="BC163" s="163">
        <f t="shared" si="453"/>
        <v>0</v>
      </c>
      <c r="BD163" s="40"/>
      <c r="BE163" s="58"/>
      <c r="BF163" s="179">
        <f t="shared" si="434"/>
        <v>0</v>
      </c>
      <c r="BG163" s="163">
        <f t="shared" si="454"/>
        <v>0</v>
      </c>
      <c r="BH163" s="40" t="s">
        <v>94</v>
      </c>
      <c r="BI163" s="885">
        <v>0.01</v>
      </c>
      <c r="BJ163" s="163">
        <f t="shared" si="435"/>
        <v>3.9199999999999999E-3</v>
      </c>
      <c r="BK163" s="40"/>
      <c r="BL163" s="61"/>
      <c r="BM163" s="179">
        <f t="shared" si="436"/>
        <v>0</v>
      </c>
      <c r="BN163" s="163">
        <f t="shared" si="407"/>
        <v>0</v>
      </c>
      <c r="BO163" s="39"/>
      <c r="BP163" s="57"/>
      <c r="BQ163" s="179">
        <f t="shared" si="437"/>
        <v>0</v>
      </c>
      <c r="BR163" s="163">
        <f t="shared" si="455"/>
        <v>0</v>
      </c>
      <c r="BS163" s="39"/>
      <c r="BT163" s="62"/>
      <c r="BU163" s="179">
        <f t="shared" si="438"/>
        <v>0</v>
      </c>
      <c r="BV163" s="163">
        <f t="shared" si="456"/>
        <v>0</v>
      </c>
      <c r="BW163" s="39"/>
      <c r="BX163" s="56"/>
      <c r="BY163" s="178">
        <f t="shared" si="439"/>
        <v>0</v>
      </c>
      <c r="BZ163" s="163">
        <f t="shared" si="457"/>
        <v>0</v>
      </c>
      <c r="CA163" s="40"/>
      <c r="CB163" s="58"/>
      <c r="CC163" s="179">
        <f t="shared" si="440"/>
        <v>0</v>
      </c>
      <c r="CD163" s="163">
        <f t="shared" si="458"/>
        <v>0</v>
      </c>
      <c r="CE163" s="39"/>
      <c r="CF163" s="62"/>
      <c r="CG163" s="179">
        <f t="shared" si="441"/>
        <v>0</v>
      </c>
      <c r="CH163" s="163">
        <f t="shared" si="459"/>
        <v>0</v>
      </c>
      <c r="CI163" s="39"/>
      <c r="CJ163" s="56"/>
      <c r="CK163" s="178">
        <f t="shared" si="442"/>
        <v>0</v>
      </c>
      <c r="CL163" s="163">
        <f t="shared" si="460"/>
        <v>0</v>
      </c>
      <c r="CM163" s="40"/>
      <c r="CN163" s="86"/>
      <c r="CO163" s="179">
        <f t="shared" si="443"/>
        <v>0</v>
      </c>
      <c r="CP163" s="163">
        <f t="shared" si="404"/>
        <v>0</v>
      </c>
      <c r="CQ163" s="228" t="s">
        <v>94</v>
      </c>
      <c r="CR163" s="61">
        <v>0.01</v>
      </c>
      <c r="CS163" s="167">
        <f t="shared" si="444"/>
        <v>3.9199999999999999E-3</v>
      </c>
      <c r="CT163" s="40"/>
      <c r="CU163" s="59"/>
      <c r="CV163" s="179">
        <f t="shared" si="445"/>
        <v>0</v>
      </c>
      <c r="CW163" s="163">
        <f t="shared" si="408"/>
        <v>0</v>
      </c>
      <c r="CX163" s="39"/>
      <c r="CY163" s="189"/>
      <c r="CZ163" s="179">
        <f t="shared" si="446"/>
        <v>0</v>
      </c>
      <c r="DA163" s="163">
        <f t="shared" si="461"/>
        <v>0</v>
      </c>
      <c r="DB163" s="39"/>
      <c r="DC163" s="63"/>
      <c r="DD163" s="179">
        <f t="shared" si="447"/>
        <v>0</v>
      </c>
      <c r="DE163" s="163">
        <f t="shared" si="462"/>
        <v>0</v>
      </c>
      <c r="DF163" s="39"/>
      <c r="DG163" s="62"/>
      <c r="DH163" s="729">
        <f t="shared" si="448"/>
        <v>0</v>
      </c>
      <c r="DI163" s="72">
        <f t="shared" si="463"/>
        <v>0</v>
      </c>
      <c r="DJ163" s="40"/>
      <c r="DK163" s="59"/>
      <c r="DL163" s="163">
        <f t="shared" si="449"/>
        <v>0</v>
      </c>
      <c r="DM163" s="178">
        <f t="shared" si="464"/>
        <v>0</v>
      </c>
      <c r="DN163" s="39"/>
      <c r="DO163" s="63"/>
      <c r="DP163" s="179">
        <f t="shared" si="450"/>
        <v>0</v>
      </c>
      <c r="DQ163" s="221">
        <f t="shared" si="465"/>
        <v>0</v>
      </c>
      <c r="DR163" s="305"/>
    </row>
    <row r="164" spans="1:122" outlineLevel="1" x14ac:dyDescent="0.25">
      <c r="A164" s="46">
        <f t="shared" si="498"/>
        <v>43251</v>
      </c>
      <c r="B164" s="23">
        <v>755</v>
      </c>
      <c r="C164" s="185">
        <v>7.7</v>
      </c>
      <c r="D164" s="24">
        <v>1</v>
      </c>
      <c r="E164" s="26">
        <v>3462</v>
      </c>
      <c r="F164" s="26">
        <f t="shared" si="466"/>
        <v>3462</v>
      </c>
      <c r="G164" s="163">
        <f t="shared" si="467"/>
        <v>2613.81</v>
      </c>
      <c r="H164" s="24">
        <v>1</v>
      </c>
      <c r="I164" s="26">
        <v>1063</v>
      </c>
      <c r="J164" s="26">
        <f t="shared" si="468"/>
        <v>1063</v>
      </c>
      <c r="K164" s="163">
        <f t="shared" si="469"/>
        <v>802.56500000000005</v>
      </c>
      <c r="L164" s="49">
        <v>87.6</v>
      </c>
      <c r="M164" s="41">
        <v>179.1</v>
      </c>
      <c r="N164" s="26">
        <v>31</v>
      </c>
      <c r="O164" s="26">
        <f t="shared" si="470"/>
        <v>2951.6129032258063</v>
      </c>
      <c r="P164" s="163">
        <f t="shared" si="471"/>
        <v>2228.4677419354834</v>
      </c>
      <c r="Q164" s="24">
        <v>20</v>
      </c>
      <c r="R164" s="41">
        <v>3.81</v>
      </c>
      <c r="S164" s="41">
        <f t="shared" si="472"/>
        <v>76.2</v>
      </c>
      <c r="T164" s="168">
        <f t="shared" si="473"/>
        <v>57.530999999999999</v>
      </c>
      <c r="U164" s="28"/>
      <c r="V164" s="221">
        <f t="shared" ref="V164" si="523">IF(U164=0,0,AVERAGE(B162:B164)*(U164)/1000)</f>
        <v>0</v>
      </c>
      <c r="W164" s="185">
        <v>8.5</v>
      </c>
      <c r="X164" s="27">
        <v>1</v>
      </c>
      <c r="Y164" s="26">
        <v>926</v>
      </c>
      <c r="Z164" s="186">
        <f t="shared" si="475"/>
        <v>926</v>
      </c>
      <c r="AA164" s="221">
        <f t="shared" si="483"/>
        <v>699.13</v>
      </c>
      <c r="AB164" s="49">
        <v>87</v>
      </c>
      <c r="AC164" s="41">
        <v>89.4</v>
      </c>
      <c r="AD164" s="26">
        <v>100</v>
      </c>
      <c r="AE164" s="186">
        <f t="shared" si="476"/>
        <v>24.000000000000053</v>
      </c>
      <c r="AF164" s="163">
        <f t="shared" si="484"/>
        <v>18.12000000000004</v>
      </c>
      <c r="AG164" s="224">
        <v>1</v>
      </c>
      <c r="AH164" s="41">
        <v>0.67400000000000004</v>
      </c>
      <c r="AI164" s="187">
        <f t="shared" si="477"/>
        <v>0.67400000000000004</v>
      </c>
      <c r="AJ164" s="168">
        <f t="shared" si="485"/>
        <v>0.50887000000000004</v>
      </c>
      <c r="AK164" s="870"/>
      <c r="AL164" s="731"/>
      <c r="AM164" s="163">
        <f t="shared" ref="AM164" si="524">IF(AL164=0,0,AVERAGE(B159:B164)*(AL164)/1000)</f>
        <v>0</v>
      </c>
      <c r="AN164" s="29">
        <f t="shared" si="416"/>
        <v>73.252455228191792</v>
      </c>
      <c r="AO164" s="25">
        <f t="shared" si="479"/>
        <v>99.186885245901635</v>
      </c>
      <c r="AP164" s="273">
        <f t="shared" si="480"/>
        <v>99.11548556430445</v>
      </c>
      <c r="AQ164" s="259">
        <v>50.91</v>
      </c>
      <c r="AR164" s="49"/>
      <c r="AS164" s="41"/>
      <c r="AT164" s="41"/>
      <c r="AU164" s="71">
        <f t="shared" si="481"/>
        <v>0</v>
      </c>
      <c r="AV164" s="222" t="s">
        <v>232</v>
      </c>
      <c r="AW164" s="199"/>
      <c r="AX164" s="7" t="s">
        <v>283</v>
      </c>
      <c r="AY164" s="188"/>
      <c r="AZ164" s="39"/>
      <c r="BA164" s="58"/>
      <c r="BB164" s="179">
        <f t="shared" si="433"/>
        <v>0</v>
      </c>
      <c r="BC164" s="163">
        <f t="shared" si="453"/>
        <v>0</v>
      </c>
      <c r="BD164" s="40"/>
      <c r="BE164" s="58"/>
      <c r="BF164" s="179">
        <f t="shared" si="434"/>
        <v>0</v>
      </c>
      <c r="BG164" s="163">
        <f t="shared" si="454"/>
        <v>0</v>
      </c>
      <c r="BH164" s="40" t="s">
        <v>94</v>
      </c>
      <c r="BI164" s="885">
        <v>0.01</v>
      </c>
      <c r="BJ164" s="163">
        <f t="shared" si="435"/>
        <v>3.7749999999999997E-3</v>
      </c>
      <c r="BK164" s="40"/>
      <c r="BL164" s="61"/>
      <c r="BM164" s="179">
        <f t="shared" si="436"/>
        <v>0</v>
      </c>
      <c r="BN164" s="163">
        <f t="shared" si="407"/>
        <v>0</v>
      </c>
      <c r="BO164" s="39"/>
      <c r="BP164" s="57"/>
      <c r="BQ164" s="179">
        <f t="shared" si="437"/>
        <v>0</v>
      </c>
      <c r="BR164" s="163">
        <f t="shared" si="455"/>
        <v>0</v>
      </c>
      <c r="BS164" s="39"/>
      <c r="BT164" s="62"/>
      <c r="BU164" s="179">
        <f t="shared" si="438"/>
        <v>0</v>
      </c>
      <c r="BV164" s="163">
        <f t="shared" si="456"/>
        <v>0</v>
      </c>
      <c r="BW164" s="39"/>
      <c r="BX164" s="56"/>
      <c r="BY164" s="178">
        <f t="shared" si="439"/>
        <v>0</v>
      </c>
      <c r="BZ164" s="163">
        <f t="shared" si="457"/>
        <v>0</v>
      </c>
      <c r="CA164" s="40"/>
      <c r="CB164" s="58"/>
      <c r="CC164" s="179">
        <f t="shared" si="440"/>
        <v>0</v>
      </c>
      <c r="CD164" s="163">
        <f t="shared" si="458"/>
        <v>0</v>
      </c>
      <c r="CE164" s="39"/>
      <c r="CF164" s="62"/>
      <c r="CG164" s="179">
        <f t="shared" si="441"/>
        <v>0</v>
      </c>
      <c r="CH164" s="163">
        <f t="shared" si="459"/>
        <v>0</v>
      </c>
      <c r="CI164" s="39"/>
      <c r="CJ164" s="56"/>
      <c r="CK164" s="178">
        <f t="shared" si="442"/>
        <v>0</v>
      </c>
      <c r="CL164" s="163">
        <f t="shared" si="460"/>
        <v>0</v>
      </c>
      <c r="CM164" s="40"/>
      <c r="CN164" s="86"/>
      <c r="CO164" s="179">
        <f t="shared" si="443"/>
        <v>0</v>
      </c>
      <c r="CP164" s="163">
        <f t="shared" si="404"/>
        <v>0</v>
      </c>
      <c r="CQ164" s="228" t="s">
        <v>94</v>
      </c>
      <c r="CR164" s="61">
        <v>0.01</v>
      </c>
      <c r="CS164" s="167">
        <f t="shared" si="444"/>
        <v>3.7749999999999997E-3</v>
      </c>
      <c r="CT164" s="40"/>
      <c r="CU164" s="59"/>
      <c r="CV164" s="179">
        <f t="shared" si="445"/>
        <v>0</v>
      </c>
      <c r="CW164" s="163">
        <f t="shared" si="408"/>
        <v>0</v>
      </c>
      <c r="CX164" s="39"/>
      <c r="CY164" s="189">
        <v>0.7</v>
      </c>
      <c r="CZ164" s="179">
        <f t="shared" si="446"/>
        <v>0.52849999999999997</v>
      </c>
      <c r="DA164" s="163">
        <f t="shared" si="461"/>
        <v>0.52849999999999997</v>
      </c>
      <c r="DB164" s="39"/>
      <c r="DC164" s="63"/>
      <c r="DD164" s="179">
        <f t="shared" si="447"/>
        <v>0</v>
      </c>
      <c r="DE164" s="163">
        <f t="shared" si="462"/>
        <v>0</v>
      </c>
      <c r="DF164" s="39"/>
      <c r="DG164" s="62"/>
      <c r="DH164" s="729">
        <f t="shared" si="448"/>
        <v>0</v>
      </c>
      <c r="DI164" s="72">
        <f t="shared" si="463"/>
        <v>0</v>
      </c>
      <c r="DJ164" s="40"/>
      <c r="DK164" s="59"/>
      <c r="DL164" s="163">
        <f t="shared" si="449"/>
        <v>0</v>
      </c>
      <c r="DM164" s="178">
        <f t="shared" si="464"/>
        <v>0</v>
      </c>
      <c r="DN164" s="39"/>
      <c r="DO164" s="63">
        <v>0.21</v>
      </c>
      <c r="DP164" s="179">
        <f t="shared" si="450"/>
        <v>0.15855</v>
      </c>
      <c r="DQ164" s="221">
        <f t="shared" si="465"/>
        <v>0.15855</v>
      </c>
      <c r="DR164" s="305"/>
    </row>
    <row r="165" spans="1:122" x14ac:dyDescent="0.25">
      <c r="A165" s="46">
        <f t="shared" si="498"/>
        <v>43252</v>
      </c>
      <c r="B165" s="23">
        <v>867</v>
      </c>
      <c r="C165" s="185">
        <v>7.5</v>
      </c>
      <c r="D165" s="24">
        <v>1</v>
      </c>
      <c r="E165" s="26">
        <v>1664</v>
      </c>
      <c r="F165" s="26">
        <f t="shared" si="466"/>
        <v>1664</v>
      </c>
      <c r="G165" s="163">
        <f t="shared" si="467"/>
        <v>1442.6880000000001</v>
      </c>
      <c r="H165" s="24">
        <v>1</v>
      </c>
      <c r="I165" s="26">
        <v>648</v>
      </c>
      <c r="J165" s="26">
        <f t="shared" si="468"/>
        <v>648</v>
      </c>
      <c r="K165" s="163">
        <f t="shared" si="469"/>
        <v>561.81600000000003</v>
      </c>
      <c r="L165" s="49">
        <v>88</v>
      </c>
      <c r="M165" s="41">
        <v>134.30000000000001</v>
      </c>
      <c r="N165" s="26">
        <v>39</v>
      </c>
      <c r="O165" s="26">
        <f t="shared" si="470"/>
        <v>1187.1794871794875</v>
      </c>
      <c r="P165" s="163">
        <f t="shared" si="471"/>
        <v>1029.2846153846158</v>
      </c>
      <c r="Q165" s="24">
        <v>20</v>
      </c>
      <c r="R165" s="41">
        <v>2.0099999999999998</v>
      </c>
      <c r="S165" s="41">
        <f t="shared" si="472"/>
        <v>40.199999999999996</v>
      </c>
      <c r="T165" s="168">
        <f t="shared" si="473"/>
        <v>34.853399999999993</v>
      </c>
      <c r="U165" s="28"/>
      <c r="V165" s="221">
        <f t="shared" ref="V165" si="525">IF(U165=0,0,IF(COUNT(B165)=0,0,(AVERAGE(B165)*U165/1000)))</f>
        <v>0</v>
      </c>
      <c r="W165" s="185">
        <v>8.6</v>
      </c>
      <c r="X165" s="27">
        <v>1</v>
      </c>
      <c r="Y165" s="26">
        <v>709</v>
      </c>
      <c r="Z165" s="186">
        <f t="shared" si="475"/>
        <v>709</v>
      </c>
      <c r="AA165" s="221">
        <f t="shared" si="483"/>
        <v>614.70299999999997</v>
      </c>
      <c r="AB165" s="49">
        <v>86.1</v>
      </c>
      <c r="AC165" s="41">
        <v>88.7</v>
      </c>
      <c r="AD165" s="26">
        <v>100</v>
      </c>
      <c r="AE165" s="186">
        <f t="shared" si="476"/>
        <v>26.000000000000085</v>
      </c>
      <c r="AF165" s="163">
        <f t="shared" si="484"/>
        <v>22.542000000000073</v>
      </c>
      <c r="AG165" s="224">
        <v>1</v>
      </c>
      <c r="AH165" s="41">
        <v>0.56000000000000005</v>
      </c>
      <c r="AI165" s="187">
        <f t="shared" si="477"/>
        <v>0.56000000000000005</v>
      </c>
      <c r="AJ165" s="168">
        <f t="shared" si="485"/>
        <v>0.48552000000000006</v>
      </c>
      <c r="AK165" s="870"/>
      <c r="AL165" s="731"/>
      <c r="AM165" s="163">
        <f t="shared" ref="AM165" si="526">IF(AL165=0,0,AVERAGE(B158:B165)*(AL165)/1000)</f>
        <v>0</v>
      </c>
      <c r="AN165" s="29">
        <f t="shared" si="416"/>
        <v>57.391826923076927</v>
      </c>
      <c r="AO165" s="25">
        <f t="shared" si="479"/>
        <v>97.809935205183578</v>
      </c>
      <c r="AP165" s="273">
        <f t="shared" si="480"/>
        <v>98.606965174129343</v>
      </c>
      <c r="AQ165" s="73">
        <v>52.7</v>
      </c>
      <c r="AR165" s="49"/>
      <c r="AS165" s="41"/>
      <c r="AT165" s="41"/>
      <c r="AU165" s="72">
        <f t="shared" si="481"/>
        <v>0</v>
      </c>
      <c r="AV165" s="222"/>
      <c r="AW165" s="199"/>
      <c r="AX165" s="7" t="s">
        <v>284</v>
      </c>
      <c r="AY165" s="188"/>
      <c r="AZ165" s="39"/>
      <c r="BA165" s="58"/>
      <c r="BB165" s="179">
        <f t="shared" si="433"/>
        <v>0</v>
      </c>
      <c r="BC165" s="163">
        <f t="shared" si="453"/>
        <v>0</v>
      </c>
      <c r="BD165" s="40"/>
      <c r="BE165" s="58"/>
      <c r="BF165" s="179">
        <f t="shared" si="434"/>
        <v>0</v>
      </c>
      <c r="BG165" s="163">
        <f t="shared" si="454"/>
        <v>0</v>
      </c>
      <c r="BH165" s="40" t="s">
        <v>94</v>
      </c>
      <c r="BI165" s="885">
        <v>0.01</v>
      </c>
      <c r="BJ165" s="163">
        <f t="shared" si="435"/>
        <v>4.3350000000000003E-3</v>
      </c>
      <c r="BK165" s="40"/>
      <c r="BL165" s="61"/>
      <c r="BM165" s="179">
        <f t="shared" si="436"/>
        <v>0</v>
      </c>
      <c r="BN165" s="163">
        <f t="shared" ref="BN165:BN207" si="527">IF(BL165=0,0,IF(COUNT(B165)=0,0,(SUM(B165)*BL165/1000)))</f>
        <v>0</v>
      </c>
      <c r="BO165" s="39"/>
      <c r="BP165" s="57"/>
      <c r="BQ165" s="179">
        <f t="shared" si="437"/>
        <v>0</v>
      </c>
      <c r="BR165" s="163">
        <f t="shared" si="455"/>
        <v>0</v>
      </c>
      <c r="BS165" s="39"/>
      <c r="BT165" s="62"/>
      <c r="BU165" s="179">
        <f t="shared" si="438"/>
        <v>0</v>
      </c>
      <c r="BV165" s="163">
        <f t="shared" si="456"/>
        <v>0</v>
      </c>
      <c r="BW165" s="39"/>
      <c r="BX165" s="56"/>
      <c r="BY165" s="178">
        <f t="shared" si="439"/>
        <v>0</v>
      </c>
      <c r="BZ165" s="163">
        <f t="shared" si="457"/>
        <v>0</v>
      </c>
      <c r="CA165" s="40"/>
      <c r="CB165" s="58"/>
      <c r="CC165" s="179">
        <f t="shared" si="440"/>
        <v>0</v>
      </c>
      <c r="CD165" s="163">
        <f t="shared" si="458"/>
        <v>0</v>
      </c>
      <c r="CE165" s="39"/>
      <c r="CF165" s="62"/>
      <c r="CG165" s="179">
        <f t="shared" si="441"/>
        <v>0</v>
      </c>
      <c r="CH165" s="163">
        <f t="shared" si="459"/>
        <v>0</v>
      </c>
      <c r="CI165" s="39"/>
      <c r="CJ165" s="56"/>
      <c r="CK165" s="178">
        <f t="shared" si="442"/>
        <v>0</v>
      </c>
      <c r="CL165" s="163">
        <f t="shared" si="460"/>
        <v>0</v>
      </c>
      <c r="CM165" s="40"/>
      <c r="CN165" s="86"/>
      <c r="CO165" s="179">
        <f t="shared" si="443"/>
        <v>0</v>
      </c>
      <c r="CP165" s="163">
        <f t="shared" ref="CP165:CP190" si="528">IF(CN165=0,0,IF(COUNT(B165)=0,0,(SUM(B165)*CN165/1000)))</f>
        <v>0</v>
      </c>
      <c r="CQ165" s="228" t="s">
        <v>94</v>
      </c>
      <c r="CR165" s="61">
        <v>0.01</v>
      </c>
      <c r="CS165" s="167">
        <f t="shared" si="444"/>
        <v>4.3350000000000003E-3</v>
      </c>
      <c r="CT165" s="40"/>
      <c r="CU165" s="59"/>
      <c r="CV165" s="179">
        <f t="shared" si="445"/>
        <v>0</v>
      </c>
      <c r="CW165" s="163">
        <f t="shared" si="408"/>
        <v>0</v>
      </c>
      <c r="CX165" s="39"/>
      <c r="CY165" s="189"/>
      <c r="CZ165" s="179">
        <f t="shared" si="446"/>
        <v>0</v>
      </c>
      <c r="DA165" s="163">
        <f t="shared" si="461"/>
        <v>0</v>
      </c>
      <c r="DB165" s="39"/>
      <c r="DC165" s="63"/>
      <c r="DD165" s="179">
        <f t="shared" si="447"/>
        <v>0</v>
      </c>
      <c r="DE165" s="163">
        <f t="shared" si="462"/>
        <v>0</v>
      </c>
      <c r="DF165" s="39"/>
      <c r="DG165" s="62"/>
      <c r="DH165" s="729">
        <f t="shared" si="448"/>
        <v>0</v>
      </c>
      <c r="DI165" s="72">
        <f t="shared" si="463"/>
        <v>0</v>
      </c>
      <c r="DJ165" s="40"/>
      <c r="DK165" s="59"/>
      <c r="DL165" s="163">
        <f t="shared" si="449"/>
        <v>0</v>
      </c>
      <c r="DM165" s="178">
        <f t="shared" si="464"/>
        <v>0</v>
      </c>
      <c r="DN165" s="39"/>
      <c r="DO165" s="63"/>
      <c r="DP165" s="179">
        <f t="shared" si="450"/>
        <v>0</v>
      </c>
      <c r="DQ165" s="221">
        <f t="shared" si="465"/>
        <v>0</v>
      </c>
      <c r="DR165" s="305"/>
    </row>
    <row r="166" spans="1:122" outlineLevel="1" x14ac:dyDescent="0.25">
      <c r="A166" s="46">
        <f t="shared" si="498"/>
        <v>43253</v>
      </c>
      <c r="B166" s="23">
        <v>756</v>
      </c>
      <c r="C166" s="185">
        <v>8.1</v>
      </c>
      <c r="D166" s="24">
        <v>1</v>
      </c>
      <c r="E166" s="26">
        <v>799</v>
      </c>
      <c r="F166" s="26">
        <f t="shared" si="466"/>
        <v>799</v>
      </c>
      <c r="G166" s="163">
        <f t="shared" si="467"/>
        <v>604.04399999999998</v>
      </c>
      <c r="H166" s="24">
        <v>1</v>
      </c>
      <c r="I166" s="26">
        <v>737</v>
      </c>
      <c r="J166" s="26">
        <f t="shared" si="468"/>
        <v>737</v>
      </c>
      <c r="K166" s="163">
        <f t="shared" si="469"/>
        <v>557.17200000000003</v>
      </c>
      <c r="L166" s="49">
        <v>87</v>
      </c>
      <c r="M166" s="41">
        <v>94</v>
      </c>
      <c r="N166" s="26">
        <v>50</v>
      </c>
      <c r="O166" s="26">
        <f t="shared" si="470"/>
        <v>140</v>
      </c>
      <c r="P166" s="163">
        <f t="shared" si="471"/>
        <v>105.84</v>
      </c>
      <c r="Q166" s="24">
        <v>20</v>
      </c>
      <c r="R166" s="41">
        <v>0.37</v>
      </c>
      <c r="S166" s="41">
        <f t="shared" si="472"/>
        <v>7.4</v>
      </c>
      <c r="T166" s="168">
        <f t="shared" si="473"/>
        <v>5.5944000000000003</v>
      </c>
      <c r="U166" s="28"/>
      <c r="V166" s="221">
        <f t="shared" ref="V166" si="529">IF(U166=0,0,AVERAGE(B164:B166)*(U166)/1000)</f>
        <v>0</v>
      </c>
      <c r="W166" s="185">
        <v>9.4</v>
      </c>
      <c r="X166" s="27">
        <v>1</v>
      </c>
      <c r="Y166" s="26">
        <v>611</v>
      </c>
      <c r="Z166" s="186">
        <f t="shared" si="475"/>
        <v>611</v>
      </c>
      <c r="AA166" s="221">
        <f t="shared" si="483"/>
        <v>461.916</v>
      </c>
      <c r="AB166" s="49">
        <v>87.7</v>
      </c>
      <c r="AC166" s="41">
        <v>89.2</v>
      </c>
      <c r="AD166" s="26">
        <v>100</v>
      </c>
      <c r="AE166" s="186">
        <f t="shared" si="476"/>
        <v>15</v>
      </c>
      <c r="AF166" s="163">
        <f t="shared" si="484"/>
        <v>11.34</v>
      </c>
      <c r="AG166" s="224">
        <v>1</v>
      </c>
      <c r="AH166" s="41">
        <v>0.188</v>
      </c>
      <c r="AI166" s="187">
        <f t="shared" si="477"/>
        <v>0.188</v>
      </c>
      <c r="AJ166" s="168">
        <f t="shared" si="485"/>
        <v>0.142128</v>
      </c>
      <c r="AK166" s="870"/>
      <c r="AL166" s="731"/>
      <c r="AM166" s="163">
        <f t="shared" ref="AM166" si="530">IF(AL166=0,0,AVERAGE(B161:B166)*(AL166)/1000)</f>
        <v>0</v>
      </c>
      <c r="AN166" s="29">
        <f t="shared" si="416"/>
        <v>23.52941176470588</v>
      </c>
      <c r="AO166" s="25">
        <f t="shared" si="479"/>
        <v>89.285714285714292</v>
      </c>
      <c r="AP166" s="273">
        <f t="shared" si="480"/>
        <v>97.459459459459467</v>
      </c>
      <c r="AQ166" s="259">
        <v>53.3</v>
      </c>
      <c r="AR166" s="49"/>
      <c r="AS166" s="41"/>
      <c r="AT166" s="41"/>
      <c r="AU166" s="71">
        <f t="shared" si="481"/>
        <v>0</v>
      </c>
      <c r="AV166" s="222"/>
      <c r="AW166" s="199"/>
      <c r="AX166" s="7"/>
      <c r="AY166" s="188"/>
      <c r="AZ166" s="39"/>
      <c r="BA166" s="58"/>
      <c r="BB166" s="179">
        <f t="shared" si="433"/>
        <v>0</v>
      </c>
      <c r="BC166" s="163">
        <f t="shared" si="453"/>
        <v>0</v>
      </c>
      <c r="BD166" s="40"/>
      <c r="BE166" s="58"/>
      <c r="BF166" s="179">
        <f t="shared" si="434"/>
        <v>0</v>
      </c>
      <c r="BG166" s="163">
        <f t="shared" si="454"/>
        <v>0</v>
      </c>
      <c r="BH166" s="40" t="s">
        <v>94</v>
      </c>
      <c r="BI166" s="885">
        <v>0.01</v>
      </c>
      <c r="BJ166" s="163">
        <f t="shared" si="435"/>
        <v>3.7800000000000004E-3</v>
      </c>
      <c r="BK166" s="40"/>
      <c r="BL166" s="61"/>
      <c r="BM166" s="179">
        <f t="shared" si="436"/>
        <v>0</v>
      </c>
      <c r="BN166" s="163">
        <f t="shared" si="527"/>
        <v>0</v>
      </c>
      <c r="BO166" s="39"/>
      <c r="BP166" s="57"/>
      <c r="BQ166" s="179">
        <f t="shared" si="437"/>
        <v>0</v>
      </c>
      <c r="BR166" s="163">
        <f t="shared" si="455"/>
        <v>0</v>
      </c>
      <c r="BS166" s="39"/>
      <c r="BT166" s="62"/>
      <c r="BU166" s="179">
        <f t="shared" si="438"/>
        <v>0</v>
      </c>
      <c r="BV166" s="163">
        <f t="shared" si="456"/>
        <v>0</v>
      </c>
      <c r="BW166" s="39"/>
      <c r="BX166" s="56"/>
      <c r="BY166" s="178">
        <f t="shared" si="439"/>
        <v>0</v>
      </c>
      <c r="BZ166" s="163">
        <f t="shared" si="457"/>
        <v>0</v>
      </c>
      <c r="CA166" s="40"/>
      <c r="CB166" s="58"/>
      <c r="CC166" s="179">
        <f t="shared" si="440"/>
        <v>0</v>
      </c>
      <c r="CD166" s="163">
        <f t="shared" si="458"/>
        <v>0</v>
      </c>
      <c r="CE166" s="39"/>
      <c r="CF166" s="62"/>
      <c r="CG166" s="179">
        <f t="shared" si="441"/>
        <v>0</v>
      </c>
      <c r="CH166" s="163">
        <f t="shared" si="459"/>
        <v>0</v>
      </c>
      <c r="CI166" s="39"/>
      <c r="CJ166" s="56"/>
      <c r="CK166" s="178">
        <f t="shared" si="442"/>
        <v>0</v>
      </c>
      <c r="CL166" s="163">
        <f t="shared" si="460"/>
        <v>0</v>
      </c>
      <c r="CM166" s="40"/>
      <c r="CN166" s="86"/>
      <c r="CO166" s="179">
        <f t="shared" si="443"/>
        <v>0</v>
      </c>
      <c r="CP166" s="163">
        <f t="shared" si="528"/>
        <v>0</v>
      </c>
      <c r="CQ166" s="228" t="s">
        <v>94</v>
      </c>
      <c r="CR166" s="61">
        <v>0.01</v>
      </c>
      <c r="CS166" s="167">
        <f t="shared" si="444"/>
        <v>3.7800000000000004E-3</v>
      </c>
      <c r="CT166" s="40"/>
      <c r="CU166" s="59"/>
      <c r="CV166" s="179">
        <f t="shared" si="445"/>
        <v>0</v>
      </c>
      <c r="CW166" s="163">
        <f t="shared" si="408"/>
        <v>0</v>
      </c>
      <c r="CX166" s="39"/>
      <c r="CY166" s="189"/>
      <c r="CZ166" s="179">
        <f t="shared" si="446"/>
        <v>0</v>
      </c>
      <c r="DA166" s="163">
        <f t="shared" si="461"/>
        <v>0</v>
      </c>
      <c r="DB166" s="39"/>
      <c r="DC166" s="63"/>
      <c r="DD166" s="179">
        <f t="shared" si="447"/>
        <v>0</v>
      </c>
      <c r="DE166" s="163">
        <f t="shared" si="462"/>
        <v>0</v>
      </c>
      <c r="DF166" s="39"/>
      <c r="DG166" s="62"/>
      <c r="DH166" s="729">
        <f t="shared" si="448"/>
        <v>0</v>
      </c>
      <c r="DI166" s="72">
        <f t="shared" si="463"/>
        <v>0</v>
      </c>
      <c r="DJ166" s="40"/>
      <c r="DK166" s="59"/>
      <c r="DL166" s="163">
        <f t="shared" si="449"/>
        <v>0</v>
      </c>
      <c r="DM166" s="178">
        <f t="shared" si="464"/>
        <v>0</v>
      </c>
      <c r="DN166" s="39"/>
      <c r="DO166" s="63"/>
      <c r="DP166" s="179">
        <f t="shared" si="450"/>
        <v>0</v>
      </c>
      <c r="DQ166" s="221">
        <f t="shared" si="465"/>
        <v>0</v>
      </c>
      <c r="DR166" s="305"/>
    </row>
    <row r="167" spans="1:122" outlineLevel="1" x14ac:dyDescent="0.25">
      <c r="A167" s="46">
        <f t="shared" si="498"/>
        <v>43254</v>
      </c>
      <c r="B167" s="23">
        <v>922</v>
      </c>
      <c r="C167" s="185">
        <v>7.6</v>
      </c>
      <c r="D167" s="24">
        <v>1</v>
      </c>
      <c r="E167" s="26">
        <v>1345</v>
      </c>
      <c r="F167" s="26">
        <f t="shared" si="466"/>
        <v>1345</v>
      </c>
      <c r="G167" s="163">
        <f t="shared" si="467"/>
        <v>1240.0899999999999</v>
      </c>
      <c r="H167" s="24">
        <v>1</v>
      </c>
      <c r="I167" s="26">
        <v>942</v>
      </c>
      <c r="J167" s="26">
        <f t="shared" si="468"/>
        <v>942</v>
      </c>
      <c r="K167" s="163">
        <f t="shared" si="469"/>
        <v>868.524</v>
      </c>
      <c r="L167" s="49">
        <v>87</v>
      </c>
      <c r="M167" s="41">
        <v>114.3</v>
      </c>
      <c r="N167" s="26">
        <v>50</v>
      </c>
      <c r="O167" s="26">
        <f t="shared" si="470"/>
        <v>545.99999999999989</v>
      </c>
      <c r="P167" s="163">
        <f t="shared" si="471"/>
        <v>503.41199999999986</v>
      </c>
      <c r="Q167" s="24">
        <v>20</v>
      </c>
      <c r="R167" s="41">
        <v>1.2</v>
      </c>
      <c r="S167" s="41">
        <f t="shared" si="472"/>
        <v>24</v>
      </c>
      <c r="T167" s="168">
        <f t="shared" si="473"/>
        <v>22.128</v>
      </c>
      <c r="U167" s="28"/>
      <c r="V167" s="221">
        <f t="shared" ref="V167" si="531">IF(U167=0,0,IF(COUNT(B167)=0,0,(AVERAGE(B167)*U167/1000)))</f>
        <v>0</v>
      </c>
      <c r="W167" s="185">
        <v>10.9</v>
      </c>
      <c r="X167" s="27">
        <v>1</v>
      </c>
      <c r="Y167" s="26">
        <v>843</v>
      </c>
      <c r="Z167" s="186">
        <f t="shared" si="475"/>
        <v>843</v>
      </c>
      <c r="AA167" s="221">
        <f t="shared" si="483"/>
        <v>777.24599999999998</v>
      </c>
      <c r="AB167" s="49">
        <v>87.8</v>
      </c>
      <c r="AC167" s="41">
        <v>91.1</v>
      </c>
      <c r="AD167" s="26">
        <v>100</v>
      </c>
      <c r="AE167" s="186">
        <f t="shared" si="476"/>
        <v>32.999999999999972</v>
      </c>
      <c r="AF167" s="163">
        <f t="shared" si="484"/>
        <v>30.425999999999974</v>
      </c>
      <c r="AG167" s="224">
        <v>1</v>
      </c>
      <c r="AH167" s="41">
        <v>0.26</v>
      </c>
      <c r="AI167" s="187">
        <f t="shared" si="477"/>
        <v>0.26</v>
      </c>
      <c r="AJ167" s="168">
        <f t="shared" si="485"/>
        <v>0.23971999999999999</v>
      </c>
      <c r="AK167" s="870"/>
      <c r="AL167" s="731"/>
      <c r="AM167" s="163">
        <f t="shared" ref="AM167" si="532">IF(AL167=0,0,AVERAGE(B160:B167)*(AL167)/1000)</f>
        <v>0</v>
      </c>
      <c r="AN167" s="29">
        <f t="shared" si="416"/>
        <v>37.323420074349443</v>
      </c>
      <c r="AO167" s="25">
        <f t="shared" si="479"/>
        <v>93.956043956043956</v>
      </c>
      <c r="AP167" s="273">
        <f t="shared" si="480"/>
        <v>98.916666666666657</v>
      </c>
      <c r="AQ167" s="73">
        <v>53.1</v>
      </c>
      <c r="AR167" s="49"/>
      <c r="AS167" s="41"/>
      <c r="AT167" s="41"/>
      <c r="AU167" s="72">
        <f t="shared" si="481"/>
        <v>0</v>
      </c>
      <c r="AV167" s="222"/>
      <c r="AW167" s="199"/>
      <c r="AX167" s="7"/>
      <c r="AY167" s="188"/>
      <c r="AZ167" s="39"/>
      <c r="BA167" s="58"/>
      <c r="BB167" s="179">
        <f t="shared" si="433"/>
        <v>0</v>
      </c>
      <c r="BC167" s="163">
        <f t="shared" si="453"/>
        <v>0</v>
      </c>
      <c r="BD167" s="40"/>
      <c r="BE167" s="58"/>
      <c r="BF167" s="179">
        <f t="shared" si="434"/>
        <v>0</v>
      </c>
      <c r="BG167" s="163">
        <f t="shared" si="454"/>
        <v>0</v>
      </c>
      <c r="BH167" s="40" t="s">
        <v>94</v>
      </c>
      <c r="BI167" s="885">
        <v>0.01</v>
      </c>
      <c r="BJ167" s="163">
        <f t="shared" si="435"/>
        <v>4.6100000000000004E-3</v>
      </c>
      <c r="BK167" s="40"/>
      <c r="BL167" s="61"/>
      <c r="BM167" s="179">
        <f t="shared" si="436"/>
        <v>0</v>
      </c>
      <c r="BN167" s="163">
        <f t="shared" si="527"/>
        <v>0</v>
      </c>
      <c r="BO167" s="39"/>
      <c r="BP167" s="57"/>
      <c r="BQ167" s="179">
        <f t="shared" si="437"/>
        <v>0</v>
      </c>
      <c r="BR167" s="163">
        <f t="shared" si="455"/>
        <v>0</v>
      </c>
      <c r="BS167" s="39"/>
      <c r="BT167" s="62"/>
      <c r="BU167" s="179">
        <f t="shared" si="438"/>
        <v>0</v>
      </c>
      <c r="BV167" s="163">
        <f t="shared" si="456"/>
        <v>0</v>
      </c>
      <c r="BW167" s="39"/>
      <c r="BX167" s="56"/>
      <c r="BY167" s="178">
        <f t="shared" si="439"/>
        <v>0</v>
      </c>
      <c r="BZ167" s="163">
        <f t="shared" si="457"/>
        <v>0</v>
      </c>
      <c r="CA167" s="40"/>
      <c r="CB167" s="58"/>
      <c r="CC167" s="179">
        <f t="shared" si="440"/>
        <v>0</v>
      </c>
      <c r="CD167" s="163">
        <f t="shared" si="458"/>
        <v>0</v>
      </c>
      <c r="CE167" s="39"/>
      <c r="CF167" s="62"/>
      <c r="CG167" s="179">
        <f t="shared" si="441"/>
        <v>0</v>
      </c>
      <c r="CH167" s="163">
        <f t="shared" si="459"/>
        <v>0</v>
      </c>
      <c r="CI167" s="39"/>
      <c r="CJ167" s="56"/>
      <c r="CK167" s="178">
        <f t="shared" si="442"/>
        <v>0</v>
      </c>
      <c r="CL167" s="163">
        <f t="shared" si="460"/>
        <v>0</v>
      </c>
      <c r="CM167" s="40"/>
      <c r="CN167" s="86"/>
      <c r="CO167" s="179">
        <f t="shared" si="443"/>
        <v>0</v>
      </c>
      <c r="CP167" s="163">
        <f t="shared" si="528"/>
        <v>0</v>
      </c>
      <c r="CQ167" s="228" t="s">
        <v>94</v>
      </c>
      <c r="CR167" s="61">
        <v>0.01</v>
      </c>
      <c r="CS167" s="167">
        <f t="shared" si="444"/>
        <v>4.6100000000000004E-3</v>
      </c>
      <c r="CT167" s="40"/>
      <c r="CU167" s="59"/>
      <c r="CV167" s="179">
        <f t="shared" si="445"/>
        <v>0</v>
      </c>
      <c r="CW167" s="163">
        <f t="shared" si="408"/>
        <v>0</v>
      </c>
      <c r="CX167" s="39"/>
      <c r="CY167" s="189"/>
      <c r="CZ167" s="179">
        <f t="shared" si="446"/>
        <v>0</v>
      </c>
      <c r="DA167" s="163">
        <f t="shared" si="461"/>
        <v>0</v>
      </c>
      <c r="DB167" s="39"/>
      <c r="DC167" s="63"/>
      <c r="DD167" s="179">
        <f t="shared" si="447"/>
        <v>0</v>
      </c>
      <c r="DE167" s="163">
        <f t="shared" si="462"/>
        <v>0</v>
      </c>
      <c r="DF167" s="39"/>
      <c r="DG167" s="62"/>
      <c r="DH167" s="729">
        <f t="shared" si="448"/>
        <v>0</v>
      </c>
      <c r="DI167" s="72">
        <f t="shared" si="463"/>
        <v>0</v>
      </c>
      <c r="DJ167" s="40"/>
      <c r="DK167" s="59"/>
      <c r="DL167" s="163">
        <f t="shared" si="449"/>
        <v>0</v>
      </c>
      <c r="DM167" s="178">
        <f t="shared" si="464"/>
        <v>0</v>
      </c>
      <c r="DN167" s="39"/>
      <c r="DO167" s="63"/>
      <c r="DP167" s="179">
        <f t="shared" si="450"/>
        <v>0</v>
      </c>
      <c r="DQ167" s="221">
        <f t="shared" si="465"/>
        <v>0</v>
      </c>
      <c r="DR167" s="305"/>
    </row>
    <row r="168" spans="1:122" outlineLevel="1" x14ac:dyDescent="0.25">
      <c r="A168" s="46">
        <f t="shared" si="498"/>
        <v>43255</v>
      </c>
      <c r="B168" s="23">
        <v>809</v>
      </c>
      <c r="C168" s="185">
        <v>7.9</v>
      </c>
      <c r="D168" s="24">
        <v>1</v>
      </c>
      <c r="E168" s="26">
        <v>1690</v>
      </c>
      <c r="F168" s="26">
        <f t="shared" si="466"/>
        <v>1690</v>
      </c>
      <c r="G168" s="163">
        <f t="shared" si="467"/>
        <v>1367.21</v>
      </c>
      <c r="H168" s="24">
        <v>1</v>
      </c>
      <c r="I168" s="26">
        <v>917</v>
      </c>
      <c r="J168" s="26">
        <f t="shared" si="468"/>
        <v>917</v>
      </c>
      <c r="K168" s="163">
        <f t="shared" si="469"/>
        <v>741.85299999999995</v>
      </c>
      <c r="L168" s="49">
        <v>85.4</v>
      </c>
      <c r="M168" s="41">
        <v>104.9</v>
      </c>
      <c r="N168" s="26">
        <v>30</v>
      </c>
      <c r="O168" s="26">
        <f t="shared" si="470"/>
        <v>650</v>
      </c>
      <c r="P168" s="163">
        <f t="shared" si="471"/>
        <v>525.85</v>
      </c>
      <c r="Q168" s="24">
        <v>20</v>
      </c>
      <c r="R168" s="41">
        <v>1.05</v>
      </c>
      <c r="S168" s="41">
        <f t="shared" si="472"/>
        <v>21</v>
      </c>
      <c r="T168" s="168">
        <f t="shared" si="473"/>
        <v>16.989000000000001</v>
      </c>
      <c r="U168" s="28"/>
      <c r="V168" s="221">
        <f t="shared" ref="V168" si="533">IF(U168=0,0,AVERAGE(B166:B168)*(U168)/1000)</f>
        <v>0</v>
      </c>
      <c r="W168" s="185">
        <v>8.6999999999999993</v>
      </c>
      <c r="X168" s="27">
        <v>1</v>
      </c>
      <c r="Y168" s="26">
        <v>814</v>
      </c>
      <c r="Z168" s="186">
        <f t="shared" si="475"/>
        <v>814</v>
      </c>
      <c r="AA168" s="221">
        <f t="shared" si="483"/>
        <v>658.52599999999995</v>
      </c>
      <c r="AB168" s="49">
        <v>86.5</v>
      </c>
      <c r="AC168" s="41">
        <v>88.3</v>
      </c>
      <c r="AD168" s="26">
        <v>100</v>
      </c>
      <c r="AE168" s="186">
        <f t="shared" si="476"/>
        <v>17.999999999999972</v>
      </c>
      <c r="AF168" s="163">
        <f t="shared" si="484"/>
        <v>14.561999999999976</v>
      </c>
      <c r="AG168" s="224">
        <v>1</v>
      </c>
      <c r="AH168" s="41">
        <v>0.40600000000000003</v>
      </c>
      <c r="AI168" s="187">
        <f t="shared" si="477"/>
        <v>0.40600000000000003</v>
      </c>
      <c r="AJ168" s="168">
        <f t="shared" si="485"/>
        <v>0.32845400000000002</v>
      </c>
      <c r="AK168" s="870"/>
      <c r="AL168" s="731"/>
      <c r="AM168" s="163">
        <f t="shared" ref="AM168" si="534">IF(AL168=0,0,AVERAGE(B163:B168)*(AL168)/1000)</f>
        <v>0</v>
      </c>
      <c r="AN168" s="29">
        <f t="shared" si="416"/>
        <v>51.834319526627212</v>
      </c>
      <c r="AO168" s="25">
        <f t="shared" si="479"/>
        <v>97.230769230769226</v>
      </c>
      <c r="AP168" s="273">
        <f t="shared" si="480"/>
        <v>98.066666666666663</v>
      </c>
      <c r="AQ168" s="259">
        <v>52.5</v>
      </c>
      <c r="AR168" s="49">
        <v>21.852599999999999</v>
      </c>
      <c r="AS168" s="41">
        <v>26.933599999999998</v>
      </c>
      <c r="AT168" s="41">
        <v>24.827100000000002</v>
      </c>
      <c r="AU168" s="71">
        <f t="shared" si="481"/>
        <v>58.541625664239383</v>
      </c>
      <c r="AV168" s="222"/>
      <c r="AW168" s="199"/>
      <c r="AX168" s="7" t="s">
        <v>284</v>
      </c>
      <c r="AY168" s="188"/>
      <c r="AZ168" s="39"/>
      <c r="BA168" s="58"/>
      <c r="BB168" s="179">
        <f t="shared" si="433"/>
        <v>0</v>
      </c>
      <c r="BC168" s="163">
        <f t="shared" si="453"/>
        <v>0</v>
      </c>
      <c r="BD168" s="40"/>
      <c r="BE168" s="58"/>
      <c r="BF168" s="179">
        <f t="shared" si="434"/>
        <v>0</v>
      </c>
      <c r="BG168" s="163">
        <f t="shared" si="454"/>
        <v>0</v>
      </c>
      <c r="BH168" s="40" t="s">
        <v>94</v>
      </c>
      <c r="BI168" s="885">
        <v>0.01</v>
      </c>
      <c r="BJ168" s="163">
        <f t="shared" si="435"/>
        <v>4.045E-3</v>
      </c>
      <c r="BK168" s="40"/>
      <c r="BL168" s="61"/>
      <c r="BM168" s="179">
        <f t="shared" si="436"/>
        <v>0</v>
      </c>
      <c r="BN168" s="163">
        <f t="shared" si="527"/>
        <v>0</v>
      </c>
      <c r="BO168" s="39"/>
      <c r="BP168" s="57"/>
      <c r="BQ168" s="179">
        <f t="shared" si="437"/>
        <v>0</v>
      </c>
      <c r="BR168" s="163">
        <f t="shared" si="455"/>
        <v>0</v>
      </c>
      <c r="BS168" s="39"/>
      <c r="BT168" s="62"/>
      <c r="BU168" s="179">
        <f t="shared" si="438"/>
        <v>0</v>
      </c>
      <c r="BV168" s="163">
        <f t="shared" si="456"/>
        <v>0</v>
      </c>
      <c r="BW168" s="39"/>
      <c r="BX168" s="56"/>
      <c r="BY168" s="178">
        <f t="shared" si="439"/>
        <v>0</v>
      </c>
      <c r="BZ168" s="163">
        <f t="shared" si="457"/>
        <v>0</v>
      </c>
      <c r="CA168" s="40"/>
      <c r="CB168" s="58"/>
      <c r="CC168" s="179">
        <f t="shared" si="440"/>
        <v>0</v>
      </c>
      <c r="CD168" s="163">
        <f t="shared" si="458"/>
        <v>0</v>
      </c>
      <c r="CE168" s="39"/>
      <c r="CF168" s="62"/>
      <c r="CG168" s="179">
        <f t="shared" si="441"/>
        <v>0</v>
      </c>
      <c r="CH168" s="163">
        <f t="shared" si="459"/>
        <v>0</v>
      </c>
      <c r="CI168" s="39"/>
      <c r="CJ168" s="56"/>
      <c r="CK168" s="178">
        <f t="shared" si="442"/>
        <v>0</v>
      </c>
      <c r="CL168" s="163">
        <f t="shared" si="460"/>
        <v>0</v>
      </c>
      <c r="CM168" s="40"/>
      <c r="CN168" s="86"/>
      <c r="CO168" s="179">
        <f t="shared" si="443"/>
        <v>0</v>
      </c>
      <c r="CP168" s="163">
        <f t="shared" si="528"/>
        <v>0</v>
      </c>
      <c r="CQ168" s="228" t="s">
        <v>94</v>
      </c>
      <c r="CR168" s="61">
        <v>0.01</v>
      </c>
      <c r="CS168" s="167">
        <f t="shared" si="444"/>
        <v>4.045E-3</v>
      </c>
      <c r="CT168" s="40"/>
      <c r="CU168" s="59"/>
      <c r="CV168" s="179">
        <f t="shared" si="445"/>
        <v>0</v>
      </c>
      <c r="CW168" s="163">
        <f t="shared" si="408"/>
        <v>0</v>
      </c>
      <c r="CX168" s="39"/>
      <c r="CY168" s="189"/>
      <c r="CZ168" s="179">
        <f t="shared" si="446"/>
        <v>0</v>
      </c>
      <c r="DA168" s="163">
        <f t="shared" si="461"/>
        <v>0</v>
      </c>
      <c r="DB168" s="39"/>
      <c r="DC168" s="63"/>
      <c r="DD168" s="179">
        <f t="shared" si="447"/>
        <v>0</v>
      </c>
      <c r="DE168" s="163">
        <f t="shared" si="462"/>
        <v>0</v>
      </c>
      <c r="DF168" s="39"/>
      <c r="DG168" s="62"/>
      <c r="DH168" s="729">
        <f t="shared" si="448"/>
        <v>0</v>
      </c>
      <c r="DI168" s="72">
        <f t="shared" si="463"/>
        <v>0</v>
      </c>
      <c r="DJ168" s="40"/>
      <c r="DK168" s="59"/>
      <c r="DL168" s="163">
        <f t="shared" si="449"/>
        <v>0</v>
      </c>
      <c r="DM168" s="178">
        <f t="shared" si="464"/>
        <v>0</v>
      </c>
      <c r="DN168" s="39"/>
      <c r="DO168" s="63">
        <v>0.2</v>
      </c>
      <c r="DP168" s="179">
        <f t="shared" si="450"/>
        <v>0.1618</v>
      </c>
      <c r="DQ168" s="221">
        <f t="shared" si="465"/>
        <v>0.1618</v>
      </c>
      <c r="DR168" s="305"/>
    </row>
    <row r="169" spans="1:122" outlineLevel="1" x14ac:dyDescent="0.25">
      <c r="A169" s="46">
        <f t="shared" si="498"/>
        <v>43256</v>
      </c>
      <c r="B169" s="23">
        <v>790</v>
      </c>
      <c r="C169" s="185">
        <v>7.8</v>
      </c>
      <c r="D169" s="24">
        <v>1</v>
      </c>
      <c r="E169" s="26">
        <v>1947</v>
      </c>
      <c r="F169" s="26">
        <f t="shared" si="466"/>
        <v>1947</v>
      </c>
      <c r="G169" s="163">
        <f t="shared" si="467"/>
        <v>1538.13</v>
      </c>
      <c r="H169" s="24">
        <v>1</v>
      </c>
      <c r="I169" s="26">
        <v>700</v>
      </c>
      <c r="J169" s="26">
        <f t="shared" si="468"/>
        <v>700</v>
      </c>
      <c r="K169" s="163">
        <f t="shared" si="469"/>
        <v>553</v>
      </c>
      <c r="L169" s="49">
        <v>88.8</v>
      </c>
      <c r="M169" s="41">
        <v>167.7</v>
      </c>
      <c r="N169" s="26">
        <v>38</v>
      </c>
      <c r="O169" s="26">
        <f t="shared" si="470"/>
        <v>2076.3157894736837</v>
      </c>
      <c r="P169" s="163">
        <f t="shared" si="471"/>
        <v>1640.2894736842102</v>
      </c>
      <c r="Q169" s="24">
        <v>10</v>
      </c>
      <c r="R169" s="41">
        <v>3.95</v>
      </c>
      <c r="S169" s="41">
        <f t="shared" si="472"/>
        <v>39.5</v>
      </c>
      <c r="T169" s="168">
        <f t="shared" si="473"/>
        <v>31.204999999999998</v>
      </c>
      <c r="U169" s="28">
        <v>70.400000000000006</v>
      </c>
      <c r="V169" s="221">
        <f t="shared" ref="V169" si="535">IF(U169=0,0,IF(COUNT(B169)=0,0,(AVERAGE(B169)*U169/1000)))</f>
        <v>55.616000000000007</v>
      </c>
      <c r="W169" s="185">
        <v>8.8000000000000007</v>
      </c>
      <c r="X169" s="27">
        <v>1</v>
      </c>
      <c r="Y169" s="26">
        <v>523</v>
      </c>
      <c r="Z169" s="186">
        <f t="shared" si="475"/>
        <v>523</v>
      </c>
      <c r="AA169" s="221">
        <f t="shared" si="483"/>
        <v>413.17</v>
      </c>
      <c r="AB169" s="49">
        <v>87.4</v>
      </c>
      <c r="AC169" s="41">
        <v>90.5</v>
      </c>
      <c r="AD169" s="26">
        <v>100</v>
      </c>
      <c r="AE169" s="186">
        <f t="shared" si="476"/>
        <v>30.999999999999947</v>
      </c>
      <c r="AF169" s="163">
        <f t="shared" si="484"/>
        <v>24.489999999999956</v>
      </c>
      <c r="AG169" s="224">
        <v>1</v>
      </c>
      <c r="AH169" s="41">
        <v>0.48399999999999999</v>
      </c>
      <c r="AI169" s="187">
        <f t="shared" si="477"/>
        <v>0.48399999999999999</v>
      </c>
      <c r="AJ169" s="168">
        <f t="shared" si="485"/>
        <v>0.38236000000000003</v>
      </c>
      <c r="AK169" s="870"/>
      <c r="AL169" s="731">
        <v>10</v>
      </c>
      <c r="AM169" s="163">
        <f t="shared" ref="AM169" si="536">IF(AL169=0,0,AVERAGE(B162:B169)*(AL169)/1000)</f>
        <v>8.0237499999999997</v>
      </c>
      <c r="AN169" s="29">
        <f t="shared" si="416"/>
        <v>73.138161273754491</v>
      </c>
      <c r="AO169" s="25">
        <f t="shared" si="479"/>
        <v>98.50697084917617</v>
      </c>
      <c r="AP169" s="273">
        <f t="shared" si="480"/>
        <v>98.774683544303798</v>
      </c>
      <c r="AQ169" s="73">
        <v>52.7</v>
      </c>
      <c r="AR169" s="49"/>
      <c r="AS169" s="41"/>
      <c r="AT169" s="41"/>
      <c r="AU169" s="72">
        <f t="shared" si="481"/>
        <v>0</v>
      </c>
      <c r="AV169" s="222"/>
      <c r="AW169" s="199"/>
      <c r="AX169" s="7" t="s">
        <v>284</v>
      </c>
      <c r="AY169" s="188"/>
      <c r="AZ169" s="39"/>
      <c r="BA169" s="58">
        <v>23</v>
      </c>
      <c r="BB169" s="179">
        <f t="shared" si="433"/>
        <v>18.170000000000002</v>
      </c>
      <c r="BC169" s="163">
        <f t="shared" si="453"/>
        <v>18.170000000000002</v>
      </c>
      <c r="BD169" s="40"/>
      <c r="BE169" s="58">
        <v>0.16300000000000001</v>
      </c>
      <c r="BF169" s="179">
        <f t="shared" si="434"/>
        <v>0.12877000000000002</v>
      </c>
      <c r="BG169" s="163">
        <f t="shared" si="454"/>
        <v>0.12877000000000002</v>
      </c>
      <c r="BH169" s="40" t="s">
        <v>94</v>
      </c>
      <c r="BI169" s="885">
        <v>0.01</v>
      </c>
      <c r="BJ169" s="163">
        <f t="shared" si="435"/>
        <v>3.9500000000000004E-3</v>
      </c>
      <c r="BK169" s="40" t="s">
        <v>94</v>
      </c>
      <c r="BL169" s="61">
        <v>0.03</v>
      </c>
      <c r="BM169" s="179">
        <f t="shared" si="436"/>
        <v>1.1849999999999999E-2</v>
      </c>
      <c r="BN169" s="163">
        <f t="shared" si="527"/>
        <v>2.3699999999999999E-2</v>
      </c>
      <c r="BO169" s="39"/>
      <c r="BP169" s="57">
        <v>30.93</v>
      </c>
      <c r="BQ169" s="179">
        <f t="shared" si="437"/>
        <v>24.434699999999999</v>
      </c>
      <c r="BR169" s="163">
        <f t="shared" si="455"/>
        <v>24.434699999999999</v>
      </c>
      <c r="BS169" s="39"/>
      <c r="BT169" s="62">
        <v>6.7859999999999996</v>
      </c>
      <c r="BU169" s="179">
        <f t="shared" si="438"/>
        <v>5.3609399999999994</v>
      </c>
      <c r="BV169" s="163">
        <f t="shared" si="456"/>
        <v>5.3609399999999994</v>
      </c>
      <c r="BW169" s="39"/>
      <c r="BX169" s="56">
        <v>0.21299999999999999</v>
      </c>
      <c r="BY169" s="178">
        <f t="shared" si="439"/>
        <v>0.16826999999999998</v>
      </c>
      <c r="BZ169" s="163">
        <f t="shared" si="457"/>
        <v>0.16826999999999998</v>
      </c>
      <c r="CA169" s="40" t="s">
        <v>94</v>
      </c>
      <c r="CB169" s="58">
        <v>0.06</v>
      </c>
      <c r="CC169" s="179">
        <f t="shared" si="440"/>
        <v>2.3699999999999999E-2</v>
      </c>
      <c r="CD169" s="163">
        <f t="shared" si="458"/>
        <v>4.7399999999999998E-2</v>
      </c>
      <c r="CE169" s="39"/>
      <c r="CF169" s="62">
        <v>32.479999999999997</v>
      </c>
      <c r="CG169" s="179">
        <f t="shared" si="441"/>
        <v>25.659199999999998</v>
      </c>
      <c r="CH169" s="163">
        <f t="shared" si="459"/>
        <v>25.659199999999998</v>
      </c>
      <c r="CI169" s="39"/>
      <c r="CJ169" s="56">
        <v>1</v>
      </c>
      <c r="CK169" s="178">
        <f t="shared" si="442"/>
        <v>0.79</v>
      </c>
      <c r="CL169" s="163">
        <f t="shared" si="460"/>
        <v>0.79</v>
      </c>
      <c r="CM169" s="40" t="s">
        <v>94</v>
      </c>
      <c r="CN169" s="86">
        <v>0.06</v>
      </c>
      <c r="CO169" s="179">
        <f t="shared" si="443"/>
        <v>2.3699999999999999E-2</v>
      </c>
      <c r="CP169" s="163">
        <f t="shared" si="528"/>
        <v>4.7399999999999998E-2</v>
      </c>
      <c r="CQ169" s="228" t="s">
        <v>94</v>
      </c>
      <c r="CR169" s="61">
        <v>0.01</v>
      </c>
      <c r="CS169" s="167">
        <f t="shared" si="444"/>
        <v>3.9500000000000004E-3</v>
      </c>
      <c r="CT169" s="40"/>
      <c r="CU169" s="59">
        <v>0.10199999999999999</v>
      </c>
      <c r="CV169" s="179">
        <f t="shared" si="445"/>
        <v>8.0579999999999999E-2</v>
      </c>
      <c r="CW169" s="163">
        <f t="shared" si="408"/>
        <v>8.0579999999999999E-2</v>
      </c>
      <c r="CX169" s="39"/>
      <c r="CY169" s="189">
        <v>0.84899999999999998</v>
      </c>
      <c r="CZ169" s="179">
        <f t="shared" si="446"/>
        <v>0.67071000000000003</v>
      </c>
      <c r="DA169" s="163">
        <f t="shared" si="461"/>
        <v>0.67071000000000003</v>
      </c>
      <c r="DB169" s="39"/>
      <c r="DC169" s="63">
        <v>0.157</v>
      </c>
      <c r="DD169" s="179">
        <f t="shared" si="447"/>
        <v>0.12403</v>
      </c>
      <c r="DE169" s="163">
        <f t="shared" si="462"/>
        <v>0.12403</v>
      </c>
      <c r="DF169" s="39"/>
      <c r="DG169" s="62">
        <v>0.124</v>
      </c>
      <c r="DH169" s="729">
        <f t="shared" si="448"/>
        <v>9.7959999999999992E-2</v>
      </c>
      <c r="DI169" s="72">
        <f t="shared" si="463"/>
        <v>9.7959999999999992E-2</v>
      </c>
      <c r="DJ169" s="40" t="s">
        <v>94</v>
      </c>
      <c r="DK169" s="59">
        <v>0.06</v>
      </c>
      <c r="DL169" s="163">
        <f t="shared" si="449"/>
        <v>2.3699999999999999E-2</v>
      </c>
      <c r="DM169" s="178">
        <f t="shared" si="464"/>
        <v>4.7399999999999998E-2</v>
      </c>
      <c r="DN169" s="39"/>
      <c r="DO169" s="63">
        <v>0.44851000000000002</v>
      </c>
      <c r="DP169" s="179">
        <f t="shared" si="450"/>
        <v>0.3543229</v>
      </c>
      <c r="DQ169" s="221">
        <f t="shared" si="465"/>
        <v>0.3543229</v>
      </c>
      <c r="DR169" s="305"/>
    </row>
    <row r="170" spans="1:122" outlineLevel="1" x14ac:dyDescent="0.25">
      <c r="A170" s="46">
        <f t="shared" si="498"/>
        <v>43257</v>
      </c>
      <c r="B170" s="23">
        <v>795</v>
      </c>
      <c r="C170" s="185">
        <v>7.8</v>
      </c>
      <c r="D170" s="24">
        <v>1</v>
      </c>
      <c r="E170" s="26">
        <v>3273</v>
      </c>
      <c r="F170" s="26">
        <f t="shared" si="466"/>
        <v>3273</v>
      </c>
      <c r="G170" s="163">
        <f t="shared" si="467"/>
        <v>2602.0349999999999</v>
      </c>
      <c r="H170" s="24">
        <v>1</v>
      </c>
      <c r="I170" s="26">
        <v>628</v>
      </c>
      <c r="J170" s="26">
        <f t="shared" si="468"/>
        <v>628</v>
      </c>
      <c r="K170" s="163">
        <f t="shared" si="469"/>
        <v>499.26</v>
      </c>
      <c r="L170" s="49">
        <v>87</v>
      </c>
      <c r="M170" s="41">
        <v>217.7</v>
      </c>
      <c r="N170" s="26">
        <v>37.5</v>
      </c>
      <c r="O170" s="26">
        <f t="shared" si="470"/>
        <v>3485.333333333333</v>
      </c>
      <c r="P170" s="163">
        <f t="shared" si="471"/>
        <v>2770.8399999999997</v>
      </c>
      <c r="Q170" s="24">
        <v>20</v>
      </c>
      <c r="R170" s="41">
        <v>3.95</v>
      </c>
      <c r="S170" s="41">
        <f t="shared" si="472"/>
        <v>79</v>
      </c>
      <c r="T170" s="168">
        <f t="shared" si="473"/>
        <v>62.805</v>
      </c>
      <c r="U170" s="28"/>
      <c r="V170" s="221">
        <f t="shared" ref="V170" si="537">IF(U170=0,0,AVERAGE(B168:B170)*(U170)/1000)</f>
        <v>0</v>
      </c>
      <c r="W170" s="185">
        <v>9.1</v>
      </c>
      <c r="X170" s="27">
        <v>1</v>
      </c>
      <c r="Y170" s="26">
        <v>558</v>
      </c>
      <c r="Z170" s="186">
        <f t="shared" si="475"/>
        <v>558</v>
      </c>
      <c r="AA170" s="221">
        <f t="shared" si="483"/>
        <v>443.61</v>
      </c>
      <c r="AB170" s="49">
        <v>87.3</v>
      </c>
      <c r="AC170" s="41">
        <v>89.5</v>
      </c>
      <c r="AD170" s="26">
        <v>100</v>
      </c>
      <c r="AE170" s="186">
        <f t="shared" si="476"/>
        <v>22.000000000000028</v>
      </c>
      <c r="AF170" s="163">
        <f t="shared" si="484"/>
        <v>17.490000000000023</v>
      </c>
      <c r="AG170" s="224">
        <v>1</v>
      </c>
      <c r="AH170" s="41">
        <v>0.42299999999999999</v>
      </c>
      <c r="AI170" s="187">
        <f t="shared" si="477"/>
        <v>0.42299999999999999</v>
      </c>
      <c r="AJ170" s="168">
        <f t="shared" si="485"/>
        <v>0.33628499999999995</v>
      </c>
      <c r="AK170" s="870"/>
      <c r="AL170" s="731"/>
      <c r="AM170" s="163">
        <f t="shared" ref="AM170" si="538">IF(AL170=0,0,AVERAGE(B165:B170)*(AL170)/1000)</f>
        <v>0</v>
      </c>
      <c r="AN170" s="29">
        <f t="shared" si="416"/>
        <v>82.951420714940426</v>
      </c>
      <c r="AO170" s="25">
        <f t="shared" si="479"/>
        <v>99.368783473603671</v>
      </c>
      <c r="AP170" s="273">
        <f t="shared" si="480"/>
        <v>99.464556962025313</v>
      </c>
      <c r="AQ170" s="259">
        <v>52.7</v>
      </c>
      <c r="AR170" s="49"/>
      <c r="AS170" s="41"/>
      <c r="AT170" s="41"/>
      <c r="AU170" s="71">
        <f t="shared" si="481"/>
        <v>0</v>
      </c>
      <c r="AV170" s="222"/>
      <c r="AW170" s="199"/>
      <c r="AX170" s="7" t="s">
        <v>284</v>
      </c>
      <c r="AY170" s="188"/>
      <c r="AZ170" s="39"/>
      <c r="BA170" s="58"/>
      <c r="BB170" s="179">
        <f t="shared" si="433"/>
        <v>0</v>
      </c>
      <c r="BC170" s="163">
        <f t="shared" si="453"/>
        <v>0</v>
      </c>
      <c r="BD170" s="40"/>
      <c r="BE170" s="58"/>
      <c r="BF170" s="179">
        <f t="shared" si="434"/>
        <v>0</v>
      </c>
      <c r="BG170" s="163">
        <f t="shared" si="454"/>
        <v>0</v>
      </c>
      <c r="BH170" s="40" t="s">
        <v>94</v>
      </c>
      <c r="BI170" s="885">
        <v>0.01</v>
      </c>
      <c r="BJ170" s="163">
        <f t="shared" si="435"/>
        <v>3.9750000000000002E-3</v>
      </c>
      <c r="BK170" s="40"/>
      <c r="BL170" s="61"/>
      <c r="BM170" s="179">
        <f t="shared" si="436"/>
        <v>0</v>
      </c>
      <c r="BN170" s="163">
        <f t="shared" si="527"/>
        <v>0</v>
      </c>
      <c r="BO170" s="39"/>
      <c r="BP170" s="57"/>
      <c r="BQ170" s="179">
        <f t="shared" si="437"/>
        <v>0</v>
      </c>
      <c r="BR170" s="163">
        <f t="shared" si="455"/>
        <v>0</v>
      </c>
      <c r="BS170" s="39"/>
      <c r="BT170" s="62"/>
      <c r="BU170" s="179">
        <f t="shared" si="438"/>
        <v>0</v>
      </c>
      <c r="BV170" s="163">
        <f t="shared" si="456"/>
        <v>0</v>
      </c>
      <c r="BW170" s="39"/>
      <c r="BX170" s="56"/>
      <c r="BY170" s="178">
        <f t="shared" si="439"/>
        <v>0</v>
      </c>
      <c r="BZ170" s="163">
        <f t="shared" si="457"/>
        <v>0</v>
      </c>
      <c r="CA170" s="40"/>
      <c r="CB170" s="58"/>
      <c r="CC170" s="179">
        <f t="shared" si="440"/>
        <v>0</v>
      </c>
      <c r="CD170" s="163">
        <f t="shared" si="458"/>
        <v>0</v>
      </c>
      <c r="CE170" s="39"/>
      <c r="CF170" s="62"/>
      <c r="CG170" s="179">
        <f t="shared" si="441"/>
        <v>0</v>
      </c>
      <c r="CH170" s="163">
        <f t="shared" si="459"/>
        <v>0</v>
      </c>
      <c r="CI170" s="39"/>
      <c r="CJ170" s="56"/>
      <c r="CK170" s="178">
        <f t="shared" si="442"/>
        <v>0</v>
      </c>
      <c r="CL170" s="163">
        <f t="shared" si="460"/>
        <v>0</v>
      </c>
      <c r="CM170" s="40"/>
      <c r="CN170" s="86"/>
      <c r="CO170" s="179">
        <f t="shared" si="443"/>
        <v>0</v>
      </c>
      <c r="CP170" s="163">
        <f t="shared" si="528"/>
        <v>0</v>
      </c>
      <c r="CQ170" s="228" t="s">
        <v>94</v>
      </c>
      <c r="CR170" s="61">
        <v>0.01</v>
      </c>
      <c r="CS170" s="167">
        <f t="shared" si="444"/>
        <v>3.9750000000000002E-3</v>
      </c>
      <c r="CT170" s="40"/>
      <c r="CU170" s="59"/>
      <c r="CV170" s="179">
        <f t="shared" si="445"/>
        <v>0</v>
      </c>
      <c r="CW170" s="163">
        <f t="shared" si="408"/>
        <v>0</v>
      </c>
      <c r="CX170" s="39"/>
      <c r="CY170" s="189"/>
      <c r="CZ170" s="179">
        <f t="shared" si="446"/>
        <v>0</v>
      </c>
      <c r="DA170" s="163">
        <f t="shared" si="461"/>
        <v>0</v>
      </c>
      <c r="DB170" s="39"/>
      <c r="DC170" s="63"/>
      <c r="DD170" s="179">
        <f t="shared" si="447"/>
        <v>0</v>
      </c>
      <c r="DE170" s="163">
        <f t="shared" si="462"/>
        <v>0</v>
      </c>
      <c r="DF170" s="39"/>
      <c r="DG170" s="62"/>
      <c r="DH170" s="729">
        <f t="shared" si="448"/>
        <v>0</v>
      </c>
      <c r="DI170" s="72">
        <f t="shared" si="463"/>
        <v>0</v>
      </c>
      <c r="DJ170" s="40"/>
      <c r="DK170" s="59"/>
      <c r="DL170" s="163">
        <f t="shared" si="449"/>
        <v>0</v>
      </c>
      <c r="DM170" s="178">
        <f t="shared" si="464"/>
        <v>0</v>
      </c>
      <c r="DN170" s="39"/>
      <c r="DO170" s="63"/>
      <c r="DP170" s="179">
        <f t="shared" si="450"/>
        <v>0</v>
      </c>
      <c r="DQ170" s="221">
        <f t="shared" si="465"/>
        <v>0</v>
      </c>
      <c r="DR170" s="305"/>
    </row>
    <row r="171" spans="1:122" outlineLevel="1" x14ac:dyDescent="0.25">
      <c r="A171" s="46">
        <f t="shared" si="498"/>
        <v>43258</v>
      </c>
      <c r="B171" s="23">
        <v>812</v>
      </c>
      <c r="C171" s="185">
        <v>8</v>
      </c>
      <c r="D171" s="24">
        <v>1</v>
      </c>
      <c r="E171" s="26">
        <v>1510</v>
      </c>
      <c r="F171" s="26">
        <f t="shared" si="466"/>
        <v>1510</v>
      </c>
      <c r="G171" s="163">
        <f t="shared" si="467"/>
        <v>1226.1199999999999</v>
      </c>
      <c r="H171" s="24">
        <v>1</v>
      </c>
      <c r="I171" s="26">
        <v>345</v>
      </c>
      <c r="J171" s="26">
        <f t="shared" si="468"/>
        <v>345</v>
      </c>
      <c r="K171" s="163">
        <f t="shared" si="469"/>
        <v>280.14</v>
      </c>
      <c r="L171" s="49">
        <v>88.7</v>
      </c>
      <c r="M171" s="41">
        <v>143.69999999999999</v>
      </c>
      <c r="N171" s="26">
        <v>36</v>
      </c>
      <c r="O171" s="26">
        <f t="shared" si="470"/>
        <v>1527.7777777777774</v>
      </c>
      <c r="P171" s="163">
        <f t="shared" si="471"/>
        <v>1240.5555555555552</v>
      </c>
      <c r="Q171" s="24">
        <v>20</v>
      </c>
      <c r="R171" s="41">
        <v>1.5</v>
      </c>
      <c r="S171" s="41">
        <f t="shared" si="472"/>
        <v>30</v>
      </c>
      <c r="T171" s="168">
        <f t="shared" si="473"/>
        <v>24.36</v>
      </c>
      <c r="U171" s="28"/>
      <c r="V171" s="221">
        <f t="shared" ref="V171" si="539">IF(U171=0,0,IF(COUNT(B171)=0,0,(AVERAGE(B171)*U171/1000)))</f>
        <v>0</v>
      </c>
      <c r="W171" s="185">
        <v>8.89</v>
      </c>
      <c r="X171" s="27">
        <v>1</v>
      </c>
      <c r="Y171" s="26">
        <v>284</v>
      </c>
      <c r="Z171" s="186">
        <f t="shared" si="475"/>
        <v>284</v>
      </c>
      <c r="AA171" s="221">
        <f t="shared" si="483"/>
        <v>230.608</v>
      </c>
      <c r="AB171" s="49">
        <v>86.1</v>
      </c>
      <c r="AC171" s="41">
        <v>87.5</v>
      </c>
      <c r="AD171" s="26">
        <v>100</v>
      </c>
      <c r="AE171" s="186">
        <f t="shared" si="476"/>
        <v>14.000000000000057</v>
      </c>
      <c r="AF171" s="163">
        <f t="shared" si="484"/>
        <v>11.368000000000045</v>
      </c>
      <c r="AG171" s="224">
        <v>1</v>
      </c>
      <c r="AH171" s="41">
        <v>0.309</v>
      </c>
      <c r="AI171" s="187">
        <f t="shared" si="477"/>
        <v>0.309</v>
      </c>
      <c r="AJ171" s="168">
        <f t="shared" si="485"/>
        <v>0.25090799999999996</v>
      </c>
      <c r="AK171" s="870"/>
      <c r="AL171" s="731"/>
      <c r="AM171" s="163">
        <f t="shared" ref="AM171" si="540">IF(AL171=0,0,AVERAGE(B164:B171)*(AL171)/1000)</f>
        <v>0</v>
      </c>
      <c r="AN171" s="29">
        <f t="shared" si="416"/>
        <v>81.192052980132445</v>
      </c>
      <c r="AO171" s="25">
        <f t="shared" si="479"/>
        <v>99.083636363636359</v>
      </c>
      <c r="AP171" s="273">
        <f t="shared" si="480"/>
        <v>98.969999999999985</v>
      </c>
      <c r="AQ171" s="73">
        <v>52.74</v>
      </c>
      <c r="AR171" s="49"/>
      <c r="AS171" s="41"/>
      <c r="AT171" s="41"/>
      <c r="AU171" s="72">
        <f t="shared" si="481"/>
        <v>0</v>
      </c>
      <c r="AV171" s="222"/>
      <c r="AW171" s="199"/>
      <c r="AX171" s="7"/>
      <c r="AY171" s="188"/>
      <c r="AZ171" s="39"/>
      <c r="BA171" s="58"/>
      <c r="BB171" s="179">
        <f t="shared" si="433"/>
        <v>0</v>
      </c>
      <c r="BC171" s="163">
        <f t="shared" si="453"/>
        <v>0</v>
      </c>
      <c r="BD171" s="40"/>
      <c r="BE171" s="58"/>
      <c r="BF171" s="179">
        <f t="shared" si="434"/>
        <v>0</v>
      </c>
      <c r="BG171" s="163">
        <f t="shared" si="454"/>
        <v>0</v>
      </c>
      <c r="BH171" s="40" t="s">
        <v>94</v>
      </c>
      <c r="BI171" s="885">
        <v>0.01</v>
      </c>
      <c r="BJ171" s="163">
        <f t="shared" si="435"/>
        <v>4.0600000000000002E-3</v>
      </c>
      <c r="BK171" s="40"/>
      <c r="BL171" s="61"/>
      <c r="BM171" s="179">
        <f t="shared" si="436"/>
        <v>0</v>
      </c>
      <c r="BN171" s="163">
        <f t="shared" si="527"/>
        <v>0</v>
      </c>
      <c r="BO171" s="39"/>
      <c r="BP171" s="57"/>
      <c r="BQ171" s="179">
        <f t="shared" si="437"/>
        <v>0</v>
      </c>
      <c r="BR171" s="163">
        <f t="shared" si="455"/>
        <v>0</v>
      </c>
      <c r="BS171" s="39"/>
      <c r="BT171" s="62"/>
      <c r="BU171" s="179">
        <f t="shared" si="438"/>
        <v>0</v>
      </c>
      <c r="BV171" s="163">
        <f t="shared" si="456"/>
        <v>0</v>
      </c>
      <c r="BW171" s="39"/>
      <c r="BX171" s="56"/>
      <c r="BY171" s="178">
        <f t="shared" si="439"/>
        <v>0</v>
      </c>
      <c r="BZ171" s="163">
        <f t="shared" si="457"/>
        <v>0</v>
      </c>
      <c r="CA171" s="40"/>
      <c r="CB171" s="58"/>
      <c r="CC171" s="179">
        <f t="shared" si="440"/>
        <v>0</v>
      </c>
      <c r="CD171" s="163">
        <f t="shared" si="458"/>
        <v>0</v>
      </c>
      <c r="CE171" s="39"/>
      <c r="CF171" s="62"/>
      <c r="CG171" s="179">
        <f t="shared" si="441"/>
        <v>0</v>
      </c>
      <c r="CH171" s="163">
        <f t="shared" si="459"/>
        <v>0</v>
      </c>
      <c r="CI171" s="39"/>
      <c r="CJ171" s="56"/>
      <c r="CK171" s="178">
        <f t="shared" si="442"/>
        <v>0</v>
      </c>
      <c r="CL171" s="163">
        <f t="shared" si="460"/>
        <v>0</v>
      </c>
      <c r="CM171" s="40"/>
      <c r="CN171" s="86"/>
      <c r="CO171" s="179">
        <f t="shared" si="443"/>
        <v>0</v>
      </c>
      <c r="CP171" s="163">
        <f t="shared" si="528"/>
        <v>0</v>
      </c>
      <c r="CQ171" s="228" t="s">
        <v>94</v>
      </c>
      <c r="CR171" s="61">
        <v>0.01</v>
      </c>
      <c r="CS171" s="167">
        <f t="shared" si="444"/>
        <v>4.0600000000000002E-3</v>
      </c>
      <c r="CT171" s="40"/>
      <c r="CU171" s="59"/>
      <c r="CV171" s="179">
        <f t="shared" si="445"/>
        <v>0</v>
      </c>
      <c r="CW171" s="163">
        <f t="shared" si="408"/>
        <v>0</v>
      </c>
      <c r="CX171" s="39"/>
      <c r="CY171" s="189"/>
      <c r="CZ171" s="179">
        <f t="shared" si="446"/>
        <v>0</v>
      </c>
      <c r="DA171" s="163">
        <f t="shared" si="461"/>
        <v>0</v>
      </c>
      <c r="DB171" s="39"/>
      <c r="DC171" s="63"/>
      <c r="DD171" s="179">
        <f t="shared" si="447"/>
        <v>0</v>
      </c>
      <c r="DE171" s="163">
        <f t="shared" si="462"/>
        <v>0</v>
      </c>
      <c r="DF171" s="39"/>
      <c r="DG171" s="62"/>
      <c r="DH171" s="729">
        <f t="shared" si="448"/>
        <v>0</v>
      </c>
      <c r="DI171" s="72">
        <f t="shared" si="463"/>
        <v>0</v>
      </c>
      <c r="DJ171" s="40"/>
      <c r="DK171" s="59"/>
      <c r="DL171" s="163">
        <f t="shared" si="449"/>
        <v>0</v>
      </c>
      <c r="DM171" s="178">
        <f t="shared" si="464"/>
        <v>0</v>
      </c>
      <c r="DN171" s="39"/>
      <c r="DO171" s="63"/>
      <c r="DP171" s="179">
        <f t="shared" si="450"/>
        <v>0</v>
      </c>
      <c r="DQ171" s="221">
        <f t="shared" si="465"/>
        <v>0</v>
      </c>
      <c r="DR171" s="305"/>
    </row>
    <row r="172" spans="1:122" outlineLevel="1" x14ac:dyDescent="0.25">
      <c r="A172" s="46">
        <f t="shared" si="498"/>
        <v>43259</v>
      </c>
      <c r="B172" s="23">
        <v>764</v>
      </c>
      <c r="C172" s="185">
        <v>7.7</v>
      </c>
      <c r="D172" s="24">
        <v>1</v>
      </c>
      <c r="E172" s="26">
        <v>3568</v>
      </c>
      <c r="F172" s="26">
        <f t="shared" si="466"/>
        <v>3568</v>
      </c>
      <c r="G172" s="163">
        <f t="shared" si="467"/>
        <v>2725.9520000000002</v>
      </c>
      <c r="H172" s="24">
        <v>1</v>
      </c>
      <c r="I172" s="26">
        <v>602</v>
      </c>
      <c r="J172" s="26">
        <f t="shared" si="468"/>
        <v>602</v>
      </c>
      <c r="K172" s="163">
        <f t="shared" si="469"/>
        <v>459.928</v>
      </c>
      <c r="L172" s="49">
        <v>87</v>
      </c>
      <c r="M172" s="41">
        <v>213</v>
      </c>
      <c r="N172" s="26">
        <v>33</v>
      </c>
      <c r="O172" s="26">
        <f t="shared" si="470"/>
        <v>3818.181818181818</v>
      </c>
      <c r="P172" s="163">
        <f t="shared" si="471"/>
        <v>2917.090909090909</v>
      </c>
      <c r="Q172" s="24">
        <v>20</v>
      </c>
      <c r="R172" s="41">
        <v>5.87</v>
      </c>
      <c r="S172" s="41">
        <f t="shared" si="472"/>
        <v>117.4</v>
      </c>
      <c r="T172" s="168">
        <f t="shared" si="473"/>
        <v>89.693600000000004</v>
      </c>
      <c r="U172" s="28"/>
      <c r="V172" s="221">
        <f t="shared" ref="V172" si="541">IF(U172=0,0,AVERAGE(B170:B172)*(U172)/1000)</f>
        <v>0</v>
      </c>
      <c r="W172" s="185">
        <v>9.1</v>
      </c>
      <c r="X172" s="27">
        <v>1</v>
      </c>
      <c r="Y172" s="26">
        <v>453</v>
      </c>
      <c r="Z172" s="186">
        <f t="shared" si="475"/>
        <v>453</v>
      </c>
      <c r="AA172" s="221">
        <f t="shared" si="483"/>
        <v>346.09199999999998</v>
      </c>
      <c r="AB172" s="49">
        <v>87.6</v>
      </c>
      <c r="AC172" s="41">
        <v>90</v>
      </c>
      <c r="AD172" s="26">
        <v>100</v>
      </c>
      <c r="AE172" s="186">
        <f t="shared" si="476"/>
        <v>24.000000000000053</v>
      </c>
      <c r="AF172" s="163">
        <f t="shared" si="484"/>
        <v>18.336000000000041</v>
      </c>
      <c r="AG172" s="224">
        <v>1</v>
      </c>
      <c r="AH172" s="41">
        <v>0.377</v>
      </c>
      <c r="AI172" s="187">
        <f t="shared" si="477"/>
        <v>0.377</v>
      </c>
      <c r="AJ172" s="168">
        <f t="shared" si="485"/>
        <v>0.28802800000000001</v>
      </c>
      <c r="AK172" s="870"/>
      <c r="AL172" s="731"/>
      <c r="AM172" s="163">
        <f t="shared" ref="AM172" si="542">IF(AL172=0,0,AVERAGE(B167:B172)*(AL172)/1000)</f>
        <v>0</v>
      </c>
      <c r="AN172" s="29">
        <f t="shared" si="416"/>
        <v>87.303811659192817</v>
      </c>
      <c r="AO172" s="25">
        <f t="shared" si="479"/>
        <v>99.371428571428567</v>
      </c>
      <c r="AP172" s="273">
        <f t="shared" si="480"/>
        <v>99.678875638841575</v>
      </c>
      <c r="AQ172" s="259">
        <v>53.01</v>
      </c>
      <c r="AR172" s="49"/>
      <c r="AS172" s="41"/>
      <c r="AT172" s="41"/>
      <c r="AU172" s="71">
        <f t="shared" si="481"/>
        <v>0</v>
      </c>
      <c r="AV172" s="222"/>
      <c r="AW172" s="199"/>
      <c r="AX172" s="7" t="s">
        <v>284</v>
      </c>
      <c r="AY172" s="188"/>
      <c r="AZ172" s="39"/>
      <c r="BA172" s="58"/>
      <c r="BB172" s="179">
        <f t="shared" si="433"/>
        <v>0</v>
      </c>
      <c r="BC172" s="163">
        <f t="shared" si="453"/>
        <v>0</v>
      </c>
      <c r="BD172" s="40"/>
      <c r="BE172" s="58"/>
      <c r="BF172" s="179">
        <f t="shared" si="434"/>
        <v>0</v>
      </c>
      <c r="BG172" s="163">
        <f t="shared" si="454"/>
        <v>0</v>
      </c>
      <c r="BH172" s="40" t="s">
        <v>94</v>
      </c>
      <c r="BI172" s="885">
        <v>0.01</v>
      </c>
      <c r="BJ172" s="163">
        <f t="shared" si="435"/>
        <v>3.8200000000000005E-3</v>
      </c>
      <c r="BK172" s="40"/>
      <c r="BL172" s="61"/>
      <c r="BM172" s="179">
        <f t="shared" si="436"/>
        <v>0</v>
      </c>
      <c r="BN172" s="163">
        <f t="shared" si="527"/>
        <v>0</v>
      </c>
      <c r="BO172" s="39"/>
      <c r="BP172" s="57"/>
      <c r="BQ172" s="179">
        <f t="shared" si="437"/>
        <v>0</v>
      </c>
      <c r="BR172" s="163">
        <f t="shared" si="455"/>
        <v>0</v>
      </c>
      <c r="BS172" s="39"/>
      <c r="BT172" s="62"/>
      <c r="BU172" s="179">
        <f t="shared" si="438"/>
        <v>0</v>
      </c>
      <c r="BV172" s="163">
        <f t="shared" si="456"/>
        <v>0</v>
      </c>
      <c r="BW172" s="39"/>
      <c r="BX172" s="56"/>
      <c r="BY172" s="178">
        <f t="shared" si="439"/>
        <v>0</v>
      </c>
      <c r="BZ172" s="163">
        <f t="shared" si="457"/>
        <v>0</v>
      </c>
      <c r="CA172" s="40"/>
      <c r="CB172" s="58"/>
      <c r="CC172" s="179">
        <f t="shared" si="440"/>
        <v>0</v>
      </c>
      <c r="CD172" s="163">
        <f t="shared" si="458"/>
        <v>0</v>
      </c>
      <c r="CE172" s="39"/>
      <c r="CF172" s="62"/>
      <c r="CG172" s="179">
        <f t="shared" si="441"/>
        <v>0</v>
      </c>
      <c r="CH172" s="163">
        <f t="shared" si="459"/>
        <v>0</v>
      </c>
      <c r="CI172" s="39"/>
      <c r="CJ172" s="56"/>
      <c r="CK172" s="178">
        <f t="shared" si="442"/>
        <v>0</v>
      </c>
      <c r="CL172" s="163">
        <f t="shared" si="460"/>
        <v>0</v>
      </c>
      <c r="CM172" s="40"/>
      <c r="CN172" s="86"/>
      <c r="CO172" s="179">
        <f t="shared" si="443"/>
        <v>0</v>
      </c>
      <c r="CP172" s="163">
        <f t="shared" si="528"/>
        <v>0</v>
      </c>
      <c r="CQ172" s="228" t="s">
        <v>94</v>
      </c>
      <c r="CR172" s="61">
        <v>0.01</v>
      </c>
      <c r="CS172" s="167">
        <f t="shared" si="444"/>
        <v>3.8200000000000005E-3</v>
      </c>
      <c r="CT172" s="40"/>
      <c r="CU172" s="59"/>
      <c r="CV172" s="179">
        <f t="shared" si="445"/>
        <v>0</v>
      </c>
      <c r="CW172" s="163">
        <f t="shared" si="408"/>
        <v>0</v>
      </c>
      <c r="CX172" s="39"/>
      <c r="CY172" s="189"/>
      <c r="CZ172" s="179">
        <f t="shared" si="446"/>
        <v>0</v>
      </c>
      <c r="DA172" s="163">
        <f t="shared" si="461"/>
        <v>0</v>
      </c>
      <c r="DB172" s="39"/>
      <c r="DC172" s="63"/>
      <c r="DD172" s="179">
        <f t="shared" si="447"/>
        <v>0</v>
      </c>
      <c r="DE172" s="163">
        <f t="shared" si="462"/>
        <v>0</v>
      </c>
      <c r="DF172" s="39"/>
      <c r="DG172" s="62"/>
      <c r="DH172" s="729">
        <f t="shared" si="448"/>
        <v>0</v>
      </c>
      <c r="DI172" s="72">
        <f t="shared" si="463"/>
        <v>0</v>
      </c>
      <c r="DJ172" s="40"/>
      <c r="DK172" s="59"/>
      <c r="DL172" s="163">
        <f t="shared" si="449"/>
        <v>0</v>
      </c>
      <c r="DM172" s="178">
        <f t="shared" si="464"/>
        <v>0</v>
      </c>
      <c r="DN172" s="39"/>
      <c r="DO172" s="63"/>
      <c r="DP172" s="179">
        <f t="shared" si="450"/>
        <v>0</v>
      </c>
      <c r="DQ172" s="221">
        <f t="shared" si="465"/>
        <v>0</v>
      </c>
      <c r="DR172" s="305"/>
    </row>
    <row r="173" spans="1:122" outlineLevel="1" x14ac:dyDescent="0.25">
      <c r="A173" s="46">
        <f t="shared" si="498"/>
        <v>43260</v>
      </c>
      <c r="B173" s="23">
        <v>671</v>
      </c>
      <c r="C173" s="185">
        <v>8.8000000000000007</v>
      </c>
      <c r="D173" s="24">
        <v>1</v>
      </c>
      <c r="E173" s="26">
        <v>2729</v>
      </c>
      <c r="F173" s="26">
        <f t="shared" si="466"/>
        <v>2729</v>
      </c>
      <c r="G173" s="163">
        <f t="shared" si="467"/>
        <v>1831.1590000000001</v>
      </c>
      <c r="H173" s="24">
        <v>1</v>
      </c>
      <c r="I173" s="26">
        <v>768</v>
      </c>
      <c r="J173" s="26">
        <f t="shared" si="468"/>
        <v>768</v>
      </c>
      <c r="K173" s="163">
        <f t="shared" si="469"/>
        <v>515.32799999999997</v>
      </c>
      <c r="L173" s="49">
        <v>88</v>
      </c>
      <c r="M173" s="41">
        <v>175</v>
      </c>
      <c r="N173" s="26">
        <v>36</v>
      </c>
      <c r="O173" s="26">
        <f t="shared" si="470"/>
        <v>2416.6666666666665</v>
      </c>
      <c r="P173" s="163">
        <f t="shared" si="471"/>
        <v>1621.5833333333333</v>
      </c>
      <c r="Q173" s="24">
        <v>20</v>
      </c>
      <c r="R173" s="41">
        <v>3.23</v>
      </c>
      <c r="S173" s="41">
        <f t="shared" si="472"/>
        <v>64.599999999999994</v>
      </c>
      <c r="T173" s="168">
        <f t="shared" si="473"/>
        <v>43.346599999999995</v>
      </c>
      <c r="U173" s="28"/>
      <c r="V173" s="221">
        <f t="shared" ref="V173" si="543">IF(U173=0,0,IF(COUNT(B173)=0,0,(AVERAGE(B173)*U173/1000)))</f>
        <v>0</v>
      </c>
      <c r="W173" s="185">
        <v>8.9</v>
      </c>
      <c r="X173" s="27">
        <v>1</v>
      </c>
      <c r="Y173" s="26">
        <v>489</v>
      </c>
      <c r="Z173" s="186">
        <f t="shared" si="475"/>
        <v>489</v>
      </c>
      <c r="AA173" s="221">
        <f t="shared" si="483"/>
        <v>328.11900000000003</v>
      </c>
      <c r="AB173" s="49">
        <v>87.1</v>
      </c>
      <c r="AC173" s="41">
        <v>89.3</v>
      </c>
      <c r="AD173" s="26">
        <v>100</v>
      </c>
      <c r="AE173" s="186">
        <f t="shared" si="476"/>
        <v>22.000000000000028</v>
      </c>
      <c r="AF173" s="163">
        <f t="shared" si="484"/>
        <v>14.762000000000018</v>
      </c>
      <c r="AG173" s="224">
        <v>1</v>
      </c>
      <c r="AH173" s="41">
        <v>0.45700000000000002</v>
      </c>
      <c r="AI173" s="187">
        <f t="shared" si="477"/>
        <v>0.45700000000000002</v>
      </c>
      <c r="AJ173" s="168">
        <f t="shared" si="485"/>
        <v>0.306647</v>
      </c>
      <c r="AK173" s="870"/>
      <c r="AL173" s="731"/>
      <c r="AM173" s="163">
        <f t="shared" ref="AM173" si="544">IF(AL173=0,0,AVERAGE(B166:B173)*(AL173)/1000)</f>
        <v>0</v>
      </c>
      <c r="AN173" s="29">
        <f t="shared" si="416"/>
        <v>82.081348479296452</v>
      </c>
      <c r="AO173" s="25">
        <f t="shared" si="479"/>
        <v>99.089655172413799</v>
      </c>
      <c r="AP173" s="273">
        <f t="shared" si="480"/>
        <v>99.292569659442734</v>
      </c>
      <c r="AQ173" s="73">
        <v>53</v>
      </c>
      <c r="AR173" s="49"/>
      <c r="AS173" s="41"/>
      <c r="AT173" s="41"/>
      <c r="AU173" s="72">
        <f t="shared" si="481"/>
        <v>0</v>
      </c>
      <c r="AV173" s="222"/>
      <c r="AW173" s="199"/>
      <c r="AX173" s="7"/>
      <c r="AY173" s="188"/>
      <c r="AZ173" s="39"/>
      <c r="BA173" s="58"/>
      <c r="BB173" s="179">
        <f t="shared" si="433"/>
        <v>0</v>
      </c>
      <c r="BC173" s="163">
        <f t="shared" si="453"/>
        <v>0</v>
      </c>
      <c r="BD173" s="40"/>
      <c r="BE173" s="58"/>
      <c r="BF173" s="179">
        <f t="shared" si="434"/>
        <v>0</v>
      </c>
      <c r="BG173" s="163">
        <f t="shared" si="454"/>
        <v>0</v>
      </c>
      <c r="BH173" s="40" t="s">
        <v>94</v>
      </c>
      <c r="BI173" s="885">
        <v>0.01</v>
      </c>
      <c r="BJ173" s="163">
        <f t="shared" si="435"/>
        <v>3.3549999999999999E-3</v>
      </c>
      <c r="BK173" s="40"/>
      <c r="BL173" s="61"/>
      <c r="BM173" s="179">
        <f t="shared" si="436"/>
        <v>0</v>
      </c>
      <c r="BN173" s="163">
        <f t="shared" si="527"/>
        <v>0</v>
      </c>
      <c r="BO173" s="39"/>
      <c r="BP173" s="57"/>
      <c r="BQ173" s="179">
        <f t="shared" si="437"/>
        <v>0</v>
      </c>
      <c r="BR173" s="163">
        <f t="shared" si="455"/>
        <v>0</v>
      </c>
      <c r="BS173" s="39"/>
      <c r="BT173" s="62"/>
      <c r="BU173" s="179">
        <f t="shared" si="438"/>
        <v>0</v>
      </c>
      <c r="BV173" s="163">
        <f t="shared" si="456"/>
        <v>0</v>
      </c>
      <c r="BW173" s="39"/>
      <c r="BX173" s="56"/>
      <c r="BY173" s="178">
        <f t="shared" si="439"/>
        <v>0</v>
      </c>
      <c r="BZ173" s="163">
        <f t="shared" si="457"/>
        <v>0</v>
      </c>
      <c r="CA173" s="40"/>
      <c r="CB173" s="58"/>
      <c r="CC173" s="179">
        <f t="shared" si="440"/>
        <v>0</v>
      </c>
      <c r="CD173" s="163">
        <f t="shared" si="458"/>
        <v>0</v>
      </c>
      <c r="CE173" s="39"/>
      <c r="CF173" s="62"/>
      <c r="CG173" s="179">
        <f t="shared" si="441"/>
        <v>0</v>
      </c>
      <c r="CH173" s="163">
        <f t="shared" si="459"/>
        <v>0</v>
      </c>
      <c r="CI173" s="39"/>
      <c r="CJ173" s="56"/>
      <c r="CK173" s="178">
        <f t="shared" si="442"/>
        <v>0</v>
      </c>
      <c r="CL173" s="163">
        <f t="shared" si="460"/>
        <v>0</v>
      </c>
      <c r="CM173" s="40"/>
      <c r="CN173" s="86"/>
      <c r="CO173" s="179">
        <f t="shared" si="443"/>
        <v>0</v>
      </c>
      <c r="CP173" s="163">
        <f t="shared" si="528"/>
        <v>0</v>
      </c>
      <c r="CQ173" s="228" t="s">
        <v>94</v>
      </c>
      <c r="CR173" s="61">
        <v>0.01</v>
      </c>
      <c r="CS173" s="167">
        <f t="shared" si="444"/>
        <v>3.3549999999999999E-3</v>
      </c>
      <c r="CT173" s="40"/>
      <c r="CU173" s="59"/>
      <c r="CV173" s="179">
        <f t="shared" si="445"/>
        <v>0</v>
      </c>
      <c r="CW173" s="163">
        <f t="shared" si="408"/>
        <v>0</v>
      </c>
      <c r="CX173" s="39"/>
      <c r="CY173" s="189"/>
      <c r="CZ173" s="179">
        <f t="shared" si="446"/>
        <v>0</v>
      </c>
      <c r="DA173" s="163">
        <f t="shared" si="461"/>
        <v>0</v>
      </c>
      <c r="DB173" s="39"/>
      <c r="DC173" s="63"/>
      <c r="DD173" s="179">
        <f t="shared" si="447"/>
        <v>0</v>
      </c>
      <c r="DE173" s="163">
        <f t="shared" si="462"/>
        <v>0</v>
      </c>
      <c r="DF173" s="39"/>
      <c r="DG173" s="62"/>
      <c r="DH173" s="729">
        <f t="shared" si="448"/>
        <v>0</v>
      </c>
      <c r="DI173" s="72">
        <f t="shared" si="463"/>
        <v>0</v>
      </c>
      <c r="DJ173" s="40"/>
      <c r="DK173" s="59"/>
      <c r="DL173" s="163">
        <f t="shared" si="449"/>
        <v>0</v>
      </c>
      <c r="DM173" s="178">
        <f t="shared" si="464"/>
        <v>0</v>
      </c>
      <c r="DN173" s="39"/>
      <c r="DO173" s="63"/>
      <c r="DP173" s="179">
        <f t="shared" si="450"/>
        <v>0</v>
      </c>
      <c r="DQ173" s="221">
        <f t="shared" si="465"/>
        <v>0</v>
      </c>
      <c r="DR173" s="305"/>
    </row>
    <row r="174" spans="1:122" outlineLevel="1" x14ac:dyDescent="0.25">
      <c r="A174" s="46">
        <f t="shared" si="498"/>
        <v>43261</v>
      </c>
      <c r="B174" s="23">
        <v>335</v>
      </c>
      <c r="C174" s="185">
        <v>8.6999999999999993</v>
      </c>
      <c r="D174" s="24">
        <v>1</v>
      </c>
      <c r="E174" s="26">
        <v>2132</v>
      </c>
      <c r="F174" s="26">
        <f t="shared" si="466"/>
        <v>2132</v>
      </c>
      <c r="G174" s="163">
        <f t="shared" si="467"/>
        <v>714.22</v>
      </c>
      <c r="H174" s="24">
        <v>1</v>
      </c>
      <c r="I174" s="26">
        <v>997</v>
      </c>
      <c r="J174" s="26">
        <f t="shared" si="468"/>
        <v>997</v>
      </c>
      <c r="K174" s="163">
        <f t="shared" si="469"/>
        <v>333.995</v>
      </c>
      <c r="L174" s="49">
        <v>86</v>
      </c>
      <c r="M174" s="41">
        <v>132.1</v>
      </c>
      <c r="N174" s="26">
        <v>39</v>
      </c>
      <c r="O174" s="26">
        <f t="shared" si="470"/>
        <v>1182.0512820512818</v>
      </c>
      <c r="P174" s="163">
        <f t="shared" si="471"/>
        <v>395.98717948717939</v>
      </c>
      <c r="Q174" s="24">
        <v>20</v>
      </c>
      <c r="R174" s="41">
        <v>2.2999999999999998</v>
      </c>
      <c r="S174" s="41">
        <f t="shared" si="472"/>
        <v>46</v>
      </c>
      <c r="T174" s="168">
        <f t="shared" si="473"/>
        <v>15.41</v>
      </c>
      <c r="U174" s="28"/>
      <c r="V174" s="221">
        <f t="shared" ref="V174" si="545">IF(U174=0,0,AVERAGE(B172:B174)*(U174)/1000)</f>
        <v>0</v>
      </c>
      <c r="W174" s="185">
        <v>8.6</v>
      </c>
      <c r="X174" s="27">
        <v>1</v>
      </c>
      <c r="Y174" s="26">
        <v>1006</v>
      </c>
      <c r="Z174" s="186">
        <f t="shared" si="475"/>
        <v>1006</v>
      </c>
      <c r="AA174" s="221">
        <f t="shared" si="483"/>
        <v>337.01</v>
      </c>
      <c r="AB174" s="49">
        <v>88.3</v>
      </c>
      <c r="AC174" s="41">
        <v>93</v>
      </c>
      <c r="AD174" s="26">
        <v>100</v>
      </c>
      <c r="AE174" s="186">
        <f t="shared" si="476"/>
        <v>47.000000000000028</v>
      </c>
      <c r="AF174" s="163">
        <f t="shared" si="484"/>
        <v>15.74500000000001</v>
      </c>
      <c r="AG174" s="224">
        <v>1</v>
      </c>
      <c r="AH174" s="41">
        <v>0.83199999999999996</v>
      </c>
      <c r="AI174" s="187">
        <f t="shared" si="477"/>
        <v>0.83199999999999996</v>
      </c>
      <c r="AJ174" s="168">
        <f t="shared" si="485"/>
        <v>0.27871999999999997</v>
      </c>
      <c r="AK174" s="870"/>
      <c r="AL174" s="731"/>
      <c r="AM174" s="163">
        <f t="shared" ref="AM174" si="546">IF(AL174=0,0,AVERAGE(B169:B174)*(AL174)/1000)</f>
        <v>0</v>
      </c>
      <c r="AN174" s="29">
        <f t="shared" si="416"/>
        <v>52.814258911819891</v>
      </c>
      <c r="AO174" s="25">
        <f t="shared" si="479"/>
        <v>96.023861171366605</v>
      </c>
      <c r="AP174" s="273">
        <f t="shared" si="480"/>
        <v>98.191304347826076</v>
      </c>
      <c r="AQ174" s="259">
        <v>52.7</v>
      </c>
      <c r="AR174" s="49"/>
      <c r="AS174" s="41"/>
      <c r="AT174" s="41"/>
      <c r="AU174" s="71">
        <f t="shared" si="481"/>
        <v>0</v>
      </c>
      <c r="AV174" s="222"/>
      <c r="AW174" s="199"/>
      <c r="AX174" s="7"/>
      <c r="AY174" s="188"/>
      <c r="AZ174" s="39"/>
      <c r="BA174" s="58"/>
      <c r="BB174" s="179">
        <f t="shared" si="433"/>
        <v>0</v>
      </c>
      <c r="BC174" s="163">
        <f t="shared" si="453"/>
        <v>0</v>
      </c>
      <c r="BD174" s="40"/>
      <c r="BE174" s="58"/>
      <c r="BF174" s="179">
        <f t="shared" si="434"/>
        <v>0</v>
      </c>
      <c r="BG174" s="163">
        <f t="shared" si="454"/>
        <v>0</v>
      </c>
      <c r="BH174" s="40" t="s">
        <v>94</v>
      </c>
      <c r="BI174" s="885">
        <v>0.01</v>
      </c>
      <c r="BJ174" s="163">
        <f t="shared" si="435"/>
        <v>1.6750000000000001E-3</v>
      </c>
      <c r="BK174" s="40"/>
      <c r="BL174" s="61"/>
      <c r="BM174" s="179">
        <f t="shared" si="436"/>
        <v>0</v>
      </c>
      <c r="BN174" s="163">
        <f t="shared" si="527"/>
        <v>0</v>
      </c>
      <c r="BO174" s="39"/>
      <c r="BP174" s="57"/>
      <c r="BQ174" s="179">
        <f t="shared" si="437"/>
        <v>0</v>
      </c>
      <c r="BR174" s="163">
        <f t="shared" si="455"/>
        <v>0</v>
      </c>
      <c r="BS174" s="39"/>
      <c r="BT174" s="62"/>
      <c r="BU174" s="179">
        <f t="shared" si="438"/>
        <v>0</v>
      </c>
      <c r="BV174" s="163">
        <f t="shared" si="456"/>
        <v>0</v>
      </c>
      <c r="BW174" s="39"/>
      <c r="BX174" s="56"/>
      <c r="BY174" s="178">
        <f t="shared" si="439"/>
        <v>0</v>
      </c>
      <c r="BZ174" s="163">
        <f t="shared" si="457"/>
        <v>0</v>
      </c>
      <c r="CA174" s="40"/>
      <c r="CB174" s="58"/>
      <c r="CC174" s="179">
        <f t="shared" si="440"/>
        <v>0</v>
      </c>
      <c r="CD174" s="163">
        <f t="shared" si="458"/>
        <v>0</v>
      </c>
      <c r="CE174" s="39"/>
      <c r="CF174" s="62"/>
      <c r="CG174" s="179">
        <f t="shared" si="441"/>
        <v>0</v>
      </c>
      <c r="CH174" s="163">
        <f t="shared" si="459"/>
        <v>0</v>
      </c>
      <c r="CI174" s="39"/>
      <c r="CJ174" s="56"/>
      <c r="CK174" s="178">
        <f t="shared" si="442"/>
        <v>0</v>
      </c>
      <c r="CL174" s="163">
        <f t="shared" si="460"/>
        <v>0</v>
      </c>
      <c r="CM174" s="40"/>
      <c r="CN174" s="86"/>
      <c r="CO174" s="179">
        <f t="shared" si="443"/>
        <v>0</v>
      </c>
      <c r="CP174" s="163">
        <f t="shared" si="528"/>
        <v>0</v>
      </c>
      <c r="CQ174" s="228" t="s">
        <v>94</v>
      </c>
      <c r="CR174" s="61">
        <v>0.01</v>
      </c>
      <c r="CS174" s="167">
        <f t="shared" si="444"/>
        <v>1.6750000000000001E-3</v>
      </c>
      <c r="CT174" s="40"/>
      <c r="CU174" s="59"/>
      <c r="CV174" s="179">
        <f t="shared" si="445"/>
        <v>0</v>
      </c>
      <c r="CW174" s="163">
        <f t="shared" si="408"/>
        <v>0</v>
      </c>
      <c r="CX174" s="39"/>
      <c r="CY174" s="189"/>
      <c r="CZ174" s="179">
        <f t="shared" si="446"/>
        <v>0</v>
      </c>
      <c r="DA174" s="163">
        <f t="shared" si="461"/>
        <v>0</v>
      </c>
      <c r="DB174" s="39"/>
      <c r="DC174" s="63"/>
      <c r="DD174" s="179">
        <f t="shared" si="447"/>
        <v>0</v>
      </c>
      <c r="DE174" s="163">
        <f t="shared" si="462"/>
        <v>0</v>
      </c>
      <c r="DF174" s="39"/>
      <c r="DG174" s="62"/>
      <c r="DH174" s="729">
        <f t="shared" si="448"/>
        <v>0</v>
      </c>
      <c r="DI174" s="72">
        <f t="shared" si="463"/>
        <v>0</v>
      </c>
      <c r="DJ174" s="40"/>
      <c r="DK174" s="59"/>
      <c r="DL174" s="163">
        <f t="shared" si="449"/>
        <v>0</v>
      </c>
      <c r="DM174" s="178">
        <f t="shared" si="464"/>
        <v>0</v>
      </c>
      <c r="DN174" s="39"/>
      <c r="DO174" s="63"/>
      <c r="DP174" s="179">
        <f t="shared" si="450"/>
        <v>0</v>
      </c>
      <c r="DQ174" s="221">
        <f t="shared" si="465"/>
        <v>0</v>
      </c>
      <c r="DR174" s="305"/>
    </row>
    <row r="175" spans="1:122" outlineLevel="1" x14ac:dyDescent="0.25">
      <c r="A175" s="46">
        <f t="shared" si="498"/>
        <v>43262</v>
      </c>
      <c r="B175" s="23">
        <v>681</v>
      </c>
      <c r="C175" s="185">
        <v>7.8</v>
      </c>
      <c r="D175" s="24">
        <v>1</v>
      </c>
      <c r="E175" s="26">
        <v>1821</v>
      </c>
      <c r="F175" s="26">
        <f t="shared" si="466"/>
        <v>1821</v>
      </c>
      <c r="G175" s="163">
        <f t="shared" si="467"/>
        <v>1240.1010000000001</v>
      </c>
      <c r="H175" s="24">
        <v>1</v>
      </c>
      <c r="I175" s="26">
        <v>1057</v>
      </c>
      <c r="J175" s="26">
        <f t="shared" si="468"/>
        <v>1057</v>
      </c>
      <c r="K175" s="163">
        <f t="shared" si="469"/>
        <v>719.81700000000001</v>
      </c>
      <c r="L175" s="49">
        <v>87.5</v>
      </c>
      <c r="M175" s="41">
        <v>118.8</v>
      </c>
      <c r="N175" s="26">
        <v>46</v>
      </c>
      <c r="O175" s="26">
        <f t="shared" si="470"/>
        <v>680.43478260869563</v>
      </c>
      <c r="P175" s="163">
        <f t="shared" si="471"/>
        <v>463.3760869565217</v>
      </c>
      <c r="Q175" s="24">
        <v>20</v>
      </c>
      <c r="R175" s="41">
        <v>1.26</v>
      </c>
      <c r="S175" s="41">
        <f t="shared" si="472"/>
        <v>25.2</v>
      </c>
      <c r="T175" s="168">
        <f t="shared" si="473"/>
        <v>17.161200000000001</v>
      </c>
      <c r="U175" s="28"/>
      <c r="V175" s="221">
        <f t="shared" ref="V175" si="547">IF(U175=0,0,IF(COUNT(B175)=0,0,(AVERAGE(B175)*U175/1000)))</f>
        <v>0</v>
      </c>
      <c r="W175" s="185">
        <v>8.9</v>
      </c>
      <c r="X175" s="27">
        <v>1</v>
      </c>
      <c r="Y175" s="26">
        <v>1021</v>
      </c>
      <c r="Z175" s="186">
        <f t="shared" si="475"/>
        <v>1021</v>
      </c>
      <c r="AA175" s="221">
        <f t="shared" si="483"/>
        <v>695.30100000000004</v>
      </c>
      <c r="AB175" s="49">
        <v>87.3</v>
      </c>
      <c r="AC175" s="41">
        <v>90.9</v>
      </c>
      <c r="AD175" s="26">
        <v>100</v>
      </c>
      <c r="AE175" s="186">
        <f t="shared" si="476"/>
        <v>36.000000000000085</v>
      </c>
      <c r="AF175" s="163">
        <f t="shared" si="484"/>
        <v>24.516000000000059</v>
      </c>
      <c r="AG175" s="224">
        <v>1</v>
      </c>
      <c r="AH175" s="41">
        <v>0.86099999999999999</v>
      </c>
      <c r="AI175" s="187">
        <f t="shared" si="477"/>
        <v>0.86099999999999999</v>
      </c>
      <c r="AJ175" s="168">
        <f t="shared" si="485"/>
        <v>0.586341</v>
      </c>
      <c r="AK175" s="870"/>
      <c r="AL175" s="731"/>
      <c r="AM175" s="163">
        <f t="shared" ref="AM175" si="548">IF(AL175=0,0,AVERAGE(B168:B175)*(AL175)/1000)</f>
        <v>0</v>
      </c>
      <c r="AN175" s="29">
        <f t="shared" si="416"/>
        <v>43.93190554640308</v>
      </c>
      <c r="AO175" s="25">
        <f t="shared" si="479"/>
        <v>94.709265175718841</v>
      </c>
      <c r="AP175" s="273">
        <f t="shared" si="480"/>
        <v>96.583333333333329</v>
      </c>
      <c r="AQ175" s="73">
        <v>52.35</v>
      </c>
      <c r="AR175" s="49"/>
      <c r="AS175" s="41"/>
      <c r="AT175" s="41"/>
      <c r="AU175" s="72">
        <f t="shared" si="481"/>
        <v>0</v>
      </c>
      <c r="AV175" s="222"/>
      <c r="AW175" s="199"/>
      <c r="AX175" s="7" t="s">
        <v>272</v>
      </c>
      <c r="AY175" s="188"/>
      <c r="AZ175" s="39"/>
      <c r="BA175" s="58"/>
      <c r="BB175" s="179">
        <f t="shared" si="433"/>
        <v>0</v>
      </c>
      <c r="BC175" s="163">
        <f t="shared" si="453"/>
        <v>0</v>
      </c>
      <c r="BD175" s="40"/>
      <c r="BE175" s="58"/>
      <c r="BF175" s="179">
        <f t="shared" si="434"/>
        <v>0</v>
      </c>
      <c r="BG175" s="163">
        <f t="shared" si="454"/>
        <v>0</v>
      </c>
      <c r="BH175" s="40" t="s">
        <v>94</v>
      </c>
      <c r="BI175" s="885">
        <v>0.01</v>
      </c>
      <c r="BJ175" s="163">
        <f t="shared" si="435"/>
        <v>3.405E-3</v>
      </c>
      <c r="BK175" s="40"/>
      <c r="BL175" s="61"/>
      <c r="BM175" s="179">
        <f t="shared" si="436"/>
        <v>0</v>
      </c>
      <c r="BN175" s="163">
        <f t="shared" si="527"/>
        <v>0</v>
      </c>
      <c r="BO175" s="39"/>
      <c r="BP175" s="57"/>
      <c r="BQ175" s="179">
        <f t="shared" si="437"/>
        <v>0</v>
      </c>
      <c r="BR175" s="163">
        <f t="shared" si="455"/>
        <v>0</v>
      </c>
      <c r="BS175" s="39"/>
      <c r="BT175" s="62"/>
      <c r="BU175" s="179">
        <f t="shared" si="438"/>
        <v>0</v>
      </c>
      <c r="BV175" s="163">
        <f t="shared" si="456"/>
        <v>0</v>
      </c>
      <c r="BW175" s="39"/>
      <c r="BX175" s="56"/>
      <c r="BY175" s="178">
        <f t="shared" si="439"/>
        <v>0</v>
      </c>
      <c r="BZ175" s="163">
        <f t="shared" si="457"/>
        <v>0</v>
      </c>
      <c r="CA175" s="40"/>
      <c r="CB175" s="58"/>
      <c r="CC175" s="179">
        <f t="shared" si="440"/>
        <v>0</v>
      </c>
      <c r="CD175" s="163">
        <f t="shared" si="458"/>
        <v>0</v>
      </c>
      <c r="CE175" s="39"/>
      <c r="CF175" s="62"/>
      <c r="CG175" s="179">
        <f t="shared" si="441"/>
        <v>0</v>
      </c>
      <c r="CH175" s="163">
        <f t="shared" si="459"/>
        <v>0</v>
      </c>
      <c r="CI175" s="39"/>
      <c r="CJ175" s="56"/>
      <c r="CK175" s="178">
        <f t="shared" si="442"/>
        <v>0</v>
      </c>
      <c r="CL175" s="163">
        <f t="shared" si="460"/>
        <v>0</v>
      </c>
      <c r="CM175" s="40"/>
      <c r="CN175" s="86"/>
      <c r="CO175" s="179">
        <f t="shared" si="443"/>
        <v>0</v>
      </c>
      <c r="CP175" s="163">
        <f t="shared" si="528"/>
        <v>0</v>
      </c>
      <c r="CQ175" s="228" t="s">
        <v>94</v>
      </c>
      <c r="CR175" s="61">
        <v>0.01</v>
      </c>
      <c r="CS175" s="167">
        <f t="shared" si="444"/>
        <v>3.405E-3</v>
      </c>
      <c r="CT175" s="40"/>
      <c r="CU175" s="59"/>
      <c r="CV175" s="179">
        <f t="shared" si="445"/>
        <v>0</v>
      </c>
      <c r="CW175" s="163">
        <f t="shared" si="408"/>
        <v>0</v>
      </c>
      <c r="CX175" s="39"/>
      <c r="CY175" s="189"/>
      <c r="CZ175" s="179">
        <f t="shared" si="446"/>
        <v>0</v>
      </c>
      <c r="DA175" s="163">
        <f t="shared" si="461"/>
        <v>0</v>
      </c>
      <c r="DB175" s="39"/>
      <c r="DC175" s="63"/>
      <c r="DD175" s="179">
        <f t="shared" si="447"/>
        <v>0</v>
      </c>
      <c r="DE175" s="163">
        <f t="shared" si="462"/>
        <v>0</v>
      </c>
      <c r="DF175" s="39"/>
      <c r="DG175" s="62"/>
      <c r="DH175" s="729">
        <f t="shared" si="448"/>
        <v>0</v>
      </c>
      <c r="DI175" s="72">
        <f t="shared" si="463"/>
        <v>0</v>
      </c>
      <c r="DJ175" s="40"/>
      <c r="DK175" s="59"/>
      <c r="DL175" s="163">
        <f t="shared" si="449"/>
        <v>0</v>
      </c>
      <c r="DM175" s="178">
        <f t="shared" si="464"/>
        <v>0</v>
      </c>
      <c r="DN175" s="39"/>
      <c r="DO175" s="63"/>
      <c r="DP175" s="179">
        <f t="shared" si="450"/>
        <v>0</v>
      </c>
      <c r="DQ175" s="221">
        <f t="shared" si="465"/>
        <v>0</v>
      </c>
      <c r="DR175" s="305"/>
    </row>
    <row r="176" spans="1:122" outlineLevel="1" x14ac:dyDescent="0.25">
      <c r="A176" s="46">
        <f>A175+1</f>
        <v>43263</v>
      </c>
      <c r="B176" s="23">
        <v>756</v>
      </c>
      <c r="C176" s="185">
        <v>7.9</v>
      </c>
      <c r="D176" s="24">
        <v>1</v>
      </c>
      <c r="E176" s="26">
        <v>1336</v>
      </c>
      <c r="F176" s="26">
        <f t="shared" si="466"/>
        <v>1336</v>
      </c>
      <c r="G176" s="163">
        <f t="shared" si="467"/>
        <v>1010.016</v>
      </c>
      <c r="H176" s="24">
        <v>1</v>
      </c>
      <c r="I176" s="26">
        <v>673</v>
      </c>
      <c r="J176" s="26">
        <f t="shared" si="468"/>
        <v>673</v>
      </c>
      <c r="K176" s="163">
        <f t="shared" si="469"/>
        <v>508.78800000000001</v>
      </c>
      <c r="L176" s="49">
        <v>88.3</v>
      </c>
      <c r="M176" s="41">
        <v>117</v>
      </c>
      <c r="N176" s="26">
        <v>44</v>
      </c>
      <c r="O176" s="26">
        <f t="shared" si="470"/>
        <v>652.27272727272737</v>
      </c>
      <c r="P176" s="163">
        <f t="shared" si="471"/>
        <v>493.11818181818188</v>
      </c>
      <c r="Q176" s="24">
        <v>20</v>
      </c>
      <c r="R176" s="41">
        <v>1.07</v>
      </c>
      <c r="S176" s="41">
        <f t="shared" si="472"/>
        <v>21.400000000000002</v>
      </c>
      <c r="T176" s="168">
        <f t="shared" si="473"/>
        <v>16.1784</v>
      </c>
      <c r="U176" s="28">
        <v>30.8</v>
      </c>
      <c r="V176" s="221">
        <f t="shared" ref="V176" si="549">IF(U176=0,0,AVERAGE(B174:B176)*(U176)/1000)</f>
        <v>18.192533333333333</v>
      </c>
      <c r="W176" s="185">
        <v>9</v>
      </c>
      <c r="X176" s="27">
        <v>1</v>
      </c>
      <c r="Y176" s="26">
        <v>597</v>
      </c>
      <c r="Z176" s="186">
        <f t="shared" si="475"/>
        <v>597</v>
      </c>
      <c r="AA176" s="221">
        <f t="shared" si="483"/>
        <v>451.33199999999999</v>
      </c>
      <c r="AB176" s="49">
        <v>87</v>
      </c>
      <c r="AC176" s="41">
        <v>88.9</v>
      </c>
      <c r="AD176" s="26">
        <v>100</v>
      </c>
      <c r="AE176" s="186">
        <f t="shared" si="476"/>
        <v>19.000000000000057</v>
      </c>
      <c r="AF176" s="163">
        <f t="shared" si="484"/>
        <v>14.364000000000043</v>
      </c>
      <c r="AG176" s="224">
        <v>1</v>
      </c>
      <c r="AH176" s="41">
        <v>0.39600000000000002</v>
      </c>
      <c r="AI176" s="187">
        <f t="shared" si="477"/>
        <v>0.39600000000000002</v>
      </c>
      <c r="AJ176" s="168">
        <f t="shared" si="485"/>
        <v>0.29937600000000003</v>
      </c>
      <c r="AK176" s="870"/>
      <c r="AL176" s="731">
        <v>13</v>
      </c>
      <c r="AM176" s="163">
        <f t="shared" ref="AM176" si="550">IF(AL176=0,0,AVERAGE(B171:B176)*(AL176)/1000)</f>
        <v>8.7078333333333333</v>
      </c>
      <c r="AN176" s="29">
        <f t="shared" si="416"/>
        <v>55.314371257485028</v>
      </c>
      <c r="AO176" s="25">
        <f t="shared" si="479"/>
        <v>97.087108013937268</v>
      </c>
      <c r="AP176" s="273">
        <f t="shared" si="480"/>
        <v>98.149532710280369</v>
      </c>
      <c r="AQ176" s="259">
        <v>53.03</v>
      </c>
      <c r="AR176" s="49"/>
      <c r="AS176" s="41"/>
      <c r="AT176" s="41"/>
      <c r="AU176" s="71">
        <f t="shared" si="481"/>
        <v>0</v>
      </c>
      <c r="AV176" s="222"/>
      <c r="AW176" s="199"/>
      <c r="AX176" s="7" t="s">
        <v>284</v>
      </c>
      <c r="AY176" s="188"/>
      <c r="AZ176" s="39"/>
      <c r="BA176" s="58">
        <v>33</v>
      </c>
      <c r="BB176" s="179">
        <f t="shared" si="433"/>
        <v>24.948</v>
      </c>
      <c r="BC176" s="163">
        <f t="shared" si="453"/>
        <v>24.948</v>
      </c>
      <c r="BD176" s="40" t="s">
        <v>94</v>
      </c>
      <c r="BE176" s="58">
        <v>0.06</v>
      </c>
      <c r="BF176" s="179">
        <f t="shared" si="434"/>
        <v>2.2679999999999999E-2</v>
      </c>
      <c r="BG176" s="163">
        <f t="shared" si="454"/>
        <v>4.5359999999999998E-2</v>
      </c>
      <c r="BH176" s="40" t="s">
        <v>94</v>
      </c>
      <c r="BI176" s="885">
        <v>0.01</v>
      </c>
      <c r="BJ176" s="163">
        <f t="shared" si="435"/>
        <v>3.7800000000000004E-3</v>
      </c>
      <c r="BK176" s="40"/>
      <c r="BL176" s="61">
        <v>0.29953999999999997</v>
      </c>
      <c r="BM176" s="179">
        <f t="shared" si="436"/>
        <v>0.22645224</v>
      </c>
      <c r="BN176" s="163">
        <f t="shared" si="527"/>
        <v>0.22645224</v>
      </c>
      <c r="BO176" s="39"/>
      <c r="BP176" s="57">
        <v>56.8</v>
      </c>
      <c r="BQ176" s="179">
        <f t="shared" si="437"/>
        <v>42.940799999999996</v>
      </c>
      <c r="BR176" s="163">
        <f t="shared" si="455"/>
        <v>42.940799999999996</v>
      </c>
      <c r="BS176" s="39"/>
      <c r="BT176" s="62">
        <v>11.3168974</v>
      </c>
      <c r="BU176" s="179">
        <f t="shared" si="438"/>
        <v>8.5555744343999987</v>
      </c>
      <c r="BV176" s="163">
        <f t="shared" si="456"/>
        <v>8.5555744343999987</v>
      </c>
      <c r="BW176" s="39"/>
      <c r="BX176" s="56">
        <v>0.32700000000000001</v>
      </c>
      <c r="BY176" s="178">
        <f t="shared" si="439"/>
        <v>0.24721200000000002</v>
      </c>
      <c r="BZ176" s="163">
        <f t="shared" si="457"/>
        <v>0.24721200000000002</v>
      </c>
      <c r="CA176" s="40" t="s">
        <v>94</v>
      </c>
      <c r="CB176" s="58">
        <v>0.06</v>
      </c>
      <c r="CC176" s="179">
        <f t="shared" si="440"/>
        <v>2.2679999999999999E-2</v>
      </c>
      <c r="CD176" s="163">
        <f t="shared" si="458"/>
        <v>4.5359999999999998E-2</v>
      </c>
      <c r="CE176" s="39"/>
      <c r="CF176" s="62">
        <v>113.601</v>
      </c>
      <c r="CG176" s="179">
        <f t="shared" si="441"/>
        <v>85.882356000000001</v>
      </c>
      <c r="CH176" s="163">
        <f t="shared" si="459"/>
        <v>85.882356000000001</v>
      </c>
      <c r="CI176" s="39"/>
      <c r="CJ176" s="56">
        <v>1.3</v>
      </c>
      <c r="CK176" s="178">
        <f t="shared" si="442"/>
        <v>0.98280000000000012</v>
      </c>
      <c r="CL176" s="163">
        <f t="shared" si="460"/>
        <v>0.98280000000000012</v>
      </c>
      <c r="CM176" s="40" t="s">
        <v>94</v>
      </c>
      <c r="CN176" s="86">
        <v>0.06</v>
      </c>
      <c r="CO176" s="179">
        <f t="shared" si="443"/>
        <v>2.2679999999999999E-2</v>
      </c>
      <c r="CP176" s="163">
        <f t="shared" si="528"/>
        <v>4.5359999999999998E-2</v>
      </c>
      <c r="CQ176" s="228" t="s">
        <v>94</v>
      </c>
      <c r="CR176" s="61">
        <v>0.01</v>
      </c>
      <c r="CS176" s="167">
        <f t="shared" si="444"/>
        <v>3.7800000000000004E-3</v>
      </c>
      <c r="CT176" s="40"/>
      <c r="CU176" s="59">
        <v>9.7000000000000003E-2</v>
      </c>
      <c r="CV176" s="179">
        <f t="shared" si="445"/>
        <v>7.3332000000000008E-2</v>
      </c>
      <c r="CW176" s="163">
        <f t="shared" si="408"/>
        <v>7.3332000000000008E-2</v>
      </c>
      <c r="CX176" s="39"/>
      <c r="CY176" s="189">
        <v>0.84199999999999997</v>
      </c>
      <c r="CZ176" s="179">
        <f t="shared" si="446"/>
        <v>0.63655200000000001</v>
      </c>
      <c r="DA176" s="163">
        <f t="shared" si="461"/>
        <v>0.63655200000000001</v>
      </c>
      <c r="DB176" s="39"/>
      <c r="DC176" s="63">
        <v>0.114</v>
      </c>
      <c r="DD176" s="179">
        <f t="shared" si="447"/>
        <v>8.6183999999999997E-2</v>
      </c>
      <c r="DE176" s="163">
        <f t="shared" si="462"/>
        <v>8.6183999999999997E-2</v>
      </c>
      <c r="DF176" s="39"/>
      <c r="DG176" s="62">
        <v>8.5999999999999993E-2</v>
      </c>
      <c r="DH176" s="729">
        <f t="shared" si="448"/>
        <v>6.501599999999999E-2</v>
      </c>
      <c r="DI176" s="72">
        <f t="shared" si="463"/>
        <v>6.501599999999999E-2</v>
      </c>
      <c r="DJ176" s="40" t="s">
        <v>94</v>
      </c>
      <c r="DK176" s="59">
        <v>0.06</v>
      </c>
      <c r="DL176" s="163">
        <f t="shared" si="449"/>
        <v>2.2679999999999999E-2</v>
      </c>
      <c r="DM176" s="178">
        <f t="shared" si="464"/>
        <v>4.5359999999999998E-2</v>
      </c>
      <c r="DN176" s="39"/>
      <c r="DO176" s="63">
        <v>0.27700000000000002</v>
      </c>
      <c r="DP176" s="179">
        <f t="shared" si="450"/>
        <v>0.20941200000000001</v>
      </c>
      <c r="DQ176" s="221">
        <f t="shared" si="465"/>
        <v>0.20941200000000001</v>
      </c>
      <c r="DR176" s="305" t="s">
        <v>301</v>
      </c>
    </row>
    <row r="177" spans="1:122" outlineLevel="1" x14ac:dyDescent="0.25">
      <c r="A177" s="46">
        <f t="shared" si="498"/>
        <v>43264</v>
      </c>
      <c r="B177" s="23">
        <v>880</v>
      </c>
      <c r="C177" s="185">
        <v>8.1</v>
      </c>
      <c r="D177" s="24">
        <v>1</v>
      </c>
      <c r="E177" s="26">
        <v>1463</v>
      </c>
      <c r="F177" s="26">
        <f t="shared" si="466"/>
        <v>1463</v>
      </c>
      <c r="G177" s="163">
        <f t="shared" si="467"/>
        <v>1287.44</v>
      </c>
      <c r="H177" s="24">
        <v>1</v>
      </c>
      <c r="I177" s="26">
        <v>604</v>
      </c>
      <c r="J177" s="26">
        <f t="shared" si="468"/>
        <v>604</v>
      </c>
      <c r="K177" s="163">
        <f t="shared" si="469"/>
        <v>531.52</v>
      </c>
      <c r="L177" s="49">
        <v>88.2</v>
      </c>
      <c r="M177" s="41">
        <v>121.3</v>
      </c>
      <c r="N177" s="26">
        <v>34</v>
      </c>
      <c r="O177" s="26">
        <f t="shared" si="470"/>
        <v>973.52941176470563</v>
      </c>
      <c r="P177" s="163">
        <f t="shared" si="471"/>
        <v>856.70588235294099</v>
      </c>
      <c r="Q177" s="24">
        <v>20</v>
      </c>
      <c r="R177" s="41">
        <v>1.39</v>
      </c>
      <c r="S177" s="41">
        <f t="shared" si="472"/>
        <v>27.799999999999997</v>
      </c>
      <c r="T177" s="168">
        <f t="shared" si="473"/>
        <v>24.463999999999995</v>
      </c>
      <c r="U177" s="28"/>
      <c r="V177" s="221">
        <f t="shared" ref="V177" si="551">IF(U177=0,0,IF(COUNT(B177)=0,0,(AVERAGE(B177)*U177/1000)))</f>
        <v>0</v>
      </c>
      <c r="W177" s="185">
        <v>8.1999999999999993</v>
      </c>
      <c r="X177" s="27">
        <v>1</v>
      </c>
      <c r="Y177" s="26">
        <v>559</v>
      </c>
      <c r="Z177" s="186">
        <f t="shared" si="475"/>
        <v>559</v>
      </c>
      <c r="AA177" s="221">
        <f t="shared" si="483"/>
        <v>491.92</v>
      </c>
      <c r="AB177" s="49">
        <v>89</v>
      </c>
      <c r="AC177" s="41">
        <v>90.3</v>
      </c>
      <c r="AD177" s="26">
        <v>100</v>
      </c>
      <c r="AE177" s="186">
        <f t="shared" si="476"/>
        <v>12.999999999999973</v>
      </c>
      <c r="AF177" s="163">
        <f t="shared" si="484"/>
        <v>11.439999999999976</v>
      </c>
      <c r="AG177" s="224">
        <v>1</v>
      </c>
      <c r="AH177" s="41">
        <v>0.40600000000000003</v>
      </c>
      <c r="AI177" s="187">
        <f t="shared" si="477"/>
        <v>0.40600000000000003</v>
      </c>
      <c r="AJ177" s="168">
        <f t="shared" si="485"/>
        <v>0.35728000000000004</v>
      </c>
      <c r="AK177" s="870"/>
      <c r="AL177" s="731"/>
      <c r="AM177" s="163">
        <f t="shared" ref="AM177" si="552">IF(AL177=0,0,AVERAGE(B170:B177)*(AL177)/1000)</f>
        <v>0</v>
      </c>
      <c r="AN177" s="29">
        <f t="shared" si="416"/>
        <v>61.790840738209162</v>
      </c>
      <c r="AO177" s="25">
        <f t="shared" si="479"/>
        <v>98.664652567975835</v>
      </c>
      <c r="AP177" s="273">
        <f t="shared" si="480"/>
        <v>98.539568345323744</v>
      </c>
      <c r="AQ177" s="73">
        <v>53.2</v>
      </c>
      <c r="AR177" s="49"/>
      <c r="AS177" s="41"/>
      <c r="AT177" s="41"/>
      <c r="AU177" s="72">
        <f t="shared" si="481"/>
        <v>0</v>
      </c>
      <c r="AV177" s="222"/>
      <c r="AW177" s="199"/>
      <c r="AX177" s="7" t="s">
        <v>284</v>
      </c>
      <c r="AY177" s="188"/>
      <c r="AZ177" s="39"/>
      <c r="BA177" s="58"/>
      <c r="BB177" s="179">
        <f t="shared" si="433"/>
        <v>0</v>
      </c>
      <c r="BC177" s="163">
        <f t="shared" si="453"/>
        <v>0</v>
      </c>
      <c r="BD177" s="40"/>
      <c r="BE177" s="58"/>
      <c r="BF177" s="179">
        <f t="shared" si="434"/>
        <v>0</v>
      </c>
      <c r="BG177" s="163">
        <f t="shared" si="454"/>
        <v>0</v>
      </c>
      <c r="BH177" s="40" t="s">
        <v>94</v>
      </c>
      <c r="BI177" s="885">
        <v>0.01</v>
      </c>
      <c r="BJ177" s="163">
        <f t="shared" si="435"/>
        <v>4.4000000000000003E-3</v>
      </c>
      <c r="BK177" s="40"/>
      <c r="BL177" s="61"/>
      <c r="BM177" s="179">
        <f t="shared" si="436"/>
        <v>0</v>
      </c>
      <c r="BN177" s="163">
        <f t="shared" si="527"/>
        <v>0</v>
      </c>
      <c r="BO177" s="39"/>
      <c r="BP177" s="57"/>
      <c r="BQ177" s="179">
        <f t="shared" si="437"/>
        <v>0</v>
      </c>
      <c r="BR177" s="163">
        <f t="shared" si="455"/>
        <v>0</v>
      </c>
      <c r="BS177" s="39"/>
      <c r="BT177" s="62"/>
      <c r="BU177" s="179">
        <f t="shared" si="438"/>
        <v>0</v>
      </c>
      <c r="BV177" s="163">
        <f t="shared" si="456"/>
        <v>0</v>
      </c>
      <c r="BW177" s="39"/>
      <c r="BX177" s="56"/>
      <c r="BY177" s="178">
        <f t="shared" si="439"/>
        <v>0</v>
      </c>
      <c r="BZ177" s="163">
        <f t="shared" si="457"/>
        <v>0</v>
      </c>
      <c r="CA177" s="40"/>
      <c r="CB177" s="58"/>
      <c r="CC177" s="179">
        <f t="shared" si="440"/>
        <v>0</v>
      </c>
      <c r="CD177" s="163">
        <f t="shared" si="458"/>
        <v>0</v>
      </c>
      <c r="CE177" s="39"/>
      <c r="CF177" s="62"/>
      <c r="CG177" s="179">
        <f t="shared" si="441"/>
        <v>0</v>
      </c>
      <c r="CH177" s="163">
        <f t="shared" si="459"/>
        <v>0</v>
      </c>
      <c r="CI177" s="39"/>
      <c r="CJ177" s="56"/>
      <c r="CK177" s="178">
        <f t="shared" si="442"/>
        <v>0</v>
      </c>
      <c r="CL177" s="163">
        <f t="shared" si="460"/>
        <v>0</v>
      </c>
      <c r="CM177" s="40"/>
      <c r="CN177" s="86"/>
      <c r="CO177" s="179">
        <f t="shared" si="443"/>
        <v>0</v>
      </c>
      <c r="CP177" s="163">
        <f t="shared" si="528"/>
        <v>0</v>
      </c>
      <c r="CQ177" s="228" t="s">
        <v>94</v>
      </c>
      <c r="CR177" s="61">
        <v>0.01</v>
      </c>
      <c r="CS177" s="167">
        <f t="shared" si="444"/>
        <v>4.4000000000000003E-3</v>
      </c>
      <c r="CT177" s="40"/>
      <c r="CU177" s="59"/>
      <c r="CV177" s="179">
        <f t="shared" si="445"/>
        <v>0</v>
      </c>
      <c r="CW177" s="163">
        <f t="shared" si="408"/>
        <v>0</v>
      </c>
      <c r="CX177" s="39"/>
      <c r="CY177" s="189"/>
      <c r="CZ177" s="179">
        <f t="shared" si="446"/>
        <v>0</v>
      </c>
      <c r="DA177" s="163">
        <f t="shared" si="461"/>
        <v>0</v>
      </c>
      <c r="DB177" s="39"/>
      <c r="DC177" s="63"/>
      <c r="DD177" s="179">
        <f t="shared" si="447"/>
        <v>0</v>
      </c>
      <c r="DE177" s="163">
        <f t="shared" si="462"/>
        <v>0</v>
      </c>
      <c r="DF177" s="39"/>
      <c r="DG177" s="62"/>
      <c r="DH177" s="729">
        <f t="shared" si="448"/>
        <v>0</v>
      </c>
      <c r="DI177" s="72">
        <f t="shared" si="463"/>
        <v>0</v>
      </c>
      <c r="DJ177" s="40"/>
      <c r="DK177" s="59"/>
      <c r="DL177" s="163">
        <f t="shared" si="449"/>
        <v>0</v>
      </c>
      <c r="DM177" s="178">
        <f t="shared" si="464"/>
        <v>0</v>
      </c>
      <c r="DN177" s="39"/>
      <c r="DO177" s="63"/>
      <c r="DP177" s="179">
        <f t="shared" si="450"/>
        <v>0</v>
      </c>
      <c r="DQ177" s="221">
        <f t="shared" si="465"/>
        <v>0</v>
      </c>
      <c r="DR177" s="305"/>
    </row>
    <row r="178" spans="1:122" outlineLevel="1" x14ac:dyDescent="0.25">
      <c r="A178" s="46">
        <f t="shared" si="498"/>
        <v>43265</v>
      </c>
      <c r="B178" s="23">
        <v>923</v>
      </c>
      <c r="C178" s="185">
        <v>8.4</v>
      </c>
      <c r="D178" s="24">
        <v>1</v>
      </c>
      <c r="E178" s="26">
        <v>2875</v>
      </c>
      <c r="F178" s="26">
        <f t="shared" si="466"/>
        <v>2875</v>
      </c>
      <c r="G178" s="163">
        <f t="shared" si="467"/>
        <v>2653.625</v>
      </c>
      <c r="H178" s="24">
        <v>1</v>
      </c>
      <c r="I178" s="26">
        <v>807</v>
      </c>
      <c r="J178" s="26">
        <f t="shared" si="468"/>
        <v>807</v>
      </c>
      <c r="K178" s="163">
        <f t="shared" si="469"/>
        <v>744.86099999999999</v>
      </c>
      <c r="L178" s="49">
        <v>86.9</v>
      </c>
      <c r="M178" s="41">
        <v>166.6</v>
      </c>
      <c r="N178" s="26">
        <v>31</v>
      </c>
      <c r="O178" s="26">
        <f t="shared" si="470"/>
        <v>2570.9677419354834</v>
      </c>
      <c r="P178" s="163">
        <f t="shared" si="471"/>
        <v>2373.0032258064516</v>
      </c>
      <c r="Q178" s="24">
        <v>20</v>
      </c>
      <c r="R178" s="41">
        <v>2.58</v>
      </c>
      <c r="S178" s="41">
        <f t="shared" si="472"/>
        <v>51.6</v>
      </c>
      <c r="T178" s="168">
        <f t="shared" si="473"/>
        <v>47.626800000000003</v>
      </c>
      <c r="U178" s="28"/>
      <c r="V178" s="221">
        <f t="shared" ref="V178" si="553">IF(U178=0,0,AVERAGE(B176:B178)*(U178)/1000)</f>
        <v>0</v>
      </c>
      <c r="W178" s="185">
        <v>9.1</v>
      </c>
      <c r="X178" s="27">
        <v>1</v>
      </c>
      <c r="Y178" s="26">
        <v>739</v>
      </c>
      <c r="Z178" s="186">
        <f t="shared" si="475"/>
        <v>739</v>
      </c>
      <c r="AA178" s="221">
        <f t="shared" si="483"/>
        <v>682.09699999999998</v>
      </c>
      <c r="AB178" s="49">
        <v>86.9</v>
      </c>
      <c r="AC178" s="41">
        <v>88.9</v>
      </c>
      <c r="AD178" s="26">
        <v>100</v>
      </c>
      <c r="AE178" s="186">
        <f t="shared" si="476"/>
        <v>20</v>
      </c>
      <c r="AF178" s="163">
        <f t="shared" si="484"/>
        <v>18.46</v>
      </c>
      <c r="AG178" s="224">
        <v>1</v>
      </c>
      <c r="AH178" s="41">
        <v>0.49099999999999999</v>
      </c>
      <c r="AI178" s="187">
        <f t="shared" si="477"/>
        <v>0.49099999999999999</v>
      </c>
      <c r="AJ178" s="168">
        <f t="shared" si="485"/>
        <v>0.45319299999999996</v>
      </c>
      <c r="AK178" s="870"/>
      <c r="AL178" s="731"/>
      <c r="AM178" s="163">
        <f t="shared" ref="AM178" si="554">IF(AL178=0,0,AVERAGE(B173:B178)*(AL178)/1000)</f>
        <v>0</v>
      </c>
      <c r="AN178" s="29">
        <f t="shared" si="416"/>
        <v>74.295652173913041</v>
      </c>
      <c r="AO178" s="25">
        <f t="shared" si="479"/>
        <v>99.222082810539519</v>
      </c>
      <c r="AP178" s="273">
        <f t="shared" si="480"/>
        <v>99.048449612403104</v>
      </c>
      <c r="AQ178" s="259">
        <v>53.05</v>
      </c>
      <c r="AR178" s="49"/>
      <c r="AS178" s="41"/>
      <c r="AT178" s="41"/>
      <c r="AU178" s="71">
        <f t="shared" si="481"/>
        <v>0</v>
      </c>
      <c r="AV178" s="222"/>
      <c r="AW178" s="199"/>
      <c r="AX178" s="7" t="s">
        <v>285</v>
      </c>
      <c r="AY178" s="188"/>
      <c r="AZ178" s="39"/>
      <c r="BA178" s="58"/>
      <c r="BB178" s="179">
        <f t="shared" si="433"/>
        <v>0</v>
      </c>
      <c r="BC178" s="163">
        <f t="shared" si="453"/>
        <v>0</v>
      </c>
      <c r="BD178" s="40"/>
      <c r="BE178" s="58"/>
      <c r="BF178" s="179">
        <f t="shared" si="434"/>
        <v>0</v>
      </c>
      <c r="BG178" s="163">
        <f t="shared" si="454"/>
        <v>0</v>
      </c>
      <c r="BH178" s="40" t="s">
        <v>94</v>
      </c>
      <c r="BI178" s="885">
        <v>0.01</v>
      </c>
      <c r="BJ178" s="163">
        <f t="shared" si="435"/>
        <v>4.6150000000000002E-3</v>
      </c>
      <c r="BK178" s="40"/>
      <c r="BL178" s="61"/>
      <c r="BM178" s="179">
        <f t="shared" si="436"/>
        <v>0</v>
      </c>
      <c r="BN178" s="163">
        <f t="shared" si="527"/>
        <v>0</v>
      </c>
      <c r="BO178" s="39"/>
      <c r="BP178" s="57"/>
      <c r="BQ178" s="179">
        <f t="shared" si="437"/>
        <v>0</v>
      </c>
      <c r="BR178" s="163">
        <f t="shared" si="455"/>
        <v>0</v>
      </c>
      <c r="BS178" s="39"/>
      <c r="BT178" s="62"/>
      <c r="BU178" s="179">
        <f t="shared" si="438"/>
        <v>0</v>
      </c>
      <c r="BV178" s="163">
        <f t="shared" si="456"/>
        <v>0</v>
      </c>
      <c r="BW178" s="39"/>
      <c r="BX178" s="56"/>
      <c r="BY178" s="178">
        <f t="shared" si="439"/>
        <v>0</v>
      </c>
      <c r="BZ178" s="163">
        <f t="shared" si="457"/>
        <v>0</v>
      </c>
      <c r="CA178" s="40"/>
      <c r="CB178" s="58"/>
      <c r="CC178" s="179">
        <f t="shared" si="440"/>
        <v>0</v>
      </c>
      <c r="CD178" s="163">
        <f t="shared" si="458"/>
        <v>0</v>
      </c>
      <c r="CE178" s="39"/>
      <c r="CF178" s="62"/>
      <c r="CG178" s="179">
        <f t="shared" si="441"/>
        <v>0</v>
      </c>
      <c r="CH178" s="163">
        <f t="shared" si="459"/>
        <v>0</v>
      </c>
      <c r="CI178" s="39"/>
      <c r="CJ178" s="56"/>
      <c r="CK178" s="178">
        <f t="shared" si="442"/>
        <v>0</v>
      </c>
      <c r="CL178" s="163">
        <f t="shared" si="460"/>
        <v>0</v>
      </c>
      <c r="CM178" s="40"/>
      <c r="CN178" s="86"/>
      <c r="CO178" s="179">
        <f t="shared" si="443"/>
        <v>0</v>
      </c>
      <c r="CP178" s="163">
        <f t="shared" si="528"/>
        <v>0</v>
      </c>
      <c r="CQ178" s="228" t="s">
        <v>94</v>
      </c>
      <c r="CR178" s="61">
        <v>0.01</v>
      </c>
      <c r="CS178" s="167">
        <f t="shared" si="444"/>
        <v>4.6150000000000002E-3</v>
      </c>
      <c r="CT178" s="40"/>
      <c r="CU178" s="59"/>
      <c r="CV178" s="179">
        <f t="shared" si="445"/>
        <v>0</v>
      </c>
      <c r="CW178" s="163">
        <f t="shared" si="408"/>
        <v>0</v>
      </c>
      <c r="CX178" s="39"/>
      <c r="CY178" s="189"/>
      <c r="CZ178" s="179">
        <f t="shared" si="446"/>
        <v>0</v>
      </c>
      <c r="DA178" s="163">
        <f t="shared" si="461"/>
        <v>0</v>
      </c>
      <c r="DB178" s="39"/>
      <c r="DC178" s="63"/>
      <c r="DD178" s="179">
        <f t="shared" si="447"/>
        <v>0</v>
      </c>
      <c r="DE178" s="163">
        <f t="shared" si="462"/>
        <v>0</v>
      </c>
      <c r="DF178" s="39"/>
      <c r="DG178" s="62"/>
      <c r="DH178" s="729">
        <f t="shared" si="448"/>
        <v>0</v>
      </c>
      <c r="DI178" s="72">
        <f t="shared" si="463"/>
        <v>0</v>
      </c>
      <c r="DJ178" s="40"/>
      <c r="DK178" s="59"/>
      <c r="DL178" s="163">
        <f t="shared" si="449"/>
        <v>0</v>
      </c>
      <c r="DM178" s="178">
        <f t="shared" si="464"/>
        <v>0</v>
      </c>
      <c r="DN178" s="39"/>
      <c r="DO178" s="63"/>
      <c r="DP178" s="179">
        <f t="shared" si="450"/>
        <v>0</v>
      </c>
      <c r="DQ178" s="221">
        <f t="shared" si="465"/>
        <v>0</v>
      </c>
      <c r="DR178" s="305"/>
    </row>
    <row r="179" spans="1:122" outlineLevel="1" x14ac:dyDescent="0.25">
      <c r="A179" s="46">
        <f t="shared" si="498"/>
        <v>43266</v>
      </c>
      <c r="B179" s="23">
        <v>827</v>
      </c>
      <c r="C179" s="185">
        <v>7.7</v>
      </c>
      <c r="D179" s="24">
        <v>1</v>
      </c>
      <c r="E179" s="26">
        <v>2911</v>
      </c>
      <c r="F179" s="26">
        <f t="shared" si="466"/>
        <v>2911</v>
      </c>
      <c r="G179" s="163">
        <f t="shared" si="467"/>
        <v>2407.3969999999999</v>
      </c>
      <c r="H179" s="24">
        <v>1</v>
      </c>
      <c r="I179" s="26">
        <v>507</v>
      </c>
      <c r="J179" s="26">
        <f t="shared" si="468"/>
        <v>507</v>
      </c>
      <c r="K179" s="163">
        <f t="shared" si="469"/>
        <v>419.28899999999999</v>
      </c>
      <c r="L179" s="49">
        <v>86.9</v>
      </c>
      <c r="M179" s="41">
        <v>204.7</v>
      </c>
      <c r="N179" s="26">
        <v>35</v>
      </c>
      <c r="O179" s="26">
        <f t="shared" si="470"/>
        <v>3365.7142857142853</v>
      </c>
      <c r="P179" s="163">
        <f t="shared" si="471"/>
        <v>2783.4457142857141</v>
      </c>
      <c r="Q179" s="24">
        <v>20</v>
      </c>
      <c r="R179" s="41">
        <v>3.1</v>
      </c>
      <c r="S179" s="41">
        <f t="shared" si="472"/>
        <v>62</v>
      </c>
      <c r="T179" s="168">
        <f t="shared" si="473"/>
        <v>51.274000000000001</v>
      </c>
      <c r="U179" s="28"/>
      <c r="V179" s="221">
        <f t="shared" ref="V179" si="555">IF(U179=0,0,IF(COUNT(B179)=0,0,(AVERAGE(B179)*U179/1000)))</f>
        <v>0</v>
      </c>
      <c r="W179" s="185">
        <v>9</v>
      </c>
      <c r="X179" s="27">
        <v>1</v>
      </c>
      <c r="Y179" s="26">
        <v>491</v>
      </c>
      <c r="Z179" s="186">
        <f t="shared" si="475"/>
        <v>491</v>
      </c>
      <c r="AA179" s="221">
        <f t="shared" si="483"/>
        <v>406.05700000000002</v>
      </c>
      <c r="AB179" s="49">
        <v>86.5</v>
      </c>
      <c r="AC179" s="41">
        <v>89.1</v>
      </c>
      <c r="AD179" s="26">
        <v>100</v>
      </c>
      <c r="AE179" s="186">
        <f t="shared" si="476"/>
        <v>25.999999999999947</v>
      </c>
      <c r="AF179" s="163">
        <f t="shared" si="484"/>
        <v>21.501999999999956</v>
      </c>
      <c r="AG179" s="224">
        <v>1</v>
      </c>
      <c r="AH179" s="41">
        <v>0.60399999999999998</v>
      </c>
      <c r="AI179" s="187">
        <f t="shared" si="477"/>
        <v>0.60399999999999998</v>
      </c>
      <c r="AJ179" s="168">
        <f t="shared" si="485"/>
        <v>0.49950800000000001</v>
      </c>
      <c r="AK179" s="870"/>
      <c r="AL179" s="731"/>
      <c r="AM179" s="163">
        <f t="shared" ref="AM179" si="556">IF(AL179=0,0,AVERAGE(B172:B179)*(AL179)/1000)</f>
        <v>0</v>
      </c>
      <c r="AN179" s="29">
        <f t="shared" si="416"/>
        <v>83.132944005496384</v>
      </c>
      <c r="AO179" s="25">
        <f t="shared" si="479"/>
        <v>99.227504244482162</v>
      </c>
      <c r="AP179" s="273">
        <f t="shared" si="480"/>
        <v>99.025806451612908</v>
      </c>
      <c r="AQ179" s="73">
        <v>52.8</v>
      </c>
      <c r="AR179" s="49">
        <v>22.430299999999999</v>
      </c>
      <c r="AS179" s="41">
        <v>26.416399999999999</v>
      </c>
      <c r="AT179" s="41">
        <v>24.828499999999998</v>
      </c>
      <c r="AU179" s="72">
        <f t="shared" si="481"/>
        <v>60.164070143749505</v>
      </c>
      <c r="AV179" s="222"/>
      <c r="AW179" s="199"/>
      <c r="AX179" s="7" t="s">
        <v>312</v>
      </c>
      <c r="AY179" s="188"/>
      <c r="AZ179" s="39"/>
      <c r="BA179" s="58"/>
      <c r="BB179" s="179">
        <f t="shared" si="433"/>
        <v>0</v>
      </c>
      <c r="BC179" s="163">
        <f t="shared" si="453"/>
        <v>0</v>
      </c>
      <c r="BD179" s="40"/>
      <c r="BE179" s="58"/>
      <c r="BF179" s="179">
        <f t="shared" si="434"/>
        <v>0</v>
      </c>
      <c r="BG179" s="163">
        <f t="shared" si="454"/>
        <v>0</v>
      </c>
      <c r="BH179" s="40" t="s">
        <v>94</v>
      </c>
      <c r="BI179" s="885">
        <v>0.01</v>
      </c>
      <c r="BJ179" s="163">
        <f t="shared" si="435"/>
        <v>4.1349999999999998E-3</v>
      </c>
      <c r="BK179" s="40"/>
      <c r="BL179" s="61"/>
      <c r="BM179" s="179">
        <f t="shared" si="436"/>
        <v>0</v>
      </c>
      <c r="BN179" s="163">
        <f t="shared" si="527"/>
        <v>0</v>
      </c>
      <c r="BO179" s="39"/>
      <c r="BP179" s="57"/>
      <c r="BQ179" s="179">
        <f t="shared" si="437"/>
        <v>0</v>
      </c>
      <c r="BR179" s="163">
        <f t="shared" si="455"/>
        <v>0</v>
      </c>
      <c r="BS179" s="39"/>
      <c r="BT179" s="62"/>
      <c r="BU179" s="179">
        <f t="shared" si="438"/>
        <v>0</v>
      </c>
      <c r="BV179" s="163">
        <f t="shared" si="456"/>
        <v>0</v>
      </c>
      <c r="BW179" s="39"/>
      <c r="BX179" s="56"/>
      <c r="BY179" s="178">
        <f t="shared" si="439"/>
        <v>0</v>
      </c>
      <c r="BZ179" s="163">
        <f t="shared" si="457"/>
        <v>0</v>
      </c>
      <c r="CA179" s="40"/>
      <c r="CB179" s="58"/>
      <c r="CC179" s="179">
        <f t="shared" si="440"/>
        <v>0</v>
      </c>
      <c r="CD179" s="163">
        <f t="shared" si="458"/>
        <v>0</v>
      </c>
      <c r="CE179" s="39"/>
      <c r="CF179" s="62"/>
      <c r="CG179" s="179">
        <f t="shared" si="441"/>
        <v>0</v>
      </c>
      <c r="CH179" s="163">
        <f t="shared" si="459"/>
        <v>0</v>
      </c>
      <c r="CI179" s="39"/>
      <c r="CJ179" s="56"/>
      <c r="CK179" s="178">
        <f t="shared" si="442"/>
        <v>0</v>
      </c>
      <c r="CL179" s="163">
        <f t="shared" si="460"/>
        <v>0</v>
      </c>
      <c r="CM179" s="40"/>
      <c r="CN179" s="86"/>
      <c r="CO179" s="179">
        <f t="shared" si="443"/>
        <v>0</v>
      </c>
      <c r="CP179" s="163">
        <f t="shared" si="528"/>
        <v>0</v>
      </c>
      <c r="CQ179" s="228" t="s">
        <v>94</v>
      </c>
      <c r="CR179" s="61">
        <v>0.01</v>
      </c>
      <c r="CS179" s="167">
        <f t="shared" si="444"/>
        <v>4.1349999999999998E-3</v>
      </c>
      <c r="CT179" s="40"/>
      <c r="CU179" s="59"/>
      <c r="CV179" s="179">
        <f t="shared" si="445"/>
        <v>0</v>
      </c>
      <c r="CW179" s="163">
        <f t="shared" si="408"/>
        <v>0</v>
      </c>
      <c r="CX179" s="39"/>
      <c r="CY179" s="189"/>
      <c r="CZ179" s="179">
        <f t="shared" si="446"/>
        <v>0</v>
      </c>
      <c r="DA179" s="163">
        <f t="shared" si="461"/>
        <v>0</v>
      </c>
      <c r="DB179" s="39"/>
      <c r="DC179" s="63"/>
      <c r="DD179" s="179">
        <f t="shared" si="447"/>
        <v>0</v>
      </c>
      <c r="DE179" s="163">
        <f t="shared" si="462"/>
        <v>0</v>
      </c>
      <c r="DF179" s="39"/>
      <c r="DG179" s="62"/>
      <c r="DH179" s="729">
        <f t="shared" si="448"/>
        <v>0</v>
      </c>
      <c r="DI179" s="72">
        <f t="shared" si="463"/>
        <v>0</v>
      </c>
      <c r="DJ179" s="40"/>
      <c r="DK179" s="59"/>
      <c r="DL179" s="163">
        <f t="shared" si="449"/>
        <v>0</v>
      </c>
      <c r="DM179" s="178">
        <f t="shared" si="464"/>
        <v>0</v>
      </c>
      <c r="DN179" s="39"/>
      <c r="DO179" s="63"/>
      <c r="DP179" s="179">
        <f t="shared" si="450"/>
        <v>0</v>
      </c>
      <c r="DQ179" s="221">
        <f t="shared" si="465"/>
        <v>0</v>
      </c>
      <c r="DR179" s="305"/>
    </row>
    <row r="180" spans="1:122" outlineLevel="1" x14ac:dyDescent="0.25">
      <c r="A180" s="46">
        <f t="shared" si="498"/>
        <v>43267</v>
      </c>
      <c r="B180" s="23">
        <v>608</v>
      </c>
      <c r="C180" s="185">
        <v>7.9</v>
      </c>
      <c r="D180" s="24">
        <v>1</v>
      </c>
      <c r="E180" s="26">
        <v>3314</v>
      </c>
      <c r="F180" s="26">
        <f t="shared" si="466"/>
        <v>3314</v>
      </c>
      <c r="G180" s="163">
        <f t="shared" si="467"/>
        <v>2014.912</v>
      </c>
      <c r="H180" s="24">
        <v>1</v>
      </c>
      <c r="I180" s="26">
        <v>656</v>
      </c>
      <c r="J180" s="26">
        <f t="shared" si="468"/>
        <v>656</v>
      </c>
      <c r="K180" s="163">
        <f t="shared" si="469"/>
        <v>398.84800000000001</v>
      </c>
      <c r="L180" s="49">
        <v>88.2</v>
      </c>
      <c r="M180" s="41">
        <v>250.9</v>
      </c>
      <c r="N180" s="26">
        <v>43</v>
      </c>
      <c r="O180" s="26">
        <f t="shared" si="470"/>
        <v>3783.7209302325582</v>
      </c>
      <c r="P180" s="163">
        <f t="shared" si="471"/>
        <v>2300.5023255813953</v>
      </c>
      <c r="Q180" s="24">
        <v>20</v>
      </c>
      <c r="R180" s="41">
        <v>3.13</v>
      </c>
      <c r="S180" s="41">
        <f t="shared" si="472"/>
        <v>62.599999999999994</v>
      </c>
      <c r="T180" s="168">
        <f t="shared" si="473"/>
        <v>38.060799999999993</v>
      </c>
      <c r="U180" s="28"/>
      <c r="V180" s="221">
        <f t="shared" ref="V180" si="557">IF(U180=0,0,AVERAGE(B178:B180)*(U180)/1000)</f>
        <v>0</v>
      </c>
      <c r="W180" s="185">
        <v>9.1</v>
      </c>
      <c r="X180" s="27">
        <v>1</v>
      </c>
      <c r="Y180" s="26">
        <v>461</v>
      </c>
      <c r="Z180" s="186">
        <f t="shared" si="475"/>
        <v>461</v>
      </c>
      <c r="AA180" s="221">
        <f t="shared" si="483"/>
        <v>280.28800000000001</v>
      </c>
      <c r="AB180" s="49">
        <v>87.5</v>
      </c>
      <c r="AC180" s="41">
        <v>90.4</v>
      </c>
      <c r="AD180" s="26">
        <v>100</v>
      </c>
      <c r="AE180" s="186">
        <f t="shared" si="476"/>
        <v>29.000000000000053</v>
      </c>
      <c r="AF180" s="163">
        <f t="shared" si="484"/>
        <v>17.632000000000033</v>
      </c>
      <c r="AG180" s="224">
        <v>1</v>
      </c>
      <c r="AH180" s="41">
        <v>0.68200000000000005</v>
      </c>
      <c r="AI180" s="187">
        <f t="shared" si="477"/>
        <v>0.68200000000000005</v>
      </c>
      <c r="AJ180" s="168">
        <f t="shared" si="485"/>
        <v>0.41465600000000002</v>
      </c>
      <c r="AK180" s="870"/>
      <c r="AL180" s="731"/>
      <c r="AM180" s="163">
        <f t="shared" ref="AM180" si="558">IF(AL180=0,0,AVERAGE(B175:B180)*(AL180)/1000)</f>
        <v>0</v>
      </c>
      <c r="AN180" s="29">
        <f t="shared" si="416"/>
        <v>86.089318044659024</v>
      </c>
      <c r="AO180" s="25">
        <f t="shared" si="479"/>
        <v>99.233558696988325</v>
      </c>
      <c r="AP180" s="273">
        <f t="shared" si="480"/>
        <v>98.910543130990419</v>
      </c>
      <c r="AQ180" s="259">
        <v>52.95</v>
      </c>
      <c r="AR180" s="49"/>
      <c r="AS180" s="41"/>
      <c r="AT180" s="41"/>
      <c r="AU180" s="71">
        <f t="shared" si="481"/>
        <v>0</v>
      </c>
      <c r="AV180" s="222"/>
      <c r="AW180" s="199"/>
      <c r="AX180" s="7"/>
      <c r="AY180" s="188"/>
      <c r="AZ180" s="39"/>
      <c r="BA180" s="58"/>
      <c r="BB180" s="179">
        <f t="shared" si="433"/>
        <v>0</v>
      </c>
      <c r="BC180" s="163">
        <f t="shared" si="453"/>
        <v>0</v>
      </c>
      <c r="BD180" s="40"/>
      <c r="BE180" s="58"/>
      <c r="BF180" s="179">
        <f t="shared" si="434"/>
        <v>0</v>
      </c>
      <c r="BG180" s="163">
        <f t="shared" si="454"/>
        <v>0</v>
      </c>
      <c r="BH180" s="40" t="s">
        <v>94</v>
      </c>
      <c r="BI180" s="885">
        <v>0.01</v>
      </c>
      <c r="BJ180" s="163">
        <f t="shared" si="435"/>
        <v>3.0400000000000002E-3</v>
      </c>
      <c r="BK180" s="40"/>
      <c r="BL180" s="61"/>
      <c r="BM180" s="179">
        <f t="shared" si="436"/>
        <v>0</v>
      </c>
      <c r="BN180" s="163">
        <f t="shared" si="527"/>
        <v>0</v>
      </c>
      <c r="BO180" s="39"/>
      <c r="BP180" s="57"/>
      <c r="BQ180" s="179">
        <f t="shared" si="437"/>
        <v>0</v>
      </c>
      <c r="BR180" s="163">
        <f t="shared" si="455"/>
        <v>0</v>
      </c>
      <c r="BS180" s="39"/>
      <c r="BT180" s="62"/>
      <c r="BU180" s="179">
        <f t="shared" si="438"/>
        <v>0</v>
      </c>
      <c r="BV180" s="163">
        <f t="shared" si="456"/>
        <v>0</v>
      </c>
      <c r="BW180" s="39"/>
      <c r="BX180" s="56"/>
      <c r="BY180" s="178">
        <f t="shared" si="439"/>
        <v>0</v>
      </c>
      <c r="BZ180" s="163">
        <f t="shared" si="457"/>
        <v>0</v>
      </c>
      <c r="CA180" s="40"/>
      <c r="CB180" s="58"/>
      <c r="CC180" s="179">
        <f t="shared" si="440"/>
        <v>0</v>
      </c>
      <c r="CD180" s="163">
        <f t="shared" si="458"/>
        <v>0</v>
      </c>
      <c r="CE180" s="39"/>
      <c r="CF180" s="62"/>
      <c r="CG180" s="179">
        <f t="shared" si="441"/>
        <v>0</v>
      </c>
      <c r="CH180" s="163">
        <f t="shared" si="459"/>
        <v>0</v>
      </c>
      <c r="CI180" s="39"/>
      <c r="CJ180" s="56"/>
      <c r="CK180" s="178">
        <f t="shared" si="442"/>
        <v>0</v>
      </c>
      <c r="CL180" s="163">
        <f t="shared" si="460"/>
        <v>0</v>
      </c>
      <c r="CM180" s="40"/>
      <c r="CN180" s="86"/>
      <c r="CO180" s="179">
        <f t="shared" si="443"/>
        <v>0</v>
      </c>
      <c r="CP180" s="163">
        <f t="shared" si="528"/>
        <v>0</v>
      </c>
      <c r="CQ180" s="228" t="s">
        <v>94</v>
      </c>
      <c r="CR180" s="61">
        <v>0.01</v>
      </c>
      <c r="CS180" s="167">
        <f t="shared" si="444"/>
        <v>3.0400000000000002E-3</v>
      </c>
      <c r="CT180" s="40"/>
      <c r="CU180" s="59"/>
      <c r="CV180" s="179">
        <f t="shared" si="445"/>
        <v>0</v>
      </c>
      <c r="CW180" s="163">
        <f t="shared" si="408"/>
        <v>0</v>
      </c>
      <c r="CX180" s="39"/>
      <c r="CY180" s="189"/>
      <c r="CZ180" s="179">
        <f t="shared" si="446"/>
        <v>0</v>
      </c>
      <c r="DA180" s="163">
        <f t="shared" si="461"/>
        <v>0</v>
      </c>
      <c r="DB180" s="39"/>
      <c r="DC180" s="63"/>
      <c r="DD180" s="179">
        <f t="shared" si="447"/>
        <v>0</v>
      </c>
      <c r="DE180" s="163">
        <f t="shared" si="462"/>
        <v>0</v>
      </c>
      <c r="DF180" s="39"/>
      <c r="DG180" s="62"/>
      <c r="DH180" s="729">
        <f t="shared" si="448"/>
        <v>0</v>
      </c>
      <c r="DI180" s="72">
        <f t="shared" si="463"/>
        <v>0</v>
      </c>
      <c r="DJ180" s="40"/>
      <c r="DK180" s="59"/>
      <c r="DL180" s="163">
        <f t="shared" si="449"/>
        <v>0</v>
      </c>
      <c r="DM180" s="178">
        <f t="shared" si="464"/>
        <v>0</v>
      </c>
      <c r="DN180" s="39"/>
      <c r="DO180" s="63"/>
      <c r="DP180" s="179">
        <f t="shared" si="450"/>
        <v>0</v>
      </c>
      <c r="DQ180" s="221">
        <f t="shared" si="465"/>
        <v>0</v>
      </c>
      <c r="DR180" s="305"/>
    </row>
    <row r="181" spans="1:122" outlineLevel="1" x14ac:dyDescent="0.25">
      <c r="A181" s="46">
        <f t="shared" si="498"/>
        <v>43268</v>
      </c>
      <c r="B181" s="23">
        <v>336</v>
      </c>
      <c r="C181" s="185">
        <v>8.5</v>
      </c>
      <c r="D181" s="24">
        <v>1</v>
      </c>
      <c r="E181" s="26">
        <v>3582</v>
      </c>
      <c r="F181" s="26">
        <f t="shared" si="466"/>
        <v>3582</v>
      </c>
      <c r="G181" s="163">
        <f t="shared" si="467"/>
        <v>1203.5519999999999</v>
      </c>
      <c r="H181" s="24">
        <v>1</v>
      </c>
      <c r="I181" s="26">
        <v>849</v>
      </c>
      <c r="J181" s="26">
        <f t="shared" si="468"/>
        <v>849</v>
      </c>
      <c r="K181" s="163">
        <f t="shared" si="469"/>
        <v>285.26400000000001</v>
      </c>
      <c r="L181" s="49">
        <v>88</v>
      </c>
      <c r="M181" s="41">
        <v>266.2</v>
      </c>
      <c r="N181" s="26">
        <v>44</v>
      </c>
      <c r="O181" s="26">
        <f t="shared" si="470"/>
        <v>4050</v>
      </c>
      <c r="P181" s="163">
        <f t="shared" si="471"/>
        <v>1360.8</v>
      </c>
      <c r="Q181" s="24">
        <v>20</v>
      </c>
      <c r="R181" s="41">
        <v>4.5199999999999996</v>
      </c>
      <c r="S181" s="41">
        <f t="shared" si="472"/>
        <v>90.399999999999991</v>
      </c>
      <c r="T181" s="168">
        <f t="shared" si="473"/>
        <v>30.374399999999998</v>
      </c>
      <c r="U181" s="28"/>
      <c r="V181" s="221">
        <f t="shared" ref="V181" si="559">IF(U181=0,0,IF(COUNT(B181)=0,0,(AVERAGE(B181)*U181/1000)))</f>
        <v>0</v>
      </c>
      <c r="W181" s="185">
        <v>9.3000000000000007</v>
      </c>
      <c r="X181" s="27">
        <v>1</v>
      </c>
      <c r="Y181" s="26">
        <v>773</v>
      </c>
      <c r="Z181" s="186">
        <f t="shared" si="475"/>
        <v>773</v>
      </c>
      <c r="AA181" s="221">
        <f t="shared" si="483"/>
        <v>259.72800000000001</v>
      </c>
      <c r="AB181" s="49">
        <v>87.4</v>
      </c>
      <c r="AC181" s="41">
        <v>91.7</v>
      </c>
      <c r="AD181" s="26">
        <v>100</v>
      </c>
      <c r="AE181" s="186">
        <f t="shared" si="476"/>
        <v>42.999999999999972</v>
      </c>
      <c r="AF181" s="163">
        <f t="shared" si="484"/>
        <v>14.447999999999992</v>
      </c>
      <c r="AG181" s="224">
        <v>1</v>
      </c>
      <c r="AH181" s="41">
        <v>1.02</v>
      </c>
      <c r="AI181" s="187">
        <f t="shared" si="477"/>
        <v>1.02</v>
      </c>
      <c r="AJ181" s="168">
        <f t="shared" si="485"/>
        <v>0.34272000000000002</v>
      </c>
      <c r="AK181" s="870"/>
      <c r="AL181" s="731"/>
      <c r="AM181" s="163">
        <f t="shared" ref="AM181" si="560">IF(AL181=0,0,AVERAGE(B174:B181)*(AL181)/1000)</f>
        <v>0</v>
      </c>
      <c r="AN181" s="29">
        <f t="shared" si="416"/>
        <v>78.419877163595757</v>
      </c>
      <c r="AO181" s="25">
        <f t="shared" si="479"/>
        <v>98.938271604938279</v>
      </c>
      <c r="AP181" s="273">
        <f t="shared" si="480"/>
        <v>98.871681415929203</v>
      </c>
      <c r="AQ181" s="73">
        <v>53.1</v>
      </c>
      <c r="AR181" s="49"/>
      <c r="AS181" s="41"/>
      <c r="AT181" s="41"/>
      <c r="AU181" s="72">
        <f t="shared" si="481"/>
        <v>0</v>
      </c>
      <c r="AV181" s="222"/>
      <c r="AW181" s="199"/>
      <c r="AX181" s="7"/>
      <c r="AY181" s="188"/>
      <c r="AZ181" s="39"/>
      <c r="BA181" s="58"/>
      <c r="BB181" s="179">
        <f t="shared" si="433"/>
        <v>0</v>
      </c>
      <c r="BC181" s="163">
        <f t="shared" si="453"/>
        <v>0</v>
      </c>
      <c r="BD181" s="40"/>
      <c r="BE181" s="58"/>
      <c r="BF181" s="179">
        <f t="shared" si="434"/>
        <v>0</v>
      </c>
      <c r="BG181" s="163">
        <f t="shared" si="454"/>
        <v>0</v>
      </c>
      <c r="BH181" s="40" t="s">
        <v>94</v>
      </c>
      <c r="BI181" s="885">
        <v>0.01</v>
      </c>
      <c r="BJ181" s="163">
        <f t="shared" si="435"/>
        <v>1.6799999999999999E-3</v>
      </c>
      <c r="BK181" s="40"/>
      <c r="BL181" s="61"/>
      <c r="BM181" s="179">
        <f t="shared" si="436"/>
        <v>0</v>
      </c>
      <c r="BN181" s="163">
        <f t="shared" si="527"/>
        <v>0</v>
      </c>
      <c r="BO181" s="39"/>
      <c r="BP181" s="57"/>
      <c r="BQ181" s="179">
        <f t="shared" si="437"/>
        <v>0</v>
      </c>
      <c r="BR181" s="163">
        <f t="shared" si="455"/>
        <v>0</v>
      </c>
      <c r="BS181" s="39"/>
      <c r="BT181" s="62"/>
      <c r="BU181" s="179">
        <f t="shared" si="438"/>
        <v>0</v>
      </c>
      <c r="BV181" s="163">
        <f t="shared" si="456"/>
        <v>0</v>
      </c>
      <c r="BW181" s="39"/>
      <c r="BX181" s="56"/>
      <c r="BY181" s="178">
        <f t="shared" si="439"/>
        <v>0</v>
      </c>
      <c r="BZ181" s="163">
        <f t="shared" si="457"/>
        <v>0</v>
      </c>
      <c r="CA181" s="40"/>
      <c r="CB181" s="58"/>
      <c r="CC181" s="179">
        <f t="shared" si="440"/>
        <v>0</v>
      </c>
      <c r="CD181" s="163">
        <f t="shared" si="458"/>
        <v>0</v>
      </c>
      <c r="CE181" s="39"/>
      <c r="CF181" s="62"/>
      <c r="CG181" s="179">
        <f t="shared" si="441"/>
        <v>0</v>
      </c>
      <c r="CH181" s="163">
        <f t="shared" si="459"/>
        <v>0</v>
      </c>
      <c r="CI181" s="39"/>
      <c r="CJ181" s="56"/>
      <c r="CK181" s="178">
        <f t="shared" si="442"/>
        <v>0</v>
      </c>
      <c r="CL181" s="163">
        <f t="shared" si="460"/>
        <v>0</v>
      </c>
      <c r="CM181" s="40"/>
      <c r="CN181" s="86"/>
      <c r="CO181" s="179">
        <f t="shared" si="443"/>
        <v>0</v>
      </c>
      <c r="CP181" s="163">
        <f t="shared" si="528"/>
        <v>0</v>
      </c>
      <c r="CQ181" s="228" t="s">
        <v>94</v>
      </c>
      <c r="CR181" s="61">
        <v>0.01</v>
      </c>
      <c r="CS181" s="167">
        <f t="shared" si="444"/>
        <v>1.6799999999999999E-3</v>
      </c>
      <c r="CT181" s="40"/>
      <c r="CU181" s="59"/>
      <c r="CV181" s="179">
        <f t="shared" si="445"/>
        <v>0</v>
      </c>
      <c r="CW181" s="163">
        <f t="shared" si="408"/>
        <v>0</v>
      </c>
      <c r="CX181" s="39"/>
      <c r="CY181" s="189"/>
      <c r="CZ181" s="179">
        <f t="shared" si="446"/>
        <v>0</v>
      </c>
      <c r="DA181" s="163">
        <f t="shared" si="461"/>
        <v>0</v>
      </c>
      <c r="DB181" s="39"/>
      <c r="DC181" s="63"/>
      <c r="DD181" s="179">
        <f t="shared" si="447"/>
        <v>0</v>
      </c>
      <c r="DE181" s="163">
        <f t="shared" si="462"/>
        <v>0</v>
      </c>
      <c r="DF181" s="39"/>
      <c r="DG181" s="62"/>
      <c r="DH181" s="729">
        <f t="shared" si="448"/>
        <v>0</v>
      </c>
      <c r="DI181" s="72">
        <f t="shared" si="463"/>
        <v>0</v>
      </c>
      <c r="DJ181" s="40"/>
      <c r="DK181" s="59"/>
      <c r="DL181" s="163">
        <f t="shared" si="449"/>
        <v>0</v>
      </c>
      <c r="DM181" s="178">
        <f t="shared" si="464"/>
        <v>0</v>
      </c>
      <c r="DN181" s="39"/>
      <c r="DO181" s="63"/>
      <c r="DP181" s="179">
        <f t="shared" si="450"/>
        <v>0</v>
      </c>
      <c r="DQ181" s="221">
        <f t="shared" si="465"/>
        <v>0</v>
      </c>
      <c r="DR181" s="305"/>
    </row>
    <row r="182" spans="1:122" outlineLevel="1" x14ac:dyDescent="0.25">
      <c r="A182" s="46">
        <f t="shared" si="498"/>
        <v>43269</v>
      </c>
      <c r="B182" s="23">
        <v>875</v>
      </c>
      <c r="C182" s="185">
        <v>8.5</v>
      </c>
      <c r="D182" s="24">
        <v>1</v>
      </c>
      <c r="E182" s="26">
        <v>3029</v>
      </c>
      <c r="F182" s="26">
        <f t="shared" si="466"/>
        <v>3029</v>
      </c>
      <c r="G182" s="163">
        <f t="shared" si="467"/>
        <v>2650.375</v>
      </c>
      <c r="H182" s="24">
        <v>1</v>
      </c>
      <c r="I182" s="26">
        <v>752</v>
      </c>
      <c r="J182" s="26">
        <f t="shared" si="468"/>
        <v>752</v>
      </c>
      <c r="K182" s="163">
        <f t="shared" si="469"/>
        <v>658</v>
      </c>
      <c r="L182" s="49">
        <v>86.5</v>
      </c>
      <c r="M182" s="41">
        <v>247.7</v>
      </c>
      <c r="N182" s="26">
        <v>43</v>
      </c>
      <c r="O182" s="26">
        <f t="shared" si="470"/>
        <v>3748.8372093023254</v>
      </c>
      <c r="P182" s="163">
        <f t="shared" si="471"/>
        <v>3280.2325581395348</v>
      </c>
      <c r="Q182" s="24">
        <v>20</v>
      </c>
      <c r="R182" s="41">
        <v>4.0999999999999996</v>
      </c>
      <c r="S182" s="41">
        <f t="shared" si="472"/>
        <v>82</v>
      </c>
      <c r="T182" s="168">
        <f t="shared" si="473"/>
        <v>71.75</v>
      </c>
      <c r="U182" s="28"/>
      <c r="V182" s="221">
        <f t="shared" ref="V182" si="561">IF(U182=0,0,AVERAGE(B180:B182)*(U182)/1000)</f>
        <v>0</v>
      </c>
      <c r="W182" s="185">
        <v>9</v>
      </c>
      <c r="X182" s="27">
        <v>1</v>
      </c>
      <c r="Y182" s="26">
        <v>537</v>
      </c>
      <c r="Z182" s="186">
        <f t="shared" si="475"/>
        <v>537</v>
      </c>
      <c r="AA182" s="221">
        <f t="shared" si="483"/>
        <v>469.875</v>
      </c>
      <c r="AB182" s="49">
        <v>88.1</v>
      </c>
      <c r="AC182" s="41">
        <v>90.8</v>
      </c>
      <c r="AD182" s="26">
        <v>100</v>
      </c>
      <c r="AE182" s="186">
        <f t="shared" si="476"/>
        <v>27.000000000000028</v>
      </c>
      <c r="AF182" s="163">
        <f t="shared" si="484"/>
        <v>23.625000000000025</v>
      </c>
      <c r="AG182" s="224">
        <v>1</v>
      </c>
      <c r="AH182" s="41">
        <v>0.90500000000000003</v>
      </c>
      <c r="AI182" s="187">
        <f t="shared" si="477"/>
        <v>0.90500000000000003</v>
      </c>
      <c r="AJ182" s="168">
        <f t="shared" si="485"/>
        <v>0.791875</v>
      </c>
      <c r="AK182" s="870"/>
      <c r="AL182" s="731"/>
      <c r="AM182" s="163">
        <f t="shared" ref="AM182" si="562">IF(AL182=0,0,AVERAGE(B177:B182)*(AL182)/1000)</f>
        <v>0</v>
      </c>
      <c r="AN182" s="29">
        <f t="shared" si="416"/>
        <v>82.271376691977551</v>
      </c>
      <c r="AO182" s="25">
        <f t="shared" si="479"/>
        <v>99.279776674937963</v>
      </c>
      <c r="AP182" s="273">
        <f t="shared" si="480"/>
        <v>98.896341463414629</v>
      </c>
      <c r="AQ182" s="259">
        <v>53.24</v>
      </c>
      <c r="AR182" s="49"/>
      <c r="AS182" s="41"/>
      <c r="AT182" s="41"/>
      <c r="AU182" s="71">
        <f t="shared" si="481"/>
        <v>0</v>
      </c>
      <c r="AV182" s="222"/>
      <c r="AW182" s="199"/>
      <c r="AX182" s="884">
        <f>-AU250</f>
        <v>0</v>
      </c>
      <c r="AY182" s="188"/>
      <c r="AZ182" s="39"/>
      <c r="BA182" s="58"/>
      <c r="BB182" s="179">
        <f t="shared" si="433"/>
        <v>0</v>
      </c>
      <c r="BC182" s="163">
        <f t="shared" si="453"/>
        <v>0</v>
      </c>
      <c r="BD182" s="40"/>
      <c r="BE182" s="58"/>
      <c r="BF182" s="179">
        <f t="shared" si="434"/>
        <v>0</v>
      </c>
      <c r="BG182" s="163">
        <f t="shared" si="454"/>
        <v>0</v>
      </c>
      <c r="BH182" s="40" t="s">
        <v>94</v>
      </c>
      <c r="BI182" s="885">
        <v>0.01</v>
      </c>
      <c r="BJ182" s="163">
        <f t="shared" si="435"/>
        <v>4.3750000000000004E-3</v>
      </c>
      <c r="BK182" s="40"/>
      <c r="BL182" s="61"/>
      <c r="BM182" s="179">
        <f t="shared" si="436"/>
        <v>0</v>
      </c>
      <c r="BN182" s="163">
        <f t="shared" si="527"/>
        <v>0</v>
      </c>
      <c r="BO182" s="39"/>
      <c r="BP182" s="57"/>
      <c r="BQ182" s="179">
        <f t="shared" si="437"/>
        <v>0</v>
      </c>
      <c r="BR182" s="163">
        <f t="shared" si="455"/>
        <v>0</v>
      </c>
      <c r="BS182" s="39"/>
      <c r="BT182" s="62"/>
      <c r="BU182" s="179">
        <f t="shared" si="438"/>
        <v>0</v>
      </c>
      <c r="BV182" s="163">
        <f t="shared" si="456"/>
        <v>0</v>
      </c>
      <c r="BW182" s="39"/>
      <c r="BX182" s="56"/>
      <c r="BY182" s="178">
        <f t="shared" si="439"/>
        <v>0</v>
      </c>
      <c r="BZ182" s="163">
        <f t="shared" si="457"/>
        <v>0</v>
      </c>
      <c r="CA182" s="40"/>
      <c r="CB182" s="58"/>
      <c r="CC182" s="179">
        <f t="shared" si="440"/>
        <v>0</v>
      </c>
      <c r="CD182" s="163">
        <f t="shared" si="458"/>
        <v>0</v>
      </c>
      <c r="CE182" s="39"/>
      <c r="CF182" s="62"/>
      <c r="CG182" s="179">
        <f t="shared" si="441"/>
        <v>0</v>
      </c>
      <c r="CH182" s="163">
        <f t="shared" si="459"/>
        <v>0</v>
      </c>
      <c r="CI182" s="39"/>
      <c r="CJ182" s="56"/>
      <c r="CK182" s="178">
        <f t="shared" si="442"/>
        <v>0</v>
      </c>
      <c r="CL182" s="163">
        <f t="shared" si="460"/>
        <v>0</v>
      </c>
      <c r="CM182" s="40"/>
      <c r="CN182" s="86"/>
      <c r="CO182" s="179">
        <f t="shared" si="443"/>
        <v>0</v>
      </c>
      <c r="CP182" s="163">
        <f t="shared" si="528"/>
        <v>0</v>
      </c>
      <c r="CQ182" s="228" t="s">
        <v>94</v>
      </c>
      <c r="CR182" s="61">
        <v>0.01</v>
      </c>
      <c r="CS182" s="167">
        <f t="shared" si="444"/>
        <v>4.3750000000000004E-3</v>
      </c>
      <c r="CT182" s="40"/>
      <c r="CU182" s="59"/>
      <c r="CV182" s="179">
        <f t="shared" si="445"/>
        <v>0</v>
      </c>
      <c r="CW182" s="163">
        <f t="shared" ref="CW182:CW207" si="563">IF(CU182=0,0,IF(COUNT(B182)=0,0,(SUM(B182)*CU182/1000)))</f>
        <v>0</v>
      </c>
      <c r="CX182" s="39"/>
      <c r="CY182" s="189"/>
      <c r="CZ182" s="179">
        <f t="shared" si="446"/>
        <v>0</v>
      </c>
      <c r="DA182" s="163">
        <f t="shared" si="461"/>
        <v>0</v>
      </c>
      <c r="DB182" s="39"/>
      <c r="DC182" s="63"/>
      <c r="DD182" s="179">
        <f t="shared" si="447"/>
        <v>0</v>
      </c>
      <c r="DE182" s="163">
        <f t="shared" si="462"/>
        <v>0</v>
      </c>
      <c r="DF182" s="39"/>
      <c r="DG182" s="62"/>
      <c r="DH182" s="729">
        <f t="shared" si="448"/>
        <v>0</v>
      </c>
      <c r="DI182" s="72">
        <f t="shared" si="463"/>
        <v>0</v>
      </c>
      <c r="DJ182" s="40"/>
      <c r="DK182" s="59"/>
      <c r="DL182" s="163">
        <f t="shared" si="449"/>
        <v>0</v>
      </c>
      <c r="DM182" s="178">
        <f t="shared" si="464"/>
        <v>0</v>
      </c>
      <c r="DN182" s="39"/>
      <c r="DO182" s="63"/>
      <c r="DP182" s="179">
        <f t="shared" si="450"/>
        <v>0</v>
      </c>
      <c r="DQ182" s="221">
        <f t="shared" si="465"/>
        <v>0</v>
      </c>
      <c r="DR182" s="305"/>
    </row>
    <row r="183" spans="1:122" outlineLevel="1" x14ac:dyDescent="0.25">
      <c r="A183" s="46">
        <f t="shared" si="498"/>
        <v>43270</v>
      </c>
      <c r="B183" s="23">
        <v>897</v>
      </c>
      <c r="C183" s="185">
        <v>8.1</v>
      </c>
      <c r="D183" s="24">
        <v>1</v>
      </c>
      <c r="E183" s="26">
        <v>3451</v>
      </c>
      <c r="F183" s="26">
        <f t="shared" si="466"/>
        <v>3451</v>
      </c>
      <c r="G183" s="163">
        <f t="shared" si="467"/>
        <v>3095.547</v>
      </c>
      <c r="H183" s="24">
        <v>1</v>
      </c>
      <c r="I183" s="26">
        <v>782</v>
      </c>
      <c r="J183" s="26">
        <f t="shared" si="468"/>
        <v>782</v>
      </c>
      <c r="K183" s="163">
        <f t="shared" si="469"/>
        <v>701.45399999999995</v>
      </c>
      <c r="L183" s="49">
        <v>87.3</v>
      </c>
      <c r="M183" s="41">
        <v>245.6</v>
      </c>
      <c r="N183" s="26">
        <v>39</v>
      </c>
      <c r="O183" s="26">
        <f t="shared" si="470"/>
        <v>4058.9743589743589</v>
      </c>
      <c r="P183" s="163">
        <f t="shared" si="471"/>
        <v>3640.9</v>
      </c>
      <c r="Q183" s="24">
        <v>20</v>
      </c>
      <c r="R183" s="41">
        <v>3.61</v>
      </c>
      <c r="S183" s="41">
        <f t="shared" si="472"/>
        <v>72.2</v>
      </c>
      <c r="T183" s="168">
        <f t="shared" si="473"/>
        <v>64.763400000000004</v>
      </c>
      <c r="U183" s="28">
        <v>50</v>
      </c>
      <c r="V183" s="221">
        <f t="shared" ref="V183" si="564">IF(U183=0,0,IF(COUNT(B183)=0,0,(AVERAGE(B183)*U183/1000)))</f>
        <v>44.85</v>
      </c>
      <c r="W183" s="185">
        <v>9</v>
      </c>
      <c r="X183" s="27">
        <v>1</v>
      </c>
      <c r="Y183" s="26">
        <v>662</v>
      </c>
      <c r="Z183" s="186">
        <f t="shared" si="475"/>
        <v>662</v>
      </c>
      <c r="AA183" s="221">
        <f t="shared" si="483"/>
        <v>593.81399999999996</v>
      </c>
      <c r="AB183" s="49">
        <v>86.6</v>
      </c>
      <c r="AC183" s="41">
        <v>89.2</v>
      </c>
      <c r="AD183" s="26">
        <v>100</v>
      </c>
      <c r="AE183" s="186">
        <f t="shared" si="476"/>
        <v>26.000000000000085</v>
      </c>
      <c r="AF183" s="163">
        <f t="shared" si="484"/>
        <v>23.322000000000077</v>
      </c>
      <c r="AG183" s="224">
        <v>1</v>
      </c>
      <c r="AH183" s="41">
        <v>0.95599999999999996</v>
      </c>
      <c r="AI183" s="187">
        <f t="shared" si="477"/>
        <v>0.95599999999999996</v>
      </c>
      <c r="AJ183" s="168">
        <f t="shared" si="485"/>
        <v>0.85753199999999996</v>
      </c>
      <c r="AK183" s="870"/>
      <c r="AL183" s="731">
        <v>11.4</v>
      </c>
      <c r="AM183" s="163">
        <f t="shared" ref="AM183" si="565">IF(AL183=0,0,AVERAGE(B176:B183)*(AL183)/1000)</f>
        <v>8.6953500000000012</v>
      </c>
      <c r="AN183" s="29">
        <f t="shared" si="416"/>
        <v>80.817154447986098</v>
      </c>
      <c r="AO183" s="25">
        <f t="shared" si="479"/>
        <v>99.359444093493366</v>
      </c>
      <c r="AP183" s="273">
        <f t="shared" si="480"/>
        <v>98.67590027700831</v>
      </c>
      <c r="AQ183" s="73">
        <v>53.46</v>
      </c>
      <c r="AR183" s="49">
        <v>22.430599999999998</v>
      </c>
      <c r="AS183" s="41">
        <v>28.061</v>
      </c>
      <c r="AT183" s="41">
        <v>26.342300000000002</v>
      </c>
      <c r="AU183" s="72">
        <f t="shared" si="481"/>
        <v>69.47463768115945</v>
      </c>
      <c r="AV183" s="222"/>
      <c r="AW183" s="199"/>
      <c r="AX183" s="7" t="s">
        <v>294</v>
      </c>
      <c r="AY183" s="188"/>
      <c r="AZ183" s="39"/>
      <c r="BA183" s="58">
        <v>4.7</v>
      </c>
      <c r="BB183" s="179">
        <f t="shared" si="433"/>
        <v>4.2159000000000004</v>
      </c>
      <c r="BC183" s="163">
        <f t="shared" si="453"/>
        <v>4.2159000000000004</v>
      </c>
      <c r="BD183" s="40" t="s">
        <v>94</v>
      </c>
      <c r="BE183" s="58">
        <v>0.06</v>
      </c>
      <c r="BF183" s="179">
        <f t="shared" si="434"/>
        <v>2.691E-2</v>
      </c>
      <c r="BG183" s="163">
        <f t="shared" si="454"/>
        <v>5.382E-2</v>
      </c>
      <c r="BH183" s="40" t="s">
        <v>94</v>
      </c>
      <c r="BI183" s="885">
        <v>0.01</v>
      </c>
      <c r="BJ183" s="163">
        <f t="shared" si="435"/>
        <v>4.4850000000000003E-3</v>
      </c>
      <c r="BK183" s="40"/>
      <c r="BL183" s="61">
        <v>0.153</v>
      </c>
      <c r="BM183" s="179">
        <f t="shared" si="436"/>
        <v>0.13724099999999997</v>
      </c>
      <c r="BN183" s="163">
        <f t="shared" si="527"/>
        <v>0.13724099999999997</v>
      </c>
      <c r="BO183" s="39"/>
      <c r="BP183" s="57">
        <v>37.33</v>
      </c>
      <c r="BQ183" s="179">
        <f t="shared" si="437"/>
        <v>33.485010000000003</v>
      </c>
      <c r="BR183" s="163">
        <f t="shared" si="455"/>
        <v>33.485010000000003</v>
      </c>
      <c r="BS183" s="39"/>
      <c r="BT183" s="62">
        <v>11.6</v>
      </c>
      <c r="BU183" s="179">
        <f t="shared" si="438"/>
        <v>10.405199999999999</v>
      </c>
      <c r="BV183" s="163">
        <f t="shared" si="456"/>
        <v>10.405199999999999</v>
      </c>
      <c r="BW183" s="39"/>
      <c r="BX183" s="56">
        <v>0.27</v>
      </c>
      <c r="BY183" s="178">
        <f t="shared" si="439"/>
        <v>0.24219000000000002</v>
      </c>
      <c r="BZ183" s="163">
        <f t="shared" si="457"/>
        <v>0.24219000000000002</v>
      </c>
      <c r="CA183" s="40" t="s">
        <v>94</v>
      </c>
      <c r="CB183" s="58">
        <v>0.06</v>
      </c>
      <c r="CC183" s="179">
        <f t="shared" si="440"/>
        <v>2.691E-2</v>
      </c>
      <c r="CD183" s="163">
        <f t="shared" si="458"/>
        <v>5.382E-2</v>
      </c>
      <c r="CE183" s="39"/>
      <c r="CF183" s="62">
        <v>122.94</v>
      </c>
      <c r="CG183" s="179">
        <f t="shared" si="441"/>
        <v>110.27717999999999</v>
      </c>
      <c r="CH183" s="163">
        <f t="shared" si="459"/>
        <v>110.27717999999999</v>
      </c>
      <c r="CI183" s="39"/>
      <c r="CJ183" s="56">
        <v>1.3</v>
      </c>
      <c r="CK183" s="178">
        <f t="shared" si="442"/>
        <v>1.1661000000000001</v>
      </c>
      <c r="CL183" s="163">
        <f t="shared" si="460"/>
        <v>1.1661000000000001</v>
      </c>
      <c r="CM183" s="40" t="s">
        <v>94</v>
      </c>
      <c r="CN183" s="86">
        <v>0.06</v>
      </c>
      <c r="CO183" s="179">
        <f t="shared" si="443"/>
        <v>2.691E-2</v>
      </c>
      <c r="CP183" s="163">
        <f t="shared" si="528"/>
        <v>5.382E-2</v>
      </c>
      <c r="CQ183" s="228" t="s">
        <v>94</v>
      </c>
      <c r="CR183" s="61">
        <v>0.01</v>
      </c>
      <c r="CS183" s="167">
        <f t="shared" si="444"/>
        <v>4.4850000000000003E-3</v>
      </c>
      <c r="CT183" s="40" t="s">
        <v>94</v>
      </c>
      <c r="CU183" s="59">
        <v>0.03</v>
      </c>
      <c r="CV183" s="179">
        <f t="shared" si="445"/>
        <v>1.3455E-2</v>
      </c>
      <c r="CW183" s="163">
        <f t="shared" si="563"/>
        <v>2.691E-2</v>
      </c>
      <c r="CX183" s="39"/>
      <c r="CY183" s="189">
        <v>0.22900000000000001</v>
      </c>
      <c r="CZ183" s="179">
        <f t="shared" si="446"/>
        <v>0.20541300000000001</v>
      </c>
      <c r="DA183" s="163">
        <f t="shared" si="461"/>
        <v>0.20541300000000001</v>
      </c>
      <c r="DB183" s="39"/>
      <c r="DC183" s="63">
        <v>0.158</v>
      </c>
      <c r="DD183" s="179">
        <f t="shared" si="447"/>
        <v>0.14172599999999999</v>
      </c>
      <c r="DE183" s="163">
        <f t="shared" si="462"/>
        <v>0.14172599999999999</v>
      </c>
      <c r="DF183" s="39"/>
      <c r="DG183" s="62">
        <v>0.105</v>
      </c>
      <c r="DH183" s="729">
        <f t="shared" si="448"/>
        <v>9.4185000000000005E-2</v>
      </c>
      <c r="DI183" s="72">
        <f t="shared" si="463"/>
        <v>9.4185000000000005E-2</v>
      </c>
      <c r="DJ183" s="40" t="s">
        <v>94</v>
      </c>
      <c r="DK183" s="59">
        <v>0.06</v>
      </c>
      <c r="DL183" s="163">
        <f t="shared" si="449"/>
        <v>2.691E-2</v>
      </c>
      <c r="DM183" s="178">
        <f t="shared" si="464"/>
        <v>5.382E-2</v>
      </c>
      <c r="DN183" s="39"/>
      <c r="DO183" s="63">
        <v>0.76300000000000001</v>
      </c>
      <c r="DP183" s="179">
        <f t="shared" si="450"/>
        <v>0.6844110000000001</v>
      </c>
      <c r="DQ183" s="221">
        <f t="shared" si="465"/>
        <v>0.6844110000000001</v>
      </c>
      <c r="DR183" s="305"/>
    </row>
    <row r="184" spans="1:122" outlineLevel="1" x14ac:dyDescent="0.25">
      <c r="A184" s="46">
        <f t="shared" si="498"/>
        <v>43271</v>
      </c>
      <c r="B184" s="23">
        <v>870</v>
      </c>
      <c r="C184" s="185">
        <v>8.3000000000000007</v>
      </c>
      <c r="D184" s="24">
        <v>1</v>
      </c>
      <c r="E184" s="26">
        <v>3879</v>
      </c>
      <c r="F184" s="26">
        <f t="shared" si="466"/>
        <v>3879</v>
      </c>
      <c r="G184" s="163">
        <f t="shared" si="467"/>
        <v>3374.73</v>
      </c>
      <c r="H184" s="24">
        <v>1</v>
      </c>
      <c r="I184" s="26">
        <v>1101</v>
      </c>
      <c r="J184" s="26">
        <f t="shared" si="468"/>
        <v>1101</v>
      </c>
      <c r="K184" s="163">
        <f t="shared" si="469"/>
        <v>957.87</v>
      </c>
      <c r="L184" s="49">
        <v>88.4</v>
      </c>
      <c r="M184" s="41">
        <v>245.1</v>
      </c>
      <c r="N184" s="26">
        <v>38</v>
      </c>
      <c r="O184" s="26">
        <f t="shared" si="470"/>
        <v>4123.6842105263158</v>
      </c>
      <c r="P184" s="163">
        <f t="shared" si="471"/>
        <v>3587.605263157895</v>
      </c>
      <c r="Q184" s="24">
        <v>20</v>
      </c>
      <c r="R184" s="41">
        <v>4.21</v>
      </c>
      <c r="S184" s="41">
        <f t="shared" si="472"/>
        <v>84.2</v>
      </c>
      <c r="T184" s="168">
        <f t="shared" si="473"/>
        <v>73.254000000000005</v>
      </c>
      <c r="U184" s="28"/>
      <c r="V184" s="221">
        <f t="shared" ref="V184" si="566">IF(U184=0,0,AVERAGE(B182:B184)*(U184)/1000)</f>
        <v>0</v>
      </c>
      <c r="W184" s="185">
        <v>9.1</v>
      </c>
      <c r="X184" s="27">
        <v>1</v>
      </c>
      <c r="Y184" s="26">
        <v>1017</v>
      </c>
      <c r="Z184" s="186">
        <f t="shared" si="475"/>
        <v>1017</v>
      </c>
      <c r="AA184" s="221">
        <f t="shared" si="483"/>
        <v>884.79</v>
      </c>
      <c r="AB184" s="49">
        <v>87</v>
      </c>
      <c r="AC184" s="41">
        <v>88.5</v>
      </c>
      <c r="AD184" s="26">
        <v>100</v>
      </c>
      <c r="AE184" s="186">
        <f t="shared" si="476"/>
        <v>15</v>
      </c>
      <c r="AF184" s="163">
        <f t="shared" si="484"/>
        <v>13.05</v>
      </c>
      <c r="AG184" s="224">
        <v>1</v>
      </c>
      <c r="AH184" s="41">
        <v>0.74299999999999999</v>
      </c>
      <c r="AI184" s="187">
        <f t="shared" si="477"/>
        <v>0.74299999999999999</v>
      </c>
      <c r="AJ184" s="168">
        <f t="shared" si="485"/>
        <v>0.64640999999999993</v>
      </c>
      <c r="AK184" s="870"/>
      <c r="AL184" s="731"/>
      <c r="AM184" s="163">
        <f t="shared" ref="AM184" si="567">IF(AL184=0,0,AVERAGE(B179:B184)*(AL184)/1000)</f>
        <v>0</v>
      </c>
      <c r="AN184" s="29">
        <f t="shared" si="416"/>
        <v>73.781902552204187</v>
      </c>
      <c r="AO184" s="25">
        <f t="shared" si="479"/>
        <v>99.636247606892141</v>
      </c>
      <c r="AP184" s="273">
        <f t="shared" si="480"/>
        <v>99.117577197149657</v>
      </c>
      <c r="AQ184" s="259">
        <v>53.59</v>
      </c>
      <c r="AR184" s="49"/>
      <c r="AS184" s="41"/>
      <c r="AT184" s="41"/>
      <c r="AU184" s="71">
        <f t="shared" si="481"/>
        <v>0</v>
      </c>
      <c r="AV184" s="222"/>
      <c r="AW184" s="199"/>
      <c r="AX184" s="7" t="s">
        <v>295</v>
      </c>
      <c r="AY184" s="188"/>
      <c r="AZ184" s="39"/>
      <c r="BA184" s="58"/>
      <c r="BB184" s="179">
        <f t="shared" si="433"/>
        <v>0</v>
      </c>
      <c r="BC184" s="163">
        <f t="shared" si="453"/>
        <v>0</v>
      </c>
      <c r="BD184" s="40"/>
      <c r="BE184" s="58"/>
      <c r="BF184" s="179">
        <f t="shared" si="434"/>
        <v>0</v>
      </c>
      <c r="BG184" s="163">
        <f t="shared" si="454"/>
        <v>0</v>
      </c>
      <c r="BH184" s="40" t="s">
        <v>94</v>
      </c>
      <c r="BI184" s="885">
        <v>0.01</v>
      </c>
      <c r="BJ184" s="163">
        <f t="shared" si="435"/>
        <v>4.3500000000000006E-3</v>
      </c>
      <c r="BK184" s="40"/>
      <c r="BL184" s="61"/>
      <c r="BM184" s="179">
        <f t="shared" si="436"/>
        <v>0</v>
      </c>
      <c r="BN184" s="163">
        <f t="shared" si="527"/>
        <v>0</v>
      </c>
      <c r="BO184" s="39"/>
      <c r="BP184" s="57"/>
      <c r="BQ184" s="179">
        <f t="shared" si="437"/>
        <v>0</v>
      </c>
      <c r="BR184" s="163">
        <f t="shared" si="455"/>
        <v>0</v>
      </c>
      <c r="BS184" s="39"/>
      <c r="BT184" s="62"/>
      <c r="BU184" s="179">
        <f t="shared" si="438"/>
        <v>0</v>
      </c>
      <c r="BV184" s="163">
        <f t="shared" si="456"/>
        <v>0</v>
      </c>
      <c r="BW184" s="39"/>
      <c r="BX184" s="56"/>
      <c r="BY184" s="178">
        <f t="shared" si="439"/>
        <v>0</v>
      </c>
      <c r="BZ184" s="163">
        <f t="shared" si="457"/>
        <v>0</v>
      </c>
      <c r="CA184" s="40"/>
      <c r="CB184" s="58"/>
      <c r="CC184" s="179">
        <f t="shared" si="440"/>
        <v>0</v>
      </c>
      <c r="CD184" s="163">
        <f t="shared" si="458"/>
        <v>0</v>
      </c>
      <c r="CE184" s="39"/>
      <c r="CF184" s="62"/>
      <c r="CG184" s="179">
        <f t="shared" si="441"/>
        <v>0</v>
      </c>
      <c r="CH184" s="163">
        <f t="shared" si="459"/>
        <v>0</v>
      </c>
      <c r="CI184" s="39"/>
      <c r="CJ184" s="56"/>
      <c r="CK184" s="178">
        <f t="shared" si="442"/>
        <v>0</v>
      </c>
      <c r="CL184" s="163">
        <f t="shared" si="460"/>
        <v>0</v>
      </c>
      <c r="CM184" s="40"/>
      <c r="CN184" s="86"/>
      <c r="CO184" s="179">
        <f t="shared" si="443"/>
        <v>0</v>
      </c>
      <c r="CP184" s="163">
        <f t="shared" si="528"/>
        <v>0</v>
      </c>
      <c r="CQ184" s="228" t="s">
        <v>94</v>
      </c>
      <c r="CR184" s="61">
        <v>0.01</v>
      </c>
      <c r="CS184" s="167">
        <f t="shared" si="444"/>
        <v>4.3500000000000006E-3</v>
      </c>
      <c r="CT184" s="40"/>
      <c r="CU184" s="59"/>
      <c r="CV184" s="179">
        <f t="shared" si="445"/>
        <v>0</v>
      </c>
      <c r="CW184" s="163">
        <f t="shared" si="563"/>
        <v>0</v>
      </c>
      <c r="CX184" s="39"/>
      <c r="CY184" s="189"/>
      <c r="CZ184" s="179">
        <f t="shared" si="446"/>
        <v>0</v>
      </c>
      <c r="DA184" s="163">
        <f t="shared" si="461"/>
        <v>0</v>
      </c>
      <c r="DB184" s="39"/>
      <c r="DC184" s="63"/>
      <c r="DD184" s="179">
        <f t="shared" si="447"/>
        <v>0</v>
      </c>
      <c r="DE184" s="163">
        <f t="shared" si="462"/>
        <v>0</v>
      </c>
      <c r="DF184" s="39"/>
      <c r="DG184" s="62"/>
      <c r="DH184" s="729">
        <f t="shared" si="448"/>
        <v>0</v>
      </c>
      <c r="DI184" s="72">
        <f t="shared" si="463"/>
        <v>0</v>
      </c>
      <c r="DJ184" s="40"/>
      <c r="DK184" s="59"/>
      <c r="DL184" s="163">
        <f t="shared" si="449"/>
        <v>0</v>
      </c>
      <c r="DM184" s="178">
        <f t="shared" si="464"/>
        <v>0</v>
      </c>
      <c r="DN184" s="39"/>
      <c r="DO184" s="63"/>
      <c r="DP184" s="179">
        <f t="shared" si="450"/>
        <v>0</v>
      </c>
      <c r="DQ184" s="221">
        <f t="shared" si="465"/>
        <v>0</v>
      </c>
      <c r="DR184" s="305"/>
    </row>
    <row r="185" spans="1:122" outlineLevel="1" x14ac:dyDescent="0.25">
      <c r="A185" s="46">
        <f t="shared" si="498"/>
        <v>43272</v>
      </c>
      <c r="B185" s="23">
        <v>927</v>
      </c>
      <c r="C185" s="185">
        <v>8.0500000000000007</v>
      </c>
      <c r="D185" s="24">
        <v>1</v>
      </c>
      <c r="E185" s="26">
        <v>4544</v>
      </c>
      <c r="F185" s="26">
        <f t="shared" si="466"/>
        <v>4544</v>
      </c>
      <c r="G185" s="163">
        <f t="shared" si="467"/>
        <v>4212.2879999999996</v>
      </c>
      <c r="H185" s="24">
        <v>1</v>
      </c>
      <c r="I185" s="26">
        <v>1250</v>
      </c>
      <c r="J185" s="26">
        <f t="shared" si="468"/>
        <v>1250</v>
      </c>
      <c r="K185" s="163">
        <f t="shared" si="469"/>
        <v>1158.75</v>
      </c>
      <c r="L185" s="49">
        <v>88.5</v>
      </c>
      <c r="M185" s="41">
        <v>266</v>
      </c>
      <c r="N185" s="26">
        <v>36.5</v>
      </c>
      <c r="O185" s="26">
        <f t="shared" si="470"/>
        <v>4863.0136986301368</v>
      </c>
      <c r="P185" s="163">
        <f t="shared" si="471"/>
        <v>4508.0136986301368</v>
      </c>
      <c r="Q185" s="24">
        <v>20</v>
      </c>
      <c r="R185" s="41">
        <v>5.33</v>
      </c>
      <c r="S185" s="41">
        <f t="shared" si="472"/>
        <v>106.6</v>
      </c>
      <c r="T185" s="168">
        <f t="shared" si="473"/>
        <v>98.81819999999999</v>
      </c>
      <c r="U185" s="28"/>
      <c r="V185" s="221">
        <f t="shared" ref="V185" si="568">IF(U185=0,0,IF(COUNT(B185)=0,0,(AVERAGE(B185)*U185/1000)))</f>
        <v>0</v>
      </c>
      <c r="W185" s="185">
        <v>9.07</v>
      </c>
      <c r="X185" s="27">
        <v>1</v>
      </c>
      <c r="Y185" s="26">
        <v>1082</v>
      </c>
      <c r="Z185" s="186">
        <f t="shared" si="475"/>
        <v>1082</v>
      </c>
      <c r="AA185" s="221">
        <f t="shared" si="483"/>
        <v>1003.014</v>
      </c>
      <c r="AB185" s="49">
        <v>85.8</v>
      </c>
      <c r="AC185" s="41">
        <v>87.8</v>
      </c>
      <c r="AD185" s="26">
        <v>100</v>
      </c>
      <c r="AE185" s="186">
        <f t="shared" si="476"/>
        <v>20</v>
      </c>
      <c r="AF185" s="163">
        <f t="shared" si="484"/>
        <v>18.54</v>
      </c>
      <c r="AG185" s="224">
        <v>1</v>
      </c>
      <c r="AH185" s="41">
        <v>0.78700000000000003</v>
      </c>
      <c r="AI185" s="187">
        <f t="shared" si="477"/>
        <v>0.78700000000000003</v>
      </c>
      <c r="AJ185" s="168">
        <f t="shared" si="485"/>
        <v>0.729549</v>
      </c>
      <c r="AK185" s="870"/>
      <c r="AL185" s="731"/>
      <c r="AM185" s="163">
        <f t="shared" ref="AM185" si="569">IF(AL185=0,0,AVERAGE(B178:B185)*(AL185)/1000)</f>
        <v>0</v>
      </c>
      <c r="AN185" s="29">
        <f t="shared" si="416"/>
        <v>76.188380281690144</v>
      </c>
      <c r="AO185" s="25">
        <f t="shared" si="479"/>
        <v>99.588732394366204</v>
      </c>
      <c r="AP185" s="273">
        <f t="shared" si="480"/>
        <v>99.261726078799242</v>
      </c>
      <c r="AQ185" s="73">
        <v>53.53</v>
      </c>
      <c r="AR185" s="49"/>
      <c r="AS185" s="41"/>
      <c r="AT185" s="41"/>
      <c r="AU185" s="72">
        <f t="shared" si="481"/>
        <v>0</v>
      </c>
      <c r="AV185" s="222"/>
      <c r="AW185" s="199"/>
      <c r="AX185" s="7" t="s">
        <v>295</v>
      </c>
      <c r="AY185" s="188"/>
      <c r="AZ185" s="39"/>
      <c r="BA185" s="58"/>
      <c r="BB185" s="179">
        <f t="shared" si="433"/>
        <v>0</v>
      </c>
      <c r="BC185" s="163">
        <f t="shared" si="453"/>
        <v>0</v>
      </c>
      <c r="BD185" s="40"/>
      <c r="BE185" s="58"/>
      <c r="BF185" s="179">
        <f t="shared" si="434"/>
        <v>0</v>
      </c>
      <c r="BG185" s="163">
        <f t="shared" si="454"/>
        <v>0</v>
      </c>
      <c r="BH185" s="40" t="s">
        <v>94</v>
      </c>
      <c r="BI185" s="885">
        <v>0.01</v>
      </c>
      <c r="BJ185" s="163">
        <f t="shared" si="435"/>
        <v>4.6349999999999994E-3</v>
      </c>
      <c r="BK185" s="40"/>
      <c r="BL185" s="61"/>
      <c r="BM185" s="179">
        <f t="shared" si="436"/>
        <v>0</v>
      </c>
      <c r="BN185" s="163">
        <f t="shared" si="527"/>
        <v>0</v>
      </c>
      <c r="BO185" s="39"/>
      <c r="BP185" s="57"/>
      <c r="BQ185" s="179">
        <f t="shared" si="437"/>
        <v>0</v>
      </c>
      <c r="BR185" s="163">
        <f t="shared" si="455"/>
        <v>0</v>
      </c>
      <c r="BS185" s="39"/>
      <c r="BT185" s="62"/>
      <c r="BU185" s="179">
        <f t="shared" si="438"/>
        <v>0</v>
      </c>
      <c r="BV185" s="163">
        <f t="shared" si="456"/>
        <v>0</v>
      </c>
      <c r="BW185" s="39"/>
      <c r="BX185" s="56"/>
      <c r="BY185" s="178">
        <f t="shared" si="439"/>
        <v>0</v>
      </c>
      <c r="BZ185" s="163">
        <f t="shared" si="457"/>
        <v>0</v>
      </c>
      <c r="CA185" s="40"/>
      <c r="CB185" s="58"/>
      <c r="CC185" s="179">
        <f t="shared" si="440"/>
        <v>0</v>
      </c>
      <c r="CD185" s="163">
        <f t="shared" si="458"/>
        <v>0</v>
      </c>
      <c r="CE185" s="39"/>
      <c r="CF185" s="62"/>
      <c r="CG185" s="179">
        <f t="shared" si="441"/>
        <v>0</v>
      </c>
      <c r="CH185" s="163">
        <f t="shared" si="459"/>
        <v>0</v>
      </c>
      <c r="CI185" s="39"/>
      <c r="CJ185" s="56"/>
      <c r="CK185" s="178">
        <f t="shared" si="442"/>
        <v>0</v>
      </c>
      <c r="CL185" s="163">
        <f t="shared" si="460"/>
        <v>0</v>
      </c>
      <c r="CM185" s="40"/>
      <c r="CN185" s="86"/>
      <c r="CO185" s="179">
        <f t="shared" si="443"/>
        <v>0</v>
      </c>
      <c r="CP185" s="163">
        <f t="shared" si="528"/>
        <v>0</v>
      </c>
      <c r="CQ185" s="228" t="s">
        <v>94</v>
      </c>
      <c r="CR185" s="61">
        <v>0.01</v>
      </c>
      <c r="CS185" s="167">
        <f t="shared" si="444"/>
        <v>4.6349999999999994E-3</v>
      </c>
      <c r="CT185" s="40"/>
      <c r="CU185" s="59"/>
      <c r="CV185" s="179">
        <f t="shared" si="445"/>
        <v>0</v>
      </c>
      <c r="CW185" s="163">
        <f t="shared" si="563"/>
        <v>0</v>
      </c>
      <c r="CX185" s="39"/>
      <c r="CY185" s="189"/>
      <c r="CZ185" s="179">
        <f t="shared" si="446"/>
        <v>0</v>
      </c>
      <c r="DA185" s="163">
        <f t="shared" si="461"/>
        <v>0</v>
      </c>
      <c r="DB185" s="39"/>
      <c r="DC185" s="63"/>
      <c r="DD185" s="179">
        <f t="shared" si="447"/>
        <v>0</v>
      </c>
      <c r="DE185" s="163">
        <f t="shared" si="462"/>
        <v>0</v>
      </c>
      <c r="DF185" s="39"/>
      <c r="DG185" s="62"/>
      <c r="DH185" s="729">
        <f t="shared" si="448"/>
        <v>0</v>
      </c>
      <c r="DI185" s="72">
        <f t="shared" si="463"/>
        <v>0</v>
      </c>
      <c r="DJ185" s="40"/>
      <c r="DK185" s="59"/>
      <c r="DL185" s="163">
        <f t="shared" si="449"/>
        <v>0</v>
      </c>
      <c r="DM185" s="178">
        <f t="shared" si="464"/>
        <v>0</v>
      </c>
      <c r="DN185" s="39"/>
      <c r="DO185" s="63"/>
      <c r="DP185" s="179">
        <f t="shared" si="450"/>
        <v>0</v>
      </c>
      <c r="DQ185" s="221">
        <f t="shared" si="465"/>
        <v>0</v>
      </c>
      <c r="DR185" s="305"/>
    </row>
    <row r="186" spans="1:122" outlineLevel="1" x14ac:dyDescent="0.25">
      <c r="A186" s="46">
        <f t="shared" si="498"/>
        <v>43273</v>
      </c>
      <c r="B186" s="23">
        <v>789</v>
      </c>
      <c r="C186" s="185">
        <v>8</v>
      </c>
      <c r="D186" s="24">
        <v>1</v>
      </c>
      <c r="E186" s="26">
        <v>4131</v>
      </c>
      <c r="F186" s="26">
        <f t="shared" si="466"/>
        <v>4131</v>
      </c>
      <c r="G186" s="163">
        <f t="shared" si="467"/>
        <v>3259.3589999999999</v>
      </c>
      <c r="H186" s="24">
        <v>1</v>
      </c>
      <c r="I186" s="26">
        <v>772</v>
      </c>
      <c r="J186" s="26">
        <f t="shared" si="468"/>
        <v>772</v>
      </c>
      <c r="K186" s="163">
        <f t="shared" si="469"/>
        <v>609.10799999999995</v>
      </c>
      <c r="L186" s="49">
        <v>87.1</v>
      </c>
      <c r="M186" s="41">
        <v>288.3</v>
      </c>
      <c r="N186" s="26">
        <v>39</v>
      </c>
      <c r="O186" s="26">
        <f t="shared" si="470"/>
        <v>5158.9743589743593</v>
      </c>
      <c r="P186" s="163">
        <f t="shared" si="471"/>
        <v>4070.4307692307693</v>
      </c>
      <c r="Q186" s="24">
        <v>20</v>
      </c>
      <c r="R186" s="41">
        <v>4.4400000000000004</v>
      </c>
      <c r="S186" s="41">
        <f t="shared" si="472"/>
        <v>88.800000000000011</v>
      </c>
      <c r="T186" s="168">
        <f t="shared" si="473"/>
        <v>70.063200000000009</v>
      </c>
      <c r="U186" s="28"/>
      <c r="V186" s="221">
        <f t="shared" ref="V186" si="570">IF(U186=0,0,AVERAGE(B184:B186)*(U186)/1000)</f>
        <v>0</v>
      </c>
      <c r="W186" s="185">
        <v>9</v>
      </c>
      <c r="X186" s="27">
        <v>1</v>
      </c>
      <c r="Y186" s="26">
        <v>772</v>
      </c>
      <c r="Z186" s="186">
        <f t="shared" si="475"/>
        <v>772</v>
      </c>
      <c r="AA186" s="221">
        <f t="shared" si="483"/>
        <v>609.10799999999995</v>
      </c>
      <c r="AB186" s="49">
        <v>88.1</v>
      </c>
      <c r="AC186" s="41">
        <v>90.5</v>
      </c>
      <c r="AD186" s="26">
        <v>100</v>
      </c>
      <c r="AE186" s="186">
        <f t="shared" si="476"/>
        <v>24.000000000000053</v>
      </c>
      <c r="AF186" s="163">
        <f t="shared" si="484"/>
        <v>18.936000000000043</v>
      </c>
      <c r="AG186" s="224">
        <v>1</v>
      </c>
      <c r="AH186" s="41">
        <v>0.59099999999999997</v>
      </c>
      <c r="AI186" s="187">
        <f t="shared" si="477"/>
        <v>0.59099999999999997</v>
      </c>
      <c r="AJ186" s="168">
        <f t="shared" si="485"/>
        <v>0.46629899999999996</v>
      </c>
      <c r="AK186" s="870"/>
      <c r="AL186" s="731"/>
      <c r="AM186" s="163">
        <f t="shared" ref="AM186" si="571">IF(AL186=0,0,AVERAGE(B181:B186)*(AL186)/1000)</f>
        <v>0</v>
      </c>
      <c r="AN186" s="29">
        <f t="shared" si="416"/>
        <v>81.312030985233591</v>
      </c>
      <c r="AO186" s="25">
        <f t="shared" si="479"/>
        <v>99.534791252485093</v>
      </c>
      <c r="AP186" s="273">
        <f t="shared" si="480"/>
        <v>99.334459459459467</v>
      </c>
      <c r="AQ186" s="259">
        <v>53.2</v>
      </c>
      <c r="AR186" s="49"/>
      <c r="AS186" s="41"/>
      <c r="AT186" s="41"/>
      <c r="AU186" s="71">
        <f t="shared" si="481"/>
        <v>0</v>
      </c>
      <c r="AV186" s="222"/>
      <c r="AW186" s="199"/>
      <c r="AX186" s="7" t="s">
        <v>296</v>
      </c>
      <c r="AY186" s="188"/>
      <c r="AZ186" s="39"/>
      <c r="BA186" s="58"/>
      <c r="BB186" s="179">
        <f t="shared" si="433"/>
        <v>0</v>
      </c>
      <c r="BC186" s="163">
        <f t="shared" si="453"/>
        <v>0</v>
      </c>
      <c r="BD186" s="40"/>
      <c r="BE186" s="58"/>
      <c r="BF186" s="179">
        <f t="shared" si="434"/>
        <v>0</v>
      </c>
      <c r="BG186" s="163">
        <f t="shared" si="454"/>
        <v>0</v>
      </c>
      <c r="BH186" s="40" t="s">
        <v>94</v>
      </c>
      <c r="BI186" s="885">
        <v>0.01</v>
      </c>
      <c r="BJ186" s="163">
        <f t="shared" si="435"/>
        <v>3.9450000000000006E-3</v>
      </c>
      <c r="BK186" s="40"/>
      <c r="BL186" s="61"/>
      <c r="BM186" s="179">
        <f t="shared" si="436"/>
        <v>0</v>
      </c>
      <c r="BN186" s="163">
        <f t="shared" si="527"/>
        <v>0</v>
      </c>
      <c r="BO186" s="39"/>
      <c r="BP186" s="57"/>
      <c r="BQ186" s="179">
        <f t="shared" si="437"/>
        <v>0</v>
      </c>
      <c r="BR186" s="163">
        <f t="shared" si="455"/>
        <v>0</v>
      </c>
      <c r="BS186" s="39"/>
      <c r="BT186" s="62"/>
      <c r="BU186" s="179">
        <f t="shared" si="438"/>
        <v>0</v>
      </c>
      <c r="BV186" s="163">
        <f t="shared" si="456"/>
        <v>0</v>
      </c>
      <c r="BW186" s="39"/>
      <c r="BX186" s="56"/>
      <c r="BY186" s="178">
        <f t="shared" si="439"/>
        <v>0</v>
      </c>
      <c r="BZ186" s="163">
        <f t="shared" si="457"/>
        <v>0</v>
      </c>
      <c r="CA186" s="40"/>
      <c r="CB186" s="58"/>
      <c r="CC186" s="179">
        <f t="shared" si="440"/>
        <v>0</v>
      </c>
      <c r="CD186" s="163">
        <f t="shared" si="458"/>
        <v>0</v>
      </c>
      <c r="CE186" s="39"/>
      <c r="CF186" s="62"/>
      <c r="CG186" s="179">
        <f t="shared" si="441"/>
        <v>0</v>
      </c>
      <c r="CH186" s="163">
        <f t="shared" si="459"/>
        <v>0</v>
      </c>
      <c r="CI186" s="39"/>
      <c r="CJ186" s="56"/>
      <c r="CK186" s="178">
        <f t="shared" si="442"/>
        <v>0</v>
      </c>
      <c r="CL186" s="163">
        <f t="shared" si="460"/>
        <v>0</v>
      </c>
      <c r="CM186" s="40"/>
      <c r="CN186" s="86"/>
      <c r="CO186" s="179">
        <f t="shared" si="443"/>
        <v>0</v>
      </c>
      <c r="CP186" s="163">
        <f t="shared" si="528"/>
        <v>0</v>
      </c>
      <c r="CQ186" s="228" t="s">
        <v>94</v>
      </c>
      <c r="CR186" s="61">
        <v>0.01</v>
      </c>
      <c r="CS186" s="167">
        <f t="shared" si="444"/>
        <v>3.9450000000000006E-3</v>
      </c>
      <c r="CT186" s="40"/>
      <c r="CU186" s="59"/>
      <c r="CV186" s="179">
        <f t="shared" si="445"/>
        <v>0</v>
      </c>
      <c r="CW186" s="163">
        <f t="shared" si="563"/>
        <v>0</v>
      </c>
      <c r="CX186" s="39"/>
      <c r="CY186" s="189"/>
      <c r="CZ186" s="179">
        <f t="shared" si="446"/>
        <v>0</v>
      </c>
      <c r="DA186" s="163">
        <f t="shared" si="461"/>
        <v>0</v>
      </c>
      <c r="DB186" s="39"/>
      <c r="DC186" s="63"/>
      <c r="DD186" s="179">
        <f t="shared" si="447"/>
        <v>0</v>
      </c>
      <c r="DE186" s="163">
        <f t="shared" si="462"/>
        <v>0</v>
      </c>
      <c r="DF186" s="39"/>
      <c r="DG186" s="62"/>
      <c r="DH186" s="729">
        <f t="shared" si="448"/>
        <v>0</v>
      </c>
      <c r="DI186" s="72">
        <f t="shared" si="463"/>
        <v>0</v>
      </c>
      <c r="DJ186" s="40"/>
      <c r="DK186" s="59"/>
      <c r="DL186" s="163">
        <f t="shared" si="449"/>
        <v>0</v>
      </c>
      <c r="DM186" s="178">
        <f t="shared" si="464"/>
        <v>0</v>
      </c>
      <c r="DN186" s="39"/>
      <c r="DO186" s="63"/>
      <c r="DP186" s="179">
        <f t="shared" si="450"/>
        <v>0</v>
      </c>
      <c r="DQ186" s="221">
        <f t="shared" si="465"/>
        <v>0</v>
      </c>
      <c r="DR186" s="305"/>
    </row>
    <row r="187" spans="1:122" outlineLevel="1" x14ac:dyDescent="0.25">
      <c r="A187" s="46">
        <f t="shared" si="498"/>
        <v>43274</v>
      </c>
      <c r="B187" s="23">
        <v>708</v>
      </c>
      <c r="C187" s="185">
        <v>9</v>
      </c>
      <c r="D187" s="24">
        <v>1</v>
      </c>
      <c r="E187" s="26">
        <v>4733</v>
      </c>
      <c r="F187" s="26">
        <f t="shared" si="466"/>
        <v>4733</v>
      </c>
      <c r="G187" s="163">
        <f t="shared" si="467"/>
        <v>3350.9639999999999</v>
      </c>
      <c r="H187" s="24">
        <v>1</v>
      </c>
      <c r="I187" s="26">
        <v>1007</v>
      </c>
      <c r="J187" s="26">
        <f t="shared" si="468"/>
        <v>1007</v>
      </c>
      <c r="K187" s="163">
        <f t="shared" si="469"/>
        <v>712.95600000000002</v>
      </c>
      <c r="L187" s="49">
        <v>86.8</v>
      </c>
      <c r="M187" s="41">
        <v>286.89999999999998</v>
      </c>
      <c r="N187" s="26">
        <v>36</v>
      </c>
      <c r="O187" s="26">
        <f t="shared" si="470"/>
        <v>5558.3333333333321</v>
      </c>
      <c r="P187" s="163">
        <f t="shared" si="471"/>
        <v>3935.2999999999993</v>
      </c>
      <c r="Q187" s="24">
        <v>20</v>
      </c>
      <c r="R187" s="41">
        <v>7.37</v>
      </c>
      <c r="S187" s="41">
        <f t="shared" si="472"/>
        <v>147.4</v>
      </c>
      <c r="T187" s="168">
        <f t="shared" si="473"/>
        <v>104.3592</v>
      </c>
      <c r="U187" s="28"/>
      <c r="V187" s="221">
        <f t="shared" ref="V187" si="572">IF(U187=0,0,IF(COUNT(B187)=0,0,(AVERAGE(B187)*U187/1000)))</f>
        <v>0</v>
      </c>
      <c r="W187" s="185">
        <v>9.1</v>
      </c>
      <c r="X187" s="27">
        <v>1</v>
      </c>
      <c r="Y187" s="26">
        <v>767</v>
      </c>
      <c r="Z187" s="186">
        <f t="shared" si="475"/>
        <v>767</v>
      </c>
      <c r="AA187" s="221">
        <f t="shared" si="483"/>
        <v>543.03599999999994</v>
      </c>
      <c r="AB187" s="49">
        <v>87.3</v>
      </c>
      <c r="AC187" s="41">
        <v>88.7</v>
      </c>
      <c r="AD187" s="26">
        <v>100</v>
      </c>
      <c r="AE187" s="186">
        <f t="shared" si="476"/>
        <v>14.000000000000057</v>
      </c>
      <c r="AF187" s="163">
        <f t="shared" si="484"/>
        <v>9.9120000000000399</v>
      </c>
      <c r="AG187" s="224">
        <v>1</v>
      </c>
      <c r="AH187" s="41">
        <v>0.66600000000000004</v>
      </c>
      <c r="AI187" s="187">
        <f t="shared" si="477"/>
        <v>0.66600000000000004</v>
      </c>
      <c r="AJ187" s="168">
        <f t="shared" si="485"/>
        <v>0.471528</v>
      </c>
      <c r="AK187" s="870"/>
      <c r="AL187" s="731"/>
      <c r="AM187" s="163">
        <f t="shared" ref="AM187" si="573">IF(AL187=0,0,AVERAGE(B180:B187)*(AL187)/1000)</f>
        <v>0</v>
      </c>
      <c r="AN187" s="29">
        <f t="shared" si="416"/>
        <v>83.794633424889071</v>
      </c>
      <c r="AO187" s="25">
        <f t="shared" si="479"/>
        <v>99.748125937031489</v>
      </c>
      <c r="AP187" s="273">
        <f t="shared" si="480"/>
        <v>99.54816824966079</v>
      </c>
      <c r="AQ187" s="73">
        <v>53.16</v>
      </c>
      <c r="AR187" s="49"/>
      <c r="AS187" s="41"/>
      <c r="AT187" s="41"/>
      <c r="AU187" s="72">
        <f t="shared" si="481"/>
        <v>0</v>
      </c>
      <c r="AV187" s="222"/>
      <c r="AW187" s="199"/>
      <c r="AX187" s="7" t="s">
        <v>297</v>
      </c>
      <c r="AY187" s="188"/>
      <c r="AZ187" s="39"/>
      <c r="BA187" s="58"/>
      <c r="BB187" s="179">
        <f t="shared" si="433"/>
        <v>0</v>
      </c>
      <c r="BC187" s="163">
        <f t="shared" si="453"/>
        <v>0</v>
      </c>
      <c r="BD187" s="40"/>
      <c r="BE187" s="58"/>
      <c r="BF187" s="179">
        <f t="shared" si="434"/>
        <v>0</v>
      </c>
      <c r="BG187" s="163">
        <f t="shared" si="454"/>
        <v>0</v>
      </c>
      <c r="BH187" s="40" t="s">
        <v>94</v>
      </c>
      <c r="BI187" s="885">
        <v>0.01</v>
      </c>
      <c r="BJ187" s="163">
        <f t="shared" si="435"/>
        <v>3.5400000000000002E-3</v>
      </c>
      <c r="BK187" s="40"/>
      <c r="BL187" s="61"/>
      <c r="BM187" s="179">
        <f t="shared" si="436"/>
        <v>0</v>
      </c>
      <c r="BN187" s="163">
        <f t="shared" si="527"/>
        <v>0</v>
      </c>
      <c r="BO187" s="39"/>
      <c r="BP187" s="57"/>
      <c r="BQ187" s="179">
        <f t="shared" si="437"/>
        <v>0</v>
      </c>
      <c r="BR187" s="163">
        <f t="shared" si="455"/>
        <v>0</v>
      </c>
      <c r="BS187" s="39"/>
      <c r="BT187" s="62"/>
      <c r="BU187" s="179">
        <f t="shared" si="438"/>
        <v>0</v>
      </c>
      <c r="BV187" s="163">
        <f t="shared" si="456"/>
        <v>0</v>
      </c>
      <c r="BW187" s="39"/>
      <c r="BX187" s="56"/>
      <c r="BY187" s="178">
        <f t="shared" si="439"/>
        <v>0</v>
      </c>
      <c r="BZ187" s="163">
        <f t="shared" si="457"/>
        <v>0</v>
      </c>
      <c r="CA187" s="40"/>
      <c r="CB187" s="58"/>
      <c r="CC187" s="179">
        <f t="shared" si="440"/>
        <v>0</v>
      </c>
      <c r="CD187" s="163">
        <f t="shared" si="458"/>
        <v>0</v>
      </c>
      <c r="CE187" s="39"/>
      <c r="CF187" s="62"/>
      <c r="CG187" s="179">
        <f t="shared" si="441"/>
        <v>0</v>
      </c>
      <c r="CH187" s="163">
        <f t="shared" si="459"/>
        <v>0</v>
      </c>
      <c r="CI187" s="39"/>
      <c r="CJ187" s="56"/>
      <c r="CK187" s="178">
        <f t="shared" si="442"/>
        <v>0</v>
      </c>
      <c r="CL187" s="163">
        <f t="shared" si="460"/>
        <v>0</v>
      </c>
      <c r="CM187" s="40"/>
      <c r="CN187" s="86"/>
      <c r="CO187" s="179">
        <f t="shared" si="443"/>
        <v>0</v>
      </c>
      <c r="CP187" s="163">
        <f t="shared" si="528"/>
        <v>0</v>
      </c>
      <c r="CQ187" s="228" t="s">
        <v>94</v>
      </c>
      <c r="CR187" s="61">
        <v>0.01</v>
      </c>
      <c r="CS187" s="167">
        <f t="shared" si="444"/>
        <v>3.5400000000000002E-3</v>
      </c>
      <c r="CT187" s="40"/>
      <c r="CU187" s="59"/>
      <c r="CV187" s="179">
        <f t="shared" si="445"/>
        <v>0</v>
      </c>
      <c r="CW187" s="163">
        <f t="shared" si="563"/>
        <v>0</v>
      </c>
      <c r="CX187" s="39"/>
      <c r="CY187" s="189"/>
      <c r="CZ187" s="179">
        <f t="shared" si="446"/>
        <v>0</v>
      </c>
      <c r="DA187" s="163">
        <f t="shared" si="461"/>
        <v>0</v>
      </c>
      <c r="DB187" s="39"/>
      <c r="DC187" s="63"/>
      <c r="DD187" s="179">
        <f t="shared" si="447"/>
        <v>0</v>
      </c>
      <c r="DE187" s="163">
        <f t="shared" si="462"/>
        <v>0</v>
      </c>
      <c r="DF187" s="39"/>
      <c r="DG187" s="62"/>
      <c r="DH187" s="729">
        <f t="shared" si="448"/>
        <v>0</v>
      </c>
      <c r="DI187" s="72">
        <f t="shared" si="463"/>
        <v>0</v>
      </c>
      <c r="DJ187" s="40"/>
      <c r="DK187" s="59"/>
      <c r="DL187" s="163">
        <f t="shared" si="449"/>
        <v>0</v>
      </c>
      <c r="DM187" s="178">
        <f t="shared" si="464"/>
        <v>0</v>
      </c>
      <c r="DN187" s="39"/>
      <c r="DO187" s="63"/>
      <c r="DP187" s="179">
        <f t="shared" si="450"/>
        <v>0</v>
      </c>
      <c r="DQ187" s="221">
        <f t="shared" si="465"/>
        <v>0</v>
      </c>
      <c r="DR187" s="305"/>
    </row>
    <row r="188" spans="1:122" outlineLevel="1" x14ac:dyDescent="0.25">
      <c r="A188" s="46">
        <f t="shared" si="498"/>
        <v>43275</v>
      </c>
      <c r="B188" s="23">
        <v>240</v>
      </c>
      <c r="C188" s="185">
        <v>8.1999999999999993</v>
      </c>
      <c r="D188" s="24">
        <v>1</v>
      </c>
      <c r="E188" s="26">
        <v>4331</v>
      </c>
      <c r="F188" s="26">
        <f t="shared" si="466"/>
        <v>4331</v>
      </c>
      <c r="G188" s="163">
        <f t="shared" si="467"/>
        <v>1039.44</v>
      </c>
      <c r="H188" s="24">
        <v>1</v>
      </c>
      <c r="I188" s="26">
        <v>845</v>
      </c>
      <c r="J188" s="26">
        <f t="shared" si="468"/>
        <v>845</v>
      </c>
      <c r="K188" s="163">
        <f t="shared" si="469"/>
        <v>202.8</v>
      </c>
      <c r="L188" s="49">
        <v>87.3</v>
      </c>
      <c r="M188" s="41">
        <v>262.8</v>
      </c>
      <c r="N188" s="26">
        <v>35</v>
      </c>
      <c r="O188" s="26">
        <f t="shared" si="470"/>
        <v>5014.2857142857147</v>
      </c>
      <c r="P188" s="163">
        <f t="shared" si="471"/>
        <v>1203.4285714285716</v>
      </c>
      <c r="Q188" s="24">
        <v>20</v>
      </c>
      <c r="R188" s="41">
        <v>4.87</v>
      </c>
      <c r="S188" s="41">
        <f t="shared" si="472"/>
        <v>97.4</v>
      </c>
      <c r="T188" s="168">
        <f t="shared" si="473"/>
        <v>23.376000000000001</v>
      </c>
      <c r="U188" s="28"/>
      <c r="V188" s="221">
        <f t="shared" ref="V188" si="574">IF(U188=0,0,AVERAGE(B186:B188)*(U188)/1000)</f>
        <v>0</v>
      </c>
      <c r="W188" s="185">
        <v>9.1999999999999993</v>
      </c>
      <c r="X188" s="27">
        <v>1</v>
      </c>
      <c r="Y188" s="26">
        <v>789</v>
      </c>
      <c r="Z188" s="186">
        <f t="shared" si="475"/>
        <v>789</v>
      </c>
      <c r="AA188" s="221">
        <f t="shared" si="483"/>
        <v>189.36</v>
      </c>
      <c r="AB188" s="49">
        <v>88.7</v>
      </c>
      <c r="AC188" s="41">
        <v>90.8</v>
      </c>
      <c r="AD188" s="26">
        <v>100</v>
      </c>
      <c r="AE188" s="186">
        <f t="shared" si="476"/>
        <v>20.999999999999947</v>
      </c>
      <c r="AF188" s="163">
        <f t="shared" si="484"/>
        <v>5.0399999999999876</v>
      </c>
      <c r="AG188" s="224">
        <v>1</v>
      </c>
      <c r="AH188" s="41">
        <v>0.97599999999999998</v>
      </c>
      <c r="AI188" s="187">
        <f t="shared" si="477"/>
        <v>0.97599999999999998</v>
      </c>
      <c r="AJ188" s="168">
        <f t="shared" si="485"/>
        <v>0.23424</v>
      </c>
      <c r="AK188" s="870"/>
      <c r="AL188" s="731"/>
      <c r="AM188" s="163">
        <f t="shared" ref="AM188" si="575">IF(AL188=0,0,AVERAGE(B183:B188)*(AL188)/1000)</f>
        <v>0</v>
      </c>
      <c r="AN188" s="29">
        <f t="shared" si="416"/>
        <v>81.782498268298312</v>
      </c>
      <c r="AO188" s="25">
        <f t="shared" si="479"/>
        <v>99.581196581196579</v>
      </c>
      <c r="AP188" s="273">
        <f t="shared" si="480"/>
        <v>98.997946611909654</v>
      </c>
      <c r="AQ188" s="259">
        <v>54.25</v>
      </c>
      <c r="AR188" s="49"/>
      <c r="AS188" s="41"/>
      <c r="AT188" s="41"/>
      <c r="AU188" s="71">
        <f t="shared" si="481"/>
        <v>0</v>
      </c>
      <c r="AV188" s="222"/>
      <c r="AW188" s="199"/>
      <c r="AX188" s="7" t="s">
        <v>298</v>
      </c>
      <c r="AY188" s="188"/>
      <c r="AZ188" s="39"/>
      <c r="BA188" s="58"/>
      <c r="BB188" s="179">
        <f t="shared" si="433"/>
        <v>0</v>
      </c>
      <c r="BC188" s="163">
        <f t="shared" si="453"/>
        <v>0</v>
      </c>
      <c r="BD188" s="40"/>
      <c r="BE188" s="58"/>
      <c r="BF188" s="179">
        <f t="shared" si="434"/>
        <v>0</v>
      </c>
      <c r="BG188" s="163">
        <f t="shared" si="454"/>
        <v>0</v>
      </c>
      <c r="BH188" s="40" t="s">
        <v>94</v>
      </c>
      <c r="BI188" s="885">
        <v>0.01</v>
      </c>
      <c r="BJ188" s="163">
        <f t="shared" si="435"/>
        <v>1.1999999999999999E-3</v>
      </c>
      <c r="BK188" s="40"/>
      <c r="BL188" s="61"/>
      <c r="BM188" s="179">
        <f t="shared" si="436"/>
        <v>0</v>
      </c>
      <c r="BN188" s="163">
        <f t="shared" si="527"/>
        <v>0</v>
      </c>
      <c r="BO188" s="39"/>
      <c r="BP188" s="57"/>
      <c r="BQ188" s="179">
        <f t="shared" si="437"/>
        <v>0</v>
      </c>
      <c r="BR188" s="163">
        <f t="shared" si="455"/>
        <v>0</v>
      </c>
      <c r="BS188" s="39"/>
      <c r="BT188" s="62"/>
      <c r="BU188" s="179">
        <f t="shared" si="438"/>
        <v>0</v>
      </c>
      <c r="BV188" s="163">
        <f t="shared" si="456"/>
        <v>0</v>
      </c>
      <c r="BW188" s="39"/>
      <c r="BX188" s="56"/>
      <c r="BY188" s="178">
        <f t="shared" si="439"/>
        <v>0</v>
      </c>
      <c r="BZ188" s="163">
        <f t="shared" si="457"/>
        <v>0</v>
      </c>
      <c r="CA188" s="40"/>
      <c r="CB188" s="58"/>
      <c r="CC188" s="179">
        <f t="shared" si="440"/>
        <v>0</v>
      </c>
      <c r="CD188" s="163">
        <f t="shared" si="458"/>
        <v>0</v>
      </c>
      <c r="CE188" s="39"/>
      <c r="CF188" s="62"/>
      <c r="CG188" s="179">
        <f t="shared" si="441"/>
        <v>0</v>
      </c>
      <c r="CH188" s="163">
        <f t="shared" si="459"/>
        <v>0</v>
      </c>
      <c r="CI188" s="39"/>
      <c r="CJ188" s="56"/>
      <c r="CK188" s="178">
        <f t="shared" si="442"/>
        <v>0</v>
      </c>
      <c r="CL188" s="163">
        <f t="shared" si="460"/>
        <v>0</v>
      </c>
      <c r="CM188" s="40"/>
      <c r="CN188" s="86"/>
      <c r="CO188" s="179">
        <f t="shared" si="443"/>
        <v>0</v>
      </c>
      <c r="CP188" s="163">
        <f t="shared" si="528"/>
        <v>0</v>
      </c>
      <c r="CQ188" s="228" t="s">
        <v>94</v>
      </c>
      <c r="CR188" s="61">
        <v>0.01</v>
      </c>
      <c r="CS188" s="167">
        <f t="shared" si="444"/>
        <v>1.1999999999999999E-3</v>
      </c>
      <c r="CT188" s="40"/>
      <c r="CU188" s="59"/>
      <c r="CV188" s="179">
        <f t="shared" si="445"/>
        <v>0</v>
      </c>
      <c r="CW188" s="163">
        <f t="shared" si="563"/>
        <v>0</v>
      </c>
      <c r="CX188" s="39"/>
      <c r="CY188" s="189"/>
      <c r="CZ188" s="179">
        <f t="shared" si="446"/>
        <v>0</v>
      </c>
      <c r="DA188" s="163">
        <f t="shared" si="461"/>
        <v>0</v>
      </c>
      <c r="DB188" s="39"/>
      <c r="DC188" s="63"/>
      <c r="DD188" s="179">
        <f t="shared" si="447"/>
        <v>0</v>
      </c>
      <c r="DE188" s="163">
        <f t="shared" si="462"/>
        <v>0</v>
      </c>
      <c r="DF188" s="39"/>
      <c r="DG188" s="62"/>
      <c r="DH188" s="729">
        <f t="shared" si="448"/>
        <v>0</v>
      </c>
      <c r="DI188" s="72">
        <f t="shared" si="463"/>
        <v>0</v>
      </c>
      <c r="DJ188" s="40"/>
      <c r="DK188" s="59"/>
      <c r="DL188" s="163">
        <f t="shared" si="449"/>
        <v>0</v>
      </c>
      <c r="DM188" s="178">
        <f t="shared" si="464"/>
        <v>0</v>
      </c>
      <c r="DN188" s="39"/>
      <c r="DO188" s="63"/>
      <c r="DP188" s="179">
        <f t="shared" si="450"/>
        <v>0</v>
      </c>
      <c r="DQ188" s="221">
        <f t="shared" si="465"/>
        <v>0</v>
      </c>
      <c r="DR188" s="305"/>
    </row>
    <row r="189" spans="1:122" outlineLevel="1" x14ac:dyDescent="0.25">
      <c r="A189" s="46">
        <f t="shared" si="498"/>
        <v>43276</v>
      </c>
      <c r="B189" s="23">
        <v>799</v>
      </c>
      <c r="C189" s="185">
        <v>8.5</v>
      </c>
      <c r="D189" s="24">
        <v>1</v>
      </c>
      <c r="E189" s="26">
        <v>2074</v>
      </c>
      <c r="F189" s="26">
        <f t="shared" si="466"/>
        <v>2074</v>
      </c>
      <c r="G189" s="163">
        <f t="shared" si="467"/>
        <v>1657.126</v>
      </c>
      <c r="H189" s="24">
        <v>1</v>
      </c>
      <c r="I189" s="26">
        <v>540</v>
      </c>
      <c r="J189" s="26">
        <f t="shared" si="468"/>
        <v>540</v>
      </c>
      <c r="K189" s="163">
        <f t="shared" si="469"/>
        <v>431.46</v>
      </c>
      <c r="L189" s="49">
        <v>85.8</v>
      </c>
      <c r="M189" s="41">
        <v>165.9</v>
      </c>
      <c r="N189" s="26">
        <v>37</v>
      </c>
      <c r="O189" s="26">
        <f t="shared" si="470"/>
        <v>2164.8648648648655</v>
      </c>
      <c r="P189" s="163">
        <f t="shared" si="471"/>
        <v>1729.7270270270274</v>
      </c>
      <c r="Q189" s="24">
        <v>20</v>
      </c>
      <c r="R189" s="41">
        <v>1.79</v>
      </c>
      <c r="S189" s="41">
        <f t="shared" si="472"/>
        <v>35.799999999999997</v>
      </c>
      <c r="T189" s="168">
        <f t="shared" si="473"/>
        <v>28.604199999999999</v>
      </c>
      <c r="U189" s="28"/>
      <c r="V189" s="221">
        <f t="shared" ref="V189" si="576">IF(U189=0,0,IF(COUNT(B189)=0,0,(AVERAGE(B189)*U189/1000)))</f>
        <v>0</v>
      </c>
      <c r="W189" s="185">
        <v>9.15</v>
      </c>
      <c r="X189" s="27">
        <v>1</v>
      </c>
      <c r="Y189" s="26">
        <v>480</v>
      </c>
      <c r="Z189" s="186">
        <f t="shared" si="475"/>
        <v>480</v>
      </c>
      <c r="AA189" s="221">
        <f t="shared" si="483"/>
        <v>383.52</v>
      </c>
      <c r="AB189" s="49">
        <v>88.6</v>
      </c>
      <c r="AC189" s="41">
        <v>90.5</v>
      </c>
      <c r="AD189" s="26">
        <v>100</v>
      </c>
      <c r="AE189" s="186">
        <f t="shared" si="476"/>
        <v>19.000000000000057</v>
      </c>
      <c r="AF189" s="163">
        <f t="shared" si="484"/>
        <v>15.181000000000045</v>
      </c>
      <c r="AG189" s="224">
        <v>1</v>
      </c>
      <c r="AH189" s="41">
        <v>0.56699999999999995</v>
      </c>
      <c r="AI189" s="187">
        <f t="shared" si="477"/>
        <v>0.56699999999999995</v>
      </c>
      <c r="AJ189" s="168">
        <f t="shared" si="485"/>
        <v>0.45303299999999996</v>
      </c>
      <c r="AK189" s="870"/>
      <c r="AL189" s="731"/>
      <c r="AM189" s="163">
        <f t="shared" ref="AM189" si="577">IF(AL189=0,0,AVERAGE(B182:B189)*(AL189)/1000)</f>
        <v>0</v>
      </c>
      <c r="AN189" s="29">
        <f t="shared" si="416"/>
        <v>76.856316297010608</v>
      </c>
      <c r="AO189" s="25">
        <f t="shared" si="479"/>
        <v>99.122347066167293</v>
      </c>
      <c r="AP189" s="273">
        <f t="shared" si="480"/>
        <v>98.416201117318437</v>
      </c>
      <c r="AQ189" s="73">
        <v>54.25</v>
      </c>
      <c r="AR189" s="49"/>
      <c r="AS189" s="41"/>
      <c r="AT189" s="41"/>
      <c r="AU189" s="72">
        <f t="shared" si="481"/>
        <v>0</v>
      </c>
      <c r="AV189" s="222"/>
      <c r="AW189" s="199"/>
      <c r="AX189" s="7" t="s">
        <v>299</v>
      </c>
      <c r="AY189" s="188"/>
      <c r="AZ189" s="39"/>
      <c r="BA189" s="58"/>
      <c r="BB189" s="179">
        <f t="shared" si="433"/>
        <v>0</v>
      </c>
      <c r="BC189" s="163">
        <f t="shared" si="453"/>
        <v>0</v>
      </c>
      <c r="BD189" s="40"/>
      <c r="BE189" s="58"/>
      <c r="BF189" s="179">
        <f t="shared" si="434"/>
        <v>0</v>
      </c>
      <c r="BG189" s="163">
        <f t="shared" si="454"/>
        <v>0</v>
      </c>
      <c r="BH189" s="40" t="s">
        <v>94</v>
      </c>
      <c r="BI189" s="885">
        <v>0.01</v>
      </c>
      <c r="BJ189" s="163">
        <f t="shared" si="435"/>
        <v>3.9950000000000003E-3</v>
      </c>
      <c r="BK189" s="40"/>
      <c r="BL189" s="61"/>
      <c r="BM189" s="179">
        <f t="shared" si="436"/>
        <v>0</v>
      </c>
      <c r="BN189" s="163">
        <f t="shared" si="527"/>
        <v>0</v>
      </c>
      <c r="BO189" s="39"/>
      <c r="BP189" s="57"/>
      <c r="BQ189" s="179">
        <f t="shared" si="437"/>
        <v>0</v>
      </c>
      <c r="BR189" s="163">
        <f t="shared" si="455"/>
        <v>0</v>
      </c>
      <c r="BS189" s="39"/>
      <c r="BT189" s="62"/>
      <c r="BU189" s="179">
        <f t="shared" si="438"/>
        <v>0</v>
      </c>
      <c r="BV189" s="163">
        <f t="shared" si="456"/>
        <v>0</v>
      </c>
      <c r="BW189" s="39"/>
      <c r="BX189" s="56"/>
      <c r="BY189" s="178">
        <f t="shared" si="439"/>
        <v>0</v>
      </c>
      <c r="BZ189" s="163">
        <f t="shared" si="457"/>
        <v>0</v>
      </c>
      <c r="CA189" s="40"/>
      <c r="CB189" s="58"/>
      <c r="CC189" s="179">
        <f t="shared" si="440"/>
        <v>0</v>
      </c>
      <c r="CD189" s="163">
        <f t="shared" si="458"/>
        <v>0</v>
      </c>
      <c r="CE189" s="39"/>
      <c r="CF189" s="62"/>
      <c r="CG189" s="179">
        <f t="shared" si="441"/>
        <v>0</v>
      </c>
      <c r="CH189" s="163">
        <f t="shared" si="459"/>
        <v>0</v>
      </c>
      <c r="CI189" s="39"/>
      <c r="CJ189" s="56"/>
      <c r="CK189" s="178">
        <f t="shared" si="442"/>
        <v>0</v>
      </c>
      <c r="CL189" s="163">
        <f t="shared" si="460"/>
        <v>0</v>
      </c>
      <c r="CM189" s="40"/>
      <c r="CN189" s="86"/>
      <c r="CO189" s="179">
        <f t="shared" si="443"/>
        <v>0</v>
      </c>
      <c r="CP189" s="163">
        <f t="shared" si="528"/>
        <v>0</v>
      </c>
      <c r="CQ189" s="228" t="s">
        <v>94</v>
      </c>
      <c r="CR189" s="61">
        <v>0.01</v>
      </c>
      <c r="CS189" s="167">
        <f t="shared" si="444"/>
        <v>3.9950000000000003E-3</v>
      </c>
      <c r="CT189" s="40" t="s">
        <v>94</v>
      </c>
      <c r="CU189" s="59">
        <v>0.03</v>
      </c>
      <c r="CV189" s="179">
        <f t="shared" si="445"/>
        <v>1.1984999999999999E-2</v>
      </c>
      <c r="CW189" s="163">
        <f t="shared" si="563"/>
        <v>2.3969999999999998E-2</v>
      </c>
      <c r="CX189" s="39"/>
      <c r="CY189" s="189"/>
      <c r="CZ189" s="179">
        <f t="shared" si="446"/>
        <v>0</v>
      </c>
      <c r="DA189" s="163">
        <f t="shared" si="461"/>
        <v>0</v>
      </c>
      <c r="DB189" s="39"/>
      <c r="DC189" s="63">
        <v>0.09</v>
      </c>
      <c r="DD189" s="179">
        <f t="shared" si="447"/>
        <v>7.1910000000000002E-2</v>
      </c>
      <c r="DE189" s="163">
        <f t="shared" si="462"/>
        <v>7.1910000000000002E-2</v>
      </c>
      <c r="DF189" s="39"/>
      <c r="DG189" s="62">
        <v>0.1</v>
      </c>
      <c r="DH189" s="729">
        <f t="shared" si="448"/>
        <v>7.9899999999999999E-2</v>
      </c>
      <c r="DI189" s="72">
        <f t="shared" si="463"/>
        <v>7.9899999999999999E-2</v>
      </c>
      <c r="DJ189" s="40"/>
      <c r="DK189" s="59"/>
      <c r="DL189" s="163">
        <f t="shared" si="449"/>
        <v>0</v>
      </c>
      <c r="DM189" s="178">
        <f t="shared" si="464"/>
        <v>0</v>
      </c>
      <c r="DN189" s="39"/>
      <c r="DO189" s="63"/>
      <c r="DP189" s="179">
        <f t="shared" si="450"/>
        <v>0</v>
      </c>
      <c r="DQ189" s="221">
        <f t="shared" si="465"/>
        <v>0</v>
      </c>
      <c r="DR189" s="305"/>
    </row>
    <row r="190" spans="1:122" outlineLevel="1" x14ac:dyDescent="0.25">
      <c r="A190" s="46">
        <f t="shared" si="498"/>
        <v>43277</v>
      </c>
      <c r="B190" s="23">
        <v>885</v>
      </c>
      <c r="C190" s="185">
        <v>8.3000000000000007</v>
      </c>
      <c r="D190" s="24">
        <v>1</v>
      </c>
      <c r="E190" s="26">
        <v>3731</v>
      </c>
      <c r="F190" s="26">
        <f t="shared" si="466"/>
        <v>3731</v>
      </c>
      <c r="G190" s="163">
        <f t="shared" si="467"/>
        <v>3301.9349999999999</v>
      </c>
      <c r="H190" s="24">
        <v>1</v>
      </c>
      <c r="I190" s="26">
        <v>620</v>
      </c>
      <c r="J190" s="26">
        <f t="shared" si="468"/>
        <v>620</v>
      </c>
      <c r="K190" s="163">
        <f t="shared" si="469"/>
        <v>548.70000000000005</v>
      </c>
      <c r="L190" s="49">
        <v>88.6</v>
      </c>
      <c r="M190" s="41">
        <v>243.2</v>
      </c>
      <c r="N190" s="26">
        <v>36</v>
      </c>
      <c r="O190" s="26">
        <f t="shared" si="470"/>
        <v>4294.4444444444443</v>
      </c>
      <c r="P190" s="163">
        <f t="shared" si="471"/>
        <v>3800.583333333333</v>
      </c>
      <c r="Q190" s="24">
        <v>20</v>
      </c>
      <c r="R190" s="41">
        <v>4.84</v>
      </c>
      <c r="S190" s="41">
        <f t="shared" si="472"/>
        <v>96.8</v>
      </c>
      <c r="T190" s="168">
        <f t="shared" si="473"/>
        <v>85.668000000000006</v>
      </c>
      <c r="U190" s="28">
        <v>56.8</v>
      </c>
      <c r="V190" s="221">
        <f t="shared" ref="V190" si="578">IF(U190=0,0,AVERAGE(B188:B190)*(U190)/1000)</f>
        <v>36.427733333333336</v>
      </c>
      <c r="W190" s="185">
        <v>9.1</v>
      </c>
      <c r="X190" s="27">
        <v>1</v>
      </c>
      <c r="Y190" s="26">
        <v>469</v>
      </c>
      <c r="Z190" s="186">
        <f t="shared" si="475"/>
        <v>469</v>
      </c>
      <c r="AA190" s="221">
        <f t="shared" si="483"/>
        <v>415.065</v>
      </c>
      <c r="AB190" s="49">
        <v>87.2</v>
      </c>
      <c r="AC190" s="41">
        <v>88.8</v>
      </c>
      <c r="AD190" s="26">
        <v>100</v>
      </c>
      <c r="AE190" s="186">
        <f t="shared" si="476"/>
        <v>15.999999999999943</v>
      </c>
      <c r="AF190" s="163">
        <f t="shared" si="484"/>
        <v>14.159999999999949</v>
      </c>
      <c r="AG190" s="224">
        <v>1</v>
      </c>
      <c r="AH190" s="41">
        <v>0.83199999999999996</v>
      </c>
      <c r="AI190" s="187">
        <f t="shared" si="477"/>
        <v>0.83199999999999996</v>
      </c>
      <c r="AJ190" s="168">
        <f t="shared" si="485"/>
        <v>0.73631999999999997</v>
      </c>
      <c r="AK190" s="870"/>
      <c r="AL190" s="731">
        <v>20</v>
      </c>
      <c r="AM190" s="163">
        <f t="shared" ref="AM190" si="579">IF(AL190=0,0,AVERAGE(B185:B190)*(AL190)/1000)</f>
        <v>14.493333333333332</v>
      </c>
      <c r="AN190" s="29">
        <f t="shared" si="416"/>
        <v>87.429643527204504</v>
      </c>
      <c r="AO190" s="25">
        <f t="shared" si="479"/>
        <v>99.627425614489013</v>
      </c>
      <c r="AP190" s="273">
        <f t="shared" si="480"/>
        <v>99.140495867768593</v>
      </c>
      <c r="AQ190" s="259">
        <v>54.4</v>
      </c>
      <c r="AR190" s="49"/>
      <c r="AS190" s="41"/>
      <c r="AT190" s="41"/>
      <c r="AU190" s="71">
        <f t="shared" si="481"/>
        <v>0</v>
      </c>
      <c r="AV190" s="222"/>
      <c r="AW190" s="199"/>
      <c r="AX190" s="7" t="s">
        <v>300</v>
      </c>
      <c r="AY190" s="188"/>
      <c r="AZ190" s="39"/>
      <c r="BA190" s="58">
        <v>38</v>
      </c>
      <c r="BB190" s="179">
        <f t="shared" si="433"/>
        <v>33.630000000000003</v>
      </c>
      <c r="BC190" s="163">
        <f t="shared" si="453"/>
        <v>33.630000000000003</v>
      </c>
      <c r="BD190" s="40"/>
      <c r="BE190" s="58">
        <v>0.128</v>
      </c>
      <c r="BF190" s="179">
        <f t="shared" si="434"/>
        <v>0.11328000000000001</v>
      </c>
      <c r="BG190" s="163">
        <f t="shared" si="454"/>
        <v>0.11328000000000001</v>
      </c>
      <c r="BH190" s="40" t="s">
        <v>94</v>
      </c>
      <c r="BI190" s="885">
        <v>0.01</v>
      </c>
      <c r="BJ190" s="163">
        <f t="shared" si="435"/>
        <v>4.4250000000000001E-3</v>
      </c>
      <c r="BK190" s="40"/>
      <c r="BL190" s="61">
        <v>0.22900000000000001</v>
      </c>
      <c r="BM190" s="179">
        <f t="shared" si="436"/>
        <v>0.20266500000000001</v>
      </c>
      <c r="BN190" s="163">
        <f t="shared" si="527"/>
        <v>0.20266500000000001</v>
      </c>
      <c r="BO190" s="39"/>
      <c r="BP190" s="57">
        <v>66.959999999999994</v>
      </c>
      <c r="BQ190" s="179">
        <f t="shared" si="437"/>
        <v>59.259599999999992</v>
      </c>
      <c r="BR190" s="163">
        <f t="shared" si="455"/>
        <v>59.259599999999992</v>
      </c>
      <c r="BS190" s="39"/>
      <c r="BT190" s="62">
        <v>12.13</v>
      </c>
      <c r="BU190" s="179">
        <f t="shared" si="438"/>
        <v>10.735050000000001</v>
      </c>
      <c r="BV190" s="163">
        <f t="shared" si="456"/>
        <v>10.735050000000001</v>
      </c>
      <c r="BW190" s="39"/>
      <c r="BX190" s="56">
        <v>0.34300000000000003</v>
      </c>
      <c r="BY190" s="178">
        <f t="shared" si="439"/>
        <v>0.30355500000000002</v>
      </c>
      <c r="BZ190" s="163">
        <f t="shared" si="457"/>
        <v>0.30355500000000002</v>
      </c>
      <c r="CA190" s="40" t="s">
        <v>94</v>
      </c>
      <c r="CB190" s="58">
        <v>0.06</v>
      </c>
      <c r="CC190" s="179">
        <f t="shared" si="440"/>
        <v>2.6550000000000001E-2</v>
      </c>
      <c r="CD190" s="163">
        <f t="shared" si="458"/>
        <v>5.3100000000000001E-2</v>
      </c>
      <c r="CE190" s="39"/>
      <c r="CF190" s="62">
        <v>159.08000000000001</v>
      </c>
      <c r="CG190" s="179">
        <f t="shared" si="441"/>
        <v>140.78580000000002</v>
      </c>
      <c r="CH190" s="163">
        <f t="shared" si="459"/>
        <v>140.78580000000002</v>
      </c>
      <c r="CI190" s="39"/>
      <c r="CJ190" s="56">
        <v>1.7</v>
      </c>
      <c r="CK190" s="178">
        <f t="shared" si="442"/>
        <v>1.5044999999999999</v>
      </c>
      <c r="CL190" s="163">
        <f t="shared" si="460"/>
        <v>1.5044999999999999</v>
      </c>
      <c r="CM190" s="40" t="s">
        <v>94</v>
      </c>
      <c r="CN190" s="86">
        <v>0.06</v>
      </c>
      <c r="CO190" s="179">
        <f t="shared" si="443"/>
        <v>2.6550000000000001E-2</v>
      </c>
      <c r="CP190" s="163">
        <f t="shared" si="528"/>
        <v>5.3100000000000001E-2</v>
      </c>
      <c r="CQ190" s="228" t="s">
        <v>94</v>
      </c>
      <c r="CR190" s="61">
        <v>0.01</v>
      </c>
      <c r="CS190" s="167">
        <f t="shared" si="444"/>
        <v>4.4250000000000001E-3</v>
      </c>
      <c r="CT190" s="40" t="s">
        <v>94</v>
      </c>
      <c r="CU190" s="59">
        <v>0.03</v>
      </c>
      <c r="CV190" s="179">
        <f t="shared" si="445"/>
        <v>1.3275E-2</v>
      </c>
      <c r="CW190" s="163">
        <f t="shared" si="563"/>
        <v>2.6550000000000001E-2</v>
      </c>
      <c r="CX190" s="39"/>
      <c r="CY190" s="189">
        <v>0.21099999999999999</v>
      </c>
      <c r="CZ190" s="179">
        <f t="shared" si="446"/>
        <v>0.18673499999999998</v>
      </c>
      <c r="DA190" s="163">
        <f t="shared" si="461"/>
        <v>0.18673499999999998</v>
      </c>
      <c r="DB190" s="39"/>
      <c r="DC190" s="63">
        <v>0.112</v>
      </c>
      <c r="DD190" s="179">
        <f t="shared" si="447"/>
        <v>9.912E-2</v>
      </c>
      <c r="DE190" s="163">
        <f t="shared" si="462"/>
        <v>9.912E-2</v>
      </c>
      <c r="DF190" s="39"/>
      <c r="DG190" s="62">
        <v>9.4E-2</v>
      </c>
      <c r="DH190" s="729">
        <f t="shared" si="448"/>
        <v>8.319E-2</v>
      </c>
      <c r="DI190" s="72">
        <f t="shared" si="463"/>
        <v>8.319E-2</v>
      </c>
      <c r="DJ190" s="40" t="s">
        <v>94</v>
      </c>
      <c r="DK190" s="59">
        <v>0.06</v>
      </c>
      <c r="DL190" s="163">
        <f t="shared" si="449"/>
        <v>2.6550000000000001E-2</v>
      </c>
      <c r="DM190" s="178">
        <f t="shared" si="464"/>
        <v>5.3100000000000001E-2</v>
      </c>
      <c r="DN190" s="39"/>
      <c r="DO190" s="63">
        <v>0.23200000000000001</v>
      </c>
      <c r="DP190" s="179">
        <f t="shared" si="450"/>
        <v>0.20532000000000003</v>
      </c>
      <c r="DQ190" s="221">
        <f t="shared" si="465"/>
        <v>0.20532000000000003</v>
      </c>
      <c r="DR190" s="305"/>
    </row>
    <row r="191" spans="1:122" outlineLevel="1" x14ac:dyDescent="0.25">
      <c r="A191" s="46">
        <f t="shared" si="498"/>
        <v>43278</v>
      </c>
      <c r="B191" s="23">
        <v>861</v>
      </c>
      <c r="C191" s="185">
        <v>8</v>
      </c>
      <c r="D191" s="24">
        <v>1</v>
      </c>
      <c r="E191" s="26">
        <v>5904</v>
      </c>
      <c r="F191" s="26">
        <f t="shared" si="466"/>
        <v>5904</v>
      </c>
      <c r="G191" s="163">
        <f t="shared" si="467"/>
        <v>5083.3440000000001</v>
      </c>
      <c r="H191" s="24">
        <v>1</v>
      </c>
      <c r="I191" s="26">
        <v>710</v>
      </c>
      <c r="J191" s="26">
        <f t="shared" si="468"/>
        <v>710</v>
      </c>
      <c r="K191" s="163">
        <f t="shared" si="469"/>
        <v>611.30999999999995</v>
      </c>
      <c r="L191" s="49">
        <v>86</v>
      </c>
      <c r="M191" s="41">
        <v>349.8</v>
      </c>
      <c r="N191" s="26">
        <v>35</v>
      </c>
      <c r="O191" s="26">
        <f t="shared" si="470"/>
        <v>7537.1428571428569</v>
      </c>
      <c r="P191" s="163">
        <f t="shared" si="471"/>
        <v>6489.48</v>
      </c>
      <c r="Q191" s="24">
        <v>20</v>
      </c>
      <c r="R191" s="41">
        <v>6.83</v>
      </c>
      <c r="S191" s="41">
        <f t="shared" si="472"/>
        <v>136.6</v>
      </c>
      <c r="T191" s="168">
        <f t="shared" si="473"/>
        <v>117.61259999999999</v>
      </c>
      <c r="U191" s="28"/>
      <c r="V191" s="221">
        <f t="shared" ref="V191" si="580">IF(U191=0,0,IF(COUNT(B191)=0,0,(AVERAGE(B191)*U191/1000)))</f>
        <v>0</v>
      </c>
      <c r="W191" s="185">
        <v>9</v>
      </c>
      <c r="X191" s="27">
        <v>1</v>
      </c>
      <c r="Y191" s="26">
        <v>549</v>
      </c>
      <c r="Z191" s="186">
        <f t="shared" si="475"/>
        <v>549</v>
      </c>
      <c r="AA191" s="221">
        <f t="shared" si="483"/>
        <v>472.68900000000002</v>
      </c>
      <c r="AB191" s="49">
        <v>88.1</v>
      </c>
      <c r="AC191" s="41">
        <v>90.3</v>
      </c>
      <c r="AD191" s="26">
        <v>100</v>
      </c>
      <c r="AE191" s="186">
        <f t="shared" si="476"/>
        <v>22.000000000000028</v>
      </c>
      <c r="AF191" s="163">
        <f t="shared" si="484"/>
        <v>18.942000000000025</v>
      </c>
      <c r="AG191" s="224">
        <v>1</v>
      </c>
      <c r="AH191" s="41">
        <v>0.69099999999999995</v>
      </c>
      <c r="AI191" s="187">
        <f t="shared" si="477"/>
        <v>0.69099999999999995</v>
      </c>
      <c r="AJ191" s="168">
        <f t="shared" si="485"/>
        <v>0.5949509999999999</v>
      </c>
      <c r="AK191" s="870"/>
      <c r="AL191" s="731"/>
      <c r="AM191" s="163">
        <f t="shared" ref="AM191" si="581">IF(AL191=0,0,AVERAGE(B184:B191)*(AL191)/1000)</f>
        <v>0</v>
      </c>
      <c r="AN191" s="29">
        <f t="shared" si="416"/>
        <v>90.701219512195124</v>
      </c>
      <c r="AO191" s="25">
        <f t="shared" si="479"/>
        <v>99.708112206216825</v>
      </c>
      <c r="AP191" s="273">
        <f t="shared" si="480"/>
        <v>99.494143484626647</v>
      </c>
      <c r="AQ191" s="73"/>
      <c r="AR191" s="49"/>
      <c r="AS191" s="41"/>
      <c r="AT191" s="41"/>
      <c r="AU191" s="72">
        <f t="shared" si="481"/>
        <v>0</v>
      </c>
      <c r="AV191" s="222"/>
      <c r="AW191" s="199"/>
      <c r="AX191" s="7" t="s">
        <v>313</v>
      </c>
      <c r="AY191" s="188"/>
      <c r="AZ191" s="39"/>
      <c r="BA191" s="58"/>
      <c r="BB191" s="179">
        <f t="shared" si="433"/>
        <v>0</v>
      </c>
      <c r="BC191" s="163">
        <f t="shared" si="453"/>
        <v>0</v>
      </c>
      <c r="BD191" s="40"/>
      <c r="BE191" s="58"/>
      <c r="BF191" s="179">
        <f t="shared" si="434"/>
        <v>0</v>
      </c>
      <c r="BG191" s="163">
        <f t="shared" si="454"/>
        <v>0</v>
      </c>
      <c r="BH191" s="40" t="s">
        <v>94</v>
      </c>
      <c r="BI191" s="885">
        <v>0.01</v>
      </c>
      <c r="BJ191" s="163">
        <f t="shared" si="435"/>
        <v>4.3049999999999998E-3</v>
      </c>
      <c r="BK191" s="40"/>
      <c r="BL191" s="61"/>
      <c r="BM191" s="179">
        <f t="shared" si="436"/>
        <v>0</v>
      </c>
      <c r="BN191" s="163">
        <f t="shared" si="527"/>
        <v>0</v>
      </c>
      <c r="BO191" s="39"/>
      <c r="BP191" s="57"/>
      <c r="BQ191" s="179">
        <f t="shared" si="437"/>
        <v>0</v>
      </c>
      <c r="BR191" s="163">
        <f t="shared" si="455"/>
        <v>0</v>
      </c>
      <c r="BS191" s="39"/>
      <c r="BT191" s="62"/>
      <c r="BU191" s="179">
        <f t="shared" si="438"/>
        <v>0</v>
      </c>
      <c r="BV191" s="163">
        <f t="shared" si="456"/>
        <v>0</v>
      </c>
      <c r="BW191" s="39"/>
      <c r="BX191" s="56"/>
      <c r="BY191" s="178">
        <f t="shared" si="439"/>
        <v>0</v>
      </c>
      <c r="BZ191" s="163">
        <f t="shared" si="457"/>
        <v>0</v>
      </c>
      <c r="CA191" s="40"/>
      <c r="CB191" s="58"/>
      <c r="CC191" s="179">
        <f t="shared" si="440"/>
        <v>0</v>
      </c>
      <c r="CD191" s="163">
        <f t="shared" si="458"/>
        <v>0</v>
      </c>
      <c r="CE191" s="39"/>
      <c r="CF191" s="62"/>
      <c r="CG191" s="179">
        <f t="shared" si="441"/>
        <v>0</v>
      </c>
      <c r="CH191" s="163">
        <f t="shared" si="459"/>
        <v>0</v>
      </c>
      <c r="CI191" s="39"/>
      <c r="CJ191" s="56"/>
      <c r="CK191" s="178">
        <f t="shared" si="442"/>
        <v>0</v>
      </c>
      <c r="CL191" s="163">
        <f t="shared" si="460"/>
        <v>0</v>
      </c>
      <c r="CM191" s="40"/>
      <c r="CN191" s="86"/>
      <c r="CO191" s="179">
        <f t="shared" si="443"/>
        <v>0</v>
      </c>
      <c r="CP191" s="163">
        <f t="shared" ref="CP191:CP207" si="582">IF(CN191=0,0,IF(COUNT(B191)=0,0,(SUM(B191)*CN191/1000)))</f>
        <v>0</v>
      </c>
      <c r="CQ191" s="228"/>
      <c r="CR191" s="61">
        <v>0.01</v>
      </c>
      <c r="CS191" s="167">
        <f t="shared" si="444"/>
        <v>8.6099999999999996E-3</v>
      </c>
      <c r="CT191" s="40"/>
      <c r="CU191" s="59"/>
      <c r="CV191" s="179">
        <f t="shared" si="445"/>
        <v>0</v>
      </c>
      <c r="CW191" s="163">
        <f t="shared" si="563"/>
        <v>0</v>
      </c>
      <c r="CX191" s="39"/>
      <c r="CY191" s="189"/>
      <c r="CZ191" s="179">
        <f t="shared" si="446"/>
        <v>0</v>
      </c>
      <c r="DA191" s="163">
        <f t="shared" si="461"/>
        <v>0</v>
      </c>
      <c r="DB191" s="39"/>
      <c r="DC191" s="63"/>
      <c r="DD191" s="179">
        <f t="shared" si="447"/>
        <v>0</v>
      </c>
      <c r="DE191" s="163">
        <f t="shared" si="462"/>
        <v>0</v>
      </c>
      <c r="DF191" s="39"/>
      <c r="DG191" s="62"/>
      <c r="DH191" s="729">
        <f t="shared" si="448"/>
        <v>0</v>
      </c>
      <c r="DI191" s="72">
        <f t="shared" si="463"/>
        <v>0</v>
      </c>
      <c r="DJ191" s="40"/>
      <c r="DK191" s="59"/>
      <c r="DL191" s="163">
        <f t="shared" si="449"/>
        <v>0</v>
      </c>
      <c r="DM191" s="178">
        <f t="shared" si="464"/>
        <v>0</v>
      </c>
      <c r="DN191" s="39"/>
      <c r="DO191" s="63"/>
      <c r="DP191" s="179">
        <f t="shared" si="450"/>
        <v>0</v>
      </c>
      <c r="DQ191" s="221">
        <f t="shared" si="465"/>
        <v>0</v>
      </c>
      <c r="DR191" s="305"/>
    </row>
    <row r="192" spans="1:122" outlineLevel="1" x14ac:dyDescent="0.25">
      <c r="A192" s="46">
        <f t="shared" si="498"/>
        <v>43279</v>
      </c>
      <c r="B192" s="23">
        <v>824</v>
      </c>
      <c r="C192" s="185">
        <v>8.3000000000000007</v>
      </c>
      <c r="D192" s="24">
        <v>1</v>
      </c>
      <c r="E192" s="26">
        <v>7821</v>
      </c>
      <c r="F192" s="26">
        <f t="shared" si="466"/>
        <v>7821</v>
      </c>
      <c r="G192" s="163">
        <f t="shared" si="467"/>
        <v>6444.5039999999999</v>
      </c>
      <c r="H192" s="24">
        <v>1</v>
      </c>
      <c r="I192" s="26">
        <v>636</v>
      </c>
      <c r="J192" s="26">
        <f t="shared" si="468"/>
        <v>636</v>
      </c>
      <c r="K192" s="163">
        <f t="shared" si="469"/>
        <v>524.06399999999996</v>
      </c>
      <c r="L192" s="49">
        <v>86.8</v>
      </c>
      <c r="M192" s="41">
        <v>450.8</v>
      </c>
      <c r="N192" s="26">
        <v>32</v>
      </c>
      <c r="O192" s="26">
        <f t="shared" si="470"/>
        <v>11375</v>
      </c>
      <c r="P192" s="163">
        <f t="shared" si="471"/>
        <v>9373</v>
      </c>
      <c r="Q192" s="24">
        <v>20</v>
      </c>
      <c r="R192" s="41">
        <v>9.89</v>
      </c>
      <c r="S192" s="41">
        <f t="shared" si="472"/>
        <v>197.8</v>
      </c>
      <c r="T192" s="168">
        <f t="shared" si="473"/>
        <v>162.9872</v>
      </c>
      <c r="U192" s="28"/>
      <c r="V192" s="221">
        <f t="shared" ref="V192" si="583">IF(U192=0,0,AVERAGE(B190:B192)*(U192)/1000)</f>
        <v>0</v>
      </c>
      <c r="W192" s="185">
        <v>8.9</v>
      </c>
      <c r="X192" s="27">
        <v>1</v>
      </c>
      <c r="Y192" s="26">
        <v>471</v>
      </c>
      <c r="Z192" s="186">
        <f t="shared" si="475"/>
        <v>471</v>
      </c>
      <c r="AA192" s="221">
        <f t="shared" si="483"/>
        <v>388.10399999999998</v>
      </c>
      <c r="AB192" s="49">
        <v>88.4</v>
      </c>
      <c r="AC192" s="41">
        <v>91.4</v>
      </c>
      <c r="AD192" s="26">
        <v>100</v>
      </c>
      <c r="AE192" s="186">
        <f t="shared" si="476"/>
        <v>30</v>
      </c>
      <c r="AF192" s="163">
        <f t="shared" si="484"/>
        <v>24.72</v>
      </c>
      <c r="AG192" s="224">
        <v>1</v>
      </c>
      <c r="AH192" s="41">
        <v>0.76600000000000001</v>
      </c>
      <c r="AI192" s="187">
        <f t="shared" si="477"/>
        <v>0.76600000000000001</v>
      </c>
      <c r="AJ192" s="168">
        <f t="shared" si="485"/>
        <v>0.63118399999999997</v>
      </c>
      <c r="AK192" s="870"/>
      <c r="AL192" s="731"/>
      <c r="AM192" s="163">
        <f t="shared" ref="AM192" si="584">IF(AL192=0,0,AVERAGE(B187:B192)*(AL192)/1000)</f>
        <v>0</v>
      </c>
      <c r="AN192" s="29">
        <f t="shared" si="416"/>
        <v>93.977752205600311</v>
      </c>
      <c r="AO192" s="25">
        <f t="shared" si="479"/>
        <v>99.736263736263737</v>
      </c>
      <c r="AP192" s="273">
        <f t="shared" si="480"/>
        <v>99.612740141557126</v>
      </c>
      <c r="AQ192" s="259"/>
      <c r="AR192" s="49"/>
      <c r="AS192" s="41"/>
      <c r="AT192" s="41"/>
      <c r="AU192" s="71">
        <f t="shared" si="481"/>
        <v>0</v>
      </c>
      <c r="AV192" s="222"/>
      <c r="AW192" s="199"/>
      <c r="AX192" s="7" t="s">
        <v>302</v>
      </c>
      <c r="AY192" s="188"/>
      <c r="AZ192" s="39"/>
      <c r="BA192" s="58"/>
      <c r="BB192" s="179">
        <f t="shared" si="433"/>
        <v>0</v>
      </c>
      <c r="BC192" s="163">
        <f t="shared" si="453"/>
        <v>0</v>
      </c>
      <c r="BD192" s="40"/>
      <c r="BE192" s="58"/>
      <c r="BF192" s="179">
        <f t="shared" si="434"/>
        <v>0</v>
      </c>
      <c r="BG192" s="163">
        <f t="shared" si="454"/>
        <v>0</v>
      </c>
      <c r="BH192" s="40" t="s">
        <v>94</v>
      </c>
      <c r="BI192" s="885">
        <v>0.01</v>
      </c>
      <c r="BJ192" s="163">
        <f t="shared" si="435"/>
        <v>4.1200000000000004E-3</v>
      </c>
      <c r="BK192" s="40"/>
      <c r="BL192" s="61"/>
      <c r="BM192" s="179">
        <f t="shared" si="436"/>
        <v>0</v>
      </c>
      <c r="BN192" s="163">
        <f t="shared" si="527"/>
        <v>0</v>
      </c>
      <c r="BO192" s="39"/>
      <c r="BP192" s="57"/>
      <c r="BQ192" s="179">
        <f t="shared" si="437"/>
        <v>0</v>
      </c>
      <c r="BR192" s="163">
        <f t="shared" si="455"/>
        <v>0</v>
      </c>
      <c r="BS192" s="39"/>
      <c r="BT192" s="62"/>
      <c r="BU192" s="179">
        <f t="shared" si="438"/>
        <v>0</v>
      </c>
      <c r="BV192" s="163">
        <f t="shared" si="456"/>
        <v>0</v>
      </c>
      <c r="BW192" s="39"/>
      <c r="BX192" s="56"/>
      <c r="BY192" s="178">
        <f t="shared" si="439"/>
        <v>0</v>
      </c>
      <c r="BZ192" s="163">
        <f t="shared" si="457"/>
        <v>0</v>
      </c>
      <c r="CA192" s="40"/>
      <c r="CB192" s="58"/>
      <c r="CC192" s="179">
        <f t="shared" si="440"/>
        <v>0</v>
      </c>
      <c r="CD192" s="163">
        <f t="shared" si="458"/>
        <v>0</v>
      </c>
      <c r="CE192" s="39"/>
      <c r="CF192" s="62"/>
      <c r="CG192" s="179">
        <f t="shared" si="441"/>
        <v>0</v>
      </c>
      <c r="CH192" s="163">
        <f t="shared" si="459"/>
        <v>0</v>
      </c>
      <c r="CI192" s="39"/>
      <c r="CJ192" s="56"/>
      <c r="CK192" s="178">
        <f t="shared" si="442"/>
        <v>0</v>
      </c>
      <c r="CL192" s="163">
        <f t="shared" si="460"/>
        <v>0</v>
      </c>
      <c r="CM192" s="40"/>
      <c r="CN192" s="86"/>
      <c r="CO192" s="179">
        <f t="shared" si="443"/>
        <v>0</v>
      </c>
      <c r="CP192" s="163">
        <f t="shared" si="582"/>
        <v>0</v>
      </c>
      <c r="CQ192" s="228" t="s">
        <v>94</v>
      </c>
      <c r="CR192" s="61">
        <v>0.01</v>
      </c>
      <c r="CS192" s="167">
        <f t="shared" si="444"/>
        <v>4.1200000000000004E-3</v>
      </c>
      <c r="CT192" s="40"/>
      <c r="CU192" s="59"/>
      <c r="CV192" s="179">
        <f t="shared" si="445"/>
        <v>0</v>
      </c>
      <c r="CW192" s="163">
        <f t="shared" si="563"/>
        <v>0</v>
      </c>
      <c r="CX192" s="39"/>
      <c r="CY192" s="189"/>
      <c r="CZ192" s="179">
        <f t="shared" si="446"/>
        <v>0</v>
      </c>
      <c r="DA192" s="163">
        <f t="shared" si="461"/>
        <v>0</v>
      </c>
      <c r="DB192" s="39"/>
      <c r="DC192" s="63"/>
      <c r="DD192" s="179">
        <f t="shared" si="447"/>
        <v>0</v>
      </c>
      <c r="DE192" s="163">
        <f t="shared" si="462"/>
        <v>0</v>
      </c>
      <c r="DF192" s="39"/>
      <c r="DG192" s="62"/>
      <c r="DH192" s="729">
        <f t="shared" si="448"/>
        <v>0</v>
      </c>
      <c r="DI192" s="72">
        <f t="shared" si="463"/>
        <v>0</v>
      </c>
      <c r="DJ192" s="40"/>
      <c r="DK192" s="59"/>
      <c r="DL192" s="163">
        <f t="shared" si="449"/>
        <v>0</v>
      </c>
      <c r="DM192" s="178">
        <f t="shared" si="464"/>
        <v>0</v>
      </c>
      <c r="DN192" s="39"/>
      <c r="DO192" s="63"/>
      <c r="DP192" s="179">
        <f t="shared" si="450"/>
        <v>0</v>
      </c>
      <c r="DQ192" s="221">
        <f t="shared" si="465"/>
        <v>0</v>
      </c>
      <c r="DR192" s="305"/>
    </row>
    <row r="193" spans="1:122" outlineLevel="1" x14ac:dyDescent="0.25">
      <c r="A193" s="46">
        <f t="shared" si="498"/>
        <v>43280</v>
      </c>
      <c r="B193" s="23">
        <v>758</v>
      </c>
      <c r="C193" s="185">
        <v>7.76</v>
      </c>
      <c r="D193" s="24">
        <v>1</v>
      </c>
      <c r="E193" s="26">
        <v>3269</v>
      </c>
      <c r="F193" s="26">
        <f t="shared" si="466"/>
        <v>3269</v>
      </c>
      <c r="G193" s="163">
        <f t="shared" si="467"/>
        <v>2477.902</v>
      </c>
      <c r="H193" s="24">
        <v>1</v>
      </c>
      <c r="I193" s="26">
        <v>561</v>
      </c>
      <c r="J193" s="26">
        <f t="shared" si="468"/>
        <v>561</v>
      </c>
      <c r="K193" s="163">
        <f t="shared" si="469"/>
        <v>425.238</v>
      </c>
      <c r="L193" s="49">
        <v>88.6</v>
      </c>
      <c r="M193" s="41">
        <v>211.6</v>
      </c>
      <c r="N193" s="26">
        <v>32</v>
      </c>
      <c r="O193" s="26">
        <f t="shared" si="470"/>
        <v>3843.75</v>
      </c>
      <c r="P193" s="163">
        <f t="shared" si="471"/>
        <v>2913.5625</v>
      </c>
      <c r="Q193" s="24">
        <v>20</v>
      </c>
      <c r="R193" s="41">
        <v>3.71</v>
      </c>
      <c r="S193" s="41">
        <f t="shared" si="472"/>
        <v>74.2</v>
      </c>
      <c r="T193" s="168">
        <f t="shared" si="473"/>
        <v>56.243600000000001</v>
      </c>
      <c r="U193" s="28"/>
      <c r="V193" s="221">
        <f t="shared" ref="V193" si="585">IF(U193=0,0,IF(COUNT(B193)=0,0,(AVERAGE(B193)*U193/1000)))</f>
        <v>0</v>
      </c>
      <c r="W193" s="185">
        <v>8.83</v>
      </c>
      <c r="X193" s="27">
        <v>1</v>
      </c>
      <c r="Y193" s="26">
        <v>395</v>
      </c>
      <c r="Z193" s="186">
        <f t="shared" si="475"/>
        <v>395</v>
      </c>
      <c r="AA193" s="221">
        <f t="shared" si="483"/>
        <v>299.41000000000003</v>
      </c>
      <c r="AB193" s="49">
        <v>86.9</v>
      </c>
      <c r="AC193" s="41">
        <v>88.8</v>
      </c>
      <c r="AD193" s="26">
        <v>100</v>
      </c>
      <c r="AE193" s="186">
        <f t="shared" si="476"/>
        <v>18.999999999999915</v>
      </c>
      <c r="AF193" s="163">
        <f t="shared" si="484"/>
        <v>14.401999999999935</v>
      </c>
      <c r="AG193" s="224">
        <v>1</v>
      </c>
      <c r="AH193" s="41">
        <v>0.48499999999999999</v>
      </c>
      <c r="AI193" s="187">
        <f t="shared" si="477"/>
        <v>0.48499999999999999</v>
      </c>
      <c r="AJ193" s="168">
        <f t="shared" si="485"/>
        <v>0.36763000000000001</v>
      </c>
      <c r="AK193" s="870"/>
      <c r="AL193" s="731"/>
      <c r="AM193" s="163">
        <f t="shared" ref="AM193" si="586">IF(AL193=0,0,AVERAGE(B186:B193)*(AL193)/1000)</f>
        <v>0</v>
      </c>
      <c r="AN193" s="29">
        <f t="shared" si="416"/>
        <v>87.916794126644234</v>
      </c>
      <c r="AO193" s="25">
        <f t="shared" si="479"/>
        <v>99.505691056910578</v>
      </c>
      <c r="AP193" s="273">
        <f t="shared" si="480"/>
        <v>99.346361185983838</v>
      </c>
      <c r="AQ193" s="73"/>
      <c r="AR193" s="49">
        <v>21.851600000000001</v>
      </c>
      <c r="AS193" s="41">
        <v>26.619900000000001</v>
      </c>
      <c r="AT193" s="41">
        <v>24.807600000000001</v>
      </c>
      <c r="AU193" s="72">
        <f t="shared" si="481"/>
        <v>61.992743745150257</v>
      </c>
      <c r="AV193" s="222"/>
      <c r="AW193" s="199"/>
      <c r="AX193" s="7" t="s">
        <v>303</v>
      </c>
      <c r="AY193" s="188"/>
      <c r="AZ193" s="39"/>
      <c r="BA193" s="58"/>
      <c r="BB193" s="179">
        <f t="shared" si="433"/>
        <v>0</v>
      </c>
      <c r="BC193" s="163">
        <f t="shared" si="453"/>
        <v>0</v>
      </c>
      <c r="BD193" s="40"/>
      <c r="BE193" s="58"/>
      <c r="BF193" s="179">
        <f t="shared" si="434"/>
        <v>0</v>
      </c>
      <c r="BG193" s="163">
        <f t="shared" si="454"/>
        <v>0</v>
      </c>
      <c r="BH193" s="40" t="s">
        <v>94</v>
      </c>
      <c r="BI193" s="885">
        <v>0.01</v>
      </c>
      <c r="BJ193" s="163">
        <f t="shared" si="435"/>
        <v>3.79E-3</v>
      </c>
      <c r="BK193" s="40"/>
      <c r="BL193" s="61"/>
      <c r="BM193" s="179">
        <f t="shared" si="436"/>
        <v>0</v>
      </c>
      <c r="BN193" s="163">
        <f t="shared" si="527"/>
        <v>0</v>
      </c>
      <c r="BO193" s="39"/>
      <c r="BP193" s="57"/>
      <c r="BQ193" s="179">
        <f t="shared" si="437"/>
        <v>0</v>
      </c>
      <c r="BR193" s="163">
        <f t="shared" si="455"/>
        <v>0</v>
      </c>
      <c r="BS193" s="39"/>
      <c r="BT193" s="62"/>
      <c r="BU193" s="179">
        <f t="shared" si="438"/>
        <v>0</v>
      </c>
      <c r="BV193" s="163">
        <f t="shared" si="456"/>
        <v>0</v>
      </c>
      <c r="BW193" s="39"/>
      <c r="BX193" s="56"/>
      <c r="BY193" s="178">
        <f t="shared" si="439"/>
        <v>0</v>
      </c>
      <c r="BZ193" s="163">
        <f t="shared" si="457"/>
        <v>0</v>
      </c>
      <c r="CA193" s="40"/>
      <c r="CB193" s="58"/>
      <c r="CC193" s="179">
        <f t="shared" si="440"/>
        <v>0</v>
      </c>
      <c r="CD193" s="163">
        <f t="shared" si="458"/>
        <v>0</v>
      </c>
      <c r="CE193" s="39"/>
      <c r="CF193" s="62"/>
      <c r="CG193" s="179">
        <f t="shared" si="441"/>
        <v>0</v>
      </c>
      <c r="CH193" s="163">
        <f t="shared" si="459"/>
        <v>0</v>
      </c>
      <c r="CI193" s="39"/>
      <c r="CJ193" s="56"/>
      <c r="CK193" s="178">
        <f t="shared" si="442"/>
        <v>0</v>
      </c>
      <c r="CL193" s="163">
        <f t="shared" si="460"/>
        <v>0</v>
      </c>
      <c r="CM193" s="40"/>
      <c r="CN193" s="86"/>
      <c r="CO193" s="179">
        <f t="shared" si="443"/>
        <v>0</v>
      </c>
      <c r="CP193" s="163">
        <f t="shared" si="582"/>
        <v>0</v>
      </c>
      <c r="CQ193" s="228" t="s">
        <v>94</v>
      </c>
      <c r="CR193" s="61">
        <v>0.01</v>
      </c>
      <c r="CS193" s="167">
        <f t="shared" si="444"/>
        <v>3.79E-3</v>
      </c>
      <c r="CT193" s="40"/>
      <c r="CU193" s="59"/>
      <c r="CV193" s="179">
        <f t="shared" si="445"/>
        <v>0</v>
      </c>
      <c r="CW193" s="163">
        <f t="shared" si="563"/>
        <v>0</v>
      </c>
      <c r="CX193" s="39"/>
      <c r="CY193" s="189"/>
      <c r="CZ193" s="179">
        <f t="shared" si="446"/>
        <v>0</v>
      </c>
      <c r="DA193" s="163">
        <f t="shared" si="461"/>
        <v>0</v>
      </c>
      <c r="DB193" s="39"/>
      <c r="DC193" s="63"/>
      <c r="DD193" s="179">
        <f t="shared" si="447"/>
        <v>0</v>
      </c>
      <c r="DE193" s="163">
        <f t="shared" si="462"/>
        <v>0</v>
      </c>
      <c r="DF193" s="39"/>
      <c r="DG193" s="62"/>
      <c r="DH193" s="729">
        <f t="shared" si="448"/>
        <v>0</v>
      </c>
      <c r="DI193" s="72">
        <f t="shared" si="463"/>
        <v>0</v>
      </c>
      <c r="DJ193" s="40"/>
      <c r="DK193" s="59"/>
      <c r="DL193" s="163">
        <f t="shared" si="449"/>
        <v>0</v>
      </c>
      <c r="DM193" s="178">
        <f t="shared" si="464"/>
        <v>0</v>
      </c>
      <c r="DN193" s="39"/>
      <c r="DO193" s="63"/>
      <c r="DP193" s="179">
        <f t="shared" si="450"/>
        <v>0</v>
      </c>
      <c r="DQ193" s="221">
        <f t="shared" si="465"/>
        <v>0</v>
      </c>
      <c r="DR193" s="305"/>
    </row>
    <row r="194" spans="1:122" outlineLevel="1" x14ac:dyDescent="0.25">
      <c r="A194" s="46">
        <f t="shared" si="498"/>
        <v>43281</v>
      </c>
      <c r="B194" s="23">
        <v>748</v>
      </c>
      <c r="C194" s="185">
        <v>7.97</v>
      </c>
      <c r="D194" s="24">
        <v>1</v>
      </c>
      <c r="E194" s="26">
        <v>5439</v>
      </c>
      <c r="F194" s="26">
        <f t="shared" si="466"/>
        <v>5439</v>
      </c>
      <c r="G194" s="163">
        <f t="shared" si="467"/>
        <v>4068.3719999999998</v>
      </c>
      <c r="H194" s="24">
        <v>1</v>
      </c>
      <c r="I194" s="26">
        <v>912</v>
      </c>
      <c r="J194" s="26">
        <f t="shared" si="468"/>
        <v>912</v>
      </c>
      <c r="K194" s="163">
        <f t="shared" si="469"/>
        <v>682.17600000000004</v>
      </c>
      <c r="L194" s="49">
        <v>87.9</v>
      </c>
      <c r="M194" s="41">
        <v>338.7</v>
      </c>
      <c r="N194" s="26">
        <v>35</v>
      </c>
      <c r="O194" s="26">
        <f t="shared" si="470"/>
        <v>7165.7142857142853</v>
      </c>
      <c r="P194" s="163">
        <f t="shared" si="471"/>
        <v>5359.9542857142851</v>
      </c>
      <c r="Q194" s="24">
        <v>20</v>
      </c>
      <c r="R194" s="41">
        <v>6.09</v>
      </c>
      <c r="S194" s="41">
        <f t="shared" si="472"/>
        <v>121.8</v>
      </c>
      <c r="T194" s="168">
        <f t="shared" si="473"/>
        <v>91.106399999999994</v>
      </c>
      <c r="U194" s="28"/>
      <c r="V194" s="221">
        <f t="shared" ref="V194" si="587">IF(U194=0,0,AVERAGE(B192:B194)*(U194)/1000)</f>
        <v>0</v>
      </c>
      <c r="W194" s="185">
        <v>8.84</v>
      </c>
      <c r="X194" s="27">
        <v>1</v>
      </c>
      <c r="Y194" s="26">
        <v>598</v>
      </c>
      <c r="Z194" s="186">
        <f t="shared" si="475"/>
        <v>598</v>
      </c>
      <c r="AA194" s="221">
        <f t="shared" si="483"/>
        <v>447.30399999999997</v>
      </c>
      <c r="AB194" s="49">
        <v>86.5</v>
      </c>
      <c r="AC194" s="41">
        <v>89.5</v>
      </c>
      <c r="AD194" s="26">
        <v>100</v>
      </c>
      <c r="AE194" s="186">
        <f t="shared" si="476"/>
        <v>30</v>
      </c>
      <c r="AF194" s="163">
        <f t="shared" si="484"/>
        <v>22.44</v>
      </c>
      <c r="AG194" s="224">
        <v>1</v>
      </c>
      <c r="AH194" s="41">
        <v>0.754</v>
      </c>
      <c r="AI194" s="187">
        <f t="shared" si="477"/>
        <v>0.754</v>
      </c>
      <c r="AJ194" s="168">
        <f t="shared" si="485"/>
        <v>0.56399199999999994</v>
      </c>
      <c r="AK194" s="870"/>
      <c r="AL194" s="731"/>
      <c r="AM194" s="163">
        <f t="shared" ref="AM194" si="588">IF(AL194=0,0,AVERAGE(B189:B194)*(AL194)/1000)</f>
        <v>0</v>
      </c>
      <c r="AN194" s="29">
        <f t="shared" si="416"/>
        <v>89.005331862474719</v>
      </c>
      <c r="AO194" s="25">
        <f t="shared" si="479"/>
        <v>99.581339712918663</v>
      </c>
      <c r="AP194" s="273">
        <f t="shared" si="480"/>
        <v>99.38095238095238</v>
      </c>
      <c r="AQ194" s="259"/>
      <c r="AR194" s="49"/>
      <c r="AS194" s="41"/>
      <c r="AT194" s="41"/>
      <c r="AU194" s="71">
        <f t="shared" si="481"/>
        <v>0</v>
      </c>
      <c r="AV194" s="222"/>
      <c r="AW194" s="199"/>
      <c r="AX194" s="7" t="s">
        <v>304</v>
      </c>
      <c r="AY194" s="188"/>
      <c r="AZ194" s="39"/>
      <c r="BA194" s="58"/>
      <c r="BB194" s="179">
        <f t="shared" si="433"/>
        <v>0</v>
      </c>
      <c r="BC194" s="163">
        <f t="shared" si="453"/>
        <v>0</v>
      </c>
      <c r="BD194" s="40"/>
      <c r="BE194" s="58"/>
      <c r="BF194" s="179">
        <f t="shared" si="434"/>
        <v>0</v>
      </c>
      <c r="BG194" s="163">
        <f t="shared" si="454"/>
        <v>0</v>
      </c>
      <c r="BH194" s="40" t="s">
        <v>94</v>
      </c>
      <c r="BI194" s="885">
        <v>0.01</v>
      </c>
      <c r="BJ194" s="163">
        <f t="shared" si="435"/>
        <v>3.7400000000000003E-3</v>
      </c>
      <c r="BK194" s="40"/>
      <c r="BL194" s="61"/>
      <c r="BM194" s="179">
        <f t="shared" si="436"/>
        <v>0</v>
      </c>
      <c r="BN194" s="163">
        <f t="shared" si="527"/>
        <v>0</v>
      </c>
      <c r="BO194" s="39"/>
      <c r="BP194" s="57"/>
      <c r="BQ194" s="179">
        <f t="shared" si="437"/>
        <v>0</v>
      </c>
      <c r="BR194" s="163">
        <f t="shared" si="455"/>
        <v>0</v>
      </c>
      <c r="BS194" s="39"/>
      <c r="BT194" s="62"/>
      <c r="BU194" s="179">
        <f t="shared" si="438"/>
        <v>0</v>
      </c>
      <c r="BV194" s="163">
        <f t="shared" si="456"/>
        <v>0</v>
      </c>
      <c r="BW194" s="39"/>
      <c r="BX194" s="56"/>
      <c r="BY194" s="178">
        <f t="shared" si="439"/>
        <v>0</v>
      </c>
      <c r="BZ194" s="163">
        <f t="shared" si="457"/>
        <v>0</v>
      </c>
      <c r="CA194" s="40"/>
      <c r="CB194" s="58"/>
      <c r="CC194" s="179">
        <f t="shared" si="440"/>
        <v>0</v>
      </c>
      <c r="CD194" s="163">
        <f t="shared" si="458"/>
        <v>0</v>
      </c>
      <c r="CE194" s="39"/>
      <c r="CF194" s="62"/>
      <c r="CG194" s="179">
        <f t="shared" si="441"/>
        <v>0</v>
      </c>
      <c r="CH194" s="163">
        <f t="shared" si="459"/>
        <v>0</v>
      </c>
      <c r="CI194" s="39"/>
      <c r="CJ194" s="56"/>
      <c r="CK194" s="178">
        <f t="shared" si="442"/>
        <v>0</v>
      </c>
      <c r="CL194" s="163">
        <f t="shared" si="460"/>
        <v>0</v>
      </c>
      <c r="CM194" s="40"/>
      <c r="CN194" s="86"/>
      <c r="CO194" s="179">
        <f t="shared" si="443"/>
        <v>0</v>
      </c>
      <c r="CP194" s="163">
        <f t="shared" si="582"/>
        <v>0</v>
      </c>
      <c r="CQ194" s="228" t="s">
        <v>94</v>
      </c>
      <c r="CR194" s="61">
        <v>0.01</v>
      </c>
      <c r="CS194" s="167">
        <f t="shared" si="444"/>
        <v>3.7400000000000003E-3</v>
      </c>
      <c r="CT194" s="40"/>
      <c r="CU194" s="59"/>
      <c r="CV194" s="179">
        <f t="shared" si="445"/>
        <v>0</v>
      </c>
      <c r="CW194" s="163">
        <f t="shared" si="563"/>
        <v>0</v>
      </c>
      <c r="CX194" s="39"/>
      <c r="CY194" s="189"/>
      <c r="CZ194" s="179">
        <f t="shared" si="446"/>
        <v>0</v>
      </c>
      <c r="DA194" s="163">
        <f t="shared" si="461"/>
        <v>0</v>
      </c>
      <c r="DB194" s="39"/>
      <c r="DC194" s="63"/>
      <c r="DD194" s="179">
        <f t="shared" si="447"/>
        <v>0</v>
      </c>
      <c r="DE194" s="163">
        <f t="shared" si="462"/>
        <v>0</v>
      </c>
      <c r="DF194" s="39"/>
      <c r="DG194" s="62"/>
      <c r="DH194" s="729">
        <f t="shared" si="448"/>
        <v>0</v>
      </c>
      <c r="DI194" s="72">
        <f t="shared" si="463"/>
        <v>0</v>
      </c>
      <c r="DJ194" s="40"/>
      <c r="DK194" s="59"/>
      <c r="DL194" s="163">
        <f t="shared" si="449"/>
        <v>0</v>
      </c>
      <c r="DM194" s="178">
        <f t="shared" si="464"/>
        <v>0</v>
      </c>
      <c r="DN194" s="39"/>
      <c r="DO194" s="63"/>
      <c r="DP194" s="179">
        <f t="shared" si="450"/>
        <v>0</v>
      </c>
      <c r="DQ194" s="221">
        <f t="shared" si="465"/>
        <v>0</v>
      </c>
      <c r="DR194" s="305"/>
    </row>
    <row r="195" spans="1:122" s="67" customFormat="1" ht="15.75" outlineLevel="1" thickBot="1" x14ac:dyDescent="0.3">
      <c r="A195" s="46">
        <f t="shared" si="498"/>
        <v>43282</v>
      </c>
      <c r="B195" s="23"/>
      <c r="C195" s="185"/>
      <c r="D195" s="24">
        <v>1</v>
      </c>
      <c r="E195" s="26"/>
      <c r="F195" s="26">
        <f t="shared" si="466"/>
        <v>0</v>
      </c>
      <c r="G195" s="163">
        <f t="shared" si="467"/>
        <v>0</v>
      </c>
      <c r="H195" s="24">
        <v>1</v>
      </c>
      <c r="I195" s="26"/>
      <c r="J195" s="26">
        <f t="shared" si="468"/>
        <v>0</v>
      </c>
      <c r="K195" s="163">
        <f t="shared" si="469"/>
        <v>0</v>
      </c>
      <c r="L195" s="49"/>
      <c r="M195" s="41"/>
      <c r="N195" s="26">
        <v>30</v>
      </c>
      <c r="O195" s="26">
        <f t="shared" si="470"/>
        <v>0</v>
      </c>
      <c r="P195" s="163">
        <f t="shared" si="471"/>
        <v>0</v>
      </c>
      <c r="Q195" s="24">
        <v>20</v>
      </c>
      <c r="R195" s="41"/>
      <c r="S195" s="41">
        <f t="shared" si="472"/>
        <v>0</v>
      </c>
      <c r="T195" s="168">
        <f t="shared" si="473"/>
        <v>0</v>
      </c>
      <c r="U195" s="28"/>
      <c r="V195" s="221">
        <f t="shared" ref="V195" si="589">IF(U195=0,0,IF(COUNT(B195)=0,0,(AVERAGE(B195)*U195/1000)))</f>
        <v>0</v>
      </c>
      <c r="W195" s="185"/>
      <c r="X195" s="27">
        <v>1</v>
      </c>
      <c r="Y195" s="26"/>
      <c r="Z195" s="186">
        <f t="shared" si="475"/>
        <v>0</v>
      </c>
      <c r="AA195" s="221">
        <f t="shared" si="483"/>
        <v>0</v>
      </c>
      <c r="AB195" s="49"/>
      <c r="AC195" s="41"/>
      <c r="AD195" s="26">
        <v>100</v>
      </c>
      <c r="AE195" s="186">
        <f t="shared" si="476"/>
        <v>0</v>
      </c>
      <c r="AF195" s="163">
        <f t="shared" si="484"/>
        <v>0</v>
      </c>
      <c r="AG195" s="224">
        <v>1</v>
      </c>
      <c r="AH195" s="41"/>
      <c r="AI195" s="187">
        <f t="shared" si="477"/>
        <v>0</v>
      </c>
      <c r="AJ195" s="168">
        <f t="shared" si="485"/>
        <v>0</v>
      </c>
      <c r="AK195" s="870"/>
      <c r="AL195" s="731"/>
      <c r="AM195" s="163">
        <f t="shared" ref="AM195" si="590">IF(AL195=0,0,AVERAGE(B188:B195)*(AL195)/1000)</f>
        <v>0</v>
      </c>
      <c r="AN195" s="29">
        <f t="shared" si="416"/>
        <v>0</v>
      </c>
      <c r="AO195" s="25">
        <f t="shared" si="479"/>
        <v>0</v>
      </c>
      <c r="AP195" s="273">
        <f t="shared" si="480"/>
        <v>0</v>
      </c>
      <c r="AQ195" s="259"/>
      <c r="AR195" s="49"/>
      <c r="AS195" s="41"/>
      <c r="AT195" s="41"/>
      <c r="AU195" s="71">
        <f t="shared" si="481"/>
        <v>0</v>
      </c>
      <c r="AV195" s="222"/>
      <c r="AW195" s="199"/>
      <c r="AX195" s="7"/>
      <c r="AY195" s="188"/>
      <c r="AZ195" s="39"/>
      <c r="BA195" s="58"/>
      <c r="BB195" s="179">
        <f t="shared" si="433"/>
        <v>0</v>
      </c>
      <c r="BC195" s="163">
        <f t="shared" si="453"/>
        <v>0</v>
      </c>
      <c r="BD195" s="40"/>
      <c r="BE195" s="58"/>
      <c r="BF195" s="179">
        <f t="shared" si="434"/>
        <v>0</v>
      </c>
      <c r="BG195" s="163">
        <f t="shared" si="454"/>
        <v>0</v>
      </c>
      <c r="BH195" s="40"/>
      <c r="BI195" s="885"/>
      <c r="BJ195" s="163">
        <f t="shared" si="435"/>
        <v>0</v>
      </c>
      <c r="BK195" s="40"/>
      <c r="BL195" s="61"/>
      <c r="BM195" s="179">
        <f t="shared" si="436"/>
        <v>0</v>
      </c>
      <c r="BN195" s="163">
        <f t="shared" si="527"/>
        <v>0</v>
      </c>
      <c r="BO195" s="39"/>
      <c r="BP195" s="57"/>
      <c r="BQ195" s="179">
        <f t="shared" si="437"/>
        <v>0</v>
      </c>
      <c r="BR195" s="163">
        <f t="shared" si="455"/>
        <v>0</v>
      </c>
      <c r="BS195" s="39"/>
      <c r="BT195" s="62"/>
      <c r="BU195" s="179">
        <f t="shared" si="438"/>
        <v>0</v>
      </c>
      <c r="BV195" s="163">
        <f t="shared" si="456"/>
        <v>0</v>
      </c>
      <c r="BW195" s="39"/>
      <c r="BX195" s="56"/>
      <c r="BY195" s="178">
        <f t="shared" si="439"/>
        <v>0</v>
      </c>
      <c r="BZ195" s="163">
        <f t="shared" si="457"/>
        <v>0</v>
      </c>
      <c r="CA195" s="40"/>
      <c r="CB195" s="58"/>
      <c r="CC195" s="179">
        <f t="shared" si="440"/>
        <v>0</v>
      </c>
      <c r="CD195" s="163">
        <f t="shared" si="458"/>
        <v>0</v>
      </c>
      <c r="CE195" s="39"/>
      <c r="CF195" s="62"/>
      <c r="CG195" s="179">
        <f t="shared" si="441"/>
        <v>0</v>
      </c>
      <c r="CH195" s="163">
        <f t="shared" si="459"/>
        <v>0</v>
      </c>
      <c r="CI195" s="39"/>
      <c r="CJ195" s="56"/>
      <c r="CK195" s="178">
        <f t="shared" si="442"/>
        <v>0</v>
      </c>
      <c r="CL195" s="163">
        <f t="shared" si="460"/>
        <v>0</v>
      </c>
      <c r="CM195" s="40"/>
      <c r="CN195" s="86"/>
      <c r="CO195" s="179">
        <f t="shared" si="443"/>
        <v>0</v>
      </c>
      <c r="CP195" s="163">
        <f t="shared" si="582"/>
        <v>0</v>
      </c>
      <c r="CQ195" s="228"/>
      <c r="CR195" s="61"/>
      <c r="CS195" s="167">
        <f t="shared" si="444"/>
        <v>0</v>
      </c>
      <c r="CT195" s="40"/>
      <c r="CU195" s="59"/>
      <c r="CV195" s="179">
        <f t="shared" si="445"/>
        <v>0</v>
      </c>
      <c r="CW195" s="163">
        <f t="shared" si="563"/>
        <v>0</v>
      </c>
      <c r="CX195" s="39"/>
      <c r="CY195" s="189"/>
      <c r="CZ195" s="179">
        <f t="shared" si="446"/>
        <v>0</v>
      </c>
      <c r="DA195" s="163">
        <f t="shared" si="461"/>
        <v>0</v>
      </c>
      <c r="DB195" s="39"/>
      <c r="DC195" s="63"/>
      <c r="DD195" s="179">
        <f t="shared" si="447"/>
        <v>0</v>
      </c>
      <c r="DE195" s="163">
        <f t="shared" si="462"/>
        <v>0</v>
      </c>
      <c r="DF195" s="39"/>
      <c r="DG195" s="62"/>
      <c r="DH195" s="729">
        <f t="shared" si="448"/>
        <v>0</v>
      </c>
      <c r="DI195" s="72">
        <f t="shared" si="463"/>
        <v>0</v>
      </c>
      <c r="DJ195" s="40"/>
      <c r="DK195" s="59"/>
      <c r="DL195" s="163">
        <f t="shared" si="449"/>
        <v>0</v>
      </c>
      <c r="DM195" s="178">
        <f t="shared" si="464"/>
        <v>0</v>
      </c>
      <c r="DN195" s="39"/>
      <c r="DO195" s="63"/>
      <c r="DP195" s="179">
        <f t="shared" si="450"/>
        <v>0</v>
      </c>
      <c r="DQ195" s="221">
        <f t="shared" si="465"/>
        <v>0</v>
      </c>
      <c r="DR195" s="305"/>
    </row>
    <row r="196" spans="1:122" outlineLevel="1" x14ac:dyDescent="0.25">
      <c r="A196" s="46">
        <f t="shared" si="498"/>
        <v>43283</v>
      </c>
      <c r="B196" s="23"/>
      <c r="C196" s="185"/>
      <c r="D196" s="24">
        <v>1</v>
      </c>
      <c r="E196" s="26"/>
      <c r="F196" s="26">
        <f t="shared" si="466"/>
        <v>0</v>
      </c>
      <c r="G196" s="163">
        <f t="shared" si="467"/>
        <v>0</v>
      </c>
      <c r="H196" s="24">
        <v>1</v>
      </c>
      <c r="I196" s="26"/>
      <c r="J196" s="26">
        <f t="shared" si="468"/>
        <v>0</v>
      </c>
      <c r="K196" s="163">
        <f t="shared" si="469"/>
        <v>0</v>
      </c>
      <c r="L196" s="49"/>
      <c r="M196" s="41"/>
      <c r="N196" s="26">
        <v>30</v>
      </c>
      <c r="O196" s="26">
        <f t="shared" si="470"/>
        <v>0</v>
      </c>
      <c r="P196" s="163">
        <f t="shared" si="471"/>
        <v>0</v>
      </c>
      <c r="Q196" s="24">
        <v>20</v>
      </c>
      <c r="R196" s="41"/>
      <c r="S196" s="41">
        <f t="shared" si="472"/>
        <v>0</v>
      </c>
      <c r="T196" s="168">
        <f t="shared" si="473"/>
        <v>0</v>
      </c>
      <c r="U196" s="28"/>
      <c r="V196" s="221">
        <f t="shared" ref="V196" si="591">IF(U196=0,0,AVERAGE(B194:B196)*(U196)/1000)</f>
        <v>0</v>
      </c>
      <c r="W196" s="185"/>
      <c r="X196" s="27">
        <v>1</v>
      </c>
      <c r="Y196" s="26"/>
      <c r="Z196" s="186">
        <f t="shared" si="475"/>
        <v>0</v>
      </c>
      <c r="AA196" s="221">
        <f t="shared" si="483"/>
        <v>0</v>
      </c>
      <c r="AB196" s="49"/>
      <c r="AC196" s="41"/>
      <c r="AD196" s="26">
        <v>100</v>
      </c>
      <c r="AE196" s="186">
        <f t="shared" si="476"/>
        <v>0</v>
      </c>
      <c r="AF196" s="163">
        <f t="shared" si="484"/>
        <v>0</v>
      </c>
      <c r="AG196" s="224">
        <v>1</v>
      </c>
      <c r="AH196" s="41"/>
      <c r="AI196" s="187">
        <f t="shared" si="477"/>
        <v>0</v>
      </c>
      <c r="AJ196" s="168">
        <f t="shared" si="485"/>
        <v>0</v>
      </c>
      <c r="AK196" s="869"/>
      <c r="AL196" s="731"/>
      <c r="AM196" s="163">
        <f t="shared" ref="AM196" si="592">IF(AL196=0,0,AVERAGE(B191:B196)*(AL196)/1000)</f>
        <v>0</v>
      </c>
      <c r="AN196" s="29">
        <f t="shared" si="416"/>
        <v>0</v>
      </c>
      <c r="AO196" s="25">
        <f t="shared" si="479"/>
        <v>0</v>
      </c>
      <c r="AP196" s="273">
        <f t="shared" si="480"/>
        <v>0</v>
      </c>
      <c r="AQ196" s="259"/>
      <c r="AR196" s="49"/>
      <c r="AS196" s="41"/>
      <c r="AT196" s="41"/>
      <c r="AU196" s="71">
        <f t="shared" si="481"/>
        <v>0</v>
      </c>
      <c r="AV196" s="222"/>
      <c r="AW196" s="199"/>
      <c r="AX196" s="7"/>
      <c r="AY196" s="188"/>
      <c r="AZ196" s="39"/>
      <c r="BA196" s="58"/>
      <c r="BB196" s="179">
        <f t="shared" si="433"/>
        <v>0</v>
      </c>
      <c r="BC196" s="163">
        <f t="shared" si="453"/>
        <v>0</v>
      </c>
      <c r="BD196" s="40"/>
      <c r="BE196" s="58"/>
      <c r="BF196" s="179">
        <f t="shared" si="434"/>
        <v>0</v>
      </c>
      <c r="BG196" s="163">
        <f t="shared" si="454"/>
        <v>0</v>
      </c>
      <c r="BH196" s="40"/>
      <c r="BI196" s="885"/>
      <c r="BJ196" s="163">
        <f t="shared" si="435"/>
        <v>0</v>
      </c>
      <c r="BK196" s="40"/>
      <c r="BL196" s="61"/>
      <c r="BM196" s="179">
        <f t="shared" si="436"/>
        <v>0</v>
      </c>
      <c r="BN196" s="163">
        <f t="shared" si="527"/>
        <v>0</v>
      </c>
      <c r="BO196" s="39"/>
      <c r="BP196" s="57"/>
      <c r="BQ196" s="179">
        <f t="shared" si="437"/>
        <v>0</v>
      </c>
      <c r="BR196" s="163">
        <f t="shared" si="455"/>
        <v>0</v>
      </c>
      <c r="BS196" s="39"/>
      <c r="BT196" s="62"/>
      <c r="BU196" s="179">
        <f t="shared" si="438"/>
        <v>0</v>
      </c>
      <c r="BV196" s="163">
        <f t="shared" si="456"/>
        <v>0</v>
      </c>
      <c r="BW196" s="39"/>
      <c r="BX196" s="56"/>
      <c r="BY196" s="178">
        <f t="shared" si="439"/>
        <v>0</v>
      </c>
      <c r="BZ196" s="163">
        <f t="shared" si="457"/>
        <v>0</v>
      </c>
      <c r="CA196" s="40"/>
      <c r="CB196" s="58"/>
      <c r="CC196" s="179">
        <f t="shared" si="440"/>
        <v>0</v>
      </c>
      <c r="CD196" s="163">
        <f t="shared" si="458"/>
        <v>0</v>
      </c>
      <c r="CE196" s="39"/>
      <c r="CF196" s="62"/>
      <c r="CG196" s="179">
        <f t="shared" si="441"/>
        <v>0</v>
      </c>
      <c r="CH196" s="163">
        <f t="shared" si="459"/>
        <v>0</v>
      </c>
      <c r="CI196" s="39"/>
      <c r="CJ196" s="56"/>
      <c r="CK196" s="178">
        <f t="shared" si="442"/>
        <v>0</v>
      </c>
      <c r="CL196" s="163">
        <f t="shared" si="460"/>
        <v>0</v>
      </c>
      <c r="CM196" s="40"/>
      <c r="CN196" s="86"/>
      <c r="CO196" s="179">
        <f t="shared" si="443"/>
        <v>0</v>
      </c>
      <c r="CP196" s="163">
        <f t="shared" si="582"/>
        <v>0</v>
      </c>
      <c r="CQ196" s="228"/>
      <c r="CR196" s="61"/>
      <c r="CS196" s="167">
        <f t="shared" si="444"/>
        <v>0</v>
      </c>
      <c r="CT196" s="40"/>
      <c r="CU196" s="59"/>
      <c r="CV196" s="179">
        <f t="shared" si="445"/>
        <v>0</v>
      </c>
      <c r="CW196" s="163">
        <f t="shared" si="563"/>
        <v>0</v>
      </c>
      <c r="CX196" s="39"/>
      <c r="CY196" s="189"/>
      <c r="CZ196" s="179">
        <f t="shared" si="446"/>
        <v>0</v>
      </c>
      <c r="DA196" s="163">
        <f t="shared" si="461"/>
        <v>0</v>
      </c>
      <c r="DB196" s="39"/>
      <c r="DC196" s="63"/>
      <c r="DD196" s="179">
        <f t="shared" si="447"/>
        <v>0</v>
      </c>
      <c r="DE196" s="163">
        <f t="shared" si="462"/>
        <v>0</v>
      </c>
      <c r="DF196" s="39"/>
      <c r="DG196" s="62"/>
      <c r="DH196" s="729">
        <f t="shared" si="448"/>
        <v>0</v>
      </c>
      <c r="DI196" s="72">
        <f t="shared" si="463"/>
        <v>0</v>
      </c>
      <c r="DJ196" s="40"/>
      <c r="DK196" s="59"/>
      <c r="DL196" s="163">
        <f t="shared" si="449"/>
        <v>0</v>
      </c>
      <c r="DM196" s="178">
        <f t="shared" si="464"/>
        <v>0</v>
      </c>
      <c r="DN196" s="39"/>
      <c r="DO196" s="63"/>
      <c r="DP196" s="179">
        <f t="shared" si="450"/>
        <v>0</v>
      </c>
      <c r="DQ196" s="221">
        <f t="shared" si="465"/>
        <v>0</v>
      </c>
      <c r="DR196" s="305"/>
    </row>
    <row r="197" spans="1:122" outlineLevel="1" x14ac:dyDescent="0.25">
      <c r="A197" s="46">
        <f t="shared" si="498"/>
        <v>43284</v>
      </c>
      <c r="B197" s="23">
        <v>726</v>
      </c>
      <c r="C197" s="185">
        <v>7.5</v>
      </c>
      <c r="D197" s="24">
        <v>1</v>
      </c>
      <c r="E197" s="26">
        <v>6436</v>
      </c>
      <c r="F197" s="26">
        <f t="shared" si="466"/>
        <v>6436</v>
      </c>
      <c r="G197" s="163">
        <f t="shared" si="467"/>
        <v>4672.5360000000001</v>
      </c>
      <c r="H197" s="24">
        <v>1</v>
      </c>
      <c r="I197" s="26">
        <v>934</v>
      </c>
      <c r="J197" s="26">
        <f t="shared" si="468"/>
        <v>934</v>
      </c>
      <c r="K197" s="163">
        <f t="shared" si="469"/>
        <v>678.08399999999995</v>
      </c>
      <c r="L197" s="49">
        <v>89.1</v>
      </c>
      <c r="M197" s="41">
        <v>392.5</v>
      </c>
      <c r="N197" s="26">
        <v>37</v>
      </c>
      <c r="O197" s="26">
        <f t="shared" si="470"/>
        <v>8200</v>
      </c>
      <c r="P197" s="163">
        <f t="shared" si="471"/>
        <v>5953.2</v>
      </c>
      <c r="Q197" s="24">
        <v>20</v>
      </c>
      <c r="R197" s="41">
        <v>6.14</v>
      </c>
      <c r="S197" s="41">
        <f t="shared" si="472"/>
        <v>122.8</v>
      </c>
      <c r="T197" s="168">
        <f t="shared" si="473"/>
        <v>89.152799999999999</v>
      </c>
      <c r="U197" s="28">
        <v>96.8</v>
      </c>
      <c r="V197" s="221">
        <f t="shared" ref="V197" si="593">IF(U197=0,0,IF(COUNT(B197)=0,0,(AVERAGE(B197)*U197/1000)))</f>
        <v>70.276800000000009</v>
      </c>
      <c r="W197" s="185">
        <v>9</v>
      </c>
      <c r="X197" s="27">
        <v>1</v>
      </c>
      <c r="Y197" s="26">
        <v>759</v>
      </c>
      <c r="Z197" s="186">
        <f t="shared" si="475"/>
        <v>759</v>
      </c>
      <c r="AA197" s="221">
        <f t="shared" si="483"/>
        <v>551.03399999999999</v>
      </c>
      <c r="AB197" s="49">
        <v>88.3</v>
      </c>
      <c r="AC197" s="41">
        <v>91</v>
      </c>
      <c r="AD197" s="26">
        <v>100</v>
      </c>
      <c r="AE197" s="186">
        <f t="shared" si="476"/>
        <v>27.000000000000028</v>
      </c>
      <c r="AF197" s="163">
        <f t="shared" si="484"/>
        <v>19.602000000000022</v>
      </c>
      <c r="AG197" s="224">
        <v>1</v>
      </c>
      <c r="AH197" s="41">
        <v>0.73699999999999999</v>
      </c>
      <c r="AI197" s="187">
        <f t="shared" si="477"/>
        <v>0.73699999999999999</v>
      </c>
      <c r="AJ197" s="168">
        <f t="shared" si="485"/>
        <v>0.53506200000000004</v>
      </c>
      <c r="AK197" s="870"/>
      <c r="AL197" s="731">
        <v>17.600000000000001</v>
      </c>
      <c r="AM197" s="163">
        <f t="shared" ref="AM197" si="594">IF(AL197=0,0,AVERAGE(B190:B197)*(AL197)/1000)</f>
        <v>14.085866666666668</v>
      </c>
      <c r="AN197" s="29">
        <f t="shared" si="416"/>
        <v>88.20696084524549</v>
      </c>
      <c r="AO197" s="25">
        <f t="shared" si="479"/>
        <v>99.670731707317074</v>
      </c>
      <c r="AP197" s="273">
        <f t="shared" si="480"/>
        <v>99.399837133550491</v>
      </c>
      <c r="AQ197" s="73">
        <v>53.74</v>
      </c>
      <c r="AR197" s="49"/>
      <c r="AS197" s="41"/>
      <c r="AT197" s="41"/>
      <c r="AU197" s="72">
        <f t="shared" si="481"/>
        <v>0</v>
      </c>
      <c r="AV197" s="222"/>
      <c r="AW197" s="199"/>
      <c r="AX197" s="7" t="s">
        <v>305</v>
      </c>
      <c r="AY197" s="188"/>
      <c r="AZ197" s="39"/>
      <c r="BA197" s="58">
        <v>90</v>
      </c>
      <c r="BB197" s="179">
        <f t="shared" si="433"/>
        <v>65.34</v>
      </c>
      <c r="BC197" s="163">
        <f t="shared" si="453"/>
        <v>65.34</v>
      </c>
      <c r="BD197" s="40"/>
      <c r="BE197" s="58">
        <v>0.44</v>
      </c>
      <c r="BF197" s="179">
        <f t="shared" si="434"/>
        <v>0.31944</v>
      </c>
      <c r="BG197" s="163">
        <f t="shared" si="454"/>
        <v>0.31944</v>
      </c>
      <c r="BH197" s="40" t="s">
        <v>94</v>
      </c>
      <c r="BI197" s="885">
        <v>0.01</v>
      </c>
      <c r="BJ197" s="163">
        <f t="shared" si="435"/>
        <v>3.63E-3</v>
      </c>
      <c r="BK197" s="40"/>
      <c r="BL197" s="61">
        <v>0.43</v>
      </c>
      <c r="BM197" s="179">
        <f t="shared" si="436"/>
        <v>0.31218000000000001</v>
      </c>
      <c r="BN197" s="163">
        <f t="shared" si="527"/>
        <v>0.31218000000000001</v>
      </c>
      <c r="BO197" s="39"/>
      <c r="BP197" s="57">
        <v>149.37</v>
      </c>
      <c r="BQ197" s="179">
        <f t="shared" si="437"/>
        <v>108.44262000000001</v>
      </c>
      <c r="BR197" s="163">
        <f t="shared" si="455"/>
        <v>108.44262000000001</v>
      </c>
      <c r="BS197" s="39"/>
      <c r="BT197" s="62">
        <v>17.47</v>
      </c>
      <c r="BU197" s="179">
        <f t="shared" si="438"/>
        <v>12.683219999999999</v>
      </c>
      <c r="BV197" s="163">
        <f t="shared" si="456"/>
        <v>12.683219999999999</v>
      </c>
      <c r="BW197" s="39"/>
      <c r="BX197" s="56">
        <v>0.65</v>
      </c>
      <c r="BY197" s="178">
        <f t="shared" si="439"/>
        <v>0.47190000000000004</v>
      </c>
      <c r="BZ197" s="163">
        <f t="shared" si="457"/>
        <v>0.47190000000000004</v>
      </c>
      <c r="CA197" s="40" t="s">
        <v>94</v>
      </c>
      <c r="CB197" s="58">
        <v>0.06</v>
      </c>
      <c r="CC197" s="179">
        <f t="shared" si="440"/>
        <v>2.1779999999999997E-2</v>
      </c>
      <c r="CD197" s="163">
        <f t="shared" si="458"/>
        <v>4.3559999999999995E-2</v>
      </c>
      <c r="CE197" s="39"/>
      <c r="CF197" s="62">
        <v>145.25</v>
      </c>
      <c r="CG197" s="179">
        <f t="shared" si="441"/>
        <v>105.4515</v>
      </c>
      <c r="CH197" s="163">
        <f t="shared" si="459"/>
        <v>105.4515</v>
      </c>
      <c r="CI197" s="39"/>
      <c r="CJ197" s="56">
        <v>1.3</v>
      </c>
      <c r="CK197" s="178">
        <f t="shared" si="442"/>
        <v>0.94380000000000008</v>
      </c>
      <c r="CL197" s="163">
        <f t="shared" si="460"/>
        <v>0.94380000000000008</v>
      </c>
      <c r="CM197" s="40" t="s">
        <v>94</v>
      </c>
      <c r="CN197" s="86">
        <v>0.06</v>
      </c>
      <c r="CO197" s="179">
        <f t="shared" si="443"/>
        <v>2.1779999999999997E-2</v>
      </c>
      <c r="CP197" s="163">
        <f t="shared" si="582"/>
        <v>4.3559999999999995E-2</v>
      </c>
      <c r="CQ197" s="228" t="s">
        <v>94</v>
      </c>
      <c r="CR197" s="61">
        <v>0.01</v>
      </c>
      <c r="CS197" s="167">
        <f t="shared" si="444"/>
        <v>3.63E-3</v>
      </c>
      <c r="CT197" s="40" t="s">
        <v>94</v>
      </c>
      <c r="CU197" s="59">
        <v>0.03</v>
      </c>
      <c r="CV197" s="179">
        <f t="shared" si="445"/>
        <v>1.0889999999999999E-2</v>
      </c>
      <c r="CW197" s="163">
        <f t="shared" si="563"/>
        <v>2.1779999999999997E-2</v>
      </c>
      <c r="CX197" s="39"/>
      <c r="CY197" s="189">
        <v>0.78</v>
      </c>
      <c r="CZ197" s="179">
        <f t="shared" si="446"/>
        <v>0.56628000000000001</v>
      </c>
      <c r="DA197" s="163">
        <f t="shared" si="461"/>
        <v>0.56628000000000001</v>
      </c>
      <c r="DB197" s="39"/>
      <c r="DC197" s="63">
        <v>0.12</v>
      </c>
      <c r="DD197" s="179">
        <f t="shared" si="447"/>
        <v>8.7119999999999989E-2</v>
      </c>
      <c r="DE197" s="163">
        <f t="shared" si="462"/>
        <v>8.7119999999999989E-2</v>
      </c>
      <c r="DF197" s="39"/>
      <c r="DG197" s="62">
        <v>7.0000000000000007E-2</v>
      </c>
      <c r="DH197" s="729">
        <f t="shared" si="448"/>
        <v>5.0820000000000004E-2</v>
      </c>
      <c r="DI197" s="72">
        <f t="shared" si="463"/>
        <v>5.0820000000000004E-2</v>
      </c>
      <c r="DJ197" s="40" t="s">
        <v>94</v>
      </c>
      <c r="DK197" s="59">
        <v>0.06</v>
      </c>
      <c r="DL197" s="163">
        <f t="shared" si="449"/>
        <v>2.1779999999999997E-2</v>
      </c>
      <c r="DM197" s="178">
        <f t="shared" si="464"/>
        <v>4.3559999999999995E-2</v>
      </c>
      <c r="DN197" s="39"/>
      <c r="DO197" s="63">
        <v>0.5</v>
      </c>
      <c r="DP197" s="179">
        <f t="shared" si="450"/>
        <v>0.36299999999999999</v>
      </c>
      <c r="DQ197" s="221">
        <f t="shared" si="465"/>
        <v>0.36299999999999999</v>
      </c>
      <c r="DR197" s="305"/>
    </row>
    <row r="198" spans="1:122" outlineLevel="1" x14ac:dyDescent="0.25">
      <c r="A198" s="46">
        <f t="shared" si="498"/>
        <v>43285</v>
      </c>
      <c r="B198" s="23">
        <v>925</v>
      </c>
      <c r="C198" s="185">
        <v>7.8</v>
      </c>
      <c r="D198" s="24">
        <v>1</v>
      </c>
      <c r="E198" s="26">
        <v>5692</v>
      </c>
      <c r="F198" s="26">
        <f t="shared" si="466"/>
        <v>5692</v>
      </c>
      <c r="G198" s="163">
        <f t="shared" si="467"/>
        <v>5265.1</v>
      </c>
      <c r="H198" s="24">
        <v>1</v>
      </c>
      <c r="I198" s="26">
        <v>735</v>
      </c>
      <c r="J198" s="26">
        <f t="shared" si="468"/>
        <v>735</v>
      </c>
      <c r="K198" s="163">
        <f t="shared" si="469"/>
        <v>679.875</v>
      </c>
      <c r="L198" s="49">
        <v>87.8</v>
      </c>
      <c r="M198" s="41">
        <v>305.8</v>
      </c>
      <c r="N198" s="26">
        <v>29.5</v>
      </c>
      <c r="O198" s="26">
        <f t="shared" si="470"/>
        <v>7389.8305084745762</v>
      </c>
      <c r="P198" s="163">
        <f t="shared" si="471"/>
        <v>6835.593220338983</v>
      </c>
      <c r="Q198" s="24">
        <v>20</v>
      </c>
      <c r="R198" s="41">
        <v>6.49</v>
      </c>
      <c r="S198" s="41">
        <f t="shared" si="472"/>
        <v>129.80000000000001</v>
      </c>
      <c r="T198" s="168">
        <f t="shared" si="473"/>
        <v>120.06500000000001</v>
      </c>
      <c r="U198" s="28"/>
      <c r="V198" s="221">
        <f t="shared" ref="V198" si="595">IF(U198=0,0,AVERAGE(B196:B198)*(U198)/1000)</f>
        <v>0</v>
      </c>
      <c r="W198" s="185">
        <v>9.1</v>
      </c>
      <c r="X198" s="27">
        <v>1</v>
      </c>
      <c r="Y198" s="26">
        <v>559</v>
      </c>
      <c r="Z198" s="186">
        <f t="shared" si="475"/>
        <v>559</v>
      </c>
      <c r="AA198" s="221">
        <f t="shared" si="483"/>
        <v>517.07500000000005</v>
      </c>
      <c r="AB198" s="49">
        <v>86.4</v>
      </c>
      <c r="AC198" s="41">
        <v>91</v>
      </c>
      <c r="AD198" s="26">
        <v>200</v>
      </c>
      <c r="AE198" s="186">
        <f t="shared" si="476"/>
        <v>22.999999999999972</v>
      </c>
      <c r="AF198" s="163">
        <f t="shared" si="484"/>
        <v>21.274999999999974</v>
      </c>
      <c r="AG198" s="224">
        <v>1</v>
      </c>
      <c r="AH198" s="41">
        <v>0.46899999999999997</v>
      </c>
      <c r="AI198" s="187">
        <f t="shared" si="477"/>
        <v>0.46899999999999997</v>
      </c>
      <c r="AJ198" s="168">
        <f t="shared" si="485"/>
        <v>0.43382500000000002</v>
      </c>
      <c r="AK198" s="870"/>
      <c r="AL198" s="731"/>
      <c r="AM198" s="163">
        <f t="shared" ref="AM198" si="596">IF(AL198=0,0,AVERAGE(B193:B198)*(AL198)/1000)</f>
        <v>0</v>
      </c>
      <c r="AN198" s="29">
        <f t="shared" si="416"/>
        <v>90.179198875614901</v>
      </c>
      <c r="AO198" s="25">
        <f t="shared" si="479"/>
        <v>99.688761467889904</v>
      </c>
      <c r="AP198" s="273">
        <f t="shared" si="480"/>
        <v>99.638674884437606</v>
      </c>
      <c r="AQ198" s="259">
        <v>52.5</v>
      </c>
      <c r="AR198" s="49">
        <v>21.8536</v>
      </c>
      <c r="AS198" s="41">
        <v>26.124400000000001</v>
      </c>
      <c r="AT198" s="41">
        <v>24.801200000000001</v>
      </c>
      <c r="AU198" s="71">
        <f t="shared" si="481"/>
        <v>69.017514283038309</v>
      </c>
      <c r="AV198" s="222"/>
      <c r="AW198" s="199"/>
      <c r="AX198" s="7" t="s">
        <v>396</v>
      </c>
      <c r="AY198" s="188"/>
      <c r="AZ198" s="39"/>
      <c r="BA198" s="58"/>
      <c r="BB198" s="179">
        <f t="shared" si="433"/>
        <v>0</v>
      </c>
      <c r="BC198" s="163">
        <f t="shared" si="453"/>
        <v>0</v>
      </c>
      <c r="BD198" s="40"/>
      <c r="BE198" s="58"/>
      <c r="BF198" s="179">
        <f t="shared" si="434"/>
        <v>0</v>
      </c>
      <c r="BG198" s="163">
        <f t="shared" si="454"/>
        <v>0</v>
      </c>
      <c r="BH198" s="40" t="s">
        <v>94</v>
      </c>
      <c r="BI198" s="885">
        <v>0.01</v>
      </c>
      <c r="BJ198" s="163">
        <f t="shared" si="435"/>
        <v>4.6249999999999998E-3</v>
      </c>
      <c r="BK198" s="40"/>
      <c r="BL198" s="61"/>
      <c r="BM198" s="179">
        <f t="shared" si="436"/>
        <v>0</v>
      </c>
      <c r="BN198" s="163">
        <f t="shared" si="527"/>
        <v>0</v>
      </c>
      <c r="BO198" s="39"/>
      <c r="BP198" s="57"/>
      <c r="BQ198" s="179">
        <f t="shared" si="437"/>
        <v>0</v>
      </c>
      <c r="BR198" s="163">
        <f t="shared" si="455"/>
        <v>0</v>
      </c>
      <c r="BS198" s="39"/>
      <c r="BT198" s="62"/>
      <c r="BU198" s="179">
        <f t="shared" si="438"/>
        <v>0</v>
      </c>
      <c r="BV198" s="163">
        <f t="shared" si="456"/>
        <v>0</v>
      </c>
      <c r="BW198" s="39"/>
      <c r="BX198" s="56"/>
      <c r="BY198" s="178">
        <f t="shared" si="439"/>
        <v>0</v>
      </c>
      <c r="BZ198" s="163">
        <f t="shared" si="457"/>
        <v>0</v>
      </c>
      <c r="CA198" s="40"/>
      <c r="CB198" s="58"/>
      <c r="CC198" s="179">
        <f t="shared" si="440"/>
        <v>0</v>
      </c>
      <c r="CD198" s="163">
        <f t="shared" si="458"/>
        <v>0</v>
      </c>
      <c r="CE198" s="39"/>
      <c r="CF198" s="62"/>
      <c r="CG198" s="179">
        <f t="shared" si="441"/>
        <v>0</v>
      </c>
      <c r="CH198" s="163">
        <f t="shared" si="459"/>
        <v>0</v>
      </c>
      <c r="CI198" s="39"/>
      <c r="CJ198" s="56"/>
      <c r="CK198" s="178">
        <f t="shared" si="442"/>
        <v>0</v>
      </c>
      <c r="CL198" s="163">
        <f t="shared" si="460"/>
        <v>0</v>
      </c>
      <c r="CM198" s="40"/>
      <c r="CN198" s="86"/>
      <c r="CO198" s="179">
        <f t="shared" si="443"/>
        <v>0</v>
      </c>
      <c r="CP198" s="163">
        <f t="shared" si="582"/>
        <v>0</v>
      </c>
      <c r="CQ198" s="228" t="s">
        <v>94</v>
      </c>
      <c r="CR198" s="61">
        <v>0.01</v>
      </c>
      <c r="CS198" s="167">
        <f t="shared" si="444"/>
        <v>4.6249999999999998E-3</v>
      </c>
      <c r="CT198" s="40"/>
      <c r="CU198" s="59"/>
      <c r="CV198" s="179">
        <f t="shared" si="445"/>
        <v>0</v>
      </c>
      <c r="CW198" s="163">
        <f t="shared" si="563"/>
        <v>0</v>
      </c>
      <c r="CX198" s="39"/>
      <c r="CY198" s="189"/>
      <c r="CZ198" s="179">
        <f t="shared" si="446"/>
        <v>0</v>
      </c>
      <c r="DA198" s="163">
        <f t="shared" si="461"/>
        <v>0</v>
      </c>
      <c r="DB198" s="39"/>
      <c r="DC198" s="63"/>
      <c r="DD198" s="179">
        <f t="shared" si="447"/>
        <v>0</v>
      </c>
      <c r="DE198" s="163">
        <f t="shared" si="462"/>
        <v>0</v>
      </c>
      <c r="DF198" s="39"/>
      <c r="DG198" s="62"/>
      <c r="DH198" s="729">
        <f t="shared" si="448"/>
        <v>0</v>
      </c>
      <c r="DI198" s="72">
        <f t="shared" si="463"/>
        <v>0</v>
      </c>
      <c r="DJ198" s="40"/>
      <c r="DK198" s="59"/>
      <c r="DL198" s="163">
        <f t="shared" si="449"/>
        <v>0</v>
      </c>
      <c r="DM198" s="178">
        <f t="shared" si="464"/>
        <v>0</v>
      </c>
      <c r="DN198" s="39"/>
      <c r="DO198" s="63"/>
      <c r="DP198" s="179">
        <f t="shared" si="450"/>
        <v>0</v>
      </c>
      <c r="DQ198" s="221">
        <f t="shared" si="465"/>
        <v>0</v>
      </c>
      <c r="DR198" s="305"/>
    </row>
    <row r="199" spans="1:122" outlineLevel="1" x14ac:dyDescent="0.25">
      <c r="A199" s="46">
        <f t="shared" si="498"/>
        <v>43286</v>
      </c>
      <c r="B199" s="23">
        <v>822</v>
      </c>
      <c r="C199" s="185">
        <v>8.1</v>
      </c>
      <c r="D199" s="24">
        <v>1</v>
      </c>
      <c r="E199" s="26">
        <v>5575</v>
      </c>
      <c r="F199" s="26">
        <f t="shared" si="466"/>
        <v>5575</v>
      </c>
      <c r="G199" s="163">
        <f t="shared" si="467"/>
        <v>4582.6499999999996</v>
      </c>
      <c r="H199" s="24">
        <v>1</v>
      </c>
      <c r="I199" s="26">
        <v>717</v>
      </c>
      <c r="J199" s="26">
        <f t="shared" si="468"/>
        <v>717</v>
      </c>
      <c r="K199" s="163">
        <f t="shared" si="469"/>
        <v>589.37400000000002</v>
      </c>
      <c r="L199" s="49">
        <v>87.7</v>
      </c>
      <c r="M199" s="41">
        <v>318.39999999999998</v>
      </c>
      <c r="N199" s="26">
        <v>30</v>
      </c>
      <c r="O199" s="26">
        <f t="shared" si="470"/>
        <v>7690</v>
      </c>
      <c r="P199" s="163">
        <f t="shared" si="471"/>
        <v>6321.18</v>
      </c>
      <c r="Q199" s="24">
        <v>20</v>
      </c>
      <c r="R199" s="41">
        <v>6.96</v>
      </c>
      <c r="S199" s="41">
        <f t="shared" si="472"/>
        <v>139.19999999999999</v>
      </c>
      <c r="T199" s="168">
        <f t="shared" si="473"/>
        <v>114.4224</v>
      </c>
      <c r="U199" s="28"/>
      <c r="V199" s="221">
        <f t="shared" ref="V199" si="597">IF(U199=0,0,IF(COUNT(B199)=0,0,(AVERAGE(B199)*U199/1000)))</f>
        <v>0</v>
      </c>
      <c r="W199" s="185">
        <v>9</v>
      </c>
      <c r="X199" s="27">
        <v>1</v>
      </c>
      <c r="Y199" s="26">
        <v>506</v>
      </c>
      <c r="Z199" s="186">
        <f t="shared" si="475"/>
        <v>506</v>
      </c>
      <c r="AA199" s="221">
        <f t="shared" si="483"/>
        <v>415.93200000000002</v>
      </c>
      <c r="AB199" s="49">
        <v>87.8</v>
      </c>
      <c r="AC199" s="41">
        <v>91.7</v>
      </c>
      <c r="AD199" s="26">
        <v>200</v>
      </c>
      <c r="AE199" s="186">
        <f t="shared" si="476"/>
        <v>19.500000000000028</v>
      </c>
      <c r="AF199" s="163">
        <f t="shared" si="484"/>
        <v>16.029000000000025</v>
      </c>
      <c r="AG199" s="224">
        <v>1</v>
      </c>
      <c r="AH199" s="41">
        <v>0.38900000000000001</v>
      </c>
      <c r="AI199" s="187">
        <f t="shared" si="477"/>
        <v>0.38900000000000001</v>
      </c>
      <c r="AJ199" s="168">
        <f t="shared" si="485"/>
        <v>0.31975800000000004</v>
      </c>
      <c r="AK199" s="870"/>
      <c r="AL199" s="731"/>
      <c r="AM199" s="163">
        <f t="shared" ref="AM199" si="598">IF(AL199=0,0,AVERAGE(B192:B199)*(AL199)/1000)</f>
        <v>0</v>
      </c>
      <c r="AN199" s="29">
        <f t="shared" ref="AN199:AN262" si="599">IF(B199=0,0,IF(F199&gt;0,SUM((F199-Z199)/F199*100),0))</f>
        <v>90.923766816143498</v>
      </c>
      <c r="AO199" s="25">
        <f t="shared" si="479"/>
        <v>99.746423927178157</v>
      </c>
      <c r="AP199" s="273">
        <f t="shared" si="480"/>
        <v>99.720545977011483</v>
      </c>
      <c r="AQ199" s="73">
        <v>53</v>
      </c>
      <c r="AR199" s="49"/>
      <c r="AS199" s="41"/>
      <c r="AT199" s="41"/>
      <c r="AU199" s="72">
        <f t="shared" si="481"/>
        <v>0</v>
      </c>
      <c r="AV199" s="222"/>
      <c r="AW199" s="199"/>
      <c r="AX199" s="7" t="s">
        <v>397</v>
      </c>
      <c r="AY199" s="188"/>
      <c r="AZ199" s="39"/>
      <c r="BA199" s="58"/>
      <c r="BB199" s="179">
        <f t="shared" si="433"/>
        <v>0</v>
      </c>
      <c r="BC199" s="163">
        <f t="shared" si="453"/>
        <v>0</v>
      </c>
      <c r="BD199" s="40"/>
      <c r="BE199" s="58"/>
      <c r="BF199" s="179">
        <f t="shared" si="434"/>
        <v>0</v>
      </c>
      <c r="BG199" s="163">
        <f t="shared" si="454"/>
        <v>0</v>
      </c>
      <c r="BH199" s="40" t="s">
        <v>94</v>
      </c>
      <c r="BI199" s="885">
        <v>0.01</v>
      </c>
      <c r="BJ199" s="163">
        <f t="shared" si="435"/>
        <v>4.1099999999999999E-3</v>
      </c>
      <c r="BK199" s="40"/>
      <c r="BL199" s="61"/>
      <c r="BM199" s="179">
        <f t="shared" si="436"/>
        <v>0</v>
      </c>
      <c r="BN199" s="163">
        <f t="shared" si="527"/>
        <v>0</v>
      </c>
      <c r="BO199" s="39"/>
      <c r="BP199" s="57"/>
      <c r="BQ199" s="179">
        <f t="shared" si="437"/>
        <v>0</v>
      </c>
      <c r="BR199" s="163">
        <f t="shared" si="455"/>
        <v>0</v>
      </c>
      <c r="BS199" s="39"/>
      <c r="BT199" s="62"/>
      <c r="BU199" s="179">
        <f t="shared" si="438"/>
        <v>0</v>
      </c>
      <c r="BV199" s="163">
        <f t="shared" si="456"/>
        <v>0</v>
      </c>
      <c r="BW199" s="39"/>
      <c r="BX199" s="56"/>
      <c r="BY199" s="178">
        <f t="shared" si="439"/>
        <v>0</v>
      </c>
      <c r="BZ199" s="163">
        <f t="shared" si="457"/>
        <v>0</v>
      </c>
      <c r="CA199" s="40"/>
      <c r="CB199" s="58"/>
      <c r="CC199" s="179">
        <f t="shared" si="440"/>
        <v>0</v>
      </c>
      <c r="CD199" s="163">
        <f t="shared" si="458"/>
        <v>0</v>
      </c>
      <c r="CE199" s="39"/>
      <c r="CF199" s="62"/>
      <c r="CG199" s="179">
        <f t="shared" si="441"/>
        <v>0</v>
      </c>
      <c r="CH199" s="163">
        <f t="shared" si="459"/>
        <v>0</v>
      </c>
      <c r="CI199" s="39"/>
      <c r="CJ199" s="56"/>
      <c r="CK199" s="178">
        <f t="shared" si="442"/>
        <v>0</v>
      </c>
      <c r="CL199" s="163">
        <f t="shared" si="460"/>
        <v>0</v>
      </c>
      <c r="CM199" s="40"/>
      <c r="CN199" s="86"/>
      <c r="CO199" s="179">
        <f t="shared" si="443"/>
        <v>0</v>
      </c>
      <c r="CP199" s="163">
        <f t="shared" si="582"/>
        <v>0</v>
      </c>
      <c r="CQ199" s="228" t="s">
        <v>94</v>
      </c>
      <c r="CR199" s="61">
        <v>0.01</v>
      </c>
      <c r="CS199" s="167">
        <f t="shared" si="444"/>
        <v>4.1099999999999999E-3</v>
      </c>
      <c r="CT199" s="40"/>
      <c r="CU199" s="59"/>
      <c r="CV199" s="179">
        <f t="shared" si="445"/>
        <v>0</v>
      </c>
      <c r="CW199" s="163">
        <f t="shared" si="563"/>
        <v>0</v>
      </c>
      <c r="CX199" s="39"/>
      <c r="CY199" s="189"/>
      <c r="CZ199" s="179">
        <f t="shared" si="446"/>
        <v>0</v>
      </c>
      <c r="DA199" s="163">
        <f t="shared" si="461"/>
        <v>0</v>
      </c>
      <c r="DB199" s="39"/>
      <c r="DC199" s="63"/>
      <c r="DD199" s="179">
        <f t="shared" si="447"/>
        <v>0</v>
      </c>
      <c r="DE199" s="163">
        <f t="shared" si="462"/>
        <v>0</v>
      </c>
      <c r="DF199" s="39"/>
      <c r="DG199" s="62"/>
      <c r="DH199" s="729">
        <f t="shared" si="448"/>
        <v>0</v>
      </c>
      <c r="DI199" s="72">
        <f t="shared" si="463"/>
        <v>0</v>
      </c>
      <c r="DJ199" s="40"/>
      <c r="DK199" s="59"/>
      <c r="DL199" s="163">
        <f t="shared" si="449"/>
        <v>0</v>
      </c>
      <c r="DM199" s="178">
        <f t="shared" si="464"/>
        <v>0</v>
      </c>
      <c r="DN199" s="39"/>
      <c r="DO199" s="63"/>
      <c r="DP199" s="179">
        <f t="shared" si="450"/>
        <v>0</v>
      </c>
      <c r="DQ199" s="221">
        <f t="shared" si="465"/>
        <v>0</v>
      </c>
      <c r="DR199" s="305"/>
    </row>
    <row r="200" spans="1:122" outlineLevel="1" x14ac:dyDescent="0.25">
      <c r="A200" s="46">
        <f t="shared" si="498"/>
        <v>43287</v>
      </c>
      <c r="B200" s="23">
        <v>902</v>
      </c>
      <c r="C200" s="185">
        <v>7.86</v>
      </c>
      <c r="D200" s="24">
        <v>1</v>
      </c>
      <c r="E200" s="26">
        <v>7061</v>
      </c>
      <c r="F200" s="26">
        <f t="shared" si="466"/>
        <v>7061</v>
      </c>
      <c r="G200" s="163">
        <f t="shared" si="467"/>
        <v>6369.0219999999999</v>
      </c>
      <c r="H200" s="24">
        <v>1</v>
      </c>
      <c r="I200" s="26">
        <v>920</v>
      </c>
      <c r="J200" s="26">
        <f t="shared" si="468"/>
        <v>920</v>
      </c>
      <c r="K200" s="163">
        <f t="shared" si="469"/>
        <v>829.84</v>
      </c>
      <c r="L200" s="49">
        <v>86.4</v>
      </c>
      <c r="M200" s="41">
        <v>367.4</v>
      </c>
      <c r="N200" s="26">
        <v>33</v>
      </c>
      <c r="O200" s="26">
        <f t="shared" si="470"/>
        <v>8515.1515151515159</v>
      </c>
      <c r="P200" s="163">
        <f t="shared" si="471"/>
        <v>7680.666666666667</v>
      </c>
      <c r="Q200" s="24">
        <v>20</v>
      </c>
      <c r="R200" s="41">
        <v>8.01</v>
      </c>
      <c r="S200" s="41">
        <f t="shared" si="472"/>
        <v>160.19999999999999</v>
      </c>
      <c r="T200" s="168">
        <f t="shared" si="473"/>
        <v>144.50039999999998</v>
      </c>
      <c r="U200" s="28"/>
      <c r="V200" s="221">
        <f t="shared" ref="V200" si="600">IF(U200=0,0,AVERAGE(B198:B200)*(U200)/1000)</f>
        <v>0</v>
      </c>
      <c r="W200" s="185">
        <v>9.1</v>
      </c>
      <c r="X200" s="27">
        <v>1</v>
      </c>
      <c r="Y200" s="26">
        <v>676</v>
      </c>
      <c r="Z200" s="186">
        <f t="shared" si="475"/>
        <v>676</v>
      </c>
      <c r="AA200" s="221">
        <f t="shared" si="483"/>
        <v>609.75199999999995</v>
      </c>
      <c r="AB200" s="49">
        <v>88.6</v>
      </c>
      <c r="AC200" s="41">
        <v>92.5</v>
      </c>
      <c r="AD200" s="26">
        <v>200</v>
      </c>
      <c r="AE200" s="186">
        <f t="shared" si="476"/>
        <v>19.500000000000028</v>
      </c>
      <c r="AF200" s="163">
        <f t="shared" si="484"/>
        <v>17.589000000000027</v>
      </c>
      <c r="AG200" s="224">
        <v>1</v>
      </c>
      <c r="AH200" s="41">
        <v>0.44</v>
      </c>
      <c r="AI200" s="187">
        <f t="shared" si="477"/>
        <v>0.44</v>
      </c>
      <c r="AJ200" s="168">
        <f t="shared" si="485"/>
        <v>0.39688000000000001</v>
      </c>
      <c r="AK200" s="870"/>
      <c r="AL200" s="731"/>
      <c r="AM200" s="163">
        <f t="shared" ref="AM200" si="601">IF(AL200=0,0,AVERAGE(B195:B200)*(AL200)/1000)</f>
        <v>0</v>
      </c>
      <c r="AN200" s="29">
        <f t="shared" si="599"/>
        <v>90.426285228721142</v>
      </c>
      <c r="AO200" s="25">
        <f t="shared" si="479"/>
        <v>99.770996441281142</v>
      </c>
      <c r="AP200" s="273">
        <f t="shared" si="480"/>
        <v>99.725343320848935</v>
      </c>
      <c r="AQ200" s="259">
        <v>53.1</v>
      </c>
      <c r="AR200" s="49"/>
      <c r="AS200" s="41"/>
      <c r="AT200" s="41"/>
      <c r="AU200" s="71">
        <f t="shared" si="481"/>
        <v>0</v>
      </c>
      <c r="AV200" s="222"/>
      <c r="AW200" s="730"/>
      <c r="AX200" s="7" t="s">
        <v>398</v>
      </c>
      <c r="AY200" s="188"/>
      <c r="AZ200" s="39"/>
      <c r="BA200" s="58"/>
      <c r="BB200" s="179">
        <f t="shared" si="433"/>
        <v>0</v>
      </c>
      <c r="BC200" s="163">
        <f t="shared" si="453"/>
        <v>0</v>
      </c>
      <c r="BD200" s="40"/>
      <c r="BE200" s="58"/>
      <c r="BF200" s="179">
        <f t="shared" si="434"/>
        <v>0</v>
      </c>
      <c r="BG200" s="163">
        <f t="shared" si="454"/>
        <v>0</v>
      </c>
      <c r="BH200" s="40" t="s">
        <v>94</v>
      </c>
      <c r="BI200" s="885">
        <v>0.01</v>
      </c>
      <c r="BJ200" s="163">
        <f t="shared" si="435"/>
        <v>4.5100000000000001E-3</v>
      </c>
      <c r="BK200" s="40"/>
      <c r="BL200" s="61"/>
      <c r="BM200" s="179">
        <f t="shared" si="436"/>
        <v>0</v>
      </c>
      <c r="BN200" s="163">
        <f t="shared" si="527"/>
        <v>0</v>
      </c>
      <c r="BO200" s="39"/>
      <c r="BP200" s="57"/>
      <c r="BQ200" s="179">
        <f t="shared" si="437"/>
        <v>0</v>
      </c>
      <c r="BR200" s="163">
        <f t="shared" si="455"/>
        <v>0</v>
      </c>
      <c r="BS200" s="39"/>
      <c r="BT200" s="62"/>
      <c r="BU200" s="179">
        <f t="shared" si="438"/>
        <v>0</v>
      </c>
      <c r="BV200" s="163">
        <f t="shared" si="456"/>
        <v>0</v>
      </c>
      <c r="BW200" s="39"/>
      <c r="BX200" s="56"/>
      <c r="BY200" s="178">
        <f t="shared" si="439"/>
        <v>0</v>
      </c>
      <c r="BZ200" s="163">
        <f t="shared" si="457"/>
        <v>0</v>
      </c>
      <c r="CA200" s="40"/>
      <c r="CB200" s="58"/>
      <c r="CC200" s="179">
        <f t="shared" si="440"/>
        <v>0</v>
      </c>
      <c r="CD200" s="163">
        <f t="shared" si="458"/>
        <v>0</v>
      </c>
      <c r="CE200" s="39"/>
      <c r="CF200" s="62"/>
      <c r="CG200" s="179">
        <f t="shared" si="441"/>
        <v>0</v>
      </c>
      <c r="CH200" s="163">
        <f t="shared" si="459"/>
        <v>0</v>
      </c>
      <c r="CI200" s="39"/>
      <c r="CJ200" s="56"/>
      <c r="CK200" s="178">
        <f t="shared" si="442"/>
        <v>0</v>
      </c>
      <c r="CL200" s="163">
        <f t="shared" si="460"/>
        <v>0</v>
      </c>
      <c r="CM200" s="40"/>
      <c r="CN200" s="86"/>
      <c r="CO200" s="179">
        <f t="shared" si="443"/>
        <v>0</v>
      </c>
      <c r="CP200" s="163">
        <f t="shared" si="582"/>
        <v>0</v>
      </c>
      <c r="CQ200" s="228" t="s">
        <v>94</v>
      </c>
      <c r="CR200" s="61">
        <v>0.01</v>
      </c>
      <c r="CS200" s="167">
        <f t="shared" si="444"/>
        <v>4.5100000000000001E-3</v>
      </c>
      <c r="CT200" s="40"/>
      <c r="CU200" s="59"/>
      <c r="CV200" s="179">
        <f t="shared" si="445"/>
        <v>0</v>
      </c>
      <c r="CW200" s="163">
        <f t="shared" si="563"/>
        <v>0</v>
      </c>
      <c r="CX200" s="39"/>
      <c r="CY200" s="189"/>
      <c r="CZ200" s="179">
        <f t="shared" si="446"/>
        <v>0</v>
      </c>
      <c r="DA200" s="163">
        <f t="shared" si="461"/>
        <v>0</v>
      </c>
      <c r="DB200" s="39"/>
      <c r="DC200" s="63"/>
      <c r="DD200" s="179">
        <f t="shared" si="447"/>
        <v>0</v>
      </c>
      <c r="DE200" s="163">
        <f t="shared" si="462"/>
        <v>0</v>
      </c>
      <c r="DF200" s="39"/>
      <c r="DG200" s="62"/>
      <c r="DH200" s="729">
        <f t="shared" si="448"/>
        <v>0</v>
      </c>
      <c r="DI200" s="72">
        <f t="shared" si="463"/>
        <v>0</v>
      </c>
      <c r="DJ200" s="40"/>
      <c r="DK200" s="59"/>
      <c r="DL200" s="163">
        <f t="shared" si="449"/>
        <v>0</v>
      </c>
      <c r="DM200" s="178">
        <f t="shared" si="464"/>
        <v>0</v>
      </c>
      <c r="DN200" s="39"/>
      <c r="DO200" s="63"/>
      <c r="DP200" s="179">
        <f t="shared" si="450"/>
        <v>0</v>
      </c>
      <c r="DQ200" s="221">
        <f t="shared" si="465"/>
        <v>0</v>
      </c>
      <c r="DR200" s="305"/>
    </row>
    <row r="201" spans="1:122" outlineLevel="1" x14ac:dyDescent="0.25">
      <c r="A201" s="46">
        <f t="shared" si="498"/>
        <v>43288</v>
      </c>
      <c r="B201" s="23">
        <v>754</v>
      </c>
      <c r="C201" s="185">
        <v>7.83</v>
      </c>
      <c r="D201" s="24">
        <v>1</v>
      </c>
      <c r="E201" s="26">
        <v>8117</v>
      </c>
      <c r="F201" s="26">
        <f t="shared" si="466"/>
        <v>8117</v>
      </c>
      <c r="G201" s="163">
        <f t="shared" si="467"/>
        <v>6120.2179999999998</v>
      </c>
      <c r="H201" s="24">
        <v>1</v>
      </c>
      <c r="I201" s="26">
        <v>912</v>
      </c>
      <c r="J201" s="26">
        <f t="shared" si="468"/>
        <v>912</v>
      </c>
      <c r="K201" s="163">
        <f t="shared" si="469"/>
        <v>687.64800000000002</v>
      </c>
      <c r="L201" s="49">
        <v>85.8</v>
      </c>
      <c r="M201" s="41">
        <v>382.2</v>
      </c>
      <c r="N201" s="26">
        <v>31</v>
      </c>
      <c r="O201" s="26">
        <f t="shared" si="470"/>
        <v>9561.2903225806458</v>
      </c>
      <c r="P201" s="163">
        <f t="shared" si="471"/>
        <v>7209.2129032258063</v>
      </c>
      <c r="Q201" s="24">
        <v>20</v>
      </c>
      <c r="R201" s="41">
        <v>8.1300000000000008</v>
      </c>
      <c r="S201" s="41">
        <f t="shared" si="472"/>
        <v>162.60000000000002</v>
      </c>
      <c r="T201" s="168">
        <f t="shared" si="473"/>
        <v>122.60040000000002</v>
      </c>
      <c r="U201" s="28"/>
      <c r="V201" s="221">
        <f t="shared" ref="V201" si="602">IF(U201=0,0,IF(COUNT(B201)=0,0,(AVERAGE(B201)*U201/1000)))</f>
        <v>0</v>
      </c>
      <c r="W201" s="185">
        <v>9.1</v>
      </c>
      <c r="X201" s="27">
        <v>1</v>
      </c>
      <c r="Y201" s="26">
        <v>590</v>
      </c>
      <c r="Z201" s="186">
        <f t="shared" si="475"/>
        <v>590</v>
      </c>
      <c r="AA201" s="221">
        <f t="shared" si="483"/>
        <v>444.86</v>
      </c>
      <c r="AB201" s="49">
        <v>88.5</v>
      </c>
      <c r="AC201" s="41">
        <v>91.3</v>
      </c>
      <c r="AD201" s="26">
        <v>100</v>
      </c>
      <c r="AE201" s="186">
        <f t="shared" si="476"/>
        <v>27.999999999999972</v>
      </c>
      <c r="AF201" s="163">
        <f t="shared" si="484"/>
        <v>21.111999999999977</v>
      </c>
      <c r="AG201" s="224">
        <v>1</v>
      </c>
      <c r="AH201" s="41">
        <v>0.45600000000000002</v>
      </c>
      <c r="AI201" s="187">
        <f t="shared" si="477"/>
        <v>0.45600000000000002</v>
      </c>
      <c r="AJ201" s="168">
        <f t="shared" si="485"/>
        <v>0.34382400000000002</v>
      </c>
      <c r="AK201" s="870"/>
      <c r="AL201" s="731"/>
      <c r="AM201" s="163">
        <f t="shared" ref="AM201" si="603">IF(AL201=0,0,AVERAGE(B194:B201)*(AL201)/1000)</f>
        <v>0</v>
      </c>
      <c r="AN201" s="29">
        <f t="shared" si="599"/>
        <v>92.731304669212761</v>
      </c>
      <c r="AO201" s="25">
        <f t="shared" si="479"/>
        <v>99.707152496626179</v>
      </c>
      <c r="AP201" s="273">
        <f t="shared" si="480"/>
        <v>99.719557195571966</v>
      </c>
      <c r="AQ201" s="73">
        <v>53.4</v>
      </c>
      <c r="AR201" s="49"/>
      <c r="AS201" s="41"/>
      <c r="AT201" s="41"/>
      <c r="AU201" s="72">
        <f t="shared" si="481"/>
        <v>0</v>
      </c>
      <c r="AV201" s="222"/>
      <c r="AW201" s="199"/>
      <c r="AX201" s="7" t="s">
        <v>307</v>
      </c>
      <c r="AY201" s="188"/>
      <c r="AZ201" s="39"/>
      <c r="BA201" s="58"/>
      <c r="BB201" s="179">
        <f t="shared" si="433"/>
        <v>0</v>
      </c>
      <c r="BC201" s="163">
        <f t="shared" si="453"/>
        <v>0</v>
      </c>
      <c r="BD201" s="40"/>
      <c r="BE201" s="58"/>
      <c r="BF201" s="179">
        <f t="shared" si="434"/>
        <v>0</v>
      </c>
      <c r="BG201" s="163">
        <f t="shared" si="454"/>
        <v>0</v>
      </c>
      <c r="BH201" s="40" t="s">
        <v>94</v>
      </c>
      <c r="BI201" s="885">
        <v>0.01</v>
      </c>
      <c r="BJ201" s="163">
        <f t="shared" si="435"/>
        <v>3.7699999999999999E-3</v>
      </c>
      <c r="BK201" s="40"/>
      <c r="BL201" s="61"/>
      <c r="BM201" s="179">
        <f t="shared" si="436"/>
        <v>0</v>
      </c>
      <c r="BN201" s="163">
        <f t="shared" si="527"/>
        <v>0</v>
      </c>
      <c r="BO201" s="39"/>
      <c r="BP201" s="57"/>
      <c r="BQ201" s="179">
        <f t="shared" si="437"/>
        <v>0</v>
      </c>
      <c r="BR201" s="163">
        <f t="shared" si="455"/>
        <v>0</v>
      </c>
      <c r="BS201" s="39"/>
      <c r="BT201" s="62"/>
      <c r="BU201" s="179">
        <f t="shared" si="438"/>
        <v>0</v>
      </c>
      <c r="BV201" s="163">
        <f t="shared" si="456"/>
        <v>0</v>
      </c>
      <c r="BW201" s="39"/>
      <c r="BX201" s="56"/>
      <c r="BY201" s="178">
        <f t="shared" si="439"/>
        <v>0</v>
      </c>
      <c r="BZ201" s="163">
        <f t="shared" si="457"/>
        <v>0</v>
      </c>
      <c r="CA201" s="40"/>
      <c r="CB201" s="58"/>
      <c r="CC201" s="179">
        <f t="shared" si="440"/>
        <v>0</v>
      </c>
      <c r="CD201" s="163">
        <f t="shared" si="458"/>
        <v>0</v>
      </c>
      <c r="CE201" s="39"/>
      <c r="CF201" s="62"/>
      <c r="CG201" s="179">
        <f t="shared" si="441"/>
        <v>0</v>
      </c>
      <c r="CH201" s="163">
        <f t="shared" si="459"/>
        <v>0</v>
      </c>
      <c r="CI201" s="39"/>
      <c r="CJ201" s="56"/>
      <c r="CK201" s="178">
        <f t="shared" si="442"/>
        <v>0</v>
      </c>
      <c r="CL201" s="163">
        <f t="shared" si="460"/>
        <v>0</v>
      </c>
      <c r="CM201" s="40"/>
      <c r="CN201" s="86"/>
      <c r="CO201" s="179">
        <f t="shared" si="443"/>
        <v>0</v>
      </c>
      <c r="CP201" s="163">
        <f t="shared" si="582"/>
        <v>0</v>
      </c>
      <c r="CQ201" s="228" t="s">
        <v>94</v>
      </c>
      <c r="CR201" s="61">
        <v>0.01</v>
      </c>
      <c r="CS201" s="167">
        <f t="shared" si="444"/>
        <v>3.7699999999999999E-3</v>
      </c>
      <c r="CT201" s="40"/>
      <c r="CU201" s="59"/>
      <c r="CV201" s="179">
        <f t="shared" si="445"/>
        <v>0</v>
      </c>
      <c r="CW201" s="163">
        <f t="shared" si="563"/>
        <v>0</v>
      </c>
      <c r="CX201" s="39"/>
      <c r="CY201" s="189"/>
      <c r="CZ201" s="179">
        <f t="shared" si="446"/>
        <v>0</v>
      </c>
      <c r="DA201" s="163">
        <f t="shared" si="461"/>
        <v>0</v>
      </c>
      <c r="DB201" s="39"/>
      <c r="DC201" s="63"/>
      <c r="DD201" s="179">
        <f t="shared" si="447"/>
        <v>0</v>
      </c>
      <c r="DE201" s="163">
        <f t="shared" si="462"/>
        <v>0</v>
      </c>
      <c r="DF201" s="39"/>
      <c r="DG201" s="62"/>
      <c r="DH201" s="729">
        <f t="shared" si="448"/>
        <v>0</v>
      </c>
      <c r="DI201" s="72">
        <f t="shared" si="463"/>
        <v>0</v>
      </c>
      <c r="DJ201" s="40"/>
      <c r="DK201" s="59"/>
      <c r="DL201" s="163">
        <f t="shared" si="449"/>
        <v>0</v>
      </c>
      <c r="DM201" s="178">
        <f t="shared" si="464"/>
        <v>0</v>
      </c>
      <c r="DN201" s="39"/>
      <c r="DO201" s="63"/>
      <c r="DP201" s="179">
        <f t="shared" si="450"/>
        <v>0</v>
      </c>
      <c r="DQ201" s="221">
        <f t="shared" si="465"/>
        <v>0</v>
      </c>
      <c r="DR201" s="305"/>
    </row>
    <row r="202" spans="1:122" outlineLevel="1" x14ac:dyDescent="0.25">
      <c r="A202" s="46">
        <f t="shared" si="498"/>
        <v>43289</v>
      </c>
      <c r="B202" s="23"/>
      <c r="C202" s="185"/>
      <c r="D202" s="24">
        <v>1</v>
      </c>
      <c r="E202" s="26"/>
      <c r="F202" s="26">
        <f t="shared" si="466"/>
        <v>0</v>
      </c>
      <c r="G202" s="163">
        <f t="shared" si="467"/>
        <v>0</v>
      </c>
      <c r="H202" s="24">
        <v>1</v>
      </c>
      <c r="I202" s="26"/>
      <c r="J202" s="26">
        <f t="shared" si="468"/>
        <v>0</v>
      </c>
      <c r="K202" s="163">
        <f t="shared" si="469"/>
        <v>0</v>
      </c>
      <c r="L202" s="49"/>
      <c r="M202" s="41"/>
      <c r="N202" s="26">
        <v>30</v>
      </c>
      <c r="O202" s="26">
        <f t="shared" si="470"/>
        <v>0</v>
      </c>
      <c r="P202" s="163">
        <f t="shared" si="471"/>
        <v>0</v>
      </c>
      <c r="Q202" s="24">
        <v>20</v>
      </c>
      <c r="R202" s="41"/>
      <c r="S202" s="41">
        <f t="shared" si="472"/>
        <v>0</v>
      </c>
      <c r="T202" s="168">
        <f t="shared" si="473"/>
        <v>0</v>
      </c>
      <c r="U202" s="28"/>
      <c r="V202" s="221">
        <f t="shared" ref="V202" si="604">IF(U202=0,0,AVERAGE(B200:B202)*(U202)/1000)</f>
        <v>0</v>
      </c>
      <c r="W202" s="185"/>
      <c r="X202" s="27">
        <v>1</v>
      </c>
      <c r="Y202" s="26"/>
      <c r="Z202" s="186">
        <f t="shared" si="475"/>
        <v>0</v>
      </c>
      <c r="AA202" s="221">
        <f t="shared" si="483"/>
        <v>0</v>
      </c>
      <c r="AB202" s="49"/>
      <c r="AC202" s="41"/>
      <c r="AD202" s="26">
        <v>100</v>
      </c>
      <c r="AE202" s="186">
        <f t="shared" si="476"/>
        <v>0</v>
      </c>
      <c r="AF202" s="163">
        <f t="shared" si="484"/>
        <v>0</v>
      </c>
      <c r="AG202" s="224">
        <v>1</v>
      </c>
      <c r="AH202" s="41"/>
      <c r="AI202" s="187">
        <f t="shared" si="477"/>
        <v>0</v>
      </c>
      <c r="AJ202" s="168">
        <f t="shared" si="485"/>
        <v>0</v>
      </c>
      <c r="AK202" s="870"/>
      <c r="AL202" s="731"/>
      <c r="AM202" s="163">
        <f t="shared" ref="AM202" si="605">IF(AL202=0,0,AVERAGE(B197:B202)*(AL202)/1000)</f>
        <v>0</v>
      </c>
      <c r="AN202" s="29">
        <f t="shared" si="599"/>
        <v>0</v>
      </c>
      <c r="AO202" s="25">
        <f t="shared" si="479"/>
        <v>0</v>
      </c>
      <c r="AP202" s="273">
        <f t="shared" si="480"/>
        <v>0</v>
      </c>
      <c r="AQ202" s="259"/>
      <c r="AR202" s="49"/>
      <c r="AS202" s="41"/>
      <c r="AT202" s="41"/>
      <c r="AU202" s="71">
        <f t="shared" si="481"/>
        <v>0</v>
      </c>
      <c r="AV202" s="222"/>
      <c r="AW202" s="199"/>
      <c r="AX202" s="7"/>
      <c r="AY202" s="188"/>
      <c r="AZ202" s="39"/>
      <c r="BA202" s="58"/>
      <c r="BB202" s="179">
        <f t="shared" si="433"/>
        <v>0</v>
      </c>
      <c r="BC202" s="163">
        <f t="shared" si="453"/>
        <v>0</v>
      </c>
      <c r="BD202" s="40"/>
      <c r="BE202" s="58"/>
      <c r="BF202" s="179">
        <f t="shared" si="434"/>
        <v>0</v>
      </c>
      <c r="BG202" s="163">
        <f t="shared" si="454"/>
        <v>0</v>
      </c>
      <c r="BH202" s="40"/>
      <c r="BI202" s="885"/>
      <c r="BJ202" s="163">
        <f t="shared" si="435"/>
        <v>0</v>
      </c>
      <c r="BK202" s="40"/>
      <c r="BL202" s="61"/>
      <c r="BM202" s="179">
        <f t="shared" si="436"/>
        <v>0</v>
      </c>
      <c r="BN202" s="163">
        <f t="shared" si="527"/>
        <v>0</v>
      </c>
      <c r="BO202" s="39"/>
      <c r="BP202" s="57"/>
      <c r="BQ202" s="179">
        <f t="shared" si="437"/>
        <v>0</v>
      </c>
      <c r="BR202" s="163">
        <f t="shared" si="455"/>
        <v>0</v>
      </c>
      <c r="BS202" s="39"/>
      <c r="BT202" s="62"/>
      <c r="BU202" s="179">
        <f t="shared" si="438"/>
        <v>0</v>
      </c>
      <c r="BV202" s="163">
        <f t="shared" si="456"/>
        <v>0</v>
      </c>
      <c r="BW202" s="39"/>
      <c r="BX202" s="56"/>
      <c r="BY202" s="178">
        <f t="shared" si="439"/>
        <v>0</v>
      </c>
      <c r="BZ202" s="163">
        <f t="shared" si="457"/>
        <v>0</v>
      </c>
      <c r="CA202" s="40"/>
      <c r="CB202" s="58"/>
      <c r="CC202" s="179">
        <f t="shared" si="440"/>
        <v>0</v>
      </c>
      <c r="CD202" s="163">
        <f t="shared" si="458"/>
        <v>0</v>
      </c>
      <c r="CE202" s="39"/>
      <c r="CF202" s="62"/>
      <c r="CG202" s="179">
        <f t="shared" si="441"/>
        <v>0</v>
      </c>
      <c r="CH202" s="163">
        <f t="shared" si="459"/>
        <v>0</v>
      </c>
      <c r="CI202" s="39"/>
      <c r="CJ202" s="56"/>
      <c r="CK202" s="178">
        <f t="shared" si="442"/>
        <v>0</v>
      </c>
      <c r="CL202" s="163">
        <f t="shared" si="460"/>
        <v>0</v>
      </c>
      <c r="CM202" s="40"/>
      <c r="CN202" s="86"/>
      <c r="CO202" s="179">
        <f t="shared" si="443"/>
        <v>0</v>
      </c>
      <c r="CP202" s="163">
        <f t="shared" si="582"/>
        <v>0</v>
      </c>
      <c r="CQ202" s="228"/>
      <c r="CR202" s="61"/>
      <c r="CS202" s="167">
        <f t="shared" si="444"/>
        <v>0</v>
      </c>
      <c r="CT202" s="40"/>
      <c r="CU202" s="59"/>
      <c r="CV202" s="179">
        <f t="shared" si="445"/>
        <v>0</v>
      </c>
      <c r="CW202" s="163">
        <f t="shared" si="563"/>
        <v>0</v>
      </c>
      <c r="CX202" s="39"/>
      <c r="CY202" s="189"/>
      <c r="CZ202" s="179">
        <f t="shared" si="446"/>
        <v>0</v>
      </c>
      <c r="DA202" s="163">
        <f t="shared" si="461"/>
        <v>0</v>
      </c>
      <c r="DB202" s="39"/>
      <c r="DC202" s="63"/>
      <c r="DD202" s="179">
        <f t="shared" si="447"/>
        <v>0</v>
      </c>
      <c r="DE202" s="163">
        <f t="shared" si="462"/>
        <v>0</v>
      </c>
      <c r="DF202" s="39"/>
      <c r="DG202" s="62"/>
      <c r="DH202" s="729">
        <f t="shared" si="448"/>
        <v>0</v>
      </c>
      <c r="DI202" s="72">
        <f t="shared" si="463"/>
        <v>0</v>
      </c>
      <c r="DJ202" s="40"/>
      <c r="DK202" s="59"/>
      <c r="DL202" s="163">
        <f t="shared" si="449"/>
        <v>0</v>
      </c>
      <c r="DM202" s="178">
        <f t="shared" si="464"/>
        <v>0</v>
      </c>
      <c r="DN202" s="39"/>
      <c r="DO202" s="63"/>
      <c r="DP202" s="179">
        <f t="shared" si="450"/>
        <v>0</v>
      </c>
      <c r="DQ202" s="221">
        <f t="shared" si="465"/>
        <v>0</v>
      </c>
      <c r="DR202" s="305"/>
    </row>
    <row r="203" spans="1:122" outlineLevel="1" x14ac:dyDescent="0.25">
      <c r="A203" s="46">
        <f t="shared" si="498"/>
        <v>43290</v>
      </c>
      <c r="B203" s="23">
        <v>967</v>
      </c>
      <c r="C203" s="185">
        <v>7.5</v>
      </c>
      <c r="D203" s="24">
        <v>1</v>
      </c>
      <c r="E203" s="26">
        <v>7323</v>
      </c>
      <c r="F203" s="26">
        <f t="shared" si="466"/>
        <v>7323</v>
      </c>
      <c r="G203" s="163">
        <f t="shared" si="467"/>
        <v>7081.3410000000003</v>
      </c>
      <c r="H203" s="24">
        <v>1</v>
      </c>
      <c r="I203" s="26">
        <v>955</v>
      </c>
      <c r="J203" s="26">
        <f t="shared" si="468"/>
        <v>955</v>
      </c>
      <c r="K203" s="163">
        <f t="shared" si="469"/>
        <v>923.48500000000001</v>
      </c>
      <c r="L203" s="49">
        <v>86.5</v>
      </c>
      <c r="M203" s="41">
        <v>380.8</v>
      </c>
      <c r="N203" s="26">
        <v>31</v>
      </c>
      <c r="O203" s="26">
        <f t="shared" si="470"/>
        <v>9493.5483870967746</v>
      </c>
      <c r="P203" s="163">
        <f t="shared" si="471"/>
        <v>9180.2612903225818</v>
      </c>
      <c r="Q203" s="24">
        <v>20</v>
      </c>
      <c r="R203" s="41">
        <v>10.5</v>
      </c>
      <c r="S203" s="41">
        <f t="shared" si="472"/>
        <v>210</v>
      </c>
      <c r="T203" s="168">
        <f t="shared" si="473"/>
        <v>203.07</v>
      </c>
      <c r="U203" s="28"/>
      <c r="V203" s="221">
        <f t="shared" ref="V203" si="606">IF(U203=0,0,IF(COUNT(B203)=0,0,(AVERAGE(B203)*U203/1000)))</f>
        <v>0</v>
      </c>
      <c r="W203" s="185">
        <v>9.1</v>
      </c>
      <c r="X203" s="27">
        <v>1</v>
      </c>
      <c r="Y203" s="26">
        <v>825</v>
      </c>
      <c r="Z203" s="186">
        <f t="shared" si="475"/>
        <v>825</v>
      </c>
      <c r="AA203" s="221">
        <f t="shared" si="483"/>
        <v>797.77499999999998</v>
      </c>
      <c r="AB203" s="49">
        <v>86.5</v>
      </c>
      <c r="AC203" s="41">
        <v>90.4</v>
      </c>
      <c r="AD203" s="26">
        <v>200</v>
      </c>
      <c r="AE203" s="186">
        <f t="shared" si="476"/>
        <v>19.500000000000028</v>
      </c>
      <c r="AF203" s="163">
        <f t="shared" si="484"/>
        <v>18.856500000000029</v>
      </c>
      <c r="AG203" s="224">
        <v>1</v>
      </c>
      <c r="AH203" s="41">
        <v>0.44900000000000001</v>
      </c>
      <c r="AI203" s="187">
        <f t="shared" si="477"/>
        <v>0.44900000000000001</v>
      </c>
      <c r="AJ203" s="168">
        <f t="shared" si="485"/>
        <v>0.43418299999999999</v>
      </c>
      <c r="AK203" s="870"/>
      <c r="AL203" s="731"/>
      <c r="AM203" s="163">
        <f t="shared" ref="AM203" si="607">IF(AL203=0,0,AVERAGE(B196:B203)*(AL203)/1000)</f>
        <v>0</v>
      </c>
      <c r="AN203" s="29">
        <f t="shared" si="599"/>
        <v>88.73412535845965</v>
      </c>
      <c r="AO203" s="25">
        <f t="shared" si="479"/>
        <v>99.794597349643226</v>
      </c>
      <c r="AP203" s="273">
        <f t="shared" si="480"/>
        <v>99.78619047619047</v>
      </c>
      <c r="AQ203" s="73">
        <v>53.36</v>
      </c>
      <c r="AR203" s="49"/>
      <c r="AS203" s="41"/>
      <c r="AT203" s="41"/>
      <c r="AU203" s="72">
        <f t="shared" si="481"/>
        <v>0</v>
      </c>
      <c r="AV203" s="222"/>
      <c r="AW203" s="199"/>
      <c r="AX203" s="7" t="s">
        <v>308</v>
      </c>
      <c r="AY203" s="188"/>
      <c r="AZ203" s="39"/>
      <c r="BA203" s="58"/>
      <c r="BB203" s="179">
        <f t="shared" si="433"/>
        <v>0</v>
      </c>
      <c r="BC203" s="163">
        <f t="shared" si="453"/>
        <v>0</v>
      </c>
      <c r="BD203" s="40"/>
      <c r="BE203" s="58"/>
      <c r="BF203" s="179">
        <f t="shared" si="434"/>
        <v>0</v>
      </c>
      <c r="BG203" s="163">
        <f t="shared" si="454"/>
        <v>0</v>
      </c>
      <c r="BH203" s="40" t="s">
        <v>94</v>
      </c>
      <c r="BI203" s="885">
        <v>0.01</v>
      </c>
      <c r="BJ203" s="163">
        <f t="shared" si="435"/>
        <v>4.8349999999999999E-3</v>
      </c>
      <c r="BK203" s="40"/>
      <c r="BL203" s="61"/>
      <c r="BM203" s="179">
        <f t="shared" si="436"/>
        <v>0</v>
      </c>
      <c r="BN203" s="163">
        <f t="shared" si="527"/>
        <v>0</v>
      </c>
      <c r="BO203" s="39"/>
      <c r="BP203" s="57"/>
      <c r="BQ203" s="179">
        <f t="shared" si="437"/>
        <v>0</v>
      </c>
      <c r="BR203" s="163">
        <f t="shared" si="455"/>
        <v>0</v>
      </c>
      <c r="BS203" s="39"/>
      <c r="BT203" s="62"/>
      <c r="BU203" s="179">
        <f t="shared" si="438"/>
        <v>0</v>
      </c>
      <c r="BV203" s="163">
        <f t="shared" si="456"/>
        <v>0</v>
      </c>
      <c r="BW203" s="39"/>
      <c r="BX203" s="56"/>
      <c r="BY203" s="178">
        <f t="shared" si="439"/>
        <v>0</v>
      </c>
      <c r="BZ203" s="163">
        <f t="shared" si="457"/>
        <v>0</v>
      </c>
      <c r="CA203" s="40"/>
      <c r="CB203" s="58"/>
      <c r="CC203" s="179">
        <f t="shared" si="440"/>
        <v>0</v>
      </c>
      <c r="CD203" s="163">
        <f t="shared" si="458"/>
        <v>0</v>
      </c>
      <c r="CE203" s="39"/>
      <c r="CF203" s="62"/>
      <c r="CG203" s="179">
        <f t="shared" si="441"/>
        <v>0</v>
      </c>
      <c r="CH203" s="163">
        <f t="shared" si="459"/>
        <v>0</v>
      </c>
      <c r="CI203" s="39"/>
      <c r="CJ203" s="56"/>
      <c r="CK203" s="178">
        <f t="shared" si="442"/>
        <v>0</v>
      </c>
      <c r="CL203" s="163">
        <f t="shared" si="460"/>
        <v>0</v>
      </c>
      <c r="CM203" s="40"/>
      <c r="CN203" s="86"/>
      <c r="CO203" s="179">
        <f t="shared" si="443"/>
        <v>0</v>
      </c>
      <c r="CP203" s="163">
        <f t="shared" si="582"/>
        <v>0</v>
      </c>
      <c r="CQ203" s="228" t="s">
        <v>94</v>
      </c>
      <c r="CR203" s="61">
        <v>0.01</v>
      </c>
      <c r="CS203" s="167">
        <f t="shared" si="444"/>
        <v>4.8349999999999999E-3</v>
      </c>
      <c r="CT203" s="40"/>
      <c r="CU203" s="59"/>
      <c r="CV203" s="179">
        <f t="shared" si="445"/>
        <v>0</v>
      </c>
      <c r="CW203" s="163">
        <f t="shared" si="563"/>
        <v>0</v>
      </c>
      <c r="CX203" s="39"/>
      <c r="CY203" s="189"/>
      <c r="CZ203" s="179">
        <f t="shared" si="446"/>
        <v>0</v>
      </c>
      <c r="DA203" s="163">
        <f t="shared" si="461"/>
        <v>0</v>
      </c>
      <c r="DB203" s="39"/>
      <c r="DC203" s="63"/>
      <c r="DD203" s="179">
        <f t="shared" si="447"/>
        <v>0</v>
      </c>
      <c r="DE203" s="163">
        <f t="shared" si="462"/>
        <v>0</v>
      </c>
      <c r="DF203" s="39"/>
      <c r="DG203" s="62"/>
      <c r="DH203" s="729">
        <f t="shared" si="448"/>
        <v>0</v>
      </c>
      <c r="DI203" s="72">
        <f t="shared" si="463"/>
        <v>0</v>
      </c>
      <c r="DJ203" s="40"/>
      <c r="DK203" s="59"/>
      <c r="DL203" s="163">
        <f t="shared" si="449"/>
        <v>0</v>
      </c>
      <c r="DM203" s="178">
        <f t="shared" si="464"/>
        <v>0</v>
      </c>
      <c r="DN203" s="39"/>
      <c r="DO203" s="63"/>
      <c r="DP203" s="179">
        <f t="shared" si="450"/>
        <v>0</v>
      </c>
      <c r="DQ203" s="221">
        <f t="shared" si="465"/>
        <v>0</v>
      </c>
      <c r="DR203" s="305"/>
    </row>
    <row r="204" spans="1:122" outlineLevel="1" x14ac:dyDescent="0.25">
      <c r="A204" s="46">
        <f t="shared" si="498"/>
        <v>43291</v>
      </c>
      <c r="B204" s="23">
        <v>987</v>
      </c>
      <c r="C204" s="185">
        <v>8.02</v>
      </c>
      <c r="D204" s="24">
        <v>1</v>
      </c>
      <c r="E204" s="26">
        <v>9255</v>
      </c>
      <c r="F204" s="26">
        <f t="shared" si="466"/>
        <v>9255</v>
      </c>
      <c r="G204" s="163">
        <f t="shared" si="467"/>
        <v>9134.6849999999995</v>
      </c>
      <c r="H204" s="24">
        <v>1</v>
      </c>
      <c r="I204" s="26">
        <v>1107</v>
      </c>
      <c r="J204" s="26">
        <f t="shared" si="468"/>
        <v>1107</v>
      </c>
      <c r="K204" s="163">
        <f t="shared" si="469"/>
        <v>1092.6089999999999</v>
      </c>
      <c r="L204" s="49">
        <v>86.8</v>
      </c>
      <c r="M204" s="41">
        <v>421.9</v>
      </c>
      <c r="N204" s="26">
        <v>30</v>
      </c>
      <c r="O204" s="26">
        <f t="shared" si="470"/>
        <v>11169.999999999998</v>
      </c>
      <c r="P204" s="163">
        <f t="shared" si="471"/>
        <v>11024.789999999997</v>
      </c>
      <c r="Q204" s="24">
        <v>20</v>
      </c>
      <c r="R204" s="41">
        <v>8.44</v>
      </c>
      <c r="S204" s="41">
        <f t="shared" si="472"/>
        <v>168.79999999999998</v>
      </c>
      <c r="T204" s="168">
        <f t="shared" si="473"/>
        <v>166.60559999999998</v>
      </c>
      <c r="U204" s="28">
        <v>92</v>
      </c>
      <c r="V204" s="221">
        <f t="shared" ref="V204" si="608">IF(U204=0,0,AVERAGE(B202:B204)*(U204)/1000)</f>
        <v>89.884</v>
      </c>
      <c r="W204" s="185">
        <v>9.1</v>
      </c>
      <c r="X204" s="27">
        <v>1</v>
      </c>
      <c r="Y204" s="26">
        <v>841</v>
      </c>
      <c r="Z204" s="186">
        <f t="shared" si="475"/>
        <v>841</v>
      </c>
      <c r="AA204" s="221">
        <f t="shared" si="483"/>
        <v>830.06700000000001</v>
      </c>
      <c r="AB204" s="49">
        <v>87.9</v>
      </c>
      <c r="AC204" s="41">
        <v>92.8</v>
      </c>
      <c r="AD204" s="26">
        <v>200</v>
      </c>
      <c r="AE204" s="186">
        <f t="shared" si="476"/>
        <v>24.499999999999957</v>
      </c>
      <c r="AF204" s="163">
        <f t="shared" si="484"/>
        <v>24.181499999999957</v>
      </c>
      <c r="AG204" s="224">
        <v>1</v>
      </c>
      <c r="AH204" s="41">
        <v>0.47899999999999998</v>
      </c>
      <c r="AI204" s="187">
        <f t="shared" si="477"/>
        <v>0.47899999999999998</v>
      </c>
      <c r="AJ204" s="168">
        <f t="shared" si="485"/>
        <v>0.47277299999999994</v>
      </c>
      <c r="AK204" s="870"/>
      <c r="AL204" s="731">
        <v>20</v>
      </c>
      <c r="AM204" s="163">
        <f t="shared" ref="AM204" si="609">IF(AL204=0,0,AVERAGE(B199:B204)*(AL204)/1000)</f>
        <v>17.728000000000002</v>
      </c>
      <c r="AN204" s="29">
        <f t="shared" si="599"/>
        <v>90.913019989195035</v>
      </c>
      <c r="AO204" s="25">
        <f t="shared" si="479"/>
        <v>99.780662488809313</v>
      </c>
      <c r="AP204" s="273">
        <f t="shared" si="480"/>
        <v>99.716232227488149</v>
      </c>
      <c r="AQ204" s="259">
        <v>53.3</v>
      </c>
      <c r="AR204" s="49"/>
      <c r="AS204" s="41"/>
      <c r="AT204" s="41"/>
      <c r="AU204" s="71">
        <f t="shared" si="481"/>
        <v>0</v>
      </c>
      <c r="AV204" s="222"/>
      <c r="AW204" s="199"/>
      <c r="AX204" s="7" t="s">
        <v>309</v>
      </c>
      <c r="AY204" s="188"/>
      <c r="AZ204" s="39"/>
      <c r="BA204" s="58">
        <v>92</v>
      </c>
      <c r="BB204" s="179">
        <f t="shared" si="433"/>
        <v>90.804000000000002</v>
      </c>
      <c r="BC204" s="163">
        <f t="shared" si="453"/>
        <v>90.804000000000002</v>
      </c>
      <c r="BD204" s="40"/>
      <c r="BE204" s="58">
        <v>0.55000000000000004</v>
      </c>
      <c r="BF204" s="179">
        <f t="shared" si="434"/>
        <v>0.54285000000000005</v>
      </c>
      <c r="BG204" s="163">
        <f t="shared" si="454"/>
        <v>0.54285000000000005</v>
      </c>
      <c r="BH204" s="40" t="s">
        <v>94</v>
      </c>
      <c r="BI204" s="885">
        <v>0.01</v>
      </c>
      <c r="BJ204" s="163">
        <f t="shared" si="435"/>
        <v>4.9350000000000002E-3</v>
      </c>
      <c r="BK204" s="40"/>
      <c r="BL204" s="61">
        <v>0.52</v>
      </c>
      <c r="BM204" s="179">
        <f t="shared" si="436"/>
        <v>0.51324000000000003</v>
      </c>
      <c r="BN204" s="163">
        <f t="shared" si="527"/>
        <v>0.51324000000000003</v>
      </c>
      <c r="BO204" s="39"/>
      <c r="BP204" s="57">
        <v>147.55000000000001</v>
      </c>
      <c r="BQ204" s="179">
        <f t="shared" si="437"/>
        <v>145.63185000000001</v>
      </c>
      <c r="BR204" s="163">
        <f t="shared" si="455"/>
        <v>145.63185000000001</v>
      </c>
      <c r="BS204" s="39"/>
      <c r="BT204" s="62">
        <v>16.48</v>
      </c>
      <c r="BU204" s="179">
        <f t="shared" si="438"/>
        <v>16.26576</v>
      </c>
      <c r="BV204" s="163">
        <f t="shared" si="456"/>
        <v>16.26576</v>
      </c>
      <c r="BW204" s="39"/>
      <c r="BX204" s="56">
        <v>0.46</v>
      </c>
      <c r="BY204" s="178">
        <f t="shared" si="439"/>
        <v>0.45402000000000003</v>
      </c>
      <c r="BZ204" s="163">
        <f t="shared" si="457"/>
        <v>0.45402000000000003</v>
      </c>
      <c r="CA204" s="40" t="s">
        <v>94</v>
      </c>
      <c r="CB204" s="58">
        <v>0.06</v>
      </c>
      <c r="CC204" s="179">
        <f t="shared" si="440"/>
        <v>2.9610000000000001E-2</v>
      </c>
      <c r="CD204" s="163">
        <f t="shared" si="458"/>
        <v>5.9220000000000002E-2</v>
      </c>
      <c r="CE204" s="39"/>
      <c r="CF204" s="62">
        <v>150.13999999999999</v>
      </c>
      <c r="CG204" s="179">
        <f t="shared" si="441"/>
        <v>148.18817999999999</v>
      </c>
      <c r="CH204" s="163">
        <f t="shared" si="459"/>
        <v>148.18817999999999</v>
      </c>
      <c r="CI204" s="39"/>
      <c r="CJ204" s="56">
        <v>1.5</v>
      </c>
      <c r="CK204" s="178">
        <f t="shared" si="442"/>
        <v>1.4804999999999999</v>
      </c>
      <c r="CL204" s="163">
        <f t="shared" si="460"/>
        <v>1.4804999999999999</v>
      </c>
      <c r="CM204" s="40"/>
      <c r="CN204" s="86">
        <v>0.11</v>
      </c>
      <c r="CO204" s="179">
        <f t="shared" si="443"/>
        <v>0.10857000000000001</v>
      </c>
      <c r="CP204" s="163">
        <f t="shared" si="582"/>
        <v>0.10857000000000001</v>
      </c>
      <c r="CQ204" s="228" t="s">
        <v>94</v>
      </c>
      <c r="CR204" s="61">
        <v>0.01</v>
      </c>
      <c r="CS204" s="167">
        <f t="shared" si="444"/>
        <v>4.9350000000000002E-3</v>
      </c>
      <c r="CT204" s="40" t="s">
        <v>94</v>
      </c>
      <c r="CU204" s="59">
        <v>0.03</v>
      </c>
      <c r="CV204" s="179">
        <f t="shared" si="445"/>
        <v>1.4805E-2</v>
      </c>
      <c r="CW204" s="163">
        <f t="shared" si="563"/>
        <v>2.9610000000000001E-2</v>
      </c>
      <c r="CX204" s="39"/>
      <c r="CY204" s="189">
        <v>0.77</v>
      </c>
      <c r="CZ204" s="179">
        <f t="shared" si="446"/>
        <v>0.75999000000000005</v>
      </c>
      <c r="DA204" s="163">
        <f t="shared" si="461"/>
        <v>0.75999000000000005</v>
      </c>
      <c r="DB204" s="39"/>
      <c r="DC204" s="63">
        <v>0.08</v>
      </c>
      <c r="DD204" s="179">
        <f t="shared" si="447"/>
        <v>7.8960000000000002E-2</v>
      </c>
      <c r="DE204" s="163">
        <f t="shared" si="462"/>
        <v>7.8960000000000002E-2</v>
      </c>
      <c r="DF204" s="39"/>
      <c r="DG204" s="62">
        <v>0.11</v>
      </c>
      <c r="DH204" s="729">
        <f t="shared" si="448"/>
        <v>0.10857000000000001</v>
      </c>
      <c r="DI204" s="72">
        <f t="shared" si="463"/>
        <v>0.10857000000000001</v>
      </c>
      <c r="DJ204" s="40" t="s">
        <v>94</v>
      </c>
      <c r="DK204" s="59">
        <v>0.06</v>
      </c>
      <c r="DL204" s="163">
        <f t="shared" si="449"/>
        <v>2.9610000000000001E-2</v>
      </c>
      <c r="DM204" s="178">
        <f t="shared" si="464"/>
        <v>5.9220000000000002E-2</v>
      </c>
      <c r="DN204" s="39"/>
      <c r="DO204" s="63">
        <v>0.3</v>
      </c>
      <c r="DP204" s="179">
        <f t="shared" si="450"/>
        <v>0.29609999999999997</v>
      </c>
      <c r="DQ204" s="221">
        <f t="shared" si="465"/>
        <v>0.29609999999999997</v>
      </c>
      <c r="DR204" s="305"/>
    </row>
    <row r="205" spans="1:122" outlineLevel="1" x14ac:dyDescent="0.25">
      <c r="A205" s="46">
        <f t="shared" si="498"/>
        <v>43292</v>
      </c>
      <c r="B205" s="23">
        <v>913</v>
      </c>
      <c r="C205" s="185">
        <v>7.9</v>
      </c>
      <c r="D205" s="24">
        <v>1</v>
      </c>
      <c r="E205" s="26">
        <v>6368</v>
      </c>
      <c r="F205" s="26">
        <f t="shared" si="466"/>
        <v>6368</v>
      </c>
      <c r="G205" s="163">
        <f t="shared" si="467"/>
        <v>5813.9840000000004</v>
      </c>
      <c r="H205" s="24">
        <v>1</v>
      </c>
      <c r="I205" s="26">
        <v>843</v>
      </c>
      <c r="J205" s="26">
        <f t="shared" si="468"/>
        <v>843</v>
      </c>
      <c r="K205" s="163">
        <f t="shared" si="469"/>
        <v>769.65899999999999</v>
      </c>
      <c r="L205" s="49">
        <v>88.4</v>
      </c>
      <c r="M205" s="41">
        <v>303</v>
      </c>
      <c r="N205" s="26">
        <v>31</v>
      </c>
      <c r="O205" s="26">
        <f t="shared" si="470"/>
        <v>6922.5806451612907</v>
      </c>
      <c r="P205" s="163">
        <f t="shared" si="471"/>
        <v>6320.3161290322587</v>
      </c>
      <c r="Q205" s="24">
        <v>20</v>
      </c>
      <c r="R205" s="41">
        <v>6.86</v>
      </c>
      <c r="S205" s="41">
        <f t="shared" si="472"/>
        <v>137.20000000000002</v>
      </c>
      <c r="T205" s="168">
        <f t="shared" si="473"/>
        <v>125.26360000000003</v>
      </c>
      <c r="U205" s="28"/>
      <c r="V205" s="221">
        <f t="shared" ref="V205" si="610">IF(U205=0,0,IF(COUNT(B205)=0,0,(AVERAGE(B205)*U205/1000)))</f>
        <v>0</v>
      </c>
      <c r="W205" s="185">
        <v>9.1</v>
      </c>
      <c r="X205" s="27">
        <v>1</v>
      </c>
      <c r="Y205" s="26">
        <v>768</v>
      </c>
      <c r="Z205" s="186">
        <f t="shared" si="475"/>
        <v>768</v>
      </c>
      <c r="AA205" s="221">
        <f t="shared" si="483"/>
        <v>701.18399999999997</v>
      </c>
      <c r="AB205" s="49">
        <v>88</v>
      </c>
      <c r="AC205" s="41">
        <v>93</v>
      </c>
      <c r="AD205" s="26">
        <v>200</v>
      </c>
      <c r="AE205" s="186">
        <f t="shared" si="476"/>
        <v>25</v>
      </c>
      <c r="AF205" s="163">
        <f t="shared" si="484"/>
        <v>22.824999999999999</v>
      </c>
      <c r="AG205" s="224">
        <v>1</v>
      </c>
      <c r="AH205" s="41">
        <v>0.61499999999999999</v>
      </c>
      <c r="AI205" s="187">
        <f t="shared" si="477"/>
        <v>0.61499999999999999</v>
      </c>
      <c r="AJ205" s="168">
        <f t="shared" si="485"/>
        <v>0.56149499999999997</v>
      </c>
      <c r="AK205" s="870"/>
      <c r="AL205" s="731"/>
      <c r="AM205" s="163">
        <f t="shared" ref="AM205" si="611">IF(AL205=0,0,AVERAGE(B198:B205)*(AL205)/1000)</f>
        <v>0</v>
      </c>
      <c r="AN205" s="29">
        <f t="shared" si="599"/>
        <v>87.939698492462313</v>
      </c>
      <c r="AO205" s="25">
        <f t="shared" si="479"/>
        <v>99.638863000931963</v>
      </c>
      <c r="AP205" s="273">
        <f t="shared" si="480"/>
        <v>99.551749271137027</v>
      </c>
      <c r="AQ205" s="73">
        <v>54.03</v>
      </c>
      <c r="AR205" s="49">
        <v>21.8536</v>
      </c>
      <c r="AS205" s="41">
        <v>25.567599999999999</v>
      </c>
      <c r="AT205" s="41">
        <v>23.5535</v>
      </c>
      <c r="AU205" s="72">
        <f t="shared" si="481"/>
        <v>45.770059235325796</v>
      </c>
      <c r="AV205" s="222"/>
      <c r="AW205" s="199"/>
      <c r="AX205" s="7" t="s">
        <v>305</v>
      </c>
      <c r="AY205" s="188"/>
      <c r="AZ205" s="39"/>
      <c r="BA205" s="58"/>
      <c r="BB205" s="179">
        <f t="shared" si="433"/>
        <v>0</v>
      </c>
      <c r="BC205" s="163">
        <f t="shared" si="453"/>
        <v>0</v>
      </c>
      <c r="BD205" s="40"/>
      <c r="BE205" s="58"/>
      <c r="BF205" s="179">
        <f t="shared" si="434"/>
        <v>0</v>
      </c>
      <c r="BG205" s="163">
        <f t="shared" si="454"/>
        <v>0</v>
      </c>
      <c r="BH205" s="40" t="s">
        <v>94</v>
      </c>
      <c r="BI205" s="885">
        <v>0.01</v>
      </c>
      <c r="BJ205" s="163">
        <f t="shared" si="435"/>
        <v>4.5650000000000005E-3</v>
      </c>
      <c r="BK205" s="40"/>
      <c r="BL205" s="61"/>
      <c r="BM205" s="179">
        <f t="shared" si="436"/>
        <v>0</v>
      </c>
      <c r="BN205" s="163">
        <f t="shared" si="527"/>
        <v>0</v>
      </c>
      <c r="BO205" s="39"/>
      <c r="BP205" s="57"/>
      <c r="BQ205" s="179">
        <f t="shared" si="437"/>
        <v>0</v>
      </c>
      <c r="BR205" s="163">
        <f t="shared" si="455"/>
        <v>0</v>
      </c>
      <c r="BS205" s="39"/>
      <c r="BT205" s="62"/>
      <c r="BU205" s="179">
        <f t="shared" si="438"/>
        <v>0</v>
      </c>
      <c r="BV205" s="163">
        <f t="shared" si="456"/>
        <v>0</v>
      </c>
      <c r="BW205" s="39"/>
      <c r="BX205" s="56"/>
      <c r="BY205" s="178">
        <f t="shared" si="439"/>
        <v>0</v>
      </c>
      <c r="BZ205" s="163">
        <f t="shared" si="457"/>
        <v>0</v>
      </c>
      <c r="CA205" s="40"/>
      <c r="CB205" s="58"/>
      <c r="CC205" s="179">
        <f t="shared" si="440"/>
        <v>0</v>
      </c>
      <c r="CD205" s="163">
        <f t="shared" si="458"/>
        <v>0</v>
      </c>
      <c r="CE205" s="39"/>
      <c r="CF205" s="62"/>
      <c r="CG205" s="179">
        <f t="shared" si="441"/>
        <v>0</v>
      </c>
      <c r="CH205" s="163">
        <f t="shared" si="459"/>
        <v>0</v>
      </c>
      <c r="CI205" s="39"/>
      <c r="CJ205" s="56"/>
      <c r="CK205" s="178">
        <f t="shared" si="442"/>
        <v>0</v>
      </c>
      <c r="CL205" s="163">
        <f t="shared" si="460"/>
        <v>0</v>
      </c>
      <c r="CM205" s="40"/>
      <c r="CN205" s="86"/>
      <c r="CO205" s="179">
        <f t="shared" si="443"/>
        <v>0</v>
      </c>
      <c r="CP205" s="163">
        <f t="shared" si="582"/>
        <v>0</v>
      </c>
      <c r="CQ205" s="228" t="s">
        <v>94</v>
      </c>
      <c r="CR205" s="61">
        <v>0.01</v>
      </c>
      <c r="CS205" s="167">
        <f t="shared" si="444"/>
        <v>4.5650000000000005E-3</v>
      </c>
      <c r="CT205" s="40"/>
      <c r="CU205" s="59"/>
      <c r="CV205" s="179">
        <f t="shared" si="445"/>
        <v>0</v>
      </c>
      <c r="CW205" s="163">
        <f t="shared" si="563"/>
        <v>0</v>
      </c>
      <c r="CX205" s="39"/>
      <c r="CY205" s="189"/>
      <c r="CZ205" s="179">
        <f t="shared" si="446"/>
        <v>0</v>
      </c>
      <c r="DA205" s="163">
        <f t="shared" si="461"/>
        <v>0</v>
      </c>
      <c r="DB205" s="39"/>
      <c r="DC205" s="63"/>
      <c r="DD205" s="179">
        <f t="shared" si="447"/>
        <v>0</v>
      </c>
      <c r="DE205" s="163">
        <f t="shared" si="462"/>
        <v>0</v>
      </c>
      <c r="DF205" s="39"/>
      <c r="DG205" s="62"/>
      <c r="DH205" s="729">
        <f t="shared" si="448"/>
        <v>0</v>
      </c>
      <c r="DI205" s="72">
        <f t="shared" si="463"/>
        <v>0</v>
      </c>
      <c r="DJ205" s="40"/>
      <c r="DK205" s="59"/>
      <c r="DL205" s="163">
        <f t="shared" si="449"/>
        <v>0</v>
      </c>
      <c r="DM205" s="178">
        <f t="shared" si="464"/>
        <v>0</v>
      </c>
      <c r="DN205" s="39"/>
      <c r="DO205" s="63"/>
      <c r="DP205" s="179">
        <f t="shared" si="450"/>
        <v>0</v>
      </c>
      <c r="DQ205" s="221">
        <f t="shared" si="465"/>
        <v>0</v>
      </c>
      <c r="DR205" s="305"/>
    </row>
    <row r="206" spans="1:122" outlineLevel="1" x14ac:dyDescent="0.25">
      <c r="A206" s="46">
        <f t="shared" si="498"/>
        <v>43293</v>
      </c>
      <c r="B206" s="23">
        <v>859</v>
      </c>
      <c r="C206" s="185">
        <v>8.1999999999999993</v>
      </c>
      <c r="D206" s="24">
        <v>1</v>
      </c>
      <c r="E206" s="26">
        <v>6511</v>
      </c>
      <c r="F206" s="26">
        <f t="shared" si="466"/>
        <v>6511</v>
      </c>
      <c r="G206" s="163">
        <f t="shared" si="467"/>
        <v>5592.9489999999996</v>
      </c>
      <c r="H206" s="24">
        <v>1</v>
      </c>
      <c r="I206" s="26">
        <v>480</v>
      </c>
      <c r="J206" s="26">
        <f t="shared" si="468"/>
        <v>480</v>
      </c>
      <c r="K206" s="163">
        <f t="shared" si="469"/>
        <v>412.32</v>
      </c>
      <c r="L206" s="49">
        <v>87.5</v>
      </c>
      <c r="M206" s="41">
        <v>317.47000000000003</v>
      </c>
      <c r="N206" s="26">
        <v>30</v>
      </c>
      <c r="O206" s="26">
        <f t="shared" si="470"/>
        <v>7665.6666666666679</v>
      </c>
      <c r="P206" s="163">
        <f t="shared" si="471"/>
        <v>6584.8076666666675</v>
      </c>
      <c r="Q206" s="24">
        <v>20</v>
      </c>
      <c r="R206" s="41">
        <v>6.62</v>
      </c>
      <c r="S206" s="41">
        <f t="shared" si="472"/>
        <v>132.4</v>
      </c>
      <c r="T206" s="168">
        <f t="shared" si="473"/>
        <v>113.7316</v>
      </c>
      <c r="U206" s="28"/>
      <c r="V206" s="221">
        <f t="shared" ref="V206" si="612">IF(U206=0,0,AVERAGE(B204:B206)*(U206)/1000)</f>
        <v>0</v>
      </c>
      <c r="W206" s="185">
        <v>8.9499999999999993</v>
      </c>
      <c r="X206" s="27">
        <v>1</v>
      </c>
      <c r="Y206" s="26">
        <v>369</v>
      </c>
      <c r="Z206" s="186">
        <f t="shared" si="475"/>
        <v>369</v>
      </c>
      <c r="AA206" s="221">
        <f t="shared" si="483"/>
        <v>316.971</v>
      </c>
      <c r="AB206" s="49">
        <v>87.2</v>
      </c>
      <c r="AC206" s="41">
        <v>89.1</v>
      </c>
      <c r="AD206" s="26">
        <v>100</v>
      </c>
      <c r="AE206" s="186">
        <f t="shared" si="476"/>
        <v>18.999999999999915</v>
      </c>
      <c r="AF206" s="163">
        <f t="shared" si="484"/>
        <v>16.320999999999927</v>
      </c>
      <c r="AG206" s="224">
        <v>1</v>
      </c>
      <c r="AH206" s="41">
        <v>0.65600000000000003</v>
      </c>
      <c r="AI206" s="187">
        <f t="shared" si="477"/>
        <v>0.65600000000000003</v>
      </c>
      <c r="AJ206" s="168">
        <f t="shared" si="485"/>
        <v>0.563504</v>
      </c>
      <c r="AK206" s="870"/>
      <c r="AL206" s="731"/>
      <c r="AM206" s="163">
        <f t="shared" ref="AM206" si="613">IF(AL206=0,0,AVERAGE(B201:B206)*(AL206)/1000)</f>
        <v>0</v>
      </c>
      <c r="AN206" s="29">
        <f t="shared" si="599"/>
        <v>94.332667792965751</v>
      </c>
      <c r="AO206" s="25">
        <f t="shared" si="479"/>
        <v>99.752141583684832</v>
      </c>
      <c r="AP206" s="273">
        <f t="shared" si="480"/>
        <v>99.504531722054381</v>
      </c>
      <c r="AQ206" s="259">
        <v>52.79</v>
      </c>
      <c r="AR206" s="49"/>
      <c r="AS206" s="41"/>
      <c r="AT206" s="41"/>
      <c r="AU206" s="71">
        <f t="shared" si="481"/>
        <v>0</v>
      </c>
      <c r="AV206" s="222"/>
      <c r="AW206" s="199"/>
      <c r="AX206" s="7" t="s">
        <v>314</v>
      </c>
      <c r="AY206" s="188"/>
      <c r="AZ206" s="39"/>
      <c r="BA206" s="58"/>
      <c r="BB206" s="179">
        <f t="shared" si="433"/>
        <v>0</v>
      </c>
      <c r="BC206" s="163">
        <f t="shared" si="453"/>
        <v>0</v>
      </c>
      <c r="BD206" s="40"/>
      <c r="BE206" s="58"/>
      <c r="BF206" s="179">
        <f t="shared" si="434"/>
        <v>0</v>
      </c>
      <c r="BG206" s="163">
        <f t="shared" si="454"/>
        <v>0</v>
      </c>
      <c r="BH206" s="40"/>
      <c r="BI206" s="885">
        <v>0.01</v>
      </c>
      <c r="BJ206" s="163">
        <f t="shared" si="435"/>
        <v>8.5900000000000004E-3</v>
      </c>
      <c r="BK206" s="40"/>
      <c r="BL206" s="61"/>
      <c r="BM206" s="179">
        <f t="shared" si="436"/>
        <v>0</v>
      </c>
      <c r="BN206" s="163">
        <f t="shared" si="527"/>
        <v>0</v>
      </c>
      <c r="BO206" s="39"/>
      <c r="BP206" s="57"/>
      <c r="BQ206" s="179">
        <f t="shared" si="437"/>
        <v>0</v>
      </c>
      <c r="BR206" s="163">
        <f t="shared" si="455"/>
        <v>0</v>
      </c>
      <c r="BS206" s="39"/>
      <c r="BT206" s="62"/>
      <c r="BU206" s="179">
        <f t="shared" si="438"/>
        <v>0</v>
      </c>
      <c r="BV206" s="163">
        <f t="shared" si="456"/>
        <v>0</v>
      </c>
      <c r="BW206" s="39"/>
      <c r="BX206" s="56"/>
      <c r="BY206" s="178">
        <f t="shared" si="439"/>
        <v>0</v>
      </c>
      <c r="BZ206" s="163">
        <f t="shared" si="457"/>
        <v>0</v>
      </c>
      <c r="CA206" s="40"/>
      <c r="CB206" s="58"/>
      <c r="CC206" s="179">
        <f t="shared" si="440"/>
        <v>0</v>
      </c>
      <c r="CD206" s="163">
        <f t="shared" si="458"/>
        <v>0</v>
      </c>
      <c r="CE206" s="39"/>
      <c r="CF206" s="62"/>
      <c r="CG206" s="179">
        <f t="shared" si="441"/>
        <v>0</v>
      </c>
      <c r="CH206" s="163">
        <f t="shared" si="459"/>
        <v>0</v>
      </c>
      <c r="CI206" s="39"/>
      <c r="CJ206" s="56"/>
      <c r="CK206" s="178">
        <f t="shared" si="442"/>
        <v>0</v>
      </c>
      <c r="CL206" s="163">
        <f t="shared" si="460"/>
        <v>0</v>
      </c>
      <c r="CM206" s="40"/>
      <c r="CN206" s="86"/>
      <c r="CO206" s="179">
        <f t="shared" si="443"/>
        <v>0</v>
      </c>
      <c r="CP206" s="163">
        <f t="shared" si="582"/>
        <v>0</v>
      </c>
      <c r="CQ206" s="228" t="s">
        <v>94</v>
      </c>
      <c r="CR206" s="61">
        <v>0.01</v>
      </c>
      <c r="CS206" s="167">
        <f t="shared" si="444"/>
        <v>4.2950000000000002E-3</v>
      </c>
      <c r="CT206" s="40"/>
      <c r="CU206" s="59"/>
      <c r="CV206" s="179">
        <f t="shared" si="445"/>
        <v>0</v>
      </c>
      <c r="CW206" s="163">
        <f t="shared" si="563"/>
        <v>0</v>
      </c>
      <c r="CX206" s="39"/>
      <c r="CY206" s="189"/>
      <c r="CZ206" s="179">
        <f t="shared" si="446"/>
        <v>0</v>
      </c>
      <c r="DA206" s="163">
        <f t="shared" si="461"/>
        <v>0</v>
      </c>
      <c r="DB206" s="39"/>
      <c r="DC206" s="63"/>
      <c r="DD206" s="179">
        <f t="shared" si="447"/>
        <v>0</v>
      </c>
      <c r="DE206" s="163">
        <f t="shared" si="462"/>
        <v>0</v>
      </c>
      <c r="DF206" s="39"/>
      <c r="DG206" s="62"/>
      <c r="DH206" s="729">
        <f t="shared" si="448"/>
        <v>0</v>
      </c>
      <c r="DI206" s="72">
        <f t="shared" si="463"/>
        <v>0</v>
      </c>
      <c r="DJ206" s="40"/>
      <c r="DK206" s="59"/>
      <c r="DL206" s="163">
        <f t="shared" si="449"/>
        <v>0</v>
      </c>
      <c r="DM206" s="178">
        <f t="shared" si="464"/>
        <v>0</v>
      </c>
      <c r="DN206" s="39"/>
      <c r="DO206" s="63"/>
      <c r="DP206" s="179">
        <f t="shared" si="450"/>
        <v>0</v>
      </c>
      <c r="DQ206" s="221">
        <f t="shared" si="465"/>
        <v>0</v>
      </c>
      <c r="DR206" s="305"/>
    </row>
    <row r="207" spans="1:122" outlineLevel="1" x14ac:dyDescent="0.25">
      <c r="A207" s="46">
        <f t="shared" si="498"/>
        <v>43294</v>
      </c>
      <c r="B207" s="23">
        <v>797</v>
      </c>
      <c r="C207" s="185">
        <v>8.23</v>
      </c>
      <c r="D207" s="24">
        <v>1</v>
      </c>
      <c r="E207" s="26">
        <v>6580</v>
      </c>
      <c r="F207" s="26">
        <f t="shared" si="466"/>
        <v>6580</v>
      </c>
      <c r="G207" s="163">
        <f t="shared" si="467"/>
        <v>5244.26</v>
      </c>
      <c r="H207" s="24">
        <v>1</v>
      </c>
      <c r="I207" s="26">
        <v>700</v>
      </c>
      <c r="J207" s="26">
        <f t="shared" si="468"/>
        <v>700</v>
      </c>
      <c r="K207" s="163">
        <f t="shared" si="469"/>
        <v>557.9</v>
      </c>
      <c r="L207" s="49">
        <v>87</v>
      </c>
      <c r="M207" s="41">
        <v>331.7</v>
      </c>
      <c r="N207" s="26">
        <v>30</v>
      </c>
      <c r="O207" s="26">
        <f t="shared" si="470"/>
        <v>8156.666666666667</v>
      </c>
      <c r="P207" s="163">
        <f t="shared" si="471"/>
        <v>6500.8633333333337</v>
      </c>
      <c r="Q207" s="24">
        <v>20</v>
      </c>
      <c r="R207" s="41">
        <v>9.4</v>
      </c>
      <c r="S207" s="41">
        <f t="shared" si="472"/>
        <v>188</v>
      </c>
      <c r="T207" s="168">
        <f t="shared" si="473"/>
        <v>149.83600000000001</v>
      </c>
      <c r="U207" s="28"/>
      <c r="V207" s="221">
        <f t="shared" ref="V207" si="614">IF(U207=0,0,IF(COUNT(B207)=0,0,(AVERAGE(B207)*U207/1000)))</f>
        <v>0</v>
      </c>
      <c r="W207" s="185">
        <v>9.08</v>
      </c>
      <c r="X207" s="27">
        <v>1</v>
      </c>
      <c r="Y207" s="26">
        <v>334</v>
      </c>
      <c r="Z207" s="186">
        <f t="shared" si="475"/>
        <v>334</v>
      </c>
      <c r="AA207" s="221">
        <f t="shared" si="483"/>
        <v>266.19799999999998</v>
      </c>
      <c r="AB207" s="49">
        <v>88.5</v>
      </c>
      <c r="AC207" s="41">
        <v>90.2</v>
      </c>
      <c r="AD207" s="26">
        <v>100</v>
      </c>
      <c r="AE207" s="186">
        <f t="shared" si="476"/>
        <v>17.000000000000028</v>
      </c>
      <c r="AF207" s="163">
        <f t="shared" si="484"/>
        <v>13.549000000000023</v>
      </c>
      <c r="AG207" s="224">
        <v>1</v>
      </c>
      <c r="AH207" s="41">
        <v>0.52100000000000002</v>
      </c>
      <c r="AI207" s="187">
        <f t="shared" si="477"/>
        <v>0.52100000000000002</v>
      </c>
      <c r="AJ207" s="168">
        <f t="shared" si="485"/>
        <v>0.41523700000000002</v>
      </c>
      <c r="AK207" s="870"/>
      <c r="AL207" s="731"/>
      <c r="AM207" s="163">
        <f t="shared" ref="AM207" si="615">IF(AL207=0,0,AVERAGE(B200:B207)*(AL207)/1000)</f>
        <v>0</v>
      </c>
      <c r="AN207" s="29">
        <f t="shared" si="599"/>
        <v>94.924012158054722</v>
      </c>
      <c r="AO207" s="25">
        <f t="shared" si="479"/>
        <v>99.791581528402133</v>
      </c>
      <c r="AP207" s="273">
        <f t="shared" si="480"/>
        <v>99.722872340425539</v>
      </c>
      <c r="AQ207" s="73">
        <v>52.5</v>
      </c>
      <c r="AR207" s="49"/>
      <c r="AS207" s="41"/>
      <c r="AT207" s="41"/>
      <c r="AU207" s="72">
        <f t="shared" si="481"/>
        <v>0</v>
      </c>
      <c r="AV207" s="222"/>
      <c r="AW207" s="199"/>
      <c r="AX207" s="7" t="s">
        <v>396</v>
      </c>
      <c r="AY207" s="188"/>
      <c r="AZ207" s="39"/>
      <c r="BA207" s="58"/>
      <c r="BB207" s="179">
        <f t="shared" ref="BB207:BB270" si="616">IF(AZ207="&lt;",BA207/2*$B207/1000,BA207*$B207/1000)</f>
        <v>0</v>
      </c>
      <c r="BC207" s="163">
        <f t="shared" si="453"/>
        <v>0</v>
      </c>
      <c r="BD207" s="40"/>
      <c r="BE207" s="58"/>
      <c r="BF207" s="179">
        <f t="shared" ref="BF207:BF270" si="617">IF(BD207="&lt;",BE207/2*$B207/1000,BE207*$B207/1000)</f>
        <v>0</v>
      </c>
      <c r="BG207" s="163">
        <f t="shared" si="454"/>
        <v>0</v>
      </c>
      <c r="BH207" s="40" t="s">
        <v>94</v>
      </c>
      <c r="BI207" s="885">
        <v>0.01</v>
      </c>
      <c r="BJ207" s="163">
        <f t="shared" ref="BJ207:BJ270" si="618">IF(BH207="&lt;",BI207/2*$B207/1000,BI207*$B207/1000)</f>
        <v>3.9849999999999998E-3</v>
      </c>
      <c r="BK207" s="40"/>
      <c r="BL207" s="61"/>
      <c r="BM207" s="179">
        <f t="shared" ref="BM207:BM270" si="619">IF(BK207="&lt;",BL207/2*$B207/1000,BL207*$B207/1000)</f>
        <v>0</v>
      </c>
      <c r="BN207" s="163">
        <f t="shared" si="527"/>
        <v>0</v>
      </c>
      <c r="BO207" s="39"/>
      <c r="BP207" s="57"/>
      <c r="BQ207" s="179">
        <f t="shared" ref="BQ207:BQ270" si="620">IF(BO207="&lt;",BP207/2*$B207/1000,BP207*$B207/1000)</f>
        <v>0</v>
      </c>
      <c r="BR207" s="163">
        <f t="shared" si="455"/>
        <v>0</v>
      </c>
      <c r="BS207" s="39"/>
      <c r="BT207" s="62"/>
      <c r="BU207" s="179">
        <f t="shared" ref="BU207:BU270" si="621">IF(BS207="&lt;",BT207/2*$B207/1000,BT207*$B207/1000)</f>
        <v>0</v>
      </c>
      <c r="BV207" s="163">
        <f t="shared" si="456"/>
        <v>0</v>
      </c>
      <c r="BW207" s="39"/>
      <c r="BX207" s="56"/>
      <c r="BY207" s="178">
        <f t="shared" ref="BY207:BY270" si="622">IF(BW207="&lt;",BX207/2*$B207/1000,BX207*$B207/1000)</f>
        <v>0</v>
      </c>
      <c r="BZ207" s="163">
        <f t="shared" si="457"/>
        <v>0</v>
      </c>
      <c r="CA207" s="40"/>
      <c r="CB207" s="58"/>
      <c r="CC207" s="179">
        <f t="shared" ref="CC207:CC270" si="623">IF(CA207="&lt;",CB207/2*$B207/1000,CB207*$B207/1000)</f>
        <v>0</v>
      </c>
      <c r="CD207" s="163">
        <f t="shared" si="458"/>
        <v>0</v>
      </c>
      <c r="CE207" s="39"/>
      <c r="CF207" s="62"/>
      <c r="CG207" s="179">
        <f t="shared" ref="CG207:CG270" si="624">IF(CE207="&lt;",CF207/2*$B207/1000,CF207*$B207/1000)</f>
        <v>0</v>
      </c>
      <c r="CH207" s="163">
        <f t="shared" si="459"/>
        <v>0</v>
      </c>
      <c r="CI207" s="39"/>
      <c r="CJ207" s="56"/>
      <c r="CK207" s="178">
        <f t="shared" ref="CK207:CK270" si="625">IF(CI207="&lt;",CJ207/2*$B207/1000,CJ207*$B207/1000)</f>
        <v>0</v>
      </c>
      <c r="CL207" s="163">
        <f t="shared" si="460"/>
        <v>0</v>
      </c>
      <c r="CM207" s="40"/>
      <c r="CN207" s="86"/>
      <c r="CO207" s="179">
        <f t="shared" ref="CO207:CO270" si="626">IF(CM207="&lt;",CN207/2*$B207/1000,CN207*$B207/1000)</f>
        <v>0</v>
      </c>
      <c r="CP207" s="163">
        <f t="shared" si="582"/>
        <v>0</v>
      </c>
      <c r="CQ207" s="228" t="s">
        <v>94</v>
      </c>
      <c r="CR207" s="61">
        <v>0.01</v>
      </c>
      <c r="CS207" s="167">
        <f t="shared" ref="CS207:CS270" si="627">IF(CQ207="&lt;",CR207/2*$B207/1000,CR207*$B207/1000)</f>
        <v>3.9849999999999998E-3</v>
      </c>
      <c r="CT207" s="40"/>
      <c r="CU207" s="59"/>
      <c r="CV207" s="179">
        <f t="shared" ref="CV207:CV270" si="628">IF(CT207="&lt;",CU207/2*$B207/1000,CU207*$B207/1000)</f>
        <v>0</v>
      </c>
      <c r="CW207" s="163">
        <f t="shared" si="563"/>
        <v>0</v>
      </c>
      <c r="CX207" s="39"/>
      <c r="CY207" s="189"/>
      <c r="CZ207" s="179">
        <f t="shared" ref="CZ207:CZ270" si="629">IF(CX207="&lt;",CY207/2*$B207/1000,CY207*$B207/1000)</f>
        <v>0</v>
      </c>
      <c r="DA207" s="163">
        <f t="shared" si="461"/>
        <v>0</v>
      </c>
      <c r="DB207" s="39"/>
      <c r="DC207" s="63"/>
      <c r="DD207" s="179">
        <f t="shared" ref="DD207:DD270" si="630">IF(DB207="&lt;",DC207/2*$B207/1000,DC207*$B207/1000)</f>
        <v>0</v>
      </c>
      <c r="DE207" s="163">
        <f t="shared" si="462"/>
        <v>0</v>
      </c>
      <c r="DF207" s="39"/>
      <c r="DG207" s="62"/>
      <c r="DH207" s="729">
        <f t="shared" ref="DH207:DH270" si="631">IF(DF207="&lt;",DG207/2*$B207/1000,DG207*$B207/1000)</f>
        <v>0</v>
      </c>
      <c r="DI207" s="72">
        <f t="shared" si="463"/>
        <v>0</v>
      </c>
      <c r="DJ207" s="40"/>
      <c r="DK207" s="59"/>
      <c r="DL207" s="163">
        <f t="shared" ref="DL207:DL270" si="632">IF(DJ207="&lt;",DK207/2*$B207/1000,DK207*$B207/1000)</f>
        <v>0</v>
      </c>
      <c r="DM207" s="178">
        <f t="shared" si="464"/>
        <v>0</v>
      </c>
      <c r="DN207" s="39"/>
      <c r="DO207" s="63"/>
      <c r="DP207" s="179">
        <f t="shared" ref="DP207:DP270" si="633">IF(DN207="&lt;",DO207/2*$B207/1000,DO207*$B207/1000)</f>
        <v>0</v>
      </c>
      <c r="DQ207" s="221">
        <f t="shared" si="465"/>
        <v>0</v>
      </c>
      <c r="DR207" s="305"/>
    </row>
    <row r="208" spans="1:122" outlineLevel="1" x14ac:dyDescent="0.25">
      <c r="A208" s="46">
        <f t="shared" si="498"/>
        <v>43295</v>
      </c>
      <c r="B208" s="23">
        <v>797</v>
      </c>
      <c r="C208" s="185">
        <v>7.87</v>
      </c>
      <c r="D208" s="24">
        <v>1</v>
      </c>
      <c r="E208" s="26">
        <v>7547</v>
      </c>
      <c r="F208" s="26">
        <f t="shared" si="466"/>
        <v>7547</v>
      </c>
      <c r="G208" s="163">
        <f t="shared" si="467"/>
        <v>6014.9589999999998</v>
      </c>
      <c r="H208" s="24">
        <v>1</v>
      </c>
      <c r="I208" s="26">
        <v>422</v>
      </c>
      <c r="J208" s="26">
        <f t="shared" si="468"/>
        <v>422</v>
      </c>
      <c r="K208" s="163">
        <f t="shared" si="469"/>
        <v>336.334</v>
      </c>
      <c r="L208" s="49">
        <v>86.8</v>
      </c>
      <c r="M208" s="41">
        <v>409.9</v>
      </c>
      <c r="N208" s="26">
        <v>32</v>
      </c>
      <c r="O208" s="26">
        <f t="shared" si="470"/>
        <v>10096.874999999998</v>
      </c>
      <c r="P208" s="163">
        <f t="shared" si="471"/>
        <v>8047.2093749999985</v>
      </c>
      <c r="Q208" s="24">
        <v>20</v>
      </c>
      <c r="R208" s="41">
        <v>7.73</v>
      </c>
      <c r="S208" s="41">
        <f t="shared" si="472"/>
        <v>154.60000000000002</v>
      </c>
      <c r="T208" s="168">
        <f t="shared" si="473"/>
        <v>123.21620000000001</v>
      </c>
      <c r="U208" s="28"/>
      <c r="V208" s="221">
        <f t="shared" ref="V208" si="634">IF(U208=0,0,AVERAGE(B206:B208)*(U208)/1000)</f>
        <v>0</v>
      </c>
      <c r="W208" s="185">
        <v>8.85</v>
      </c>
      <c r="X208" s="27">
        <v>1</v>
      </c>
      <c r="Y208" s="26">
        <v>612</v>
      </c>
      <c r="Z208" s="186">
        <f t="shared" si="475"/>
        <v>612</v>
      </c>
      <c r="AA208" s="221">
        <f t="shared" si="483"/>
        <v>487.76400000000001</v>
      </c>
      <c r="AB208" s="49">
        <v>86.2</v>
      </c>
      <c r="AC208" s="41">
        <v>88.3</v>
      </c>
      <c r="AD208" s="26">
        <v>100</v>
      </c>
      <c r="AE208" s="186">
        <f t="shared" si="476"/>
        <v>20.999999999999947</v>
      </c>
      <c r="AF208" s="163">
        <f t="shared" si="484"/>
        <v>16.736999999999956</v>
      </c>
      <c r="AG208" s="224">
        <v>1</v>
      </c>
      <c r="AH208" s="41">
        <v>0.33100000000000002</v>
      </c>
      <c r="AI208" s="187">
        <f t="shared" si="477"/>
        <v>0.33100000000000002</v>
      </c>
      <c r="AJ208" s="168">
        <f t="shared" si="485"/>
        <v>0.26380700000000001</v>
      </c>
      <c r="AK208" s="870"/>
      <c r="AL208" s="731"/>
      <c r="AM208" s="163">
        <f t="shared" ref="AM208" si="635">IF(AL208=0,0,AVERAGE(B203:B208)*(AL208)/1000)</f>
        <v>0</v>
      </c>
      <c r="AN208" s="29">
        <f t="shared" si="599"/>
        <v>91.890817543394732</v>
      </c>
      <c r="AO208" s="25">
        <f t="shared" si="479"/>
        <v>99.792014856081707</v>
      </c>
      <c r="AP208" s="273">
        <f t="shared" si="480"/>
        <v>99.785899094437269</v>
      </c>
      <c r="AQ208" s="259">
        <v>52.76</v>
      </c>
      <c r="AR208" s="49"/>
      <c r="AS208" s="41"/>
      <c r="AT208" s="41"/>
      <c r="AU208" s="71">
        <f t="shared" si="481"/>
        <v>0</v>
      </c>
      <c r="AV208" s="222"/>
      <c r="AW208" s="199"/>
      <c r="AX208" s="7" t="s">
        <v>315</v>
      </c>
      <c r="AY208" s="188"/>
      <c r="AZ208" s="39"/>
      <c r="BA208" s="58"/>
      <c r="BB208" s="179">
        <f t="shared" si="616"/>
        <v>0</v>
      </c>
      <c r="BC208" s="163">
        <f t="shared" ref="BC208:BC271" si="636">IF(BA208=0,0,IF(COUNT(B208)=0,0,(SUM(B208)*BA208/1000)))</f>
        <v>0</v>
      </c>
      <c r="BD208" s="40"/>
      <c r="BE208" s="58"/>
      <c r="BF208" s="179">
        <f t="shared" si="617"/>
        <v>0</v>
      </c>
      <c r="BG208" s="163">
        <f t="shared" ref="BG208:BG271" si="637">IF(BE208=0,0,IF(COUNT(B208)=0,0,(SUM(B208)*BE208/1000)))</f>
        <v>0</v>
      </c>
      <c r="BH208" s="40" t="s">
        <v>94</v>
      </c>
      <c r="BI208" s="885">
        <v>0.01</v>
      </c>
      <c r="BJ208" s="163">
        <f t="shared" si="618"/>
        <v>3.9849999999999998E-3</v>
      </c>
      <c r="BK208" s="40"/>
      <c r="BL208" s="61"/>
      <c r="BM208" s="179">
        <f t="shared" si="619"/>
        <v>0</v>
      </c>
      <c r="BN208" s="163">
        <f t="shared" ref="BN208:BN271" si="638">IF(BL208=0,0,IF(COUNT(B208)=0,0,(SUM(B208)*BL208/1000)))</f>
        <v>0</v>
      </c>
      <c r="BO208" s="39"/>
      <c r="BP208" s="57"/>
      <c r="BQ208" s="179">
        <f t="shared" si="620"/>
        <v>0</v>
      </c>
      <c r="BR208" s="163">
        <f t="shared" ref="BR208:BR271" si="639">IF(BP208=0,0,IF(COUNT(B208)=0,0,(SUM(B208)*BP208/1000)))</f>
        <v>0</v>
      </c>
      <c r="BS208" s="39"/>
      <c r="BT208" s="62"/>
      <c r="BU208" s="179">
        <f t="shared" si="621"/>
        <v>0</v>
      </c>
      <c r="BV208" s="163">
        <f t="shared" ref="BV208:BV271" si="640">IF(BT208=0,0,IF(COUNT(B208)=0,0,(SUM(B208)*BT208/1000)))</f>
        <v>0</v>
      </c>
      <c r="BW208" s="39"/>
      <c r="BX208" s="56"/>
      <c r="BY208" s="178">
        <f t="shared" si="622"/>
        <v>0</v>
      </c>
      <c r="BZ208" s="163">
        <f t="shared" ref="BZ208:BZ271" si="641">IF(BX208=0,0,IF(COUNT(B208)=0,0,(SUM(B208)*BX208/1000)))</f>
        <v>0</v>
      </c>
      <c r="CA208" s="40"/>
      <c r="CB208" s="58"/>
      <c r="CC208" s="179">
        <f t="shared" si="623"/>
        <v>0</v>
      </c>
      <c r="CD208" s="163">
        <f t="shared" ref="CD208:CD271" si="642">IF(CB208=0,0,IF(COUNT(B208)=0,0,(SUM(B208)*CB208/1000)))</f>
        <v>0</v>
      </c>
      <c r="CE208" s="39"/>
      <c r="CF208" s="62"/>
      <c r="CG208" s="179">
        <f t="shared" si="624"/>
        <v>0</v>
      </c>
      <c r="CH208" s="163">
        <f t="shared" ref="CH208:CH271" si="643">IF(CF208=0,0,IF(COUNT(B208)=0,0,(SUM(B208)*CF208/1000)))</f>
        <v>0</v>
      </c>
      <c r="CI208" s="39"/>
      <c r="CJ208" s="56"/>
      <c r="CK208" s="178">
        <f t="shared" si="625"/>
        <v>0</v>
      </c>
      <c r="CL208" s="163">
        <f t="shared" ref="CL208:CL271" si="644">IF(CJ208=0,0,IF(COUNT(B208)=0,0,(SUM(B208)*CJ208/1000)))</f>
        <v>0</v>
      </c>
      <c r="CM208" s="40"/>
      <c r="CN208" s="86"/>
      <c r="CO208" s="179">
        <f t="shared" si="626"/>
        <v>0</v>
      </c>
      <c r="CP208" s="163">
        <f t="shared" ref="CP208:CP271" si="645">IF(CN208=0,0,IF(COUNT(B208)=0,0,(SUM(B208)*CN208/1000)))</f>
        <v>0</v>
      </c>
      <c r="CQ208" s="228" t="s">
        <v>94</v>
      </c>
      <c r="CR208" s="61">
        <v>0.01</v>
      </c>
      <c r="CS208" s="167">
        <f t="shared" si="627"/>
        <v>3.9849999999999998E-3</v>
      </c>
      <c r="CT208" s="40"/>
      <c r="CU208" s="59"/>
      <c r="CV208" s="179">
        <f t="shared" si="628"/>
        <v>0</v>
      </c>
      <c r="CW208" s="163">
        <f t="shared" ref="CW208:CW271" si="646">IF(CU208=0,0,IF(COUNT(B208)=0,0,(SUM(B208)*CU208/1000)))</f>
        <v>0</v>
      </c>
      <c r="CX208" s="39"/>
      <c r="CY208" s="189"/>
      <c r="CZ208" s="179">
        <f t="shared" si="629"/>
        <v>0</v>
      </c>
      <c r="DA208" s="163">
        <f t="shared" ref="DA208:DA271" si="647">IF(CY208=0,0,IF(COUNT(B208)=0,0,(SUM(B208)*CY208/1000)))</f>
        <v>0</v>
      </c>
      <c r="DB208" s="39"/>
      <c r="DC208" s="63"/>
      <c r="DD208" s="179">
        <f t="shared" si="630"/>
        <v>0</v>
      </c>
      <c r="DE208" s="163">
        <f t="shared" ref="DE208:DE271" si="648">IF(DC208=0,0,IF(COUNT(B208)=0,0,(SUM(B208)*DC208/1000)))</f>
        <v>0</v>
      </c>
      <c r="DF208" s="39"/>
      <c r="DG208" s="62"/>
      <c r="DH208" s="729">
        <f t="shared" si="631"/>
        <v>0</v>
      </c>
      <c r="DI208" s="72">
        <f t="shared" ref="DI208:DI271" si="649">IF(DG208=0,0,IF(COUNT(B208)=0,0,(SUM(B208)*DG208/1000)))</f>
        <v>0</v>
      </c>
      <c r="DJ208" s="40"/>
      <c r="DK208" s="59"/>
      <c r="DL208" s="163">
        <f t="shared" si="632"/>
        <v>0</v>
      </c>
      <c r="DM208" s="178">
        <f t="shared" ref="DM208:DM271" si="650">IF(DK208=0,0,IF(COUNT(B208)=0,0,(SUM(B208)*DK208/1000)))</f>
        <v>0</v>
      </c>
      <c r="DN208" s="39"/>
      <c r="DO208" s="63"/>
      <c r="DP208" s="179">
        <f t="shared" si="633"/>
        <v>0</v>
      </c>
      <c r="DQ208" s="221">
        <f t="shared" ref="DQ208:DQ271" si="651">IF(DO208=0,0,IF(COUNT(B208)=0,0,(SUM(B208)*DO208/1000)))</f>
        <v>0</v>
      </c>
      <c r="DR208" s="305"/>
    </row>
    <row r="209" spans="1:122" outlineLevel="1" x14ac:dyDescent="0.25">
      <c r="A209" s="46">
        <f t="shared" si="498"/>
        <v>43296</v>
      </c>
      <c r="B209" s="23"/>
      <c r="C209" s="185"/>
      <c r="D209" s="24">
        <v>1</v>
      </c>
      <c r="E209" s="26"/>
      <c r="F209" s="26">
        <f t="shared" ref="F209:F272" si="652">IF(E209=0,0,(E209*D209))</f>
        <v>0</v>
      </c>
      <c r="G209" s="163">
        <f t="shared" ref="G209:G272" si="653">IF(F209=0,0,IF(B209=0,0,F209*B209/1000))</f>
        <v>0</v>
      </c>
      <c r="H209" s="24">
        <v>1</v>
      </c>
      <c r="I209" s="26"/>
      <c r="J209" s="26">
        <f t="shared" ref="J209:J272" si="654">IF(I209=0,0,(I209*H209))</f>
        <v>0</v>
      </c>
      <c r="K209" s="163">
        <f t="shared" ref="K209:K272" si="655">IF(J209=0,0,IF(B209=0,0,J209*B209/1000))</f>
        <v>0</v>
      </c>
      <c r="L209" s="49"/>
      <c r="M209" s="41"/>
      <c r="N209" s="26">
        <v>30</v>
      </c>
      <c r="O209" s="26">
        <f t="shared" ref="O209:O272" si="656">IF(M209=0,0,(M209-L209)*1000/N209)</f>
        <v>0</v>
      </c>
      <c r="P209" s="163">
        <f t="shared" ref="P209:P272" si="657">IF(O209=0,0,IF(B209=0,0,O209*B209/1000))</f>
        <v>0</v>
      </c>
      <c r="Q209" s="24">
        <v>20</v>
      </c>
      <c r="R209" s="41"/>
      <c r="S209" s="41">
        <f t="shared" ref="S209:S272" si="658">IF(R209=0,0,(R209*Q209))</f>
        <v>0</v>
      </c>
      <c r="T209" s="168">
        <f t="shared" ref="T209:T272" si="659">IF(S209=0,0,IF(B209=0,0,S209*B209/1000))</f>
        <v>0</v>
      </c>
      <c r="U209" s="28"/>
      <c r="V209" s="221">
        <f t="shared" ref="V209" si="660">IF(U209=0,0,IF(COUNT(B209)=0,0,(AVERAGE(B209)*U209/1000)))</f>
        <v>0</v>
      </c>
      <c r="W209" s="185"/>
      <c r="X209" s="27">
        <v>1</v>
      </c>
      <c r="Y209" s="26"/>
      <c r="Z209" s="186">
        <f t="shared" ref="Z209:Z272" si="661">IF(Y209=0,0,(Y209*X209))</f>
        <v>0</v>
      </c>
      <c r="AA209" s="221">
        <f t="shared" si="483"/>
        <v>0</v>
      </c>
      <c r="AB209" s="49"/>
      <c r="AC209" s="41"/>
      <c r="AD209" s="26">
        <v>100</v>
      </c>
      <c r="AE209" s="186">
        <f t="shared" ref="AE209:AE272" si="662">IF(AC209=0,0,(AC209-AB209)*1000/AD209)</f>
        <v>0</v>
      </c>
      <c r="AF209" s="163">
        <f t="shared" si="484"/>
        <v>0</v>
      </c>
      <c r="AG209" s="224">
        <v>1</v>
      </c>
      <c r="AH209" s="41"/>
      <c r="AI209" s="187">
        <f t="shared" ref="AI209:AI272" si="663">IF(AH209=0,0,(AH209*AG209))</f>
        <v>0</v>
      </c>
      <c r="AJ209" s="168">
        <f t="shared" si="485"/>
        <v>0</v>
      </c>
      <c r="AK209" s="870"/>
      <c r="AL209" s="731"/>
      <c r="AM209" s="163">
        <f t="shared" ref="AM209" si="664">IF(AL209=0,0,AVERAGE(B202:B209)*(AL209)/1000)</f>
        <v>0</v>
      </c>
      <c r="AN209" s="29">
        <f t="shared" si="599"/>
        <v>0</v>
      </c>
      <c r="AO209" s="25">
        <f t="shared" ref="AO209:AO272" si="665">IF(B209=0,0,IF(O209&gt;0,SUM((O209-AE209)/O209*100),0))</f>
        <v>0</v>
      </c>
      <c r="AP209" s="273">
        <f t="shared" ref="AP209:AP272" si="666">IF(B209=0,0,IF(S209&gt;0,SUM((S209-AI209)/S209*100),0))</f>
        <v>0</v>
      </c>
      <c r="AQ209" s="73"/>
      <c r="AR209" s="49"/>
      <c r="AS209" s="41"/>
      <c r="AT209" s="41"/>
      <c r="AU209" s="72">
        <f t="shared" ref="AU209:AU272" si="667">IF(AT209=0,0,(AT209-AR209)*100/(AS209-AR209))</f>
        <v>0</v>
      </c>
      <c r="AV209" s="222"/>
      <c r="AW209" s="199"/>
      <c r="AX209" s="7"/>
      <c r="AY209" s="188"/>
      <c r="AZ209" s="39"/>
      <c r="BA209" s="58"/>
      <c r="BB209" s="179">
        <f t="shared" si="616"/>
        <v>0</v>
      </c>
      <c r="BC209" s="163">
        <f t="shared" si="636"/>
        <v>0</v>
      </c>
      <c r="BD209" s="40"/>
      <c r="BE209" s="58"/>
      <c r="BF209" s="179">
        <f t="shared" si="617"/>
        <v>0</v>
      </c>
      <c r="BG209" s="163">
        <f t="shared" si="637"/>
        <v>0</v>
      </c>
      <c r="BH209" s="40"/>
      <c r="BI209" s="885"/>
      <c r="BJ209" s="163">
        <f t="shared" si="618"/>
        <v>0</v>
      </c>
      <c r="BK209" s="40"/>
      <c r="BL209" s="61"/>
      <c r="BM209" s="179">
        <f t="shared" si="619"/>
        <v>0</v>
      </c>
      <c r="BN209" s="163">
        <f t="shared" si="638"/>
        <v>0</v>
      </c>
      <c r="BO209" s="39"/>
      <c r="BP209" s="57"/>
      <c r="BQ209" s="179">
        <f t="shared" si="620"/>
        <v>0</v>
      </c>
      <c r="BR209" s="163">
        <f t="shared" si="639"/>
        <v>0</v>
      </c>
      <c r="BS209" s="39"/>
      <c r="BT209" s="62"/>
      <c r="BU209" s="179">
        <f t="shared" si="621"/>
        <v>0</v>
      </c>
      <c r="BV209" s="163">
        <f t="shared" si="640"/>
        <v>0</v>
      </c>
      <c r="BW209" s="39"/>
      <c r="BX209" s="56"/>
      <c r="BY209" s="178">
        <f t="shared" si="622"/>
        <v>0</v>
      </c>
      <c r="BZ209" s="163">
        <f t="shared" si="641"/>
        <v>0</v>
      </c>
      <c r="CA209" s="40"/>
      <c r="CB209" s="58"/>
      <c r="CC209" s="179">
        <f t="shared" si="623"/>
        <v>0</v>
      </c>
      <c r="CD209" s="163">
        <f t="shared" si="642"/>
        <v>0</v>
      </c>
      <c r="CE209" s="39"/>
      <c r="CF209" s="62"/>
      <c r="CG209" s="179">
        <f t="shared" si="624"/>
        <v>0</v>
      </c>
      <c r="CH209" s="163">
        <f t="shared" si="643"/>
        <v>0</v>
      </c>
      <c r="CI209" s="39"/>
      <c r="CJ209" s="56"/>
      <c r="CK209" s="178">
        <f t="shared" si="625"/>
        <v>0</v>
      </c>
      <c r="CL209" s="163">
        <f t="shared" si="644"/>
        <v>0</v>
      </c>
      <c r="CM209" s="40"/>
      <c r="CN209" s="86"/>
      <c r="CO209" s="179">
        <f t="shared" si="626"/>
        <v>0</v>
      </c>
      <c r="CP209" s="163">
        <f t="shared" si="645"/>
        <v>0</v>
      </c>
      <c r="CQ209" s="228"/>
      <c r="CR209" s="61"/>
      <c r="CS209" s="167">
        <f t="shared" si="627"/>
        <v>0</v>
      </c>
      <c r="CT209" s="40"/>
      <c r="CU209" s="59"/>
      <c r="CV209" s="179">
        <f t="shared" si="628"/>
        <v>0</v>
      </c>
      <c r="CW209" s="163">
        <f t="shared" si="646"/>
        <v>0</v>
      </c>
      <c r="CX209" s="39"/>
      <c r="CY209" s="189"/>
      <c r="CZ209" s="179">
        <f t="shared" si="629"/>
        <v>0</v>
      </c>
      <c r="DA209" s="163">
        <f t="shared" si="647"/>
        <v>0</v>
      </c>
      <c r="DB209" s="39"/>
      <c r="DC209" s="63"/>
      <c r="DD209" s="179">
        <f t="shared" si="630"/>
        <v>0</v>
      </c>
      <c r="DE209" s="163">
        <f t="shared" si="648"/>
        <v>0</v>
      </c>
      <c r="DF209" s="39"/>
      <c r="DG209" s="62"/>
      <c r="DH209" s="729">
        <f t="shared" si="631"/>
        <v>0</v>
      </c>
      <c r="DI209" s="72">
        <f t="shared" si="649"/>
        <v>0</v>
      </c>
      <c r="DJ209" s="40"/>
      <c r="DK209" s="59"/>
      <c r="DL209" s="163">
        <f t="shared" si="632"/>
        <v>0</v>
      </c>
      <c r="DM209" s="178">
        <f t="shared" si="650"/>
        <v>0</v>
      </c>
      <c r="DN209" s="39"/>
      <c r="DO209" s="63"/>
      <c r="DP209" s="179">
        <f t="shared" si="633"/>
        <v>0</v>
      </c>
      <c r="DQ209" s="221">
        <f t="shared" si="651"/>
        <v>0</v>
      </c>
      <c r="DR209" s="305"/>
    </row>
    <row r="210" spans="1:122" outlineLevel="1" x14ac:dyDescent="0.25">
      <c r="A210" s="46">
        <f t="shared" si="498"/>
        <v>43297</v>
      </c>
      <c r="B210" s="23">
        <v>706</v>
      </c>
      <c r="C210" s="185">
        <v>7.9</v>
      </c>
      <c r="D210" s="24">
        <v>1</v>
      </c>
      <c r="E210" s="26">
        <v>6082</v>
      </c>
      <c r="F210" s="26">
        <f t="shared" si="652"/>
        <v>6082</v>
      </c>
      <c r="G210" s="163">
        <f t="shared" si="653"/>
        <v>4293.8919999999998</v>
      </c>
      <c r="H210" s="24">
        <v>1</v>
      </c>
      <c r="I210" s="26">
        <v>502</v>
      </c>
      <c r="J210" s="26">
        <f t="shared" si="654"/>
        <v>502</v>
      </c>
      <c r="K210" s="163">
        <f t="shared" si="655"/>
        <v>354.41199999999998</v>
      </c>
      <c r="L210" s="49">
        <v>87.1</v>
      </c>
      <c r="M210" s="41">
        <v>298.60000000000002</v>
      </c>
      <c r="N210" s="26">
        <v>30</v>
      </c>
      <c r="O210" s="26">
        <f t="shared" si="656"/>
        <v>7050.0000000000009</v>
      </c>
      <c r="P210" s="163">
        <f t="shared" si="657"/>
        <v>4977.3000000000011</v>
      </c>
      <c r="Q210" s="24">
        <v>20</v>
      </c>
      <c r="R210" s="41">
        <v>6.61</v>
      </c>
      <c r="S210" s="41">
        <f t="shared" si="658"/>
        <v>132.20000000000002</v>
      </c>
      <c r="T210" s="168">
        <f t="shared" si="659"/>
        <v>93.333200000000005</v>
      </c>
      <c r="U210" s="28"/>
      <c r="V210" s="221">
        <f t="shared" ref="V210" si="668">IF(U210=0,0,AVERAGE(B208:B210)*(U210)/1000)</f>
        <v>0</v>
      </c>
      <c r="W210" s="185">
        <v>9.1</v>
      </c>
      <c r="X210" s="27">
        <v>1</v>
      </c>
      <c r="Y210" s="26">
        <v>452</v>
      </c>
      <c r="Z210" s="186">
        <f t="shared" si="661"/>
        <v>452</v>
      </c>
      <c r="AA210" s="221">
        <f t="shared" ref="AA210:AA273" si="669">IF(Z210=0,0,IF(B210=0,0,Z210*B210/1000))</f>
        <v>319.11200000000002</v>
      </c>
      <c r="AB210" s="49">
        <v>87.9</v>
      </c>
      <c r="AC210" s="41">
        <v>89.1</v>
      </c>
      <c r="AD210" s="26">
        <v>100</v>
      </c>
      <c r="AE210" s="186">
        <f t="shared" si="662"/>
        <v>11.999999999999886</v>
      </c>
      <c r="AF210" s="163">
        <f t="shared" ref="AF210:AF273" si="670">IF(AE210=0,0,IF(B210=0,0,AE210*B210/1000))</f>
        <v>8.4719999999999196</v>
      </c>
      <c r="AG210" s="224">
        <v>1</v>
      </c>
      <c r="AH210" s="41">
        <v>0.436</v>
      </c>
      <c r="AI210" s="187">
        <f t="shared" si="663"/>
        <v>0.436</v>
      </c>
      <c r="AJ210" s="168">
        <f t="shared" ref="AJ210:AJ273" si="671">IF(AI210=0,0,IF(B210=0,0,AI210*B210/1000))</f>
        <v>0.30781599999999998</v>
      </c>
      <c r="AK210" s="870"/>
      <c r="AL210" s="731"/>
      <c r="AM210" s="163">
        <f t="shared" ref="AM210" si="672">IF(AL210=0,0,AVERAGE(B205:B210)*(AL210)/1000)</f>
        <v>0</v>
      </c>
      <c r="AN210" s="29">
        <f t="shared" si="599"/>
        <v>92.56823413350871</v>
      </c>
      <c r="AO210" s="25">
        <f t="shared" si="665"/>
        <v>99.829787234042556</v>
      </c>
      <c r="AP210" s="273">
        <f t="shared" si="666"/>
        <v>99.670196671709519</v>
      </c>
      <c r="AQ210" s="259">
        <v>53.7</v>
      </c>
      <c r="AR210" s="49"/>
      <c r="AS210" s="41"/>
      <c r="AT210" s="41"/>
      <c r="AU210" s="71">
        <f t="shared" si="667"/>
        <v>0</v>
      </c>
      <c r="AV210" s="222"/>
      <c r="AW210" s="199"/>
      <c r="AX210" s="7"/>
      <c r="AY210" s="188"/>
      <c r="AZ210" s="39"/>
      <c r="BA210" s="58"/>
      <c r="BB210" s="179">
        <f t="shared" si="616"/>
        <v>0</v>
      </c>
      <c r="BC210" s="163">
        <f t="shared" si="636"/>
        <v>0</v>
      </c>
      <c r="BD210" s="40"/>
      <c r="BE210" s="58"/>
      <c r="BF210" s="179">
        <f t="shared" si="617"/>
        <v>0</v>
      </c>
      <c r="BG210" s="163">
        <f t="shared" si="637"/>
        <v>0</v>
      </c>
      <c r="BH210" s="40" t="s">
        <v>94</v>
      </c>
      <c r="BI210" s="885">
        <v>0.01</v>
      </c>
      <c r="BJ210" s="163">
        <f t="shared" si="618"/>
        <v>3.5300000000000002E-3</v>
      </c>
      <c r="BK210" s="40"/>
      <c r="BL210" s="61"/>
      <c r="BM210" s="179">
        <f t="shared" si="619"/>
        <v>0</v>
      </c>
      <c r="BN210" s="163">
        <f t="shared" si="638"/>
        <v>0</v>
      </c>
      <c r="BO210" s="39"/>
      <c r="BP210" s="57"/>
      <c r="BQ210" s="179">
        <f t="shared" si="620"/>
        <v>0</v>
      </c>
      <c r="BR210" s="163">
        <f t="shared" si="639"/>
        <v>0</v>
      </c>
      <c r="BS210" s="39"/>
      <c r="BT210" s="62"/>
      <c r="BU210" s="179">
        <f t="shared" si="621"/>
        <v>0</v>
      </c>
      <c r="BV210" s="163">
        <f t="shared" si="640"/>
        <v>0</v>
      </c>
      <c r="BW210" s="39"/>
      <c r="BX210" s="56"/>
      <c r="BY210" s="178">
        <f t="shared" si="622"/>
        <v>0</v>
      </c>
      <c r="BZ210" s="163">
        <f t="shared" si="641"/>
        <v>0</v>
      </c>
      <c r="CA210" s="40"/>
      <c r="CB210" s="58"/>
      <c r="CC210" s="179">
        <f t="shared" si="623"/>
        <v>0</v>
      </c>
      <c r="CD210" s="163">
        <f t="shared" si="642"/>
        <v>0</v>
      </c>
      <c r="CE210" s="39"/>
      <c r="CF210" s="62"/>
      <c r="CG210" s="179">
        <f t="shared" si="624"/>
        <v>0</v>
      </c>
      <c r="CH210" s="163">
        <f t="shared" si="643"/>
        <v>0</v>
      </c>
      <c r="CI210" s="39"/>
      <c r="CJ210" s="56"/>
      <c r="CK210" s="178">
        <f t="shared" si="625"/>
        <v>0</v>
      </c>
      <c r="CL210" s="163">
        <f t="shared" si="644"/>
        <v>0</v>
      </c>
      <c r="CM210" s="40"/>
      <c r="CN210" s="86"/>
      <c r="CO210" s="179">
        <f t="shared" si="626"/>
        <v>0</v>
      </c>
      <c r="CP210" s="163">
        <f t="shared" si="645"/>
        <v>0</v>
      </c>
      <c r="CQ210" s="228" t="s">
        <v>94</v>
      </c>
      <c r="CR210" s="61">
        <v>0.01</v>
      </c>
      <c r="CS210" s="167">
        <f t="shared" si="627"/>
        <v>3.5300000000000002E-3</v>
      </c>
      <c r="CT210" s="40"/>
      <c r="CU210" s="59"/>
      <c r="CV210" s="179">
        <f t="shared" si="628"/>
        <v>0</v>
      </c>
      <c r="CW210" s="163">
        <f t="shared" si="646"/>
        <v>0</v>
      </c>
      <c r="CX210" s="39"/>
      <c r="CY210" s="189"/>
      <c r="CZ210" s="179">
        <f t="shared" si="629"/>
        <v>0</v>
      </c>
      <c r="DA210" s="163">
        <f t="shared" si="647"/>
        <v>0</v>
      </c>
      <c r="DB210" s="39"/>
      <c r="DC210" s="63"/>
      <c r="DD210" s="179">
        <f t="shared" si="630"/>
        <v>0</v>
      </c>
      <c r="DE210" s="163">
        <f t="shared" si="648"/>
        <v>0</v>
      </c>
      <c r="DF210" s="39"/>
      <c r="DG210" s="62"/>
      <c r="DH210" s="729">
        <f t="shared" si="631"/>
        <v>0</v>
      </c>
      <c r="DI210" s="72">
        <f t="shared" si="649"/>
        <v>0</v>
      </c>
      <c r="DJ210" s="40"/>
      <c r="DK210" s="59"/>
      <c r="DL210" s="163">
        <f t="shared" si="632"/>
        <v>0</v>
      </c>
      <c r="DM210" s="178">
        <f t="shared" si="650"/>
        <v>0</v>
      </c>
      <c r="DN210" s="39"/>
      <c r="DO210" s="63"/>
      <c r="DP210" s="179">
        <f t="shared" si="633"/>
        <v>0</v>
      </c>
      <c r="DQ210" s="221">
        <f t="shared" si="651"/>
        <v>0</v>
      </c>
      <c r="DR210" s="305"/>
    </row>
    <row r="211" spans="1:122" outlineLevel="1" x14ac:dyDescent="0.25">
      <c r="A211" s="46">
        <f t="shared" si="498"/>
        <v>43298</v>
      </c>
      <c r="B211" s="23">
        <v>924</v>
      </c>
      <c r="C211" s="185">
        <v>8.1999999999999993</v>
      </c>
      <c r="D211" s="24">
        <v>1</v>
      </c>
      <c r="E211" s="26">
        <v>6362</v>
      </c>
      <c r="F211" s="26">
        <f t="shared" si="652"/>
        <v>6362</v>
      </c>
      <c r="G211" s="163">
        <f t="shared" si="653"/>
        <v>5878.4880000000003</v>
      </c>
      <c r="H211" s="24">
        <v>1</v>
      </c>
      <c r="I211" s="26">
        <v>325</v>
      </c>
      <c r="J211" s="26">
        <f t="shared" si="654"/>
        <v>325</v>
      </c>
      <c r="K211" s="163">
        <f t="shared" si="655"/>
        <v>300.3</v>
      </c>
      <c r="L211" s="49">
        <v>88.1</v>
      </c>
      <c r="M211" s="41">
        <v>314.60000000000002</v>
      </c>
      <c r="N211" s="26">
        <v>30</v>
      </c>
      <c r="O211" s="26">
        <f t="shared" si="656"/>
        <v>7550.0000000000009</v>
      </c>
      <c r="P211" s="163">
        <f t="shared" si="657"/>
        <v>6976.2000000000007</v>
      </c>
      <c r="Q211" s="24">
        <v>20</v>
      </c>
      <c r="R211" s="41">
        <v>7.01</v>
      </c>
      <c r="S211" s="41">
        <f t="shared" si="658"/>
        <v>140.19999999999999</v>
      </c>
      <c r="T211" s="168">
        <f t="shared" si="659"/>
        <v>129.54479999999998</v>
      </c>
      <c r="U211" s="28">
        <v>111.2</v>
      </c>
      <c r="V211" s="221">
        <f t="shared" ref="V211" si="673">IF(U211=0,0,IF(COUNT(B211)=0,0,(AVERAGE(B211)*U211/1000)))</f>
        <v>102.7488</v>
      </c>
      <c r="W211" s="185">
        <v>8.9600000000000009</v>
      </c>
      <c r="X211" s="27">
        <v>1</v>
      </c>
      <c r="Y211" s="26">
        <v>221</v>
      </c>
      <c r="Z211" s="186">
        <f t="shared" si="661"/>
        <v>221</v>
      </c>
      <c r="AA211" s="221">
        <f t="shared" si="669"/>
        <v>204.20400000000001</v>
      </c>
      <c r="AB211" s="49">
        <v>87</v>
      </c>
      <c r="AC211" s="41">
        <v>88.9</v>
      </c>
      <c r="AD211" s="26">
        <v>200</v>
      </c>
      <c r="AE211" s="186">
        <f t="shared" si="662"/>
        <v>9.5000000000000284</v>
      </c>
      <c r="AF211" s="163">
        <f t="shared" si="670"/>
        <v>8.7780000000000253</v>
      </c>
      <c r="AG211" s="224">
        <v>1</v>
      </c>
      <c r="AH211" s="41">
        <v>0.42499999999999999</v>
      </c>
      <c r="AI211" s="187">
        <f t="shared" si="663"/>
        <v>0.42499999999999999</v>
      </c>
      <c r="AJ211" s="168">
        <f t="shared" si="671"/>
        <v>0.39269999999999999</v>
      </c>
      <c r="AK211" s="870"/>
      <c r="AL211" s="731">
        <v>13</v>
      </c>
      <c r="AM211" s="163">
        <f t="shared" ref="AM211" si="674">IF(AL211=0,0,AVERAGE(B204:B211)*(AL211)/1000)</f>
        <v>11.111285714285714</v>
      </c>
      <c r="AN211" s="29">
        <f t="shared" si="599"/>
        <v>96.526249607041819</v>
      </c>
      <c r="AO211" s="25">
        <f t="shared" si="665"/>
        <v>99.874172185430467</v>
      </c>
      <c r="AP211" s="273">
        <f t="shared" si="666"/>
        <v>99.696861626248207</v>
      </c>
      <c r="AQ211" s="73">
        <v>55</v>
      </c>
      <c r="AR211" s="49">
        <v>21.852799999999998</v>
      </c>
      <c r="AS211" s="41">
        <v>25.983899999999998</v>
      </c>
      <c r="AT211" s="41">
        <v>23.846699999999998</v>
      </c>
      <c r="AU211" s="72">
        <f t="shared" si="667"/>
        <v>48.265595119943839</v>
      </c>
      <c r="AV211" s="222"/>
      <c r="AW211" s="199"/>
      <c r="AX211" s="7"/>
      <c r="AY211" s="188"/>
      <c r="AZ211" s="39"/>
      <c r="BA211" s="58">
        <v>110</v>
      </c>
      <c r="BB211" s="179">
        <f t="shared" si="616"/>
        <v>101.64</v>
      </c>
      <c r="BC211" s="163">
        <f t="shared" si="636"/>
        <v>101.64</v>
      </c>
      <c r="BD211" s="40"/>
      <c r="BE211" s="58">
        <v>0.34</v>
      </c>
      <c r="BF211" s="179">
        <f t="shared" si="617"/>
        <v>0.31416000000000005</v>
      </c>
      <c r="BG211" s="163">
        <f t="shared" si="637"/>
        <v>0.31416000000000005</v>
      </c>
      <c r="BH211" s="40" t="s">
        <v>94</v>
      </c>
      <c r="BI211" s="885">
        <v>0.01</v>
      </c>
      <c r="BJ211" s="163">
        <f t="shared" si="618"/>
        <v>4.62E-3</v>
      </c>
      <c r="BK211" s="40"/>
      <c r="BL211" s="61">
        <v>0.56999999999999995</v>
      </c>
      <c r="BM211" s="179">
        <f t="shared" si="619"/>
        <v>0.52667999999999993</v>
      </c>
      <c r="BN211" s="163">
        <f t="shared" si="638"/>
        <v>0.52667999999999993</v>
      </c>
      <c r="BO211" s="39"/>
      <c r="BP211" s="57">
        <v>126.1</v>
      </c>
      <c r="BQ211" s="179">
        <f t="shared" si="620"/>
        <v>116.51639999999999</v>
      </c>
      <c r="BR211" s="163">
        <f t="shared" si="639"/>
        <v>116.51639999999999</v>
      </c>
      <c r="BS211" s="39"/>
      <c r="BT211" s="62">
        <v>19.309999999999999</v>
      </c>
      <c r="BU211" s="179">
        <f t="shared" si="621"/>
        <v>17.84244</v>
      </c>
      <c r="BV211" s="163">
        <f t="shared" si="640"/>
        <v>17.84244</v>
      </c>
      <c r="BW211" s="39"/>
      <c r="BX211" s="56">
        <v>2.09</v>
      </c>
      <c r="BY211" s="178">
        <f t="shared" si="622"/>
        <v>1.9311599999999998</v>
      </c>
      <c r="BZ211" s="163">
        <f t="shared" si="641"/>
        <v>1.9311599999999998</v>
      </c>
      <c r="CA211" s="40"/>
      <c r="CB211" s="58">
        <v>7.0000000000000007E-2</v>
      </c>
      <c r="CC211" s="179">
        <f t="shared" si="623"/>
        <v>6.4680000000000001E-2</v>
      </c>
      <c r="CD211" s="163">
        <f t="shared" si="642"/>
        <v>6.4680000000000001E-2</v>
      </c>
      <c r="CE211" s="39"/>
      <c r="CF211" s="62">
        <v>199.7</v>
      </c>
      <c r="CG211" s="179">
        <f t="shared" si="624"/>
        <v>184.52279999999999</v>
      </c>
      <c r="CH211" s="163">
        <f t="shared" si="643"/>
        <v>184.52279999999999</v>
      </c>
      <c r="CI211" s="39"/>
      <c r="CJ211" s="56">
        <v>1.3</v>
      </c>
      <c r="CK211" s="178">
        <f t="shared" si="625"/>
        <v>1.2012</v>
      </c>
      <c r="CL211" s="163">
        <f t="shared" si="644"/>
        <v>1.2012</v>
      </c>
      <c r="CM211" s="40" t="s">
        <v>94</v>
      </c>
      <c r="CN211" s="86">
        <v>0.06</v>
      </c>
      <c r="CO211" s="179">
        <f t="shared" si="626"/>
        <v>2.7719999999999998E-2</v>
      </c>
      <c r="CP211" s="163">
        <f t="shared" si="645"/>
        <v>5.5439999999999996E-2</v>
      </c>
      <c r="CQ211" s="228" t="s">
        <v>94</v>
      </c>
      <c r="CR211" s="61">
        <v>0.01</v>
      </c>
      <c r="CS211" s="167">
        <f t="shared" si="627"/>
        <v>4.62E-3</v>
      </c>
      <c r="CT211" s="40" t="s">
        <v>94</v>
      </c>
      <c r="CU211" s="59">
        <v>0.03</v>
      </c>
      <c r="CV211" s="179">
        <f t="shared" si="628"/>
        <v>1.3859999999999999E-2</v>
      </c>
      <c r="CW211" s="163">
        <f t="shared" si="646"/>
        <v>2.7719999999999998E-2</v>
      </c>
      <c r="CX211" s="39"/>
      <c r="CY211" s="189">
        <v>0.67</v>
      </c>
      <c r="CZ211" s="179">
        <f t="shared" si="629"/>
        <v>0.61908000000000007</v>
      </c>
      <c r="DA211" s="163">
        <f t="shared" si="647"/>
        <v>0.61908000000000007</v>
      </c>
      <c r="DB211" s="39"/>
      <c r="DC211" s="63">
        <v>0.1</v>
      </c>
      <c r="DD211" s="179">
        <f t="shared" si="630"/>
        <v>9.240000000000001E-2</v>
      </c>
      <c r="DE211" s="163">
        <f t="shared" si="648"/>
        <v>9.240000000000001E-2</v>
      </c>
      <c r="DF211" s="39"/>
      <c r="DG211" s="62">
        <v>7.0000000000000007E-2</v>
      </c>
      <c r="DH211" s="729">
        <f t="shared" si="631"/>
        <v>6.4680000000000001E-2</v>
      </c>
      <c r="DI211" s="72">
        <f t="shared" si="649"/>
        <v>6.4680000000000001E-2</v>
      </c>
      <c r="DJ211" s="40" t="s">
        <v>94</v>
      </c>
      <c r="DK211" s="59">
        <v>0.06</v>
      </c>
      <c r="DL211" s="163">
        <f t="shared" si="632"/>
        <v>2.7719999999999998E-2</v>
      </c>
      <c r="DM211" s="178">
        <f t="shared" si="650"/>
        <v>5.5439999999999996E-2</v>
      </c>
      <c r="DN211" s="39"/>
      <c r="DO211" s="63">
        <v>0.34</v>
      </c>
      <c r="DP211" s="179">
        <f t="shared" si="633"/>
        <v>0.31416000000000005</v>
      </c>
      <c r="DQ211" s="221">
        <f t="shared" si="651"/>
        <v>0.31416000000000005</v>
      </c>
      <c r="DR211" s="305"/>
    </row>
    <row r="212" spans="1:122" outlineLevel="1" x14ac:dyDescent="0.25">
      <c r="A212" s="46">
        <f t="shared" si="498"/>
        <v>43299</v>
      </c>
      <c r="B212" s="23">
        <v>897</v>
      </c>
      <c r="C212" s="185">
        <v>8.1</v>
      </c>
      <c r="D212" s="24">
        <v>1</v>
      </c>
      <c r="E212" s="26">
        <v>5955</v>
      </c>
      <c r="F212" s="26">
        <f t="shared" si="652"/>
        <v>5955</v>
      </c>
      <c r="G212" s="163">
        <f t="shared" si="653"/>
        <v>5341.6350000000002</v>
      </c>
      <c r="H212" s="24">
        <v>1</v>
      </c>
      <c r="I212" s="26">
        <v>378</v>
      </c>
      <c r="J212" s="26">
        <f t="shared" si="654"/>
        <v>378</v>
      </c>
      <c r="K212" s="163">
        <f t="shared" si="655"/>
        <v>339.06599999999997</v>
      </c>
      <c r="L212" s="49">
        <v>87.5</v>
      </c>
      <c r="M212" s="41">
        <v>317</v>
      </c>
      <c r="N212" s="26">
        <v>30</v>
      </c>
      <c r="O212" s="26">
        <f t="shared" si="656"/>
        <v>7650</v>
      </c>
      <c r="P212" s="163">
        <f t="shared" si="657"/>
        <v>6862.05</v>
      </c>
      <c r="Q212" s="24">
        <v>20</v>
      </c>
      <c r="R212" s="41">
        <v>7.44</v>
      </c>
      <c r="S212" s="41">
        <f t="shared" si="658"/>
        <v>148.80000000000001</v>
      </c>
      <c r="T212" s="168">
        <f t="shared" si="659"/>
        <v>133.4736</v>
      </c>
      <c r="U212" s="728"/>
      <c r="V212" s="221">
        <f t="shared" ref="V212" si="675">IF(U212=0,0,AVERAGE(B210:B212)*(U212)/1000)</f>
        <v>0</v>
      </c>
      <c r="W212" s="185">
        <v>9</v>
      </c>
      <c r="X212" s="27">
        <v>1</v>
      </c>
      <c r="Y212" s="26">
        <v>222</v>
      </c>
      <c r="Z212" s="186">
        <f t="shared" si="661"/>
        <v>222</v>
      </c>
      <c r="AA212" s="221">
        <f t="shared" si="669"/>
        <v>199.13399999999999</v>
      </c>
      <c r="AB212" s="49">
        <v>87</v>
      </c>
      <c r="AC212" s="41">
        <v>88</v>
      </c>
      <c r="AD212" s="26">
        <v>100</v>
      </c>
      <c r="AE212" s="186">
        <f t="shared" si="662"/>
        <v>10</v>
      </c>
      <c r="AF212" s="163">
        <f t="shared" si="670"/>
        <v>8.9700000000000006</v>
      </c>
      <c r="AG212" s="224">
        <v>1</v>
      </c>
      <c r="AH212" s="41">
        <v>0.58499999999999996</v>
      </c>
      <c r="AI212" s="187">
        <f t="shared" si="663"/>
        <v>0.58499999999999996</v>
      </c>
      <c r="AJ212" s="168">
        <f t="shared" si="671"/>
        <v>0.52474500000000002</v>
      </c>
      <c r="AK212" s="870"/>
      <c r="AL212" s="731"/>
      <c r="AM212" s="163">
        <f t="shared" ref="AM212" si="676">IF(AL212=0,0,AVERAGE(B207:B212)*(AL212)/1000)</f>
        <v>0</v>
      </c>
      <c r="AN212" s="29">
        <f t="shared" si="599"/>
        <v>96.272040302267001</v>
      </c>
      <c r="AO212" s="25">
        <f t="shared" si="665"/>
        <v>99.869281045751634</v>
      </c>
      <c r="AP212" s="273">
        <f t="shared" si="666"/>
        <v>99.606854838709666</v>
      </c>
      <c r="AQ212" s="259">
        <v>54</v>
      </c>
      <c r="AR212" s="49"/>
      <c r="AS212" s="41"/>
      <c r="AT212" s="41"/>
      <c r="AU212" s="71">
        <f t="shared" si="667"/>
        <v>0</v>
      </c>
      <c r="AV212" s="222"/>
      <c r="AW212" s="199"/>
      <c r="AX212" s="7"/>
      <c r="AY212" s="188"/>
      <c r="AZ212" s="39"/>
      <c r="BA212" s="58"/>
      <c r="BB212" s="179">
        <f t="shared" si="616"/>
        <v>0</v>
      </c>
      <c r="BC212" s="163">
        <f t="shared" si="636"/>
        <v>0</v>
      </c>
      <c r="BD212" s="40"/>
      <c r="BE212" s="58"/>
      <c r="BF212" s="179">
        <f t="shared" si="617"/>
        <v>0</v>
      </c>
      <c r="BG212" s="163">
        <f t="shared" si="637"/>
        <v>0</v>
      </c>
      <c r="BH212" s="40" t="s">
        <v>94</v>
      </c>
      <c r="BI212" s="885">
        <v>0.01</v>
      </c>
      <c r="BJ212" s="163">
        <f t="shared" si="618"/>
        <v>4.4850000000000003E-3</v>
      </c>
      <c r="BK212" s="40"/>
      <c r="BL212" s="61"/>
      <c r="BM212" s="179">
        <f t="shared" si="619"/>
        <v>0</v>
      </c>
      <c r="BN212" s="163">
        <f t="shared" si="638"/>
        <v>0</v>
      </c>
      <c r="BO212" s="39"/>
      <c r="BP212" s="57"/>
      <c r="BQ212" s="179">
        <f t="shared" si="620"/>
        <v>0</v>
      </c>
      <c r="BR212" s="163">
        <f t="shared" si="639"/>
        <v>0</v>
      </c>
      <c r="BS212" s="39"/>
      <c r="BT212" s="62"/>
      <c r="BU212" s="179">
        <f t="shared" si="621"/>
        <v>0</v>
      </c>
      <c r="BV212" s="163">
        <f t="shared" si="640"/>
        <v>0</v>
      </c>
      <c r="BW212" s="39"/>
      <c r="BX212" s="56"/>
      <c r="BY212" s="178">
        <f t="shared" si="622"/>
        <v>0</v>
      </c>
      <c r="BZ212" s="163">
        <f t="shared" si="641"/>
        <v>0</v>
      </c>
      <c r="CA212" s="40"/>
      <c r="CB212" s="58"/>
      <c r="CC212" s="179">
        <f t="shared" si="623"/>
        <v>0</v>
      </c>
      <c r="CD212" s="163">
        <f t="shared" si="642"/>
        <v>0</v>
      </c>
      <c r="CE212" s="39"/>
      <c r="CF212" s="62"/>
      <c r="CG212" s="179">
        <f t="shared" si="624"/>
        <v>0</v>
      </c>
      <c r="CH212" s="163">
        <f t="shared" si="643"/>
        <v>0</v>
      </c>
      <c r="CI212" s="39"/>
      <c r="CJ212" s="56"/>
      <c r="CK212" s="178">
        <f t="shared" si="625"/>
        <v>0</v>
      </c>
      <c r="CL212" s="163">
        <f t="shared" si="644"/>
        <v>0</v>
      </c>
      <c r="CM212" s="40"/>
      <c r="CN212" s="86"/>
      <c r="CO212" s="179">
        <f t="shared" si="626"/>
        <v>0</v>
      </c>
      <c r="CP212" s="163">
        <f t="shared" si="645"/>
        <v>0</v>
      </c>
      <c r="CQ212" s="228" t="s">
        <v>94</v>
      </c>
      <c r="CR212" s="61">
        <v>0.01</v>
      </c>
      <c r="CS212" s="167">
        <f t="shared" si="627"/>
        <v>4.4850000000000003E-3</v>
      </c>
      <c r="CT212" s="40"/>
      <c r="CU212" s="59"/>
      <c r="CV212" s="179">
        <f t="shared" si="628"/>
        <v>0</v>
      </c>
      <c r="CW212" s="163">
        <f t="shared" si="646"/>
        <v>0</v>
      </c>
      <c r="CX212" s="39"/>
      <c r="CY212" s="189"/>
      <c r="CZ212" s="179">
        <f t="shared" si="629"/>
        <v>0</v>
      </c>
      <c r="DA212" s="163">
        <f t="shared" si="647"/>
        <v>0</v>
      </c>
      <c r="DB212" s="39"/>
      <c r="DC212" s="63"/>
      <c r="DD212" s="179">
        <f t="shared" si="630"/>
        <v>0</v>
      </c>
      <c r="DE212" s="163">
        <f t="shared" si="648"/>
        <v>0</v>
      </c>
      <c r="DF212" s="39"/>
      <c r="DG212" s="62"/>
      <c r="DH212" s="729">
        <f t="shared" si="631"/>
        <v>0</v>
      </c>
      <c r="DI212" s="72">
        <f t="shared" si="649"/>
        <v>0</v>
      </c>
      <c r="DJ212" s="40"/>
      <c r="DK212" s="59"/>
      <c r="DL212" s="163">
        <f t="shared" si="632"/>
        <v>0</v>
      </c>
      <c r="DM212" s="178">
        <f t="shared" si="650"/>
        <v>0</v>
      </c>
      <c r="DN212" s="39"/>
      <c r="DO212" s="63"/>
      <c r="DP212" s="179">
        <f t="shared" si="633"/>
        <v>0</v>
      </c>
      <c r="DQ212" s="221">
        <f t="shared" si="651"/>
        <v>0</v>
      </c>
      <c r="DR212" s="305"/>
    </row>
    <row r="213" spans="1:122" outlineLevel="1" x14ac:dyDescent="0.25">
      <c r="A213" s="46">
        <f t="shared" si="498"/>
        <v>43300</v>
      </c>
      <c r="B213" s="23">
        <v>83</v>
      </c>
      <c r="C213" s="185"/>
      <c r="D213" s="24">
        <v>1</v>
      </c>
      <c r="E213" s="26"/>
      <c r="F213" s="26">
        <f t="shared" si="652"/>
        <v>0</v>
      </c>
      <c r="G213" s="163">
        <f t="shared" si="653"/>
        <v>0</v>
      </c>
      <c r="H213" s="24">
        <v>1</v>
      </c>
      <c r="I213" s="26"/>
      <c r="J213" s="26">
        <f t="shared" si="654"/>
        <v>0</v>
      </c>
      <c r="K213" s="163">
        <f t="shared" si="655"/>
        <v>0</v>
      </c>
      <c r="L213" s="49"/>
      <c r="M213" s="41"/>
      <c r="N213" s="26">
        <v>30</v>
      </c>
      <c r="O213" s="26">
        <f t="shared" si="656"/>
        <v>0</v>
      </c>
      <c r="P213" s="163">
        <f t="shared" si="657"/>
        <v>0</v>
      </c>
      <c r="Q213" s="24">
        <v>20</v>
      </c>
      <c r="R213" s="41"/>
      <c r="S213" s="41">
        <f t="shared" si="658"/>
        <v>0</v>
      </c>
      <c r="T213" s="168">
        <f t="shared" si="659"/>
        <v>0</v>
      </c>
      <c r="U213" s="28"/>
      <c r="V213" s="221">
        <f t="shared" ref="V213" si="677">IF(U213=0,0,IF(COUNT(B213)=0,0,(AVERAGE(B213)*U213/1000)))</f>
        <v>0</v>
      </c>
      <c r="W213" s="185"/>
      <c r="X213" s="27">
        <v>1</v>
      </c>
      <c r="Y213" s="26"/>
      <c r="Z213" s="186">
        <f t="shared" si="661"/>
        <v>0</v>
      </c>
      <c r="AA213" s="221">
        <f t="shared" si="669"/>
        <v>0</v>
      </c>
      <c r="AB213" s="49"/>
      <c r="AC213" s="41"/>
      <c r="AD213" s="26">
        <v>100</v>
      </c>
      <c r="AE213" s="186">
        <f t="shared" si="662"/>
        <v>0</v>
      </c>
      <c r="AF213" s="163">
        <f t="shared" si="670"/>
        <v>0</v>
      </c>
      <c r="AG213" s="224">
        <v>1</v>
      </c>
      <c r="AH213" s="41"/>
      <c r="AI213" s="187">
        <f t="shared" si="663"/>
        <v>0</v>
      </c>
      <c r="AJ213" s="168">
        <f t="shared" si="671"/>
        <v>0</v>
      </c>
      <c r="AK213" s="870"/>
      <c r="AL213" s="731"/>
      <c r="AM213" s="163">
        <f t="shared" ref="AM213" si="678">IF(AL213=0,0,AVERAGE(B206:B213)*(AL213)/1000)</f>
        <v>0</v>
      </c>
      <c r="AN213" s="29">
        <f t="shared" si="599"/>
        <v>0</v>
      </c>
      <c r="AO213" s="25">
        <f t="shared" si="665"/>
        <v>0</v>
      </c>
      <c r="AP213" s="273">
        <f t="shared" si="666"/>
        <v>0</v>
      </c>
      <c r="AQ213" s="73">
        <v>53.75</v>
      </c>
      <c r="AR213" s="49"/>
      <c r="AS213" s="41"/>
      <c r="AT213" s="41"/>
      <c r="AU213" s="72">
        <f t="shared" si="667"/>
        <v>0</v>
      </c>
      <c r="AV213" s="222"/>
      <c r="AW213" s="199"/>
      <c r="AX213" s="7"/>
      <c r="AY213" s="188"/>
      <c r="AZ213" s="39"/>
      <c r="BA213" s="58"/>
      <c r="BB213" s="179">
        <f t="shared" si="616"/>
        <v>0</v>
      </c>
      <c r="BC213" s="163">
        <f t="shared" si="636"/>
        <v>0</v>
      </c>
      <c r="BD213" s="40"/>
      <c r="BE213" s="58"/>
      <c r="BF213" s="179">
        <f t="shared" si="617"/>
        <v>0</v>
      </c>
      <c r="BG213" s="163">
        <f t="shared" si="637"/>
        <v>0</v>
      </c>
      <c r="BH213" s="40" t="s">
        <v>94</v>
      </c>
      <c r="BI213" s="885">
        <v>0.01</v>
      </c>
      <c r="BJ213" s="163">
        <f t="shared" si="618"/>
        <v>4.1500000000000006E-4</v>
      </c>
      <c r="BK213" s="40"/>
      <c r="BL213" s="61"/>
      <c r="BM213" s="179">
        <f t="shared" si="619"/>
        <v>0</v>
      </c>
      <c r="BN213" s="163">
        <f t="shared" si="638"/>
        <v>0</v>
      </c>
      <c r="BO213" s="39"/>
      <c r="BP213" s="57"/>
      <c r="BQ213" s="179">
        <f t="shared" si="620"/>
        <v>0</v>
      </c>
      <c r="BR213" s="163">
        <f t="shared" si="639"/>
        <v>0</v>
      </c>
      <c r="BS213" s="39"/>
      <c r="BT213" s="62"/>
      <c r="BU213" s="179">
        <f t="shared" si="621"/>
        <v>0</v>
      </c>
      <c r="BV213" s="163">
        <f t="shared" si="640"/>
        <v>0</v>
      </c>
      <c r="BW213" s="39"/>
      <c r="BX213" s="56"/>
      <c r="BY213" s="178">
        <f t="shared" si="622"/>
        <v>0</v>
      </c>
      <c r="BZ213" s="163">
        <f t="shared" si="641"/>
        <v>0</v>
      </c>
      <c r="CA213" s="40"/>
      <c r="CB213" s="58"/>
      <c r="CC213" s="179">
        <f t="shared" si="623"/>
        <v>0</v>
      </c>
      <c r="CD213" s="163">
        <f t="shared" si="642"/>
        <v>0</v>
      </c>
      <c r="CE213" s="39"/>
      <c r="CF213" s="62"/>
      <c r="CG213" s="179">
        <f t="shared" si="624"/>
        <v>0</v>
      </c>
      <c r="CH213" s="163">
        <f t="shared" si="643"/>
        <v>0</v>
      </c>
      <c r="CI213" s="39"/>
      <c r="CJ213" s="56"/>
      <c r="CK213" s="178">
        <f t="shared" si="625"/>
        <v>0</v>
      </c>
      <c r="CL213" s="163">
        <f t="shared" si="644"/>
        <v>0</v>
      </c>
      <c r="CM213" s="40"/>
      <c r="CN213" s="86"/>
      <c r="CO213" s="179">
        <f t="shared" si="626"/>
        <v>0</v>
      </c>
      <c r="CP213" s="163">
        <f t="shared" si="645"/>
        <v>0</v>
      </c>
      <c r="CQ213" s="228" t="s">
        <v>94</v>
      </c>
      <c r="CR213" s="61">
        <v>0.01</v>
      </c>
      <c r="CS213" s="167">
        <f t="shared" si="627"/>
        <v>4.1500000000000006E-4</v>
      </c>
      <c r="CT213" s="40"/>
      <c r="CU213" s="59"/>
      <c r="CV213" s="179">
        <f t="shared" si="628"/>
        <v>0</v>
      </c>
      <c r="CW213" s="163">
        <f t="shared" si="646"/>
        <v>0</v>
      </c>
      <c r="CX213" s="39"/>
      <c r="CY213" s="189"/>
      <c r="CZ213" s="179">
        <f t="shared" si="629"/>
        <v>0</v>
      </c>
      <c r="DA213" s="163">
        <f t="shared" si="647"/>
        <v>0</v>
      </c>
      <c r="DB213" s="39"/>
      <c r="DC213" s="63"/>
      <c r="DD213" s="179">
        <f t="shared" si="630"/>
        <v>0</v>
      </c>
      <c r="DE213" s="163">
        <f t="shared" si="648"/>
        <v>0</v>
      </c>
      <c r="DF213" s="39"/>
      <c r="DG213" s="62"/>
      <c r="DH213" s="729">
        <f t="shared" si="631"/>
        <v>0</v>
      </c>
      <c r="DI213" s="72">
        <f t="shared" si="649"/>
        <v>0</v>
      </c>
      <c r="DJ213" s="40"/>
      <c r="DK213" s="59"/>
      <c r="DL213" s="163">
        <f t="shared" si="632"/>
        <v>0</v>
      </c>
      <c r="DM213" s="178">
        <f t="shared" si="650"/>
        <v>0</v>
      </c>
      <c r="DN213" s="39"/>
      <c r="DO213" s="63"/>
      <c r="DP213" s="179">
        <f t="shared" si="633"/>
        <v>0</v>
      </c>
      <c r="DQ213" s="221">
        <f t="shared" si="651"/>
        <v>0</v>
      </c>
      <c r="DR213" s="305"/>
    </row>
    <row r="214" spans="1:122" outlineLevel="1" x14ac:dyDescent="0.25">
      <c r="A214" s="46">
        <f t="shared" si="498"/>
        <v>43301</v>
      </c>
      <c r="B214" s="23">
        <v>712</v>
      </c>
      <c r="C214" s="185">
        <v>7.42</v>
      </c>
      <c r="D214" s="24">
        <v>1</v>
      </c>
      <c r="E214" s="26">
        <v>4892</v>
      </c>
      <c r="F214" s="26">
        <f t="shared" si="652"/>
        <v>4892</v>
      </c>
      <c r="G214" s="163">
        <f t="shared" si="653"/>
        <v>3483.1039999999998</v>
      </c>
      <c r="H214" s="24">
        <v>1</v>
      </c>
      <c r="I214" s="26">
        <v>438</v>
      </c>
      <c r="J214" s="26">
        <f t="shared" si="654"/>
        <v>438</v>
      </c>
      <c r="K214" s="163">
        <f t="shared" si="655"/>
        <v>311.85599999999999</v>
      </c>
      <c r="L214" s="49">
        <v>88.5</v>
      </c>
      <c r="M214" s="41">
        <v>265.39999999999998</v>
      </c>
      <c r="N214" s="26">
        <v>30</v>
      </c>
      <c r="O214" s="26">
        <f t="shared" si="656"/>
        <v>5896.6666666666661</v>
      </c>
      <c r="P214" s="163">
        <f t="shared" si="657"/>
        <v>4198.4266666666663</v>
      </c>
      <c r="Q214" s="24">
        <v>20</v>
      </c>
      <c r="R214" s="41">
        <v>5.82</v>
      </c>
      <c r="S214" s="41">
        <f t="shared" si="658"/>
        <v>116.4</v>
      </c>
      <c r="T214" s="168">
        <f t="shared" si="659"/>
        <v>82.876800000000003</v>
      </c>
      <c r="U214" s="28"/>
      <c r="V214" s="221">
        <f t="shared" ref="V214" si="679">IF(U214=0,0,AVERAGE(B212:B214)*(U214)/1000)</f>
        <v>0</v>
      </c>
      <c r="W214" s="185">
        <v>8.0500000000000007</v>
      </c>
      <c r="X214" s="27">
        <v>1</v>
      </c>
      <c r="Y214" s="26">
        <v>331</v>
      </c>
      <c r="Z214" s="186">
        <f t="shared" si="661"/>
        <v>331</v>
      </c>
      <c r="AA214" s="221">
        <f t="shared" si="669"/>
        <v>235.672</v>
      </c>
      <c r="AB214" s="49">
        <v>86.5</v>
      </c>
      <c r="AC214" s="41">
        <v>87.3</v>
      </c>
      <c r="AD214" s="26">
        <v>100</v>
      </c>
      <c r="AE214" s="186">
        <f t="shared" si="662"/>
        <v>7.9999999999999716</v>
      </c>
      <c r="AF214" s="163">
        <f t="shared" si="670"/>
        <v>5.6959999999999802</v>
      </c>
      <c r="AG214" s="224">
        <v>1</v>
      </c>
      <c r="AH214" s="41">
        <v>0.90800000000000003</v>
      </c>
      <c r="AI214" s="187">
        <f t="shared" si="663"/>
        <v>0.90800000000000003</v>
      </c>
      <c r="AJ214" s="168">
        <f t="shared" si="671"/>
        <v>0.64649599999999996</v>
      </c>
      <c r="AK214" s="870"/>
      <c r="AL214" s="731"/>
      <c r="AM214" s="163">
        <f t="shared" ref="AM214" si="680">IF(AL214=0,0,AVERAGE(B209:B214)*(AL214)/1000)</f>
        <v>0</v>
      </c>
      <c r="AN214" s="29">
        <f t="shared" si="599"/>
        <v>93.233851185609169</v>
      </c>
      <c r="AO214" s="25">
        <f t="shared" si="665"/>
        <v>99.864330130016953</v>
      </c>
      <c r="AP214" s="273">
        <f t="shared" si="666"/>
        <v>99.219931271477662</v>
      </c>
      <c r="AQ214" s="259">
        <v>53.61</v>
      </c>
      <c r="AR214" s="49"/>
      <c r="AS214" s="41"/>
      <c r="AT214" s="41"/>
      <c r="AU214" s="71">
        <f t="shared" si="667"/>
        <v>0</v>
      </c>
      <c r="AV214" s="222"/>
      <c r="AW214" s="199"/>
      <c r="AX214" s="7"/>
      <c r="AY214" s="188"/>
      <c r="AZ214" s="39"/>
      <c r="BA214" s="58"/>
      <c r="BB214" s="179">
        <f t="shared" si="616"/>
        <v>0</v>
      </c>
      <c r="BC214" s="163">
        <f t="shared" si="636"/>
        <v>0</v>
      </c>
      <c r="BD214" s="40"/>
      <c r="BE214" s="58"/>
      <c r="BF214" s="179">
        <f t="shared" si="617"/>
        <v>0</v>
      </c>
      <c r="BG214" s="163">
        <f t="shared" si="637"/>
        <v>0</v>
      </c>
      <c r="BH214" s="40" t="s">
        <v>94</v>
      </c>
      <c r="BI214" s="885">
        <v>0.01</v>
      </c>
      <c r="BJ214" s="163">
        <f t="shared" si="618"/>
        <v>3.5600000000000002E-3</v>
      </c>
      <c r="BK214" s="40"/>
      <c r="BL214" s="61"/>
      <c r="BM214" s="179">
        <f t="shared" si="619"/>
        <v>0</v>
      </c>
      <c r="BN214" s="163">
        <f t="shared" si="638"/>
        <v>0</v>
      </c>
      <c r="BO214" s="39"/>
      <c r="BP214" s="57"/>
      <c r="BQ214" s="179">
        <f t="shared" si="620"/>
        <v>0</v>
      </c>
      <c r="BR214" s="163">
        <f t="shared" si="639"/>
        <v>0</v>
      </c>
      <c r="BS214" s="39"/>
      <c r="BT214" s="62"/>
      <c r="BU214" s="179">
        <f t="shared" si="621"/>
        <v>0</v>
      </c>
      <c r="BV214" s="163">
        <f t="shared" si="640"/>
        <v>0</v>
      </c>
      <c r="BW214" s="39"/>
      <c r="BX214" s="56"/>
      <c r="BY214" s="178">
        <f t="shared" si="622"/>
        <v>0</v>
      </c>
      <c r="BZ214" s="163">
        <f t="shared" si="641"/>
        <v>0</v>
      </c>
      <c r="CA214" s="40"/>
      <c r="CB214" s="58"/>
      <c r="CC214" s="179">
        <f t="shared" si="623"/>
        <v>0</v>
      </c>
      <c r="CD214" s="163">
        <f t="shared" si="642"/>
        <v>0</v>
      </c>
      <c r="CE214" s="39"/>
      <c r="CF214" s="62"/>
      <c r="CG214" s="179">
        <f t="shared" si="624"/>
        <v>0</v>
      </c>
      <c r="CH214" s="163">
        <f t="shared" si="643"/>
        <v>0</v>
      </c>
      <c r="CI214" s="39"/>
      <c r="CJ214" s="56"/>
      <c r="CK214" s="178">
        <f t="shared" si="625"/>
        <v>0</v>
      </c>
      <c r="CL214" s="163">
        <f t="shared" si="644"/>
        <v>0</v>
      </c>
      <c r="CM214" s="40"/>
      <c r="CN214" s="86"/>
      <c r="CO214" s="179">
        <f t="shared" si="626"/>
        <v>0</v>
      </c>
      <c r="CP214" s="163">
        <f t="shared" si="645"/>
        <v>0</v>
      </c>
      <c r="CQ214" s="228" t="s">
        <v>94</v>
      </c>
      <c r="CR214" s="61">
        <v>0.01</v>
      </c>
      <c r="CS214" s="167">
        <f t="shared" si="627"/>
        <v>3.5600000000000002E-3</v>
      </c>
      <c r="CT214" s="40"/>
      <c r="CU214" s="59"/>
      <c r="CV214" s="179">
        <f t="shared" si="628"/>
        <v>0</v>
      </c>
      <c r="CW214" s="163">
        <f t="shared" si="646"/>
        <v>0</v>
      </c>
      <c r="CX214" s="39"/>
      <c r="CY214" s="189"/>
      <c r="CZ214" s="179">
        <f t="shared" si="629"/>
        <v>0</v>
      </c>
      <c r="DA214" s="163">
        <f t="shared" si="647"/>
        <v>0</v>
      </c>
      <c r="DB214" s="39"/>
      <c r="DC214" s="63"/>
      <c r="DD214" s="179">
        <f t="shared" si="630"/>
        <v>0</v>
      </c>
      <c r="DE214" s="163">
        <f t="shared" si="648"/>
        <v>0</v>
      </c>
      <c r="DF214" s="39"/>
      <c r="DG214" s="62"/>
      <c r="DH214" s="729">
        <f t="shared" si="631"/>
        <v>0</v>
      </c>
      <c r="DI214" s="72">
        <f t="shared" si="649"/>
        <v>0</v>
      </c>
      <c r="DJ214" s="40"/>
      <c r="DK214" s="59"/>
      <c r="DL214" s="163">
        <f t="shared" si="632"/>
        <v>0</v>
      </c>
      <c r="DM214" s="178">
        <f t="shared" si="650"/>
        <v>0</v>
      </c>
      <c r="DN214" s="39"/>
      <c r="DO214" s="63"/>
      <c r="DP214" s="179">
        <f t="shared" si="633"/>
        <v>0</v>
      </c>
      <c r="DQ214" s="221">
        <f t="shared" si="651"/>
        <v>0</v>
      </c>
      <c r="DR214" s="305"/>
    </row>
    <row r="215" spans="1:122" outlineLevel="1" x14ac:dyDescent="0.25">
      <c r="A215" s="46">
        <f t="shared" si="498"/>
        <v>43302</v>
      </c>
      <c r="B215" s="23">
        <v>687</v>
      </c>
      <c r="C215" s="185">
        <v>7.65</v>
      </c>
      <c r="D215" s="24">
        <v>1</v>
      </c>
      <c r="E215" s="26">
        <v>2292</v>
      </c>
      <c r="F215" s="26">
        <f t="shared" si="652"/>
        <v>2292</v>
      </c>
      <c r="G215" s="163">
        <f t="shared" si="653"/>
        <v>1574.604</v>
      </c>
      <c r="H215" s="24">
        <v>1</v>
      </c>
      <c r="I215" s="26">
        <v>838</v>
      </c>
      <c r="J215" s="26">
        <f t="shared" si="654"/>
        <v>838</v>
      </c>
      <c r="K215" s="163">
        <f t="shared" si="655"/>
        <v>575.70600000000002</v>
      </c>
      <c r="L215" s="49">
        <v>85.5</v>
      </c>
      <c r="M215" s="41">
        <v>144.80000000000001</v>
      </c>
      <c r="N215" s="26">
        <v>32</v>
      </c>
      <c r="O215" s="26">
        <f t="shared" si="656"/>
        <v>1853.1250000000005</v>
      </c>
      <c r="P215" s="163">
        <f t="shared" si="657"/>
        <v>1273.0968750000002</v>
      </c>
      <c r="Q215" s="24">
        <v>20</v>
      </c>
      <c r="R215" s="41">
        <v>1.74</v>
      </c>
      <c r="S215" s="41">
        <f t="shared" si="658"/>
        <v>34.799999999999997</v>
      </c>
      <c r="T215" s="168">
        <f t="shared" si="659"/>
        <v>23.907599999999999</v>
      </c>
      <c r="U215" s="28"/>
      <c r="V215" s="221">
        <f t="shared" ref="V215" si="681">IF(U215=0,0,IF(COUNT(B215)=0,0,(AVERAGE(B215)*U215/1000)))</f>
        <v>0</v>
      </c>
      <c r="W215" s="185">
        <v>8.6199999999999992</v>
      </c>
      <c r="X215" s="27">
        <v>1</v>
      </c>
      <c r="Y215" s="26">
        <v>589</v>
      </c>
      <c r="Z215" s="186">
        <f t="shared" si="661"/>
        <v>589</v>
      </c>
      <c r="AA215" s="221">
        <f t="shared" si="669"/>
        <v>404.64299999999997</v>
      </c>
      <c r="AB215" s="49">
        <v>86.2</v>
      </c>
      <c r="AC215" s="41">
        <v>87.9</v>
      </c>
      <c r="AD215" s="26">
        <v>100</v>
      </c>
      <c r="AE215" s="186">
        <f t="shared" si="662"/>
        <v>17.000000000000028</v>
      </c>
      <c r="AF215" s="163">
        <f t="shared" si="670"/>
        <v>11.67900000000002</v>
      </c>
      <c r="AG215" s="224">
        <v>1</v>
      </c>
      <c r="AH215" s="41">
        <v>0.56000000000000005</v>
      </c>
      <c r="AI215" s="187">
        <f t="shared" si="663"/>
        <v>0.56000000000000005</v>
      </c>
      <c r="AJ215" s="168">
        <f t="shared" si="671"/>
        <v>0.38472000000000001</v>
      </c>
      <c r="AK215" s="870"/>
      <c r="AL215" s="731"/>
      <c r="AM215" s="163">
        <f t="shared" ref="AM215" si="682">IF(AL215=0,0,AVERAGE(B208:B215)*(AL215)/1000)</f>
        <v>0</v>
      </c>
      <c r="AN215" s="29">
        <f t="shared" si="599"/>
        <v>74.301919720767884</v>
      </c>
      <c r="AO215" s="25">
        <f t="shared" si="665"/>
        <v>99.082630691399658</v>
      </c>
      <c r="AP215" s="273">
        <f t="shared" si="666"/>
        <v>98.390804597701148</v>
      </c>
      <c r="AQ215" s="73">
        <v>53.05</v>
      </c>
      <c r="AR215" s="49"/>
      <c r="AS215" s="41"/>
      <c r="AT215" s="41"/>
      <c r="AU215" s="72">
        <f t="shared" si="667"/>
        <v>0</v>
      </c>
      <c r="AV215" s="222"/>
      <c r="AW215" s="199"/>
      <c r="AX215" s="7" t="s">
        <v>316</v>
      </c>
      <c r="AY215" s="188"/>
      <c r="AZ215" s="39"/>
      <c r="BA215" s="58"/>
      <c r="BB215" s="179">
        <f t="shared" si="616"/>
        <v>0</v>
      </c>
      <c r="BC215" s="163">
        <f t="shared" si="636"/>
        <v>0</v>
      </c>
      <c r="BD215" s="40"/>
      <c r="BE215" s="58"/>
      <c r="BF215" s="179">
        <f t="shared" si="617"/>
        <v>0</v>
      </c>
      <c r="BG215" s="163">
        <f t="shared" si="637"/>
        <v>0</v>
      </c>
      <c r="BH215" s="40" t="s">
        <v>94</v>
      </c>
      <c r="BI215" s="885">
        <v>0.01</v>
      </c>
      <c r="BJ215" s="163">
        <f t="shared" si="618"/>
        <v>3.4350000000000001E-3</v>
      </c>
      <c r="BK215" s="40"/>
      <c r="BL215" s="61"/>
      <c r="BM215" s="179">
        <f t="shared" si="619"/>
        <v>0</v>
      </c>
      <c r="BN215" s="163">
        <f t="shared" si="638"/>
        <v>0</v>
      </c>
      <c r="BO215" s="39"/>
      <c r="BP215" s="57"/>
      <c r="BQ215" s="179">
        <f t="shared" si="620"/>
        <v>0</v>
      </c>
      <c r="BR215" s="163">
        <f t="shared" si="639"/>
        <v>0</v>
      </c>
      <c r="BS215" s="39"/>
      <c r="BT215" s="62"/>
      <c r="BU215" s="179">
        <f t="shared" si="621"/>
        <v>0</v>
      </c>
      <c r="BV215" s="163">
        <f t="shared" si="640"/>
        <v>0</v>
      </c>
      <c r="BW215" s="39"/>
      <c r="BX215" s="56"/>
      <c r="BY215" s="178">
        <f t="shared" si="622"/>
        <v>0</v>
      </c>
      <c r="BZ215" s="163">
        <f t="shared" si="641"/>
        <v>0</v>
      </c>
      <c r="CA215" s="40"/>
      <c r="CB215" s="58"/>
      <c r="CC215" s="179">
        <f t="shared" si="623"/>
        <v>0</v>
      </c>
      <c r="CD215" s="163">
        <f t="shared" si="642"/>
        <v>0</v>
      </c>
      <c r="CE215" s="39"/>
      <c r="CF215" s="62"/>
      <c r="CG215" s="179">
        <f t="shared" si="624"/>
        <v>0</v>
      </c>
      <c r="CH215" s="163">
        <f t="shared" si="643"/>
        <v>0</v>
      </c>
      <c r="CI215" s="39"/>
      <c r="CJ215" s="56"/>
      <c r="CK215" s="178">
        <f t="shared" si="625"/>
        <v>0</v>
      </c>
      <c r="CL215" s="163">
        <f t="shared" si="644"/>
        <v>0</v>
      </c>
      <c r="CM215" s="40"/>
      <c r="CN215" s="86"/>
      <c r="CO215" s="179">
        <f t="shared" si="626"/>
        <v>0</v>
      </c>
      <c r="CP215" s="163">
        <f t="shared" si="645"/>
        <v>0</v>
      </c>
      <c r="CQ215" s="228" t="s">
        <v>94</v>
      </c>
      <c r="CR215" s="61">
        <v>0.01</v>
      </c>
      <c r="CS215" s="167">
        <f t="shared" si="627"/>
        <v>3.4350000000000001E-3</v>
      </c>
      <c r="CT215" s="40"/>
      <c r="CU215" s="59"/>
      <c r="CV215" s="179">
        <f t="shared" si="628"/>
        <v>0</v>
      </c>
      <c r="CW215" s="163">
        <f t="shared" si="646"/>
        <v>0</v>
      </c>
      <c r="CX215" s="39"/>
      <c r="CY215" s="189"/>
      <c r="CZ215" s="179">
        <f t="shared" si="629"/>
        <v>0</v>
      </c>
      <c r="DA215" s="163">
        <f t="shared" si="647"/>
        <v>0</v>
      </c>
      <c r="DB215" s="39"/>
      <c r="DC215" s="63"/>
      <c r="DD215" s="179">
        <f t="shared" si="630"/>
        <v>0</v>
      </c>
      <c r="DE215" s="163">
        <f t="shared" si="648"/>
        <v>0</v>
      </c>
      <c r="DF215" s="39"/>
      <c r="DG215" s="62"/>
      <c r="DH215" s="729">
        <f t="shared" si="631"/>
        <v>0</v>
      </c>
      <c r="DI215" s="72">
        <f t="shared" si="649"/>
        <v>0</v>
      </c>
      <c r="DJ215" s="40"/>
      <c r="DK215" s="59"/>
      <c r="DL215" s="163">
        <f t="shared" si="632"/>
        <v>0</v>
      </c>
      <c r="DM215" s="178">
        <f t="shared" si="650"/>
        <v>0</v>
      </c>
      <c r="DN215" s="39"/>
      <c r="DO215" s="63"/>
      <c r="DP215" s="179">
        <f t="shared" si="633"/>
        <v>0</v>
      </c>
      <c r="DQ215" s="221">
        <f t="shared" si="651"/>
        <v>0</v>
      </c>
      <c r="DR215" s="305"/>
    </row>
    <row r="216" spans="1:122" outlineLevel="1" x14ac:dyDescent="0.25">
      <c r="A216" s="46">
        <f t="shared" ref="A216:A279" si="683">A215+1</f>
        <v>43303</v>
      </c>
      <c r="B216" s="23">
        <v>151</v>
      </c>
      <c r="C216" s="185">
        <v>8.43</v>
      </c>
      <c r="D216" s="24">
        <v>1</v>
      </c>
      <c r="E216" s="26">
        <v>5263</v>
      </c>
      <c r="F216" s="26">
        <f t="shared" si="652"/>
        <v>5263</v>
      </c>
      <c r="G216" s="163">
        <f t="shared" si="653"/>
        <v>794.71299999999997</v>
      </c>
      <c r="H216" s="24">
        <v>1</v>
      </c>
      <c r="I216" s="26">
        <v>1065</v>
      </c>
      <c r="J216" s="26">
        <f t="shared" si="654"/>
        <v>1065</v>
      </c>
      <c r="K216" s="163">
        <f t="shared" si="655"/>
        <v>160.815</v>
      </c>
      <c r="L216" s="49">
        <v>87.5</v>
      </c>
      <c r="M216" s="41">
        <v>255.4</v>
      </c>
      <c r="N216" s="26">
        <v>31</v>
      </c>
      <c r="O216" s="26">
        <f t="shared" si="656"/>
        <v>5416.1290322580644</v>
      </c>
      <c r="P216" s="163">
        <f t="shared" si="657"/>
        <v>817.83548387096778</v>
      </c>
      <c r="Q216" s="24">
        <v>20</v>
      </c>
      <c r="R216" s="41">
        <v>5.77</v>
      </c>
      <c r="S216" s="41">
        <f t="shared" si="658"/>
        <v>115.39999999999999</v>
      </c>
      <c r="T216" s="168">
        <f t="shared" si="659"/>
        <v>17.425399999999996</v>
      </c>
      <c r="U216" s="28"/>
      <c r="V216" s="221">
        <f t="shared" ref="V216" si="684">IF(U216=0,0,AVERAGE(B214:B216)*(U216)/1000)</f>
        <v>0</v>
      </c>
      <c r="W216" s="185">
        <v>8.5</v>
      </c>
      <c r="X216" s="27">
        <v>1</v>
      </c>
      <c r="Y216" s="26">
        <v>991</v>
      </c>
      <c r="Z216" s="186">
        <f t="shared" si="661"/>
        <v>991</v>
      </c>
      <c r="AA216" s="221">
        <f t="shared" si="669"/>
        <v>149.64099999999999</v>
      </c>
      <c r="AB216" s="49">
        <v>88.4</v>
      </c>
      <c r="AC216" s="41">
        <v>92.6</v>
      </c>
      <c r="AD216" s="26">
        <v>100</v>
      </c>
      <c r="AE216" s="186">
        <f t="shared" si="662"/>
        <v>41.999999999999893</v>
      </c>
      <c r="AF216" s="163">
        <f t="shared" si="670"/>
        <v>6.3419999999999837</v>
      </c>
      <c r="AG216" s="224">
        <v>1</v>
      </c>
      <c r="AH216" s="41">
        <v>0.52</v>
      </c>
      <c r="AI216" s="187">
        <f t="shared" si="663"/>
        <v>0.52</v>
      </c>
      <c r="AJ216" s="168">
        <f t="shared" si="671"/>
        <v>7.8519999999999993E-2</v>
      </c>
      <c r="AK216" s="870"/>
      <c r="AL216" s="731"/>
      <c r="AM216" s="163">
        <f t="shared" ref="AM216" si="685">IF(AL216=0,0,AVERAGE(B211:B216)*(AL216)/1000)</f>
        <v>0</v>
      </c>
      <c r="AN216" s="29">
        <f t="shared" si="599"/>
        <v>81.170435113053401</v>
      </c>
      <c r="AO216" s="25">
        <f t="shared" si="665"/>
        <v>99.224538415723643</v>
      </c>
      <c r="AP216" s="273">
        <f t="shared" si="666"/>
        <v>99.549393414211437</v>
      </c>
      <c r="AQ216" s="259"/>
      <c r="AR216" s="49"/>
      <c r="AS216" s="41"/>
      <c r="AT216" s="41"/>
      <c r="AU216" s="71">
        <f t="shared" si="667"/>
        <v>0</v>
      </c>
      <c r="AV216" s="222"/>
      <c r="AW216" s="199"/>
      <c r="AX216" s="7"/>
      <c r="AY216" s="188"/>
      <c r="AZ216" s="39"/>
      <c r="BA216" s="58"/>
      <c r="BB216" s="179">
        <f t="shared" si="616"/>
        <v>0</v>
      </c>
      <c r="BC216" s="163">
        <f t="shared" si="636"/>
        <v>0</v>
      </c>
      <c r="BD216" s="40"/>
      <c r="BE216" s="58"/>
      <c r="BF216" s="179">
        <f t="shared" si="617"/>
        <v>0</v>
      </c>
      <c r="BG216" s="163">
        <f t="shared" si="637"/>
        <v>0</v>
      </c>
      <c r="BH216" s="40" t="s">
        <v>94</v>
      </c>
      <c r="BI216" s="885">
        <v>0.01</v>
      </c>
      <c r="BJ216" s="163">
        <f t="shared" si="618"/>
        <v>7.5500000000000003E-4</v>
      </c>
      <c r="BK216" s="40"/>
      <c r="BL216" s="61"/>
      <c r="BM216" s="179">
        <f t="shared" si="619"/>
        <v>0</v>
      </c>
      <c r="BN216" s="163">
        <f t="shared" si="638"/>
        <v>0</v>
      </c>
      <c r="BO216" s="39"/>
      <c r="BP216" s="57"/>
      <c r="BQ216" s="179">
        <f t="shared" si="620"/>
        <v>0</v>
      </c>
      <c r="BR216" s="163">
        <f t="shared" si="639"/>
        <v>0</v>
      </c>
      <c r="BS216" s="39"/>
      <c r="BT216" s="62"/>
      <c r="BU216" s="179">
        <f t="shared" si="621"/>
        <v>0</v>
      </c>
      <c r="BV216" s="163">
        <f t="shared" si="640"/>
        <v>0</v>
      </c>
      <c r="BW216" s="39"/>
      <c r="BX216" s="56"/>
      <c r="BY216" s="178">
        <f t="shared" si="622"/>
        <v>0</v>
      </c>
      <c r="BZ216" s="163">
        <f t="shared" si="641"/>
        <v>0</v>
      </c>
      <c r="CA216" s="40"/>
      <c r="CB216" s="58"/>
      <c r="CC216" s="179">
        <f t="shared" si="623"/>
        <v>0</v>
      </c>
      <c r="CD216" s="163">
        <f t="shared" si="642"/>
        <v>0</v>
      </c>
      <c r="CE216" s="39"/>
      <c r="CF216" s="62"/>
      <c r="CG216" s="179">
        <f t="shared" si="624"/>
        <v>0</v>
      </c>
      <c r="CH216" s="163">
        <f t="shared" si="643"/>
        <v>0</v>
      </c>
      <c r="CI216" s="39"/>
      <c r="CJ216" s="56"/>
      <c r="CK216" s="178">
        <f t="shared" si="625"/>
        <v>0</v>
      </c>
      <c r="CL216" s="163">
        <f t="shared" si="644"/>
        <v>0</v>
      </c>
      <c r="CM216" s="40"/>
      <c r="CN216" s="86"/>
      <c r="CO216" s="179">
        <f t="shared" si="626"/>
        <v>0</v>
      </c>
      <c r="CP216" s="163">
        <f t="shared" si="645"/>
        <v>0</v>
      </c>
      <c r="CQ216" s="228" t="s">
        <v>94</v>
      </c>
      <c r="CR216" s="61">
        <v>0.01</v>
      </c>
      <c r="CS216" s="167">
        <f t="shared" si="627"/>
        <v>7.5500000000000003E-4</v>
      </c>
      <c r="CT216" s="40"/>
      <c r="CU216" s="59"/>
      <c r="CV216" s="179">
        <f t="shared" si="628"/>
        <v>0</v>
      </c>
      <c r="CW216" s="163">
        <f t="shared" si="646"/>
        <v>0</v>
      </c>
      <c r="CX216" s="39"/>
      <c r="CY216" s="189"/>
      <c r="CZ216" s="179">
        <f t="shared" si="629"/>
        <v>0</v>
      </c>
      <c r="DA216" s="163">
        <f t="shared" si="647"/>
        <v>0</v>
      </c>
      <c r="DB216" s="39"/>
      <c r="DC216" s="63"/>
      <c r="DD216" s="179">
        <f t="shared" si="630"/>
        <v>0</v>
      </c>
      <c r="DE216" s="163">
        <f t="shared" si="648"/>
        <v>0</v>
      </c>
      <c r="DF216" s="39"/>
      <c r="DG216" s="62"/>
      <c r="DH216" s="729">
        <f t="shared" si="631"/>
        <v>0</v>
      </c>
      <c r="DI216" s="72">
        <f t="shared" si="649"/>
        <v>0</v>
      </c>
      <c r="DJ216" s="40"/>
      <c r="DK216" s="59"/>
      <c r="DL216" s="163">
        <f t="shared" si="632"/>
        <v>0</v>
      </c>
      <c r="DM216" s="178">
        <f t="shared" si="650"/>
        <v>0</v>
      </c>
      <c r="DN216" s="39"/>
      <c r="DO216" s="63"/>
      <c r="DP216" s="179">
        <f t="shared" si="633"/>
        <v>0</v>
      </c>
      <c r="DQ216" s="221">
        <f t="shared" si="651"/>
        <v>0</v>
      </c>
      <c r="DR216" s="305"/>
    </row>
    <row r="217" spans="1:122" outlineLevel="1" x14ac:dyDescent="0.25">
      <c r="A217" s="46">
        <f t="shared" si="683"/>
        <v>43304</v>
      </c>
      <c r="B217" s="23">
        <v>900</v>
      </c>
      <c r="C217" s="185">
        <v>7.76</v>
      </c>
      <c r="D217" s="24">
        <v>1</v>
      </c>
      <c r="E217" s="26">
        <v>5271</v>
      </c>
      <c r="F217" s="26">
        <f t="shared" si="652"/>
        <v>5271</v>
      </c>
      <c r="G217" s="163">
        <f t="shared" si="653"/>
        <v>4743.8999999999996</v>
      </c>
      <c r="H217" s="24">
        <v>1</v>
      </c>
      <c r="I217" s="26">
        <v>674</v>
      </c>
      <c r="J217" s="26">
        <f t="shared" si="654"/>
        <v>674</v>
      </c>
      <c r="K217" s="163">
        <f t="shared" si="655"/>
        <v>606.6</v>
      </c>
      <c r="L217" s="49">
        <v>89.4</v>
      </c>
      <c r="M217" s="41">
        <v>280.5</v>
      </c>
      <c r="N217" s="26">
        <v>31</v>
      </c>
      <c r="O217" s="26">
        <f t="shared" si="656"/>
        <v>6164.5161290322585</v>
      </c>
      <c r="P217" s="163">
        <f t="shared" si="657"/>
        <v>5548.0645161290331</v>
      </c>
      <c r="Q217" s="24">
        <v>20</v>
      </c>
      <c r="R217" s="41">
        <v>6.7</v>
      </c>
      <c r="S217" s="41">
        <f t="shared" si="658"/>
        <v>134</v>
      </c>
      <c r="T217" s="168">
        <f t="shared" si="659"/>
        <v>120.6</v>
      </c>
      <c r="U217" s="28"/>
      <c r="V217" s="221">
        <f t="shared" ref="V217" si="686">IF(U217=0,0,IF(COUNT(B217)=0,0,(AVERAGE(B217)*U217/1000)))</f>
        <v>0</v>
      </c>
      <c r="W217" s="185">
        <v>8.76</v>
      </c>
      <c r="X217" s="27">
        <v>1</v>
      </c>
      <c r="Y217" s="26">
        <v>651</v>
      </c>
      <c r="Z217" s="186">
        <f t="shared" si="661"/>
        <v>651</v>
      </c>
      <c r="AA217" s="221">
        <f t="shared" si="669"/>
        <v>585.9</v>
      </c>
      <c r="AB217" s="49">
        <v>88.6</v>
      </c>
      <c r="AC217" s="41">
        <v>95.1</v>
      </c>
      <c r="AD217" s="26">
        <v>200</v>
      </c>
      <c r="AE217" s="186">
        <f t="shared" si="662"/>
        <v>32.5</v>
      </c>
      <c r="AF217" s="163">
        <f t="shared" si="670"/>
        <v>29.25</v>
      </c>
      <c r="AG217" s="224">
        <v>1</v>
      </c>
      <c r="AH217" s="41">
        <v>1.77</v>
      </c>
      <c r="AI217" s="187">
        <f t="shared" si="663"/>
        <v>1.77</v>
      </c>
      <c r="AJ217" s="168">
        <f t="shared" si="671"/>
        <v>1.593</v>
      </c>
      <c r="AK217" s="870"/>
      <c r="AL217" s="731"/>
      <c r="AM217" s="163">
        <f t="shared" ref="AM217" si="687">IF(AL217=0,0,AVERAGE(B210:B217)*(AL217)/1000)</f>
        <v>0</v>
      </c>
      <c r="AN217" s="29">
        <f t="shared" si="599"/>
        <v>87.64940239043824</v>
      </c>
      <c r="AO217" s="25">
        <f t="shared" si="665"/>
        <v>99.47278911564625</v>
      </c>
      <c r="AP217" s="273">
        <f t="shared" si="666"/>
        <v>98.679104477611929</v>
      </c>
      <c r="AQ217" s="73">
        <v>52.8</v>
      </c>
      <c r="AR217" s="49"/>
      <c r="AS217" s="41"/>
      <c r="AT217" s="41"/>
      <c r="AU217" s="72">
        <f t="shared" si="667"/>
        <v>0</v>
      </c>
      <c r="AV217" s="222"/>
      <c r="AW217" s="199"/>
      <c r="AX217" s="7"/>
      <c r="AY217" s="188"/>
      <c r="AZ217" s="39"/>
      <c r="BA217" s="58"/>
      <c r="BB217" s="179">
        <f t="shared" si="616"/>
        <v>0</v>
      </c>
      <c r="BC217" s="163">
        <f t="shared" si="636"/>
        <v>0</v>
      </c>
      <c r="BD217" s="40"/>
      <c r="BE217" s="58"/>
      <c r="BF217" s="179">
        <f t="shared" si="617"/>
        <v>0</v>
      </c>
      <c r="BG217" s="163">
        <f t="shared" si="637"/>
        <v>0</v>
      </c>
      <c r="BH217" s="40" t="s">
        <v>94</v>
      </c>
      <c r="BI217" s="885">
        <v>0.01</v>
      </c>
      <c r="BJ217" s="163">
        <f t="shared" si="618"/>
        <v>4.4999999999999997E-3</v>
      </c>
      <c r="BK217" s="40"/>
      <c r="BL217" s="61"/>
      <c r="BM217" s="179">
        <f t="shared" si="619"/>
        <v>0</v>
      </c>
      <c r="BN217" s="163">
        <f t="shared" si="638"/>
        <v>0</v>
      </c>
      <c r="BO217" s="39"/>
      <c r="BP217" s="57"/>
      <c r="BQ217" s="179">
        <f t="shared" si="620"/>
        <v>0</v>
      </c>
      <c r="BR217" s="163">
        <f t="shared" si="639"/>
        <v>0</v>
      </c>
      <c r="BS217" s="39"/>
      <c r="BT217" s="62"/>
      <c r="BU217" s="179">
        <f t="shared" si="621"/>
        <v>0</v>
      </c>
      <c r="BV217" s="163">
        <f t="shared" si="640"/>
        <v>0</v>
      </c>
      <c r="BW217" s="39"/>
      <c r="BX217" s="56"/>
      <c r="BY217" s="178">
        <f t="shared" si="622"/>
        <v>0</v>
      </c>
      <c r="BZ217" s="163">
        <f t="shared" si="641"/>
        <v>0</v>
      </c>
      <c r="CA217" s="40"/>
      <c r="CB217" s="58"/>
      <c r="CC217" s="179">
        <f t="shared" si="623"/>
        <v>0</v>
      </c>
      <c r="CD217" s="163">
        <f t="shared" si="642"/>
        <v>0</v>
      </c>
      <c r="CE217" s="39"/>
      <c r="CF217" s="62"/>
      <c r="CG217" s="179">
        <f t="shared" si="624"/>
        <v>0</v>
      </c>
      <c r="CH217" s="163">
        <f t="shared" si="643"/>
        <v>0</v>
      </c>
      <c r="CI217" s="39"/>
      <c r="CJ217" s="56"/>
      <c r="CK217" s="178">
        <f t="shared" si="625"/>
        <v>0</v>
      </c>
      <c r="CL217" s="163">
        <f t="shared" si="644"/>
        <v>0</v>
      </c>
      <c r="CM217" s="40"/>
      <c r="CN217" s="86"/>
      <c r="CO217" s="179">
        <f t="shared" si="626"/>
        <v>0</v>
      </c>
      <c r="CP217" s="163">
        <f t="shared" si="645"/>
        <v>0</v>
      </c>
      <c r="CQ217" s="228" t="s">
        <v>94</v>
      </c>
      <c r="CR217" s="61">
        <v>0.01</v>
      </c>
      <c r="CS217" s="167">
        <f t="shared" si="627"/>
        <v>4.4999999999999997E-3</v>
      </c>
      <c r="CT217" s="40"/>
      <c r="CU217" s="59"/>
      <c r="CV217" s="179">
        <f t="shared" si="628"/>
        <v>0</v>
      </c>
      <c r="CW217" s="163">
        <f t="shared" si="646"/>
        <v>0</v>
      </c>
      <c r="CX217" s="39"/>
      <c r="CY217" s="189"/>
      <c r="CZ217" s="179">
        <f t="shared" si="629"/>
        <v>0</v>
      </c>
      <c r="DA217" s="163">
        <f t="shared" si="647"/>
        <v>0</v>
      </c>
      <c r="DB217" s="39"/>
      <c r="DC217" s="63"/>
      <c r="DD217" s="179">
        <f t="shared" si="630"/>
        <v>0</v>
      </c>
      <c r="DE217" s="163">
        <f t="shared" si="648"/>
        <v>0</v>
      </c>
      <c r="DF217" s="39"/>
      <c r="DG217" s="62"/>
      <c r="DH217" s="729">
        <f t="shared" si="631"/>
        <v>0</v>
      </c>
      <c r="DI217" s="72">
        <f t="shared" si="649"/>
        <v>0</v>
      </c>
      <c r="DJ217" s="40"/>
      <c r="DK217" s="59"/>
      <c r="DL217" s="163">
        <f t="shared" si="632"/>
        <v>0</v>
      </c>
      <c r="DM217" s="178">
        <f t="shared" si="650"/>
        <v>0</v>
      </c>
      <c r="DN217" s="39"/>
      <c r="DO217" s="63"/>
      <c r="DP217" s="179">
        <f t="shared" si="633"/>
        <v>0</v>
      </c>
      <c r="DQ217" s="221">
        <f t="shared" si="651"/>
        <v>0</v>
      </c>
      <c r="DR217" s="305"/>
    </row>
    <row r="218" spans="1:122" outlineLevel="1" x14ac:dyDescent="0.25">
      <c r="A218" s="46">
        <f t="shared" si="683"/>
        <v>43305</v>
      </c>
      <c r="B218" s="23">
        <v>927</v>
      </c>
      <c r="C218" s="185">
        <v>7.79</v>
      </c>
      <c r="D218" s="24">
        <v>1</v>
      </c>
      <c r="E218" s="26">
        <v>5560</v>
      </c>
      <c r="F218" s="26">
        <f t="shared" si="652"/>
        <v>5560</v>
      </c>
      <c r="G218" s="163">
        <f t="shared" si="653"/>
        <v>5154.12</v>
      </c>
      <c r="H218" s="24">
        <v>1</v>
      </c>
      <c r="I218" s="26">
        <v>692</v>
      </c>
      <c r="J218" s="26">
        <f t="shared" si="654"/>
        <v>692</v>
      </c>
      <c r="K218" s="163">
        <f t="shared" si="655"/>
        <v>641.48400000000004</v>
      </c>
      <c r="L218" s="49">
        <v>87.9</v>
      </c>
      <c r="M218" s="41">
        <v>290.3</v>
      </c>
      <c r="N218" s="26">
        <v>31</v>
      </c>
      <c r="O218" s="26">
        <f t="shared" si="656"/>
        <v>6529.0322580645161</v>
      </c>
      <c r="P218" s="163">
        <f t="shared" si="657"/>
        <v>6052.412903225807</v>
      </c>
      <c r="Q218" s="24">
        <v>20</v>
      </c>
      <c r="R218" s="41">
        <v>7.02</v>
      </c>
      <c r="S218" s="41">
        <f t="shared" si="658"/>
        <v>140.39999999999998</v>
      </c>
      <c r="T218" s="168">
        <f t="shared" si="659"/>
        <v>130.15079999999998</v>
      </c>
      <c r="U218" s="28">
        <v>77.599999999999994</v>
      </c>
      <c r="V218" s="221">
        <f t="shared" ref="V218" si="688">IF(U218=0,0,AVERAGE(B216:B218)*(U218)/1000)</f>
        <v>51.164266666666663</v>
      </c>
      <c r="W218" s="185">
        <v>8.93</v>
      </c>
      <c r="X218" s="27">
        <v>1</v>
      </c>
      <c r="Y218" s="26">
        <v>515</v>
      </c>
      <c r="Z218" s="186">
        <f t="shared" si="661"/>
        <v>515</v>
      </c>
      <c r="AA218" s="221">
        <f t="shared" si="669"/>
        <v>477.40499999999997</v>
      </c>
      <c r="AB218" s="49">
        <v>85.6</v>
      </c>
      <c r="AC218" s="41">
        <v>87.6</v>
      </c>
      <c r="AD218" s="26">
        <v>100</v>
      </c>
      <c r="AE218" s="186">
        <f t="shared" si="662"/>
        <v>20</v>
      </c>
      <c r="AF218" s="163">
        <f t="shared" si="670"/>
        <v>18.54</v>
      </c>
      <c r="AG218" s="224">
        <v>1</v>
      </c>
      <c r="AH218" s="41">
        <v>0.98099999999999998</v>
      </c>
      <c r="AI218" s="187">
        <f t="shared" si="663"/>
        <v>0.98099999999999998</v>
      </c>
      <c r="AJ218" s="168">
        <f t="shared" si="671"/>
        <v>0.90938699999999995</v>
      </c>
      <c r="AK218" s="870"/>
      <c r="AL218" s="731">
        <v>18.600000000000001</v>
      </c>
      <c r="AM218" s="163">
        <f t="shared" ref="AM218" si="689">IF(AL218=0,0,AVERAGE(B213:B218)*(AL218)/1000)</f>
        <v>10.726000000000001</v>
      </c>
      <c r="AN218" s="29">
        <f t="shared" si="599"/>
        <v>90.737410071942449</v>
      </c>
      <c r="AO218" s="25">
        <f t="shared" si="665"/>
        <v>99.693675889328063</v>
      </c>
      <c r="AP218" s="273">
        <f t="shared" si="666"/>
        <v>99.301282051282058</v>
      </c>
      <c r="AQ218" s="259">
        <v>52.38</v>
      </c>
      <c r="AR218" s="49">
        <v>21.853200000000001</v>
      </c>
      <c r="AS218" s="41">
        <v>25.3459</v>
      </c>
      <c r="AT218" s="41">
        <v>23.845300000000002</v>
      </c>
      <c r="AU218" s="71">
        <f t="shared" si="667"/>
        <v>57.036103873793941</v>
      </c>
      <c r="AV218" s="222"/>
      <c r="AW218" s="199"/>
      <c r="AX218" s="7" t="s">
        <v>317</v>
      </c>
      <c r="AY218" s="188"/>
      <c r="AZ218" s="39"/>
      <c r="BA218" s="58">
        <v>53</v>
      </c>
      <c r="BB218" s="179">
        <f t="shared" si="616"/>
        <v>49.131</v>
      </c>
      <c r="BC218" s="163">
        <f t="shared" si="636"/>
        <v>49.131</v>
      </c>
      <c r="BD218" s="40"/>
      <c r="BE218" s="58">
        <v>0.14000000000000001</v>
      </c>
      <c r="BF218" s="179">
        <f t="shared" si="617"/>
        <v>0.12978000000000001</v>
      </c>
      <c r="BG218" s="163">
        <f t="shared" si="637"/>
        <v>0.12978000000000001</v>
      </c>
      <c r="BH218" s="40" t="s">
        <v>94</v>
      </c>
      <c r="BI218" s="885">
        <v>0.01</v>
      </c>
      <c r="BJ218" s="163">
        <f t="shared" si="618"/>
        <v>4.6349999999999994E-3</v>
      </c>
      <c r="BK218" s="40"/>
      <c r="BL218" s="61">
        <v>0.39</v>
      </c>
      <c r="BM218" s="179">
        <f t="shared" si="619"/>
        <v>0.36153000000000002</v>
      </c>
      <c r="BN218" s="163">
        <f t="shared" si="638"/>
        <v>0.36153000000000002</v>
      </c>
      <c r="BO218" s="39"/>
      <c r="BP218" s="57">
        <v>84.66</v>
      </c>
      <c r="BQ218" s="179">
        <f t="shared" si="620"/>
        <v>78.479819999999989</v>
      </c>
      <c r="BR218" s="163">
        <f t="shared" si="639"/>
        <v>78.479819999999989</v>
      </c>
      <c r="BS218" s="39"/>
      <c r="BT218" s="62">
        <v>16.16</v>
      </c>
      <c r="BU218" s="179">
        <f t="shared" si="621"/>
        <v>14.980319999999999</v>
      </c>
      <c r="BV218" s="163">
        <f t="shared" si="640"/>
        <v>14.980319999999999</v>
      </c>
      <c r="BW218" s="39"/>
      <c r="BX218" s="56">
        <v>0.5</v>
      </c>
      <c r="BY218" s="178">
        <f t="shared" si="622"/>
        <v>0.46350000000000002</v>
      </c>
      <c r="BZ218" s="163">
        <f t="shared" si="641"/>
        <v>0.46350000000000002</v>
      </c>
      <c r="CA218" s="40" t="s">
        <v>94</v>
      </c>
      <c r="CB218" s="58">
        <v>0.06</v>
      </c>
      <c r="CC218" s="179">
        <f t="shared" si="623"/>
        <v>2.7809999999999998E-2</v>
      </c>
      <c r="CD218" s="163">
        <f t="shared" si="642"/>
        <v>5.5619999999999996E-2</v>
      </c>
      <c r="CE218" s="39"/>
      <c r="CF218" s="62">
        <v>138.41999999999999</v>
      </c>
      <c r="CG218" s="179">
        <f t="shared" si="624"/>
        <v>128.31533999999999</v>
      </c>
      <c r="CH218" s="163">
        <f t="shared" si="643"/>
        <v>128.31533999999999</v>
      </c>
      <c r="CI218" s="39"/>
      <c r="CJ218" s="56">
        <v>0.77</v>
      </c>
      <c r="CK218" s="178">
        <f t="shared" si="625"/>
        <v>0.71378999999999992</v>
      </c>
      <c r="CL218" s="163">
        <f t="shared" si="644"/>
        <v>0.71378999999999992</v>
      </c>
      <c r="CM218" s="40"/>
      <c r="CN218" s="86">
        <v>0.1</v>
      </c>
      <c r="CO218" s="179">
        <f t="shared" si="626"/>
        <v>9.2700000000000005E-2</v>
      </c>
      <c r="CP218" s="163">
        <f t="shared" si="645"/>
        <v>9.2700000000000005E-2</v>
      </c>
      <c r="CQ218" s="228" t="s">
        <v>94</v>
      </c>
      <c r="CR218" s="61">
        <v>0.01</v>
      </c>
      <c r="CS218" s="167">
        <f t="shared" si="627"/>
        <v>4.6349999999999994E-3</v>
      </c>
      <c r="CT218" s="40" t="s">
        <v>94</v>
      </c>
      <c r="CU218" s="59">
        <v>0.03</v>
      </c>
      <c r="CV218" s="179">
        <f t="shared" si="628"/>
        <v>1.3904999999999999E-2</v>
      </c>
      <c r="CW218" s="163">
        <f t="shared" si="646"/>
        <v>2.7809999999999998E-2</v>
      </c>
      <c r="CX218" s="39"/>
      <c r="CY218" s="189">
        <v>0.45466000000000001</v>
      </c>
      <c r="CZ218" s="179">
        <f t="shared" si="629"/>
        <v>0.42146982000000005</v>
      </c>
      <c r="DA218" s="163">
        <f t="shared" si="647"/>
        <v>0.42146982000000005</v>
      </c>
      <c r="DB218" s="39"/>
      <c r="DC218" s="63">
        <v>0.2</v>
      </c>
      <c r="DD218" s="179">
        <f t="shared" si="630"/>
        <v>0.18540000000000001</v>
      </c>
      <c r="DE218" s="163">
        <f t="shared" si="648"/>
        <v>0.18540000000000001</v>
      </c>
      <c r="DF218" s="39" t="s">
        <v>94</v>
      </c>
      <c r="DG218" s="62">
        <v>0.05</v>
      </c>
      <c r="DH218" s="729">
        <f t="shared" si="631"/>
        <v>2.3175000000000001E-2</v>
      </c>
      <c r="DI218" s="72">
        <f t="shared" si="649"/>
        <v>4.6350000000000002E-2</v>
      </c>
      <c r="DJ218" s="40" t="s">
        <v>94</v>
      </c>
      <c r="DK218" s="59">
        <v>0.06</v>
      </c>
      <c r="DL218" s="163">
        <f t="shared" si="632"/>
        <v>2.7809999999999998E-2</v>
      </c>
      <c r="DM218" s="178">
        <f t="shared" si="650"/>
        <v>5.5619999999999996E-2</v>
      </c>
      <c r="DN218" s="39"/>
      <c r="DO218" s="63">
        <v>0.3</v>
      </c>
      <c r="DP218" s="179">
        <f t="shared" si="633"/>
        <v>0.27809999999999996</v>
      </c>
      <c r="DQ218" s="221">
        <f t="shared" si="651"/>
        <v>0.27809999999999996</v>
      </c>
      <c r="DR218" s="305"/>
    </row>
    <row r="219" spans="1:122" outlineLevel="1" x14ac:dyDescent="0.25">
      <c r="A219" s="46">
        <f t="shared" si="683"/>
        <v>43306</v>
      </c>
      <c r="B219" s="23">
        <v>937</v>
      </c>
      <c r="C219" s="185">
        <v>7.8</v>
      </c>
      <c r="D219" s="24">
        <v>1</v>
      </c>
      <c r="E219" s="26">
        <v>4961</v>
      </c>
      <c r="F219" s="26">
        <f t="shared" si="652"/>
        <v>4961</v>
      </c>
      <c r="G219" s="163">
        <f t="shared" si="653"/>
        <v>4648.4570000000003</v>
      </c>
      <c r="H219" s="24">
        <v>1</v>
      </c>
      <c r="I219" s="26">
        <v>1138</v>
      </c>
      <c r="J219" s="26">
        <f t="shared" si="654"/>
        <v>1138</v>
      </c>
      <c r="K219" s="163">
        <f t="shared" si="655"/>
        <v>1066.306</v>
      </c>
      <c r="L219" s="49">
        <v>88.8</v>
      </c>
      <c r="M219" s="41">
        <v>233.9</v>
      </c>
      <c r="N219" s="26">
        <v>30</v>
      </c>
      <c r="O219" s="26">
        <f t="shared" si="656"/>
        <v>4836.6666666666679</v>
      </c>
      <c r="P219" s="163">
        <f t="shared" si="657"/>
        <v>4531.9566666666678</v>
      </c>
      <c r="Q219" s="24">
        <v>20</v>
      </c>
      <c r="R219" s="41">
        <v>5.6</v>
      </c>
      <c r="S219" s="41">
        <f t="shared" si="658"/>
        <v>112</v>
      </c>
      <c r="T219" s="168">
        <f t="shared" si="659"/>
        <v>104.944</v>
      </c>
      <c r="U219" s="728"/>
      <c r="V219" s="221">
        <f t="shared" ref="V219" si="690">IF(U219=0,0,IF(COUNT(B219)=0,0,(AVERAGE(B219)*U219/1000)))</f>
        <v>0</v>
      </c>
      <c r="W219" s="185">
        <v>8.8699999999999992</v>
      </c>
      <c r="X219" s="27">
        <v>1</v>
      </c>
      <c r="Y219" s="26">
        <v>923</v>
      </c>
      <c r="Z219" s="186">
        <f t="shared" si="661"/>
        <v>923</v>
      </c>
      <c r="AA219" s="221">
        <f t="shared" si="669"/>
        <v>864.851</v>
      </c>
      <c r="AB219" s="49">
        <v>86.5</v>
      </c>
      <c r="AC219" s="41">
        <v>92.1</v>
      </c>
      <c r="AD219" s="26">
        <v>200</v>
      </c>
      <c r="AE219" s="186">
        <f t="shared" si="662"/>
        <v>27.999999999999972</v>
      </c>
      <c r="AF219" s="163">
        <f t="shared" si="670"/>
        <v>26.235999999999976</v>
      </c>
      <c r="AG219" s="224">
        <v>1</v>
      </c>
      <c r="AH219" s="41">
        <v>0.85399999999999998</v>
      </c>
      <c r="AI219" s="187">
        <f t="shared" si="663"/>
        <v>0.85399999999999998</v>
      </c>
      <c r="AJ219" s="168">
        <f t="shared" si="671"/>
        <v>0.80019799999999996</v>
      </c>
      <c r="AK219" s="870"/>
      <c r="AL219" s="731"/>
      <c r="AM219" s="163">
        <f t="shared" ref="AM219" si="691">IF(AL219=0,0,AVERAGE(B212:B219)*(AL219)/1000)</f>
        <v>0</v>
      </c>
      <c r="AN219" s="29">
        <f t="shared" si="599"/>
        <v>81.394880064503127</v>
      </c>
      <c r="AO219" s="25">
        <f t="shared" si="665"/>
        <v>99.421088904203998</v>
      </c>
      <c r="AP219" s="273">
        <f t="shared" si="666"/>
        <v>99.237499999999997</v>
      </c>
      <c r="AQ219" s="73">
        <v>52</v>
      </c>
      <c r="AR219" s="49"/>
      <c r="AS219" s="41"/>
      <c r="AT219" s="41"/>
      <c r="AU219" s="72">
        <f t="shared" si="667"/>
        <v>0</v>
      </c>
      <c r="AV219" s="222"/>
      <c r="AW219" s="199"/>
      <c r="AX219" s="7" t="s">
        <v>318</v>
      </c>
      <c r="AY219" s="188"/>
      <c r="AZ219" s="39"/>
      <c r="BA219" s="58"/>
      <c r="BB219" s="179">
        <f t="shared" si="616"/>
        <v>0</v>
      </c>
      <c r="BC219" s="163">
        <f t="shared" si="636"/>
        <v>0</v>
      </c>
      <c r="BD219" s="40"/>
      <c r="BE219" s="58"/>
      <c r="BF219" s="179">
        <f t="shared" si="617"/>
        <v>0</v>
      </c>
      <c r="BG219" s="163">
        <f t="shared" si="637"/>
        <v>0</v>
      </c>
      <c r="BH219" s="40" t="s">
        <v>94</v>
      </c>
      <c r="BI219" s="885">
        <v>0.01</v>
      </c>
      <c r="BJ219" s="163">
        <f t="shared" si="618"/>
        <v>4.6850000000000008E-3</v>
      </c>
      <c r="BK219" s="40"/>
      <c r="BL219" s="61"/>
      <c r="BM219" s="179">
        <f t="shared" si="619"/>
        <v>0</v>
      </c>
      <c r="BN219" s="163">
        <f t="shared" si="638"/>
        <v>0</v>
      </c>
      <c r="BO219" s="39"/>
      <c r="BP219" s="57"/>
      <c r="BQ219" s="179">
        <f t="shared" si="620"/>
        <v>0</v>
      </c>
      <c r="BR219" s="163">
        <f t="shared" si="639"/>
        <v>0</v>
      </c>
      <c r="BS219" s="39"/>
      <c r="BT219" s="62"/>
      <c r="BU219" s="179">
        <f t="shared" si="621"/>
        <v>0</v>
      </c>
      <c r="BV219" s="163">
        <f t="shared" si="640"/>
        <v>0</v>
      </c>
      <c r="BW219" s="39"/>
      <c r="BX219" s="56"/>
      <c r="BY219" s="178">
        <f t="shared" si="622"/>
        <v>0</v>
      </c>
      <c r="BZ219" s="163">
        <f t="shared" si="641"/>
        <v>0</v>
      </c>
      <c r="CA219" s="40"/>
      <c r="CB219" s="58"/>
      <c r="CC219" s="179">
        <f t="shared" si="623"/>
        <v>0</v>
      </c>
      <c r="CD219" s="163">
        <f t="shared" si="642"/>
        <v>0</v>
      </c>
      <c r="CE219" s="39"/>
      <c r="CF219" s="62"/>
      <c r="CG219" s="179">
        <f t="shared" si="624"/>
        <v>0</v>
      </c>
      <c r="CH219" s="163">
        <f t="shared" si="643"/>
        <v>0</v>
      </c>
      <c r="CI219" s="39"/>
      <c r="CJ219" s="56"/>
      <c r="CK219" s="178">
        <f t="shared" si="625"/>
        <v>0</v>
      </c>
      <c r="CL219" s="163">
        <f t="shared" si="644"/>
        <v>0</v>
      </c>
      <c r="CM219" s="40"/>
      <c r="CN219" s="86"/>
      <c r="CO219" s="179">
        <f t="shared" si="626"/>
        <v>0</v>
      </c>
      <c r="CP219" s="163">
        <f t="shared" si="645"/>
        <v>0</v>
      </c>
      <c r="CQ219" s="228" t="s">
        <v>94</v>
      </c>
      <c r="CR219" s="61">
        <v>0.01</v>
      </c>
      <c r="CS219" s="167">
        <f t="shared" si="627"/>
        <v>4.6850000000000008E-3</v>
      </c>
      <c r="CT219" s="40"/>
      <c r="CU219" s="59"/>
      <c r="CV219" s="179">
        <f t="shared" si="628"/>
        <v>0</v>
      </c>
      <c r="CW219" s="163">
        <f t="shared" si="646"/>
        <v>0</v>
      </c>
      <c r="CX219" s="39"/>
      <c r="CY219" s="189"/>
      <c r="CZ219" s="179">
        <f t="shared" si="629"/>
        <v>0</v>
      </c>
      <c r="DA219" s="163">
        <f t="shared" si="647"/>
        <v>0</v>
      </c>
      <c r="DB219" s="39"/>
      <c r="DC219" s="63"/>
      <c r="DD219" s="179">
        <f t="shared" si="630"/>
        <v>0</v>
      </c>
      <c r="DE219" s="163">
        <f t="shared" si="648"/>
        <v>0</v>
      </c>
      <c r="DF219" s="39"/>
      <c r="DG219" s="62"/>
      <c r="DH219" s="729">
        <f t="shared" si="631"/>
        <v>0</v>
      </c>
      <c r="DI219" s="72">
        <f t="shared" si="649"/>
        <v>0</v>
      </c>
      <c r="DJ219" s="40"/>
      <c r="DK219" s="59"/>
      <c r="DL219" s="163">
        <f t="shared" si="632"/>
        <v>0</v>
      </c>
      <c r="DM219" s="178">
        <f t="shared" si="650"/>
        <v>0</v>
      </c>
      <c r="DN219" s="39"/>
      <c r="DO219" s="63"/>
      <c r="DP219" s="179">
        <f t="shared" si="633"/>
        <v>0</v>
      </c>
      <c r="DQ219" s="221">
        <f t="shared" si="651"/>
        <v>0</v>
      </c>
      <c r="DR219" s="305"/>
    </row>
    <row r="220" spans="1:122" outlineLevel="1" x14ac:dyDescent="0.25">
      <c r="A220" s="46">
        <f t="shared" si="683"/>
        <v>43307</v>
      </c>
      <c r="B220" s="23">
        <v>840</v>
      </c>
      <c r="C220" s="185">
        <v>7.57</v>
      </c>
      <c r="D220" s="24">
        <v>1</v>
      </c>
      <c r="E220" s="26">
        <v>6360</v>
      </c>
      <c r="F220" s="26">
        <f t="shared" si="652"/>
        <v>6360</v>
      </c>
      <c r="G220" s="163">
        <f t="shared" si="653"/>
        <v>5342.4</v>
      </c>
      <c r="H220" s="24">
        <v>1</v>
      </c>
      <c r="I220" s="26">
        <v>1684</v>
      </c>
      <c r="J220" s="26">
        <f t="shared" si="654"/>
        <v>1684</v>
      </c>
      <c r="K220" s="163">
        <f t="shared" si="655"/>
        <v>1414.56</v>
      </c>
      <c r="L220" s="49">
        <v>86.3</v>
      </c>
      <c r="M220" s="41">
        <v>246.6</v>
      </c>
      <c r="N220" s="26">
        <v>30</v>
      </c>
      <c r="O220" s="26">
        <f t="shared" si="656"/>
        <v>5343.333333333333</v>
      </c>
      <c r="P220" s="163">
        <f t="shared" si="657"/>
        <v>4488.3999999999996</v>
      </c>
      <c r="Q220" s="24">
        <v>20</v>
      </c>
      <c r="R220" s="41">
        <v>6.37</v>
      </c>
      <c r="S220" s="41">
        <f t="shared" si="658"/>
        <v>127.4</v>
      </c>
      <c r="T220" s="168">
        <f t="shared" si="659"/>
        <v>107.01600000000001</v>
      </c>
      <c r="U220" s="28"/>
      <c r="V220" s="221">
        <f t="shared" ref="V220" si="692">IF(U220=0,0,AVERAGE(B218:B220)*(U220)/1000)</f>
        <v>0</v>
      </c>
      <c r="W220" s="185">
        <v>8.7200000000000006</v>
      </c>
      <c r="X220" s="27">
        <v>1</v>
      </c>
      <c r="Y220" s="26">
        <v>1511</v>
      </c>
      <c r="Z220" s="186">
        <f t="shared" si="661"/>
        <v>1511</v>
      </c>
      <c r="AA220" s="221">
        <f t="shared" si="669"/>
        <v>1269.24</v>
      </c>
      <c r="AB220" s="49">
        <v>86.9</v>
      </c>
      <c r="AC220" s="41">
        <v>90.9</v>
      </c>
      <c r="AD220" s="26">
        <v>100</v>
      </c>
      <c r="AE220" s="186">
        <f t="shared" si="662"/>
        <v>40</v>
      </c>
      <c r="AF220" s="163">
        <f t="shared" si="670"/>
        <v>33.6</v>
      </c>
      <c r="AG220" s="224">
        <v>1</v>
      </c>
      <c r="AH220" s="41">
        <v>0.98699999999999999</v>
      </c>
      <c r="AI220" s="187">
        <f t="shared" si="663"/>
        <v>0.98699999999999999</v>
      </c>
      <c r="AJ220" s="168">
        <f t="shared" si="671"/>
        <v>0.82908000000000004</v>
      </c>
      <c r="AK220" s="870"/>
      <c r="AL220" s="731"/>
      <c r="AM220" s="163">
        <f t="shared" ref="AM220" si="693">IF(AL220=0,0,AVERAGE(B215:B220)*(AL220)/1000)</f>
        <v>0</v>
      </c>
      <c r="AN220" s="29">
        <f t="shared" si="599"/>
        <v>76.242138364779876</v>
      </c>
      <c r="AO220" s="25">
        <f t="shared" si="665"/>
        <v>99.251403618215846</v>
      </c>
      <c r="AP220" s="273">
        <f t="shared" si="666"/>
        <v>99.22527472527473</v>
      </c>
      <c r="AQ220" s="259">
        <v>52.12</v>
      </c>
      <c r="AR220" s="49"/>
      <c r="AS220" s="41"/>
      <c r="AT220" s="41"/>
      <c r="AU220" s="71">
        <f t="shared" si="667"/>
        <v>0</v>
      </c>
      <c r="AV220" s="222"/>
      <c r="AW220" s="199"/>
      <c r="AX220" s="7" t="s">
        <v>319</v>
      </c>
      <c r="AY220" s="188"/>
      <c r="AZ220" s="39"/>
      <c r="BA220" s="58"/>
      <c r="BB220" s="179">
        <f t="shared" si="616"/>
        <v>0</v>
      </c>
      <c r="BC220" s="163">
        <f t="shared" si="636"/>
        <v>0</v>
      </c>
      <c r="BD220" s="40"/>
      <c r="BE220" s="58"/>
      <c r="BF220" s="179">
        <f t="shared" si="617"/>
        <v>0</v>
      </c>
      <c r="BG220" s="163">
        <f t="shared" si="637"/>
        <v>0</v>
      </c>
      <c r="BH220" s="40" t="s">
        <v>94</v>
      </c>
      <c r="BI220" s="885">
        <v>0.01</v>
      </c>
      <c r="BJ220" s="163">
        <f t="shared" si="618"/>
        <v>4.2000000000000006E-3</v>
      </c>
      <c r="BK220" s="40"/>
      <c r="BL220" s="61"/>
      <c r="BM220" s="179">
        <f t="shared" si="619"/>
        <v>0</v>
      </c>
      <c r="BN220" s="163">
        <f t="shared" si="638"/>
        <v>0</v>
      </c>
      <c r="BO220" s="39"/>
      <c r="BP220" s="57"/>
      <c r="BQ220" s="179">
        <f t="shared" si="620"/>
        <v>0</v>
      </c>
      <c r="BR220" s="163">
        <f t="shared" si="639"/>
        <v>0</v>
      </c>
      <c r="BS220" s="39"/>
      <c r="BT220" s="62"/>
      <c r="BU220" s="179">
        <f t="shared" si="621"/>
        <v>0</v>
      </c>
      <c r="BV220" s="163">
        <f t="shared" si="640"/>
        <v>0</v>
      </c>
      <c r="BW220" s="39"/>
      <c r="BX220" s="56"/>
      <c r="BY220" s="178">
        <f t="shared" si="622"/>
        <v>0</v>
      </c>
      <c r="BZ220" s="163">
        <f t="shared" si="641"/>
        <v>0</v>
      </c>
      <c r="CA220" s="40"/>
      <c r="CB220" s="58"/>
      <c r="CC220" s="179">
        <f t="shared" si="623"/>
        <v>0</v>
      </c>
      <c r="CD220" s="163">
        <f t="shared" si="642"/>
        <v>0</v>
      </c>
      <c r="CE220" s="39"/>
      <c r="CF220" s="62"/>
      <c r="CG220" s="179">
        <f t="shared" si="624"/>
        <v>0</v>
      </c>
      <c r="CH220" s="163">
        <f t="shared" si="643"/>
        <v>0</v>
      </c>
      <c r="CI220" s="39"/>
      <c r="CJ220" s="56"/>
      <c r="CK220" s="178">
        <f t="shared" si="625"/>
        <v>0</v>
      </c>
      <c r="CL220" s="163">
        <f t="shared" si="644"/>
        <v>0</v>
      </c>
      <c r="CM220" s="40"/>
      <c r="CN220" s="86"/>
      <c r="CO220" s="179">
        <f t="shared" si="626"/>
        <v>0</v>
      </c>
      <c r="CP220" s="163">
        <f t="shared" si="645"/>
        <v>0</v>
      </c>
      <c r="CQ220" s="228" t="s">
        <v>94</v>
      </c>
      <c r="CR220" s="61">
        <v>0.01</v>
      </c>
      <c r="CS220" s="167">
        <f t="shared" si="627"/>
        <v>4.2000000000000006E-3</v>
      </c>
      <c r="CT220" s="40"/>
      <c r="CU220" s="59"/>
      <c r="CV220" s="179">
        <f t="shared" si="628"/>
        <v>0</v>
      </c>
      <c r="CW220" s="163">
        <f t="shared" si="646"/>
        <v>0</v>
      </c>
      <c r="CX220" s="39"/>
      <c r="CY220" s="189"/>
      <c r="CZ220" s="179">
        <f t="shared" si="629"/>
        <v>0</v>
      </c>
      <c r="DA220" s="163">
        <f t="shared" si="647"/>
        <v>0</v>
      </c>
      <c r="DB220" s="39"/>
      <c r="DC220" s="63"/>
      <c r="DD220" s="179">
        <f t="shared" si="630"/>
        <v>0</v>
      </c>
      <c r="DE220" s="163">
        <f t="shared" si="648"/>
        <v>0</v>
      </c>
      <c r="DF220" s="39"/>
      <c r="DG220" s="62"/>
      <c r="DH220" s="729">
        <f t="shared" si="631"/>
        <v>0</v>
      </c>
      <c r="DI220" s="72">
        <f t="shared" si="649"/>
        <v>0</v>
      </c>
      <c r="DJ220" s="40"/>
      <c r="DK220" s="59"/>
      <c r="DL220" s="163">
        <f t="shared" si="632"/>
        <v>0</v>
      </c>
      <c r="DM220" s="178">
        <f t="shared" si="650"/>
        <v>0</v>
      </c>
      <c r="DN220" s="39"/>
      <c r="DO220" s="63"/>
      <c r="DP220" s="179">
        <f t="shared" si="633"/>
        <v>0</v>
      </c>
      <c r="DQ220" s="221">
        <f t="shared" si="651"/>
        <v>0</v>
      </c>
      <c r="DR220" s="305"/>
    </row>
    <row r="221" spans="1:122" outlineLevel="1" x14ac:dyDescent="0.25">
      <c r="A221" s="46">
        <f t="shared" si="683"/>
        <v>43308</v>
      </c>
      <c r="B221" s="23">
        <v>949</v>
      </c>
      <c r="C221" s="185">
        <v>7.97</v>
      </c>
      <c r="D221" s="24">
        <v>1</v>
      </c>
      <c r="E221" s="26">
        <v>6608</v>
      </c>
      <c r="F221" s="26">
        <f t="shared" si="652"/>
        <v>6608</v>
      </c>
      <c r="G221" s="163">
        <f t="shared" si="653"/>
        <v>6270.9920000000002</v>
      </c>
      <c r="H221" s="24">
        <v>1</v>
      </c>
      <c r="I221" s="26">
        <v>915</v>
      </c>
      <c r="J221" s="26">
        <f t="shared" si="654"/>
        <v>915</v>
      </c>
      <c r="K221" s="163">
        <f t="shared" si="655"/>
        <v>868.33500000000004</v>
      </c>
      <c r="L221" s="49">
        <v>89</v>
      </c>
      <c r="M221" s="41">
        <v>299.5</v>
      </c>
      <c r="N221" s="26">
        <v>31</v>
      </c>
      <c r="O221" s="26">
        <f t="shared" si="656"/>
        <v>6790.322580645161</v>
      </c>
      <c r="P221" s="163">
        <f t="shared" si="657"/>
        <v>6444.0161290322576</v>
      </c>
      <c r="Q221" s="24">
        <v>20</v>
      </c>
      <c r="R221" s="41">
        <v>7.21</v>
      </c>
      <c r="S221" s="41">
        <f t="shared" si="658"/>
        <v>144.19999999999999</v>
      </c>
      <c r="T221" s="168">
        <f t="shared" si="659"/>
        <v>136.8458</v>
      </c>
      <c r="U221" s="28"/>
      <c r="V221" s="221">
        <f t="shared" ref="V221" si="694">IF(U221=0,0,IF(COUNT(B221)=0,0,(AVERAGE(B221)*U221/1000)))</f>
        <v>0</v>
      </c>
      <c r="W221" s="185">
        <v>8.77</v>
      </c>
      <c r="X221" s="27">
        <v>1</v>
      </c>
      <c r="Y221" s="26">
        <v>857</v>
      </c>
      <c r="Z221" s="186">
        <f t="shared" si="661"/>
        <v>857</v>
      </c>
      <c r="AA221" s="221">
        <f t="shared" si="669"/>
        <v>813.29300000000001</v>
      </c>
      <c r="AB221" s="49">
        <v>86.1</v>
      </c>
      <c r="AC221" s="41">
        <v>88.7</v>
      </c>
      <c r="AD221" s="26">
        <v>100</v>
      </c>
      <c r="AE221" s="186">
        <f t="shared" si="662"/>
        <v>26.000000000000085</v>
      </c>
      <c r="AF221" s="163">
        <f t="shared" si="670"/>
        <v>24.674000000000081</v>
      </c>
      <c r="AG221" s="224">
        <v>1</v>
      </c>
      <c r="AH221" s="41">
        <v>0.66700000000000004</v>
      </c>
      <c r="AI221" s="187">
        <f t="shared" si="663"/>
        <v>0.66700000000000004</v>
      </c>
      <c r="AJ221" s="168">
        <f t="shared" si="671"/>
        <v>0.63298300000000007</v>
      </c>
      <c r="AK221" s="870"/>
      <c r="AL221" s="731"/>
      <c r="AM221" s="163">
        <f t="shared" ref="AM221" si="695">IF(AL221=0,0,AVERAGE(B214:B221)*(AL221)/1000)</f>
        <v>0</v>
      </c>
      <c r="AN221" s="29">
        <f t="shared" si="599"/>
        <v>87.030871670702183</v>
      </c>
      <c r="AO221" s="25">
        <f t="shared" si="665"/>
        <v>99.617102137767219</v>
      </c>
      <c r="AP221" s="273">
        <f t="shared" si="666"/>
        <v>99.53744798890429</v>
      </c>
      <c r="AQ221" s="73">
        <v>51.9</v>
      </c>
      <c r="AR221" s="49"/>
      <c r="AS221" s="41"/>
      <c r="AT221" s="41"/>
      <c r="AU221" s="72">
        <f t="shared" si="667"/>
        <v>0</v>
      </c>
      <c r="AV221" s="222"/>
      <c r="AW221" s="199"/>
      <c r="AX221" s="7" t="s">
        <v>320</v>
      </c>
      <c r="AY221" s="188"/>
      <c r="AZ221" s="39"/>
      <c r="BA221" s="58"/>
      <c r="BB221" s="179">
        <f t="shared" si="616"/>
        <v>0</v>
      </c>
      <c r="BC221" s="163">
        <f t="shared" si="636"/>
        <v>0</v>
      </c>
      <c r="BD221" s="40"/>
      <c r="BE221" s="58"/>
      <c r="BF221" s="179">
        <f t="shared" si="617"/>
        <v>0</v>
      </c>
      <c r="BG221" s="163">
        <f t="shared" si="637"/>
        <v>0</v>
      </c>
      <c r="BH221" s="40" t="s">
        <v>94</v>
      </c>
      <c r="BI221" s="885">
        <v>0.01</v>
      </c>
      <c r="BJ221" s="163">
        <f t="shared" si="618"/>
        <v>4.7450000000000001E-3</v>
      </c>
      <c r="BK221" s="40"/>
      <c r="BL221" s="61"/>
      <c r="BM221" s="179">
        <f t="shared" si="619"/>
        <v>0</v>
      </c>
      <c r="BN221" s="163">
        <f t="shared" si="638"/>
        <v>0</v>
      </c>
      <c r="BO221" s="39"/>
      <c r="BP221" s="57"/>
      <c r="BQ221" s="179">
        <f t="shared" si="620"/>
        <v>0</v>
      </c>
      <c r="BR221" s="163">
        <f t="shared" si="639"/>
        <v>0</v>
      </c>
      <c r="BS221" s="39"/>
      <c r="BT221" s="62"/>
      <c r="BU221" s="179">
        <f t="shared" si="621"/>
        <v>0</v>
      </c>
      <c r="BV221" s="163">
        <f t="shared" si="640"/>
        <v>0</v>
      </c>
      <c r="BW221" s="39"/>
      <c r="BX221" s="56"/>
      <c r="BY221" s="178">
        <f t="shared" si="622"/>
        <v>0</v>
      </c>
      <c r="BZ221" s="163">
        <f t="shared" si="641"/>
        <v>0</v>
      </c>
      <c r="CA221" s="40"/>
      <c r="CB221" s="58"/>
      <c r="CC221" s="179">
        <f t="shared" si="623"/>
        <v>0</v>
      </c>
      <c r="CD221" s="163">
        <f t="shared" si="642"/>
        <v>0</v>
      </c>
      <c r="CE221" s="39"/>
      <c r="CF221" s="62"/>
      <c r="CG221" s="179">
        <f t="shared" si="624"/>
        <v>0</v>
      </c>
      <c r="CH221" s="163">
        <f t="shared" si="643"/>
        <v>0</v>
      </c>
      <c r="CI221" s="39"/>
      <c r="CJ221" s="56"/>
      <c r="CK221" s="178">
        <f t="shared" si="625"/>
        <v>0</v>
      </c>
      <c r="CL221" s="163">
        <f t="shared" si="644"/>
        <v>0</v>
      </c>
      <c r="CM221" s="40"/>
      <c r="CN221" s="86"/>
      <c r="CO221" s="179">
        <f t="shared" si="626"/>
        <v>0</v>
      </c>
      <c r="CP221" s="163">
        <f t="shared" si="645"/>
        <v>0</v>
      </c>
      <c r="CQ221" s="228" t="s">
        <v>94</v>
      </c>
      <c r="CR221" s="61">
        <v>0.01</v>
      </c>
      <c r="CS221" s="167">
        <f t="shared" si="627"/>
        <v>4.7450000000000001E-3</v>
      </c>
      <c r="CT221" s="40"/>
      <c r="CU221" s="59"/>
      <c r="CV221" s="179">
        <f t="shared" si="628"/>
        <v>0</v>
      </c>
      <c r="CW221" s="163">
        <f t="shared" si="646"/>
        <v>0</v>
      </c>
      <c r="CX221" s="39"/>
      <c r="CY221" s="189"/>
      <c r="CZ221" s="179">
        <f t="shared" si="629"/>
        <v>0</v>
      </c>
      <c r="DA221" s="163">
        <f t="shared" si="647"/>
        <v>0</v>
      </c>
      <c r="DB221" s="39"/>
      <c r="DC221" s="63"/>
      <c r="DD221" s="179">
        <f t="shared" si="630"/>
        <v>0</v>
      </c>
      <c r="DE221" s="163">
        <f t="shared" si="648"/>
        <v>0</v>
      </c>
      <c r="DF221" s="39"/>
      <c r="DG221" s="62"/>
      <c r="DH221" s="729">
        <f t="shared" si="631"/>
        <v>0</v>
      </c>
      <c r="DI221" s="72">
        <f t="shared" si="649"/>
        <v>0</v>
      </c>
      <c r="DJ221" s="40"/>
      <c r="DK221" s="59"/>
      <c r="DL221" s="163">
        <f t="shared" si="632"/>
        <v>0</v>
      </c>
      <c r="DM221" s="178">
        <f t="shared" si="650"/>
        <v>0</v>
      </c>
      <c r="DN221" s="39"/>
      <c r="DO221" s="63"/>
      <c r="DP221" s="179">
        <f t="shared" si="633"/>
        <v>0</v>
      </c>
      <c r="DQ221" s="221">
        <f t="shared" si="651"/>
        <v>0</v>
      </c>
      <c r="DR221" s="305"/>
    </row>
    <row r="222" spans="1:122" outlineLevel="1" x14ac:dyDescent="0.25">
      <c r="A222" s="46">
        <f t="shared" si="683"/>
        <v>43309</v>
      </c>
      <c r="B222" s="23">
        <v>537</v>
      </c>
      <c r="C222" s="185">
        <v>6.82</v>
      </c>
      <c r="D222" s="24">
        <v>1</v>
      </c>
      <c r="E222" s="26">
        <v>6999</v>
      </c>
      <c r="F222" s="26">
        <f t="shared" si="652"/>
        <v>6999</v>
      </c>
      <c r="G222" s="163">
        <f t="shared" si="653"/>
        <v>3758.4630000000002</v>
      </c>
      <c r="H222" s="24">
        <v>1</v>
      </c>
      <c r="I222" s="26">
        <v>1016</v>
      </c>
      <c r="J222" s="26">
        <f t="shared" si="654"/>
        <v>1016</v>
      </c>
      <c r="K222" s="163">
        <f t="shared" si="655"/>
        <v>545.59199999999998</v>
      </c>
      <c r="L222" s="49">
        <v>89</v>
      </c>
      <c r="M222" s="41">
        <v>307.10000000000002</v>
      </c>
      <c r="N222" s="26">
        <v>31</v>
      </c>
      <c r="O222" s="26">
        <f t="shared" si="656"/>
        <v>7035.4838709677433</v>
      </c>
      <c r="P222" s="163">
        <f t="shared" si="657"/>
        <v>3778.0548387096778</v>
      </c>
      <c r="Q222" s="24">
        <v>20</v>
      </c>
      <c r="R222" s="41">
        <v>19.399999999999999</v>
      </c>
      <c r="S222" s="41">
        <f t="shared" si="658"/>
        <v>388</v>
      </c>
      <c r="T222" s="168">
        <f t="shared" si="659"/>
        <v>208.35599999999999</v>
      </c>
      <c r="U222" s="28"/>
      <c r="V222" s="221">
        <f t="shared" ref="V222" si="696">IF(U222=0,0,AVERAGE(B220:B222)*(U222)/1000)</f>
        <v>0</v>
      </c>
      <c r="W222" s="185">
        <v>8.52</v>
      </c>
      <c r="X222" s="27">
        <v>1</v>
      </c>
      <c r="Y222" s="26">
        <v>865</v>
      </c>
      <c r="Z222" s="186">
        <f t="shared" si="661"/>
        <v>865</v>
      </c>
      <c r="AA222" s="221">
        <f t="shared" si="669"/>
        <v>464.505</v>
      </c>
      <c r="AB222" s="49">
        <v>87.2</v>
      </c>
      <c r="AC222" s="41">
        <v>96.2</v>
      </c>
      <c r="AD222" s="26">
        <v>100</v>
      </c>
      <c r="AE222" s="186">
        <f t="shared" si="662"/>
        <v>90</v>
      </c>
      <c r="AF222" s="163">
        <f t="shared" si="670"/>
        <v>48.33</v>
      </c>
      <c r="AG222" s="224">
        <v>2</v>
      </c>
      <c r="AH222" s="41">
        <v>12.6</v>
      </c>
      <c r="AI222" s="187">
        <f t="shared" si="663"/>
        <v>25.2</v>
      </c>
      <c r="AJ222" s="168">
        <f t="shared" si="671"/>
        <v>13.532399999999999</v>
      </c>
      <c r="AK222" s="870"/>
      <c r="AL222" s="731"/>
      <c r="AM222" s="163">
        <f t="shared" ref="AM222" si="697">IF(AL222=0,0,AVERAGE(B217:B222)*(AL222)/1000)</f>
        <v>0</v>
      </c>
      <c r="AN222" s="29">
        <f t="shared" si="599"/>
        <v>87.641091584512083</v>
      </c>
      <c r="AO222" s="25">
        <f t="shared" si="665"/>
        <v>98.720770288858319</v>
      </c>
      <c r="AP222" s="273">
        <f t="shared" si="666"/>
        <v>93.505154639175259</v>
      </c>
      <c r="AQ222" s="259">
        <v>54.9</v>
      </c>
      <c r="AR222" s="49"/>
      <c r="AS222" s="41"/>
      <c r="AT222" s="41"/>
      <c r="AU222" s="71">
        <f t="shared" si="667"/>
        <v>0</v>
      </c>
      <c r="AV222" s="222"/>
      <c r="AW222" s="199" t="s">
        <v>321</v>
      </c>
      <c r="AX222" s="7" t="s">
        <v>340</v>
      </c>
      <c r="AY222" s="188"/>
      <c r="AZ222" s="39"/>
      <c r="BA222" s="58"/>
      <c r="BB222" s="179">
        <f t="shared" si="616"/>
        <v>0</v>
      </c>
      <c r="BC222" s="163">
        <f t="shared" si="636"/>
        <v>0</v>
      </c>
      <c r="BD222" s="40"/>
      <c r="BE222" s="58"/>
      <c r="BF222" s="179">
        <f t="shared" si="617"/>
        <v>0</v>
      </c>
      <c r="BG222" s="163">
        <f t="shared" si="637"/>
        <v>0</v>
      </c>
      <c r="BH222" s="40" t="s">
        <v>94</v>
      </c>
      <c r="BI222" s="885">
        <v>0.01</v>
      </c>
      <c r="BJ222" s="163">
        <f t="shared" si="618"/>
        <v>2.6849999999999999E-3</v>
      </c>
      <c r="BK222" s="40"/>
      <c r="BL222" s="61"/>
      <c r="BM222" s="179">
        <f t="shared" si="619"/>
        <v>0</v>
      </c>
      <c r="BN222" s="163">
        <f t="shared" si="638"/>
        <v>0</v>
      </c>
      <c r="BO222" s="39"/>
      <c r="BP222" s="57"/>
      <c r="BQ222" s="179">
        <f t="shared" si="620"/>
        <v>0</v>
      </c>
      <c r="BR222" s="163">
        <f t="shared" si="639"/>
        <v>0</v>
      </c>
      <c r="BS222" s="39"/>
      <c r="BT222" s="62"/>
      <c r="BU222" s="179">
        <f t="shared" si="621"/>
        <v>0</v>
      </c>
      <c r="BV222" s="163">
        <f t="shared" si="640"/>
        <v>0</v>
      </c>
      <c r="BW222" s="39"/>
      <c r="BX222" s="56"/>
      <c r="BY222" s="178">
        <f t="shared" si="622"/>
        <v>0</v>
      </c>
      <c r="BZ222" s="163">
        <f t="shared" si="641"/>
        <v>0</v>
      </c>
      <c r="CA222" s="40"/>
      <c r="CB222" s="58"/>
      <c r="CC222" s="179">
        <f t="shared" si="623"/>
        <v>0</v>
      </c>
      <c r="CD222" s="163">
        <f t="shared" si="642"/>
        <v>0</v>
      </c>
      <c r="CE222" s="39"/>
      <c r="CF222" s="62"/>
      <c r="CG222" s="179">
        <f t="shared" si="624"/>
        <v>0</v>
      </c>
      <c r="CH222" s="163">
        <f t="shared" si="643"/>
        <v>0</v>
      </c>
      <c r="CI222" s="39"/>
      <c r="CJ222" s="56"/>
      <c r="CK222" s="178">
        <f t="shared" si="625"/>
        <v>0</v>
      </c>
      <c r="CL222" s="163">
        <f t="shared" si="644"/>
        <v>0</v>
      </c>
      <c r="CM222" s="40"/>
      <c r="CN222" s="86"/>
      <c r="CO222" s="179">
        <f t="shared" si="626"/>
        <v>0</v>
      </c>
      <c r="CP222" s="163">
        <f t="shared" si="645"/>
        <v>0</v>
      </c>
      <c r="CQ222" s="228" t="s">
        <v>94</v>
      </c>
      <c r="CR222" s="61">
        <v>0.01</v>
      </c>
      <c r="CS222" s="167">
        <f t="shared" si="627"/>
        <v>2.6849999999999999E-3</v>
      </c>
      <c r="CT222" s="40"/>
      <c r="CU222" s="59"/>
      <c r="CV222" s="179">
        <f t="shared" si="628"/>
        <v>0</v>
      </c>
      <c r="CW222" s="163">
        <f t="shared" si="646"/>
        <v>0</v>
      </c>
      <c r="CX222" s="39"/>
      <c r="CY222" s="189"/>
      <c r="CZ222" s="179">
        <f t="shared" si="629"/>
        <v>0</v>
      </c>
      <c r="DA222" s="163">
        <f t="shared" si="647"/>
        <v>0</v>
      </c>
      <c r="DB222" s="39"/>
      <c r="DC222" s="63"/>
      <c r="DD222" s="179">
        <f t="shared" si="630"/>
        <v>0</v>
      </c>
      <c r="DE222" s="163">
        <f t="shared" si="648"/>
        <v>0</v>
      </c>
      <c r="DF222" s="39"/>
      <c r="DG222" s="62"/>
      <c r="DH222" s="729">
        <f t="shared" si="631"/>
        <v>0</v>
      </c>
      <c r="DI222" s="72">
        <f t="shared" si="649"/>
        <v>0</v>
      </c>
      <c r="DJ222" s="40"/>
      <c r="DK222" s="59"/>
      <c r="DL222" s="163">
        <f t="shared" si="632"/>
        <v>0</v>
      </c>
      <c r="DM222" s="178">
        <f t="shared" si="650"/>
        <v>0</v>
      </c>
      <c r="DN222" s="39"/>
      <c r="DO222" s="63"/>
      <c r="DP222" s="179">
        <f t="shared" si="633"/>
        <v>0</v>
      </c>
      <c r="DQ222" s="221">
        <f t="shared" si="651"/>
        <v>0</v>
      </c>
      <c r="DR222" s="305"/>
    </row>
    <row r="223" spans="1:122" outlineLevel="1" x14ac:dyDescent="0.25">
      <c r="A223" s="46">
        <f t="shared" si="683"/>
        <v>43310</v>
      </c>
      <c r="B223" s="23"/>
      <c r="C223" s="185"/>
      <c r="D223" s="24">
        <v>1</v>
      </c>
      <c r="E223" s="26"/>
      <c r="F223" s="26">
        <f t="shared" si="652"/>
        <v>0</v>
      </c>
      <c r="G223" s="163">
        <f t="shared" si="653"/>
        <v>0</v>
      </c>
      <c r="H223" s="24">
        <v>1</v>
      </c>
      <c r="I223" s="26"/>
      <c r="J223" s="26">
        <f t="shared" si="654"/>
        <v>0</v>
      </c>
      <c r="K223" s="163">
        <f t="shared" si="655"/>
        <v>0</v>
      </c>
      <c r="L223" s="49"/>
      <c r="M223" s="41"/>
      <c r="N223" s="26">
        <v>30</v>
      </c>
      <c r="O223" s="26">
        <f t="shared" si="656"/>
        <v>0</v>
      </c>
      <c r="P223" s="163">
        <f t="shared" si="657"/>
        <v>0</v>
      </c>
      <c r="Q223" s="24">
        <v>20</v>
      </c>
      <c r="R223" s="41"/>
      <c r="S223" s="41">
        <f t="shared" si="658"/>
        <v>0</v>
      </c>
      <c r="T223" s="168">
        <f t="shared" si="659"/>
        <v>0</v>
      </c>
      <c r="U223" s="28"/>
      <c r="V223" s="221">
        <f t="shared" ref="V223" si="698">IF(U223=0,0,IF(COUNT(B223)=0,0,(AVERAGE(B223)*U223/1000)))</f>
        <v>0</v>
      </c>
      <c r="W223" s="185"/>
      <c r="X223" s="27">
        <v>1</v>
      </c>
      <c r="Y223" s="26"/>
      <c r="Z223" s="186">
        <f t="shared" si="661"/>
        <v>0</v>
      </c>
      <c r="AA223" s="221">
        <f t="shared" si="669"/>
        <v>0</v>
      </c>
      <c r="AB223" s="49"/>
      <c r="AC223" s="41"/>
      <c r="AD223" s="26">
        <v>100</v>
      </c>
      <c r="AE223" s="186">
        <f t="shared" si="662"/>
        <v>0</v>
      </c>
      <c r="AF223" s="163">
        <f t="shared" si="670"/>
        <v>0</v>
      </c>
      <c r="AG223" s="224">
        <v>1</v>
      </c>
      <c r="AH223" s="41"/>
      <c r="AI223" s="187">
        <f t="shared" si="663"/>
        <v>0</v>
      </c>
      <c r="AJ223" s="168">
        <f t="shared" si="671"/>
        <v>0</v>
      </c>
      <c r="AK223" s="870"/>
      <c r="AL223" s="731"/>
      <c r="AM223" s="163">
        <f t="shared" ref="AM223" si="699">IF(AL223=0,0,AVERAGE(B216:B223)*(AL223)/1000)</f>
        <v>0</v>
      </c>
      <c r="AN223" s="29">
        <f t="shared" si="599"/>
        <v>0</v>
      </c>
      <c r="AO223" s="25">
        <f t="shared" si="665"/>
        <v>0</v>
      </c>
      <c r="AP223" s="273">
        <f t="shared" si="666"/>
        <v>0</v>
      </c>
      <c r="AQ223" s="73"/>
      <c r="AR223" s="49"/>
      <c r="AS223" s="41"/>
      <c r="AT223" s="41"/>
      <c r="AU223" s="72">
        <f t="shared" si="667"/>
        <v>0</v>
      </c>
      <c r="AV223" s="222"/>
      <c r="AW223" s="199"/>
      <c r="AX223" s="67" t="s">
        <v>341</v>
      </c>
      <c r="AY223" s="188"/>
      <c r="AZ223" s="39"/>
      <c r="BA223" s="58"/>
      <c r="BB223" s="179">
        <f t="shared" si="616"/>
        <v>0</v>
      </c>
      <c r="BC223" s="163">
        <f t="shared" si="636"/>
        <v>0</v>
      </c>
      <c r="BD223" s="40"/>
      <c r="BE223" s="58"/>
      <c r="BF223" s="179">
        <f t="shared" si="617"/>
        <v>0</v>
      </c>
      <c r="BG223" s="163">
        <f t="shared" si="637"/>
        <v>0</v>
      </c>
      <c r="BH223" s="40"/>
      <c r="BI223" s="885"/>
      <c r="BJ223" s="163">
        <f t="shared" si="618"/>
        <v>0</v>
      </c>
      <c r="BK223" s="40"/>
      <c r="BL223" s="61"/>
      <c r="BM223" s="179">
        <f t="shared" si="619"/>
        <v>0</v>
      </c>
      <c r="BN223" s="163">
        <f t="shared" si="638"/>
        <v>0</v>
      </c>
      <c r="BO223" s="39"/>
      <c r="BP223" s="57"/>
      <c r="BQ223" s="179">
        <f t="shared" si="620"/>
        <v>0</v>
      </c>
      <c r="BR223" s="163">
        <f t="shared" si="639"/>
        <v>0</v>
      </c>
      <c r="BS223" s="39"/>
      <c r="BT223" s="62"/>
      <c r="BU223" s="179">
        <f t="shared" si="621"/>
        <v>0</v>
      </c>
      <c r="BV223" s="163">
        <f t="shared" si="640"/>
        <v>0</v>
      </c>
      <c r="BW223" s="39"/>
      <c r="BX223" s="56"/>
      <c r="BY223" s="178">
        <f t="shared" si="622"/>
        <v>0</v>
      </c>
      <c r="BZ223" s="163">
        <f t="shared" si="641"/>
        <v>0</v>
      </c>
      <c r="CA223" s="40"/>
      <c r="CB223" s="58"/>
      <c r="CC223" s="179">
        <f t="shared" si="623"/>
        <v>0</v>
      </c>
      <c r="CD223" s="163">
        <f t="shared" si="642"/>
        <v>0</v>
      </c>
      <c r="CE223" s="39"/>
      <c r="CF223" s="62"/>
      <c r="CG223" s="179">
        <f t="shared" si="624"/>
        <v>0</v>
      </c>
      <c r="CH223" s="163">
        <f t="shared" si="643"/>
        <v>0</v>
      </c>
      <c r="CI223" s="39"/>
      <c r="CJ223" s="56"/>
      <c r="CK223" s="178">
        <f t="shared" si="625"/>
        <v>0</v>
      </c>
      <c r="CL223" s="163">
        <f t="shared" si="644"/>
        <v>0</v>
      </c>
      <c r="CM223" s="40"/>
      <c r="CN223" s="86"/>
      <c r="CO223" s="179">
        <f t="shared" si="626"/>
        <v>0</v>
      </c>
      <c r="CP223" s="163">
        <f t="shared" si="645"/>
        <v>0</v>
      </c>
      <c r="CQ223" s="228"/>
      <c r="CR223" s="61"/>
      <c r="CS223" s="167">
        <f t="shared" si="627"/>
        <v>0</v>
      </c>
      <c r="CT223" s="40"/>
      <c r="CU223" s="59"/>
      <c r="CV223" s="179">
        <f t="shared" si="628"/>
        <v>0</v>
      </c>
      <c r="CW223" s="163">
        <f t="shared" si="646"/>
        <v>0</v>
      </c>
      <c r="CX223" s="39"/>
      <c r="CY223" s="189"/>
      <c r="CZ223" s="179">
        <f t="shared" si="629"/>
        <v>0</v>
      </c>
      <c r="DA223" s="163">
        <f t="shared" si="647"/>
        <v>0</v>
      </c>
      <c r="DB223" s="39"/>
      <c r="DC223" s="63"/>
      <c r="DD223" s="179">
        <f t="shared" si="630"/>
        <v>0</v>
      </c>
      <c r="DE223" s="163">
        <f t="shared" si="648"/>
        <v>0</v>
      </c>
      <c r="DF223" s="39"/>
      <c r="DG223" s="62"/>
      <c r="DH223" s="729">
        <f t="shared" si="631"/>
        <v>0</v>
      </c>
      <c r="DI223" s="72">
        <f t="shared" si="649"/>
        <v>0</v>
      </c>
      <c r="DJ223" s="40"/>
      <c r="DK223" s="59"/>
      <c r="DL223" s="163">
        <f t="shared" si="632"/>
        <v>0</v>
      </c>
      <c r="DM223" s="178">
        <f t="shared" si="650"/>
        <v>0</v>
      </c>
      <c r="DN223" s="39"/>
      <c r="DO223" s="63"/>
      <c r="DP223" s="179">
        <f t="shared" si="633"/>
        <v>0</v>
      </c>
      <c r="DQ223" s="221">
        <f t="shared" si="651"/>
        <v>0</v>
      </c>
      <c r="DR223" s="305"/>
    </row>
    <row r="224" spans="1:122" outlineLevel="1" x14ac:dyDescent="0.25">
      <c r="A224" s="46">
        <f t="shared" si="683"/>
        <v>43311</v>
      </c>
      <c r="B224" s="23">
        <v>452</v>
      </c>
      <c r="C224" s="185">
        <v>7.05</v>
      </c>
      <c r="D224" s="24">
        <v>1</v>
      </c>
      <c r="E224" s="26">
        <v>5470</v>
      </c>
      <c r="F224" s="26">
        <f t="shared" si="652"/>
        <v>5470</v>
      </c>
      <c r="G224" s="163">
        <f t="shared" si="653"/>
        <v>2472.44</v>
      </c>
      <c r="H224" s="24">
        <v>1</v>
      </c>
      <c r="I224" s="26">
        <v>929</v>
      </c>
      <c r="J224" s="26">
        <f t="shared" si="654"/>
        <v>929</v>
      </c>
      <c r="K224" s="163">
        <f t="shared" si="655"/>
        <v>419.90800000000002</v>
      </c>
      <c r="L224" s="49">
        <v>87.3</v>
      </c>
      <c r="M224" s="41">
        <v>259</v>
      </c>
      <c r="N224" s="26">
        <v>31</v>
      </c>
      <c r="O224" s="26">
        <f t="shared" si="656"/>
        <v>5538.7096774193551</v>
      </c>
      <c r="P224" s="163">
        <f t="shared" si="657"/>
        <v>2503.4967741935484</v>
      </c>
      <c r="Q224" s="24">
        <v>20</v>
      </c>
      <c r="R224" s="41">
        <v>19.2</v>
      </c>
      <c r="S224" s="41">
        <f t="shared" si="658"/>
        <v>384</v>
      </c>
      <c r="T224" s="168">
        <f t="shared" si="659"/>
        <v>173.56800000000001</v>
      </c>
      <c r="U224" s="28"/>
      <c r="V224" s="221">
        <f t="shared" ref="V224" si="700">IF(U224=0,0,AVERAGE(B222:B224)*(U224)/1000)</f>
        <v>0</v>
      </c>
      <c r="W224" s="185">
        <v>10.64</v>
      </c>
      <c r="X224" s="27">
        <v>1</v>
      </c>
      <c r="Y224" s="26">
        <v>808</v>
      </c>
      <c r="Z224" s="186">
        <f t="shared" si="661"/>
        <v>808</v>
      </c>
      <c r="AA224" s="221">
        <f t="shared" si="669"/>
        <v>365.21600000000001</v>
      </c>
      <c r="AB224" s="49">
        <v>89.2</v>
      </c>
      <c r="AC224" s="41">
        <v>109.2</v>
      </c>
      <c r="AD224" s="26">
        <v>100</v>
      </c>
      <c r="AE224" s="186">
        <f t="shared" si="662"/>
        <v>200</v>
      </c>
      <c r="AF224" s="163">
        <f t="shared" si="670"/>
        <v>90.4</v>
      </c>
      <c r="AG224" s="224">
        <v>1</v>
      </c>
      <c r="AH224" s="41">
        <v>3.1</v>
      </c>
      <c r="AI224" s="187">
        <f t="shared" si="663"/>
        <v>3.1</v>
      </c>
      <c r="AJ224" s="168">
        <f t="shared" si="671"/>
        <v>1.4012</v>
      </c>
      <c r="AK224" s="870"/>
      <c r="AL224" s="731"/>
      <c r="AM224" s="163">
        <f t="shared" ref="AM224" si="701">IF(AL224=0,0,AVERAGE(B219:B224)*(AL224)/1000)</f>
        <v>0</v>
      </c>
      <c r="AN224" s="29">
        <f t="shared" si="599"/>
        <v>85.228519195612435</v>
      </c>
      <c r="AO224" s="25">
        <f t="shared" si="665"/>
        <v>96.389050669772857</v>
      </c>
      <c r="AP224" s="273">
        <f t="shared" si="666"/>
        <v>99.192708333333329</v>
      </c>
      <c r="AQ224" s="259">
        <v>54</v>
      </c>
      <c r="AR224" s="49"/>
      <c r="AS224" s="41"/>
      <c r="AT224" s="41"/>
      <c r="AU224" s="71">
        <f t="shared" si="667"/>
        <v>0</v>
      </c>
      <c r="AV224" s="222"/>
      <c r="AW224" s="199" t="s">
        <v>343</v>
      </c>
      <c r="AX224" s="7" t="s">
        <v>342</v>
      </c>
      <c r="AY224" s="188"/>
      <c r="AZ224" s="39"/>
      <c r="BA224" s="58"/>
      <c r="BB224" s="179">
        <f t="shared" si="616"/>
        <v>0</v>
      </c>
      <c r="BC224" s="163">
        <f t="shared" si="636"/>
        <v>0</v>
      </c>
      <c r="BD224" s="40"/>
      <c r="BE224" s="58"/>
      <c r="BF224" s="179">
        <f t="shared" si="617"/>
        <v>0</v>
      </c>
      <c r="BG224" s="163">
        <f t="shared" si="637"/>
        <v>0</v>
      </c>
      <c r="BH224" s="40" t="s">
        <v>94</v>
      </c>
      <c r="BI224" s="885">
        <v>0.01</v>
      </c>
      <c r="BJ224" s="163">
        <f t="shared" si="618"/>
        <v>2.2600000000000003E-3</v>
      </c>
      <c r="BK224" s="40"/>
      <c r="BL224" s="61"/>
      <c r="BM224" s="179">
        <f t="shared" si="619"/>
        <v>0</v>
      </c>
      <c r="BN224" s="163">
        <f t="shared" si="638"/>
        <v>0</v>
      </c>
      <c r="BO224" s="39"/>
      <c r="BP224" s="57"/>
      <c r="BQ224" s="179">
        <f t="shared" si="620"/>
        <v>0</v>
      </c>
      <c r="BR224" s="163">
        <f t="shared" si="639"/>
        <v>0</v>
      </c>
      <c r="BS224" s="39"/>
      <c r="BT224" s="62"/>
      <c r="BU224" s="179">
        <f t="shared" si="621"/>
        <v>0</v>
      </c>
      <c r="BV224" s="163">
        <f t="shared" si="640"/>
        <v>0</v>
      </c>
      <c r="BW224" s="39"/>
      <c r="BX224" s="56"/>
      <c r="BY224" s="178">
        <f t="shared" si="622"/>
        <v>0</v>
      </c>
      <c r="BZ224" s="163">
        <f t="shared" si="641"/>
        <v>0</v>
      </c>
      <c r="CA224" s="40"/>
      <c r="CB224" s="58"/>
      <c r="CC224" s="179">
        <f t="shared" si="623"/>
        <v>0</v>
      </c>
      <c r="CD224" s="163">
        <f t="shared" si="642"/>
        <v>0</v>
      </c>
      <c r="CE224" s="39"/>
      <c r="CF224" s="62"/>
      <c r="CG224" s="179">
        <f t="shared" si="624"/>
        <v>0</v>
      </c>
      <c r="CH224" s="163">
        <f t="shared" si="643"/>
        <v>0</v>
      </c>
      <c r="CI224" s="39"/>
      <c r="CJ224" s="56"/>
      <c r="CK224" s="178">
        <f t="shared" si="625"/>
        <v>0</v>
      </c>
      <c r="CL224" s="163">
        <f t="shared" si="644"/>
        <v>0</v>
      </c>
      <c r="CM224" s="40"/>
      <c r="CN224" s="86"/>
      <c r="CO224" s="179">
        <f t="shared" si="626"/>
        <v>0</v>
      </c>
      <c r="CP224" s="163">
        <f t="shared" si="645"/>
        <v>0</v>
      </c>
      <c r="CQ224" s="228" t="s">
        <v>94</v>
      </c>
      <c r="CR224" s="61">
        <v>0.01</v>
      </c>
      <c r="CS224" s="167">
        <f t="shared" si="627"/>
        <v>2.2600000000000003E-3</v>
      </c>
      <c r="CT224" s="40"/>
      <c r="CU224" s="59"/>
      <c r="CV224" s="179">
        <f t="shared" si="628"/>
        <v>0</v>
      </c>
      <c r="CW224" s="163">
        <f t="shared" si="646"/>
        <v>0</v>
      </c>
      <c r="CX224" s="39"/>
      <c r="CY224" s="189"/>
      <c r="CZ224" s="179">
        <f t="shared" si="629"/>
        <v>0</v>
      </c>
      <c r="DA224" s="163">
        <f t="shared" si="647"/>
        <v>0</v>
      </c>
      <c r="DB224" s="39"/>
      <c r="DC224" s="63"/>
      <c r="DD224" s="179">
        <f t="shared" si="630"/>
        <v>0</v>
      </c>
      <c r="DE224" s="163">
        <f t="shared" si="648"/>
        <v>0</v>
      </c>
      <c r="DF224" s="39"/>
      <c r="DG224" s="62"/>
      <c r="DH224" s="729">
        <f t="shared" si="631"/>
        <v>0</v>
      </c>
      <c r="DI224" s="72">
        <f t="shared" si="649"/>
        <v>0</v>
      </c>
      <c r="DJ224" s="40"/>
      <c r="DK224" s="59"/>
      <c r="DL224" s="163">
        <f t="shared" si="632"/>
        <v>0</v>
      </c>
      <c r="DM224" s="178">
        <f t="shared" si="650"/>
        <v>0</v>
      </c>
      <c r="DN224" s="39"/>
      <c r="DO224" s="63"/>
      <c r="DP224" s="179">
        <f t="shared" si="633"/>
        <v>0</v>
      </c>
      <c r="DQ224" s="221">
        <f t="shared" si="651"/>
        <v>0</v>
      </c>
      <c r="DR224" s="305"/>
    </row>
    <row r="225" spans="1:122" outlineLevel="1" x14ac:dyDescent="0.25">
      <c r="A225" s="46">
        <f t="shared" si="683"/>
        <v>43312</v>
      </c>
      <c r="B225" s="23"/>
      <c r="C225" s="185">
        <v>8.1</v>
      </c>
      <c r="D225" s="24">
        <v>1</v>
      </c>
      <c r="E225" s="26">
        <v>6052</v>
      </c>
      <c r="F225" s="26">
        <f t="shared" si="652"/>
        <v>6052</v>
      </c>
      <c r="G225" s="163">
        <f t="shared" si="653"/>
        <v>0</v>
      </c>
      <c r="H225" s="24">
        <v>1</v>
      </c>
      <c r="I225" s="26">
        <v>3028</v>
      </c>
      <c r="J225" s="26">
        <f t="shared" si="654"/>
        <v>3028</v>
      </c>
      <c r="K225" s="163">
        <f t="shared" si="655"/>
        <v>0</v>
      </c>
      <c r="L225" s="49">
        <v>88.8</v>
      </c>
      <c r="M225" s="41">
        <v>214.6</v>
      </c>
      <c r="N225" s="26">
        <v>31</v>
      </c>
      <c r="O225" s="26">
        <f t="shared" si="656"/>
        <v>4058.0645161290322</v>
      </c>
      <c r="P225" s="163">
        <f t="shared" si="657"/>
        <v>0</v>
      </c>
      <c r="Q225" s="24">
        <v>20</v>
      </c>
      <c r="R225" s="41">
        <v>10.3</v>
      </c>
      <c r="S225" s="41">
        <f t="shared" si="658"/>
        <v>206</v>
      </c>
      <c r="T225" s="168">
        <f t="shared" si="659"/>
        <v>0</v>
      </c>
      <c r="U225" s="28">
        <v>184</v>
      </c>
      <c r="V225" s="221">
        <f t="shared" ref="V225" si="702">IF(U225=0,0,IF(COUNT(B225)=0,0,(AVERAGE(B225)*U225/1000)))</f>
        <v>0</v>
      </c>
      <c r="W225" s="185">
        <v>8.73</v>
      </c>
      <c r="X225" s="27">
        <v>1</v>
      </c>
      <c r="Y225" s="26">
        <v>1618</v>
      </c>
      <c r="Z225" s="186">
        <f t="shared" si="661"/>
        <v>1618</v>
      </c>
      <c r="AA225" s="221">
        <f t="shared" si="669"/>
        <v>0</v>
      </c>
      <c r="AB225" s="49">
        <v>87.9</v>
      </c>
      <c r="AC225" s="41">
        <v>97.5</v>
      </c>
      <c r="AD225" s="26">
        <v>100</v>
      </c>
      <c r="AE225" s="186">
        <f t="shared" si="662"/>
        <v>95.999999999999943</v>
      </c>
      <c r="AF225" s="163">
        <f t="shared" si="670"/>
        <v>0</v>
      </c>
      <c r="AG225" s="224">
        <v>1</v>
      </c>
      <c r="AH225" s="41">
        <v>3.85</v>
      </c>
      <c r="AI225" s="187">
        <f t="shared" si="663"/>
        <v>3.85</v>
      </c>
      <c r="AJ225" s="168">
        <f t="shared" si="671"/>
        <v>0</v>
      </c>
      <c r="AK225" s="870"/>
      <c r="AL225" s="731">
        <v>41.2</v>
      </c>
      <c r="AM225" s="163">
        <f t="shared" ref="AM225" si="703">IF(AL225=0,0,AVERAGE(B218:B225)*(AL225)/1000)</f>
        <v>31.875066666666665</v>
      </c>
      <c r="AN225" s="29">
        <f t="shared" si="599"/>
        <v>0</v>
      </c>
      <c r="AO225" s="25">
        <f t="shared" si="665"/>
        <v>0</v>
      </c>
      <c r="AP225" s="273">
        <f t="shared" si="666"/>
        <v>0</v>
      </c>
      <c r="AQ225" s="73">
        <v>52.9</v>
      </c>
      <c r="AR225" s="49">
        <v>21.855399999999999</v>
      </c>
      <c r="AS225" s="41">
        <v>25.855</v>
      </c>
      <c r="AT225" s="41">
        <v>24.735099999999999</v>
      </c>
      <c r="AU225" s="72">
        <f t="shared" si="667"/>
        <v>71.999699969996982</v>
      </c>
      <c r="AV225" s="222"/>
      <c r="AW225" s="199" t="s">
        <v>322</v>
      </c>
      <c r="AX225" s="7" t="s">
        <v>341</v>
      </c>
      <c r="AY225" s="188"/>
      <c r="AZ225" s="39"/>
      <c r="BA225" s="58">
        <v>100</v>
      </c>
      <c r="BB225" s="179">
        <f t="shared" si="616"/>
        <v>0</v>
      </c>
      <c r="BC225" s="163">
        <f t="shared" si="636"/>
        <v>0</v>
      </c>
      <c r="BD225" s="40"/>
      <c r="BE225" s="58">
        <v>2.0099999999999998</v>
      </c>
      <c r="BF225" s="179">
        <f t="shared" si="617"/>
        <v>0</v>
      </c>
      <c r="BG225" s="163">
        <f t="shared" si="637"/>
        <v>0</v>
      </c>
      <c r="BH225" s="40"/>
      <c r="BI225" s="885"/>
      <c r="BJ225" s="163">
        <f t="shared" si="618"/>
        <v>0</v>
      </c>
      <c r="BK225" s="40"/>
      <c r="BL225" s="61">
        <v>0.87</v>
      </c>
      <c r="BM225" s="179">
        <f t="shared" si="619"/>
        <v>0</v>
      </c>
      <c r="BN225" s="163">
        <f t="shared" si="638"/>
        <v>0</v>
      </c>
      <c r="BO225" s="39"/>
      <c r="BP225" s="57">
        <v>353</v>
      </c>
      <c r="BQ225" s="179">
        <f t="shared" si="620"/>
        <v>0</v>
      </c>
      <c r="BR225" s="163">
        <f t="shared" si="639"/>
        <v>0</v>
      </c>
      <c r="BS225" s="39"/>
      <c r="BT225" s="62">
        <v>16.440000000000001</v>
      </c>
      <c r="BU225" s="179">
        <f t="shared" si="621"/>
        <v>0</v>
      </c>
      <c r="BV225" s="163">
        <f t="shared" si="640"/>
        <v>0</v>
      </c>
      <c r="BW225" s="39"/>
      <c r="BX225" s="56">
        <v>1.56</v>
      </c>
      <c r="BY225" s="178">
        <f t="shared" si="622"/>
        <v>0</v>
      </c>
      <c r="BZ225" s="163">
        <f t="shared" si="641"/>
        <v>0</v>
      </c>
      <c r="CA225" s="40" t="s">
        <v>94</v>
      </c>
      <c r="CB225" s="58">
        <v>0.06</v>
      </c>
      <c r="CC225" s="179">
        <f t="shared" si="623"/>
        <v>0</v>
      </c>
      <c r="CD225" s="163">
        <f t="shared" si="642"/>
        <v>0</v>
      </c>
      <c r="CE225" s="39"/>
      <c r="CF225" s="62">
        <v>360.56569999999999</v>
      </c>
      <c r="CG225" s="179">
        <f t="shared" si="624"/>
        <v>0</v>
      </c>
      <c r="CH225" s="163">
        <f t="shared" si="643"/>
        <v>0</v>
      </c>
      <c r="CI225" s="39"/>
      <c r="CJ225" s="56">
        <v>2</v>
      </c>
      <c r="CK225" s="178">
        <f t="shared" si="625"/>
        <v>0</v>
      </c>
      <c r="CL225" s="163">
        <f t="shared" si="644"/>
        <v>0</v>
      </c>
      <c r="CM225" s="40" t="s">
        <v>94</v>
      </c>
      <c r="CN225" s="86">
        <v>0.06</v>
      </c>
      <c r="CO225" s="179">
        <f t="shared" si="626"/>
        <v>0</v>
      </c>
      <c r="CP225" s="163">
        <f t="shared" si="645"/>
        <v>0</v>
      </c>
      <c r="CQ225" s="228" t="s">
        <v>94</v>
      </c>
      <c r="CR225" s="61">
        <v>0.01</v>
      </c>
      <c r="CS225" s="167">
        <f t="shared" si="627"/>
        <v>0</v>
      </c>
      <c r="CT225" s="40" t="s">
        <v>94</v>
      </c>
      <c r="CU225" s="59">
        <v>0.03</v>
      </c>
      <c r="CV225" s="179">
        <f t="shared" si="628"/>
        <v>0</v>
      </c>
      <c r="CW225" s="163">
        <f t="shared" si="646"/>
        <v>0</v>
      </c>
      <c r="CX225" s="39"/>
      <c r="CY225" s="189">
        <v>0.94</v>
      </c>
      <c r="CZ225" s="179">
        <f t="shared" si="629"/>
        <v>0</v>
      </c>
      <c r="DA225" s="163">
        <f t="shared" si="647"/>
        <v>0</v>
      </c>
      <c r="DB225" s="39"/>
      <c r="DC225" s="63">
        <v>8.8569999999999996E-2</v>
      </c>
      <c r="DD225" s="179">
        <f t="shared" si="630"/>
        <v>0</v>
      </c>
      <c r="DE225" s="163">
        <f t="shared" si="648"/>
        <v>0</v>
      </c>
      <c r="DF225" s="39"/>
      <c r="DG225" s="62">
        <v>0.13900000000000001</v>
      </c>
      <c r="DH225" s="729">
        <f t="shared" si="631"/>
        <v>0</v>
      </c>
      <c r="DI225" s="72">
        <f t="shared" si="649"/>
        <v>0</v>
      </c>
      <c r="DJ225" s="40" t="s">
        <v>94</v>
      </c>
      <c r="DK225" s="59">
        <v>0.06</v>
      </c>
      <c r="DL225" s="163">
        <f t="shared" si="632"/>
        <v>0</v>
      </c>
      <c r="DM225" s="178">
        <f t="shared" si="650"/>
        <v>0</v>
      </c>
      <c r="DN225" s="39"/>
      <c r="DO225" s="63">
        <v>1.08321</v>
      </c>
      <c r="DP225" s="179">
        <f t="shared" si="633"/>
        <v>0</v>
      </c>
      <c r="DQ225" s="221">
        <f t="shared" si="651"/>
        <v>0</v>
      </c>
      <c r="DR225" s="305" t="s">
        <v>339</v>
      </c>
    </row>
    <row r="226" spans="1:122" x14ac:dyDescent="0.25">
      <c r="A226" s="46">
        <f t="shared" si="683"/>
        <v>43313</v>
      </c>
      <c r="B226" s="23">
        <v>392</v>
      </c>
      <c r="C226" s="185">
        <v>8.36</v>
      </c>
      <c r="D226" s="24">
        <v>2</v>
      </c>
      <c r="E226" s="26">
        <v>6478</v>
      </c>
      <c r="F226" s="26">
        <f t="shared" si="652"/>
        <v>12956</v>
      </c>
      <c r="G226" s="163">
        <f t="shared" si="653"/>
        <v>5078.7520000000004</v>
      </c>
      <c r="H226" s="24">
        <v>1</v>
      </c>
      <c r="I226" s="26">
        <v>5530</v>
      </c>
      <c r="J226" s="26">
        <f t="shared" si="654"/>
        <v>5530</v>
      </c>
      <c r="K226" s="163">
        <f t="shared" si="655"/>
        <v>2167.7600000000002</v>
      </c>
      <c r="L226" s="49">
        <v>87.6</v>
      </c>
      <c r="M226" s="41">
        <v>370.9</v>
      </c>
      <c r="N226" s="26">
        <v>31.5</v>
      </c>
      <c r="O226" s="26">
        <f t="shared" si="656"/>
        <v>8993.6507936507915</v>
      </c>
      <c r="P226" s="163">
        <f t="shared" si="657"/>
        <v>3525.51111111111</v>
      </c>
      <c r="Q226" s="24">
        <v>20</v>
      </c>
      <c r="R226" s="41">
        <v>22</v>
      </c>
      <c r="S226" s="41">
        <f t="shared" si="658"/>
        <v>440</v>
      </c>
      <c r="T226" s="168">
        <f t="shared" si="659"/>
        <v>172.48</v>
      </c>
      <c r="U226" s="28"/>
      <c r="V226" s="221">
        <f t="shared" ref="V226" si="704">IF(U226=0,0,AVERAGE(B224:B226)*(U226)/1000)</f>
        <v>0</v>
      </c>
      <c r="W226" s="185">
        <v>8.59</v>
      </c>
      <c r="X226" s="27">
        <v>1</v>
      </c>
      <c r="Y226" s="26">
        <v>4172</v>
      </c>
      <c r="Z226" s="186">
        <f t="shared" si="661"/>
        <v>4172</v>
      </c>
      <c r="AA226" s="221">
        <f t="shared" si="669"/>
        <v>1635.424</v>
      </c>
      <c r="AB226" s="49">
        <v>88.3</v>
      </c>
      <c r="AC226" s="41">
        <v>93.2</v>
      </c>
      <c r="AD226" s="26">
        <v>100</v>
      </c>
      <c r="AE226" s="186">
        <f t="shared" si="662"/>
        <v>49.000000000000057</v>
      </c>
      <c r="AF226" s="163">
        <f t="shared" si="670"/>
        <v>19.208000000000023</v>
      </c>
      <c r="AG226" s="224">
        <v>1</v>
      </c>
      <c r="AH226" s="41">
        <v>1.32</v>
      </c>
      <c r="AI226" s="187">
        <f t="shared" si="663"/>
        <v>1.32</v>
      </c>
      <c r="AJ226" s="168">
        <f t="shared" si="671"/>
        <v>0.51744000000000001</v>
      </c>
      <c r="AK226" s="870"/>
      <c r="AL226" s="731"/>
      <c r="AM226" s="163">
        <f t="shared" ref="AM226" si="705">IF(AL226=0,0,AVERAGE(B221:B226)*(AL226)/1000)</f>
        <v>0</v>
      </c>
      <c r="AN226" s="29">
        <f t="shared" si="599"/>
        <v>67.798703303488722</v>
      </c>
      <c r="AO226" s="25">
        <f t="shared" si="665"/>
        <v>99.455171196611374</v>
      </c>
      <c r="AP226" s="273">
        <f t="shared" si="666"/>
        <v>99.7</v>
      </c>
      <c r="AQ226" s="259">
        <v>52.9</v>
      </c>
      <c r="AR226" s="49"/>
      <c r="AS226" s="41"/>
      <c r="AT226" s="41"/>
      <c r="AU226" s="71">
        <f t="shared" si="667"/>
        <v>0</v>
      </c>
      <c r="AV226" s="222"/>
      <c r="AW226" s="890" t="s">
        <v>323</v>
      </c>
      <c r="AX226" s="7" t="s">
        <v>341</v>
      </c>
      <c r="AY226" s="188"/>
      <c r="AZ226" s="39"/>
      <c r="BA226" s="58"/>
      <c r="BB226" s="179">
        <f t="shared" si="616"/>
        <v>0</v>
      </c>
      <c r="BC226" s="163">
        <f t="shared" si="636"/>
        <v>0</v>
      </c>
      <c r="BD226" s="40"/>
      <c r="BE226" s="58"/>
      <c r="BF226" s="179">
        <f t="shared" si="617"/>
        <v>0</v>
      </c>
      <c r="BG226" s="163">
        <f t="shared" si="637"/>
        <v>0</v>
      </c>
      <c r="BH226" s="40"/>
      <c r="BI226" s="885">
        <v>0.04</v>
      </c>
      <c r="BJ226" s="163">
        <f t="shared" si="618"/>
        <v>1.5679999999999999E-2</v>
      </c>
      <c r="BK226" s="40"/>
      <c r="BL226" s="61"/>
      <c r="BM226" s="179">
        <f t="shared" si="619"/>
        <v>0</v>
      </c>
      <c r="BN226" s="163">
        <f t="shared" si="638"/>
        <v>0</v>
      </c>
      <c r="BO226" s="39"/>
      <c r="BP226" s="57"/>
      <c r="BQ226" s="179">
        <f t="shared" si="620"/>
        <v>0</v>
      </c>
      <c r="BR226" s="163">
        <f t="shared" si="639"/>
        <v>0</v>
      </c>
      <c r="BS226" s="39"/>
      <c r="BT226" s="62"/>
      <c r="BU226" s="179">
        <f t="shared" si="621"/>
        <v>0</v>
      </c>
      <c r="BV226" s="163">
        <f t="shared" si="640"/>
        <v>0</v>
      </c>
      <c r="BW226" s="39"/>
      <c r="BX226" s="56"/>
      <c r="BY226" s="178">
        <f t="shared" si="622"/>
        <v>0</v>
      </c>
      <c r="BZ226" s="163">
        <f t="shared" si="641"/>
        <v>0</v>
      </c>
      <c r="CA226" s="40"/>
      <c r="CB226" s="58"/>
      <c r="CC226" s="179">
        <f t="shared" si="623"/>
        <v>0</v>
      </c>
      <c r="CD226" s="163">
        <f t="shared" si="642"/>
        <v>0</v>
      </c>
      <c r="CE226" s="39"/>
      <c r="CF226" s="62"/>
      <c r="CG226" s="179">
        <f t="shared" si="624"/>
        <v>0</v>
      </c>
      <c r="CH226" s="163">
        <f t="shared" si="643"/>
        <v>0</v>
      </c>
      <c r="CI226" s="39"/>
      <c r="CJ226" s="56"/>
      <c r="CK226" s="178">
        <f t="shared" si="625"/>
        <v>0</v>
      </c>
      <c r="CL226" s="163">
        <f t="shared" si="644"/>
        <v>0</v>
      </c>
      <c r="CM226" s="40"/>
      <c r="CN226" s="86"/>
      <c r="CO226" s="179">
        <f t="shared" si="626"/>
        <v>0</v>
      </c>
      <c r="CP226" s="163">
        <f t="shared" si="645"/>
        <v>0</v>
      </c>
      <c r="CQ226" s="228" t="s">
        <v>94</v>
      </c>
      <c r="CR226" s="61">
        <v>0.01</v>
      </c>
      <c r="CS226" s="167">
        <f t="shared" si="627"/>
        <v>1.9599999999999999E-3</v>
      </c>
      <c r="CT226" s="40"/>
      <c r="CU226" s="59"/>
      <c r="CV226" s="179">
        <f t="shared" si="628"/>
        <v>0</v>
      </c>
      <c r="CW226" s="163">
        <f t="shared" si="646"/>
        <v>0</v>
      </c>
      <c r="CX226" s="39"/>
      <c r="CY226" s="189"/>
      <c r="CZ226" s="179">
        <f t="shared" si="629"/>
        <v>0</v>
      </c>
      <c r="DA226" s="163">
        <f t="shared" si="647"/>
        <v>0</v>
      </c>
      <c r="DB226" s="39"/>
      <c r="DC226" s="63"/>
      <c r="DD226" s="179">
        <f t="shared" si="630"/>
        <v>0</v>
      </c>
      <c r="DE226" s="163">
        <f t="shared" si="648"/>
        <v>0</v>
      </c>
      <c r="DF226" s="39"/>
      <c r="DG226" s="62"/>
      <c r="DH226" s="729">
        <f t="shared" si="631"/>
        <v>0</v>
      </c>
      <c r="DI226" s="72">
        <f t="shared" si="649"/>
        <v>0</v>
      </c>
      <c r="DJ226" s="40"/>
      <c r="DK226" s="59"/>
      <c r="DL226" s="163">
        <f t="shared" si="632"/>
        <v>0</v>
      </c>
      <c r="DM226" s="178">
        <f t="shared" si="650"/>
        <v>0</v>
      </c>
      <c r="DN226" s="39"/>
      <c r="DO226" s="63"/>
      <c r="DP226" s="179">
        <f t="shared" si="633"/>
        <v>0</v>
      </c>
      <c r="DQ226" s="221">
        <f t="shared" si="651"/>
        <v>0</v>
      </c>
      <c r="DR226" s="305"/>
    </row>
    <row r="227" spans="1:122" outlineLevel="1" x14ac:dyDescent="0.25">
      <c r="A227" s="46">
        <f t="shared" si="683"/>
        <v>43314</v>
      </c>
      <c r="B227" s="23">
        <v>209</v>
      </c>
      <c r="C227" s="185">
        <v>7.97</v>
      </c>
      <c r="D227" s="24">
        <v>1</v>
      </c>
      <c r="E227" s="26">
        <v>5475</v>
      </c>
      <c r="F227" s="26">
        <f t="shared" si="652"/>
        <v>5475</v>
      </c>
      <c r="G227" s="163">
        <f t="shared" si="653"/>
        <v>1144.2750000000001</v>
      </c>
      <c r="H227" s="24">
        <v>1</v>
      </c>
      <c r="I227" s="26">
        <v>4508</v>
      </c>
      <c r="J227" s="26">
        <f t="shared" si="654"/>
        <v>4508</v>
      </c>
      <c r="K227" s="163">
        <f t="shared" si="655"/>
        <v>942.17200000000003</v>
      </c>
      <c r="L227" s="49">
        <v>87.5</v>
      </c>
      <c r="M227" s="41">
        <v>314.89999999999998</v>
      </c>
      <c r="N227" s="26">
        <v>31.5</v>
      </c>
      <c r="O227" s="26">
        <f t="shared" si="656"/>
        <v>7219.0476190476184</v>
      </c>
      <c r="P227" s="163">
        <f t="shared" si="657"/>
        <v>1508.7809523809522</v>
      </c>
      <c r="Q227" s="24">
        <v>20</v>
      </c>
      <c r="R227" s="41">
        <v>16.899999999999999</v>
      </c>
      <c r="S227" s="41">
        <f t="shared" si="658"/>
        <v>338</v>
      </c>
      <c r="T227" s="168">
        <f t="shared" si="659"/>
        <v>70.641999999999996</v>
      </c>
      <c r="U227" s="28"/>
      <c r="V227" s="221">
        <f t="shared" ref="V227" si="706">IF(U227=0,0,IF(COUNT(B227)=0,0,(AVERAGE(B227)*U227/1000)))</f>
        <v>0</v>
      </c>
      <c r="W227" s="185">
        <v>8.64</v>
      </c>
      <c r="X227" s="27">
        <v>1</v>
      </c>
      <c r="Y227" s="26">
        <v>4667</v>
      </c>
      <c r="Z227" s="186">
        <f t="shared" si="661"/>
        <v>4667</v>
      </c>
      <c r="AA227" s="221">
        <f t="shared" si="669"/>
        <v>975.40300000000002</v>
      </c>
      <c r="AB227" s="49">
        <v>85.3</v>
      </c>
      <c r="AC227" s="41">
        <v>91.1</v>
      </c>
      <c r="AD227" s="26">
        <v>100</v>
      </c>
      <c r="AE227" s="186">
        <f t="shared" si="662"/>
        <v>57.999999999999972</v>
      </c>
      <c r="AF227" s="163">
        <f t="shared" si="670"/>
        <v>12.121999999999995</v>
      </c>
      <c r="AG227" s="224">
        <v>1</v>
      </c>
      <c r="AH227" s="41">
        <v>1.36</v>
      </c>
      <c r="AI227" s="187">
        <f t="shared" si="663"/>
        <v>1.36</v>
      </c>
      <c r="AJ227" s="168">
        <f t="shared" si="671"/>
        <v>0.28423999999999999</v>
      </c>
      <c r="AK227" s="870"/>
      <c r="AL227" s="731"/>
      <c r="AM227" s="163">
        <f t="shared" ref="AM227" si="707">IF(AL227=0,0,AVERAGE(B220:B227)*(AL227)/1000)</f>
        <v>0</v>
      </c>
      <c r="AN227" s="29">
        <f t="shared" si="599"/>
        <v>14.75799086757991</v>
      </c>
      <c r="AO227" s="25">
        <f t="shared" si="665"/>
        <v>99.196569920844325</v>
      </c>
      <c r="AP227" s="273">
        <f t="shared" si="666"/>
        <v>99.597633136094672</v>
      </c>
      <c r="AQ227" s="73">
        <v>52.9</v>
      </c>
      <c r="AR227" s="49"/>
      <c r="AS227" s="41"/>
      <c r="AT227" s="41"/>
      <c r="AU227" s="72">
        <f t="shared" si="667"/>
        <v>0</v>
      </c>
      <c r="AV227" s="222"/>
      <c r="AW227" s="199" t="s">
        <v>324</v>
      </c>
      <c r="AX227" s="7" t="s">
        <v>341</v>
      </c>
      <c r="AY227" s="188"/>
      <c r="AZ227" s="39"/>
      <c r="BA227" s="58"/>
      <c r="BB227" s="179">
        <f t="shared" si="616"/>
        <v>0</v>
      </c>
      <c r="BC227" s="163">
        <f t="shared" si="636"/>
        <v>0</v>
      </c>
      <c r="BD227" s="40"/>
      <c r="BE227" s="58"/>
      <c r="BF227" s="179">
        <f t="shared" si="617"/>
        <v>0</v>
      </c>
      <c r="BG227" s="163">
        <f t="shared" si="637"/>
        <v>0</v>
      </c>
      <c r="BH227" s="40"/>
      <c r="BI227" s="885">
        <v>0.01</v>
      </c>
      <c r="BJ227" s="163">
        <f t="shared" si="618"/>
        <v>2.0899999999999998E-3</v>
      </c>
      <c r="BK227" s="40"/>
      <c r="BL227" s="61"/>
      <c r="BM227" s="179">
        <f t="shared" si="619"/>
        <v>0</v>
      </c>
      <c r="BN227" s="163">
        <f t="shared" si="638"/>
        <v>0</v>
      </c>
      <c r="BO227" s="39"/>
      <c r="BP227" s="57"/>
      <c r="BQ227" s="179">
        <f t="shared" si="620"/>
        <v>0</v>
      </c>
      <c r="BR227" s="163">
        <f t="shared" si="639"/>
        <v>0</v>
      </c>
      <c r="BS227" s="39"/>
      <c r="BT227" s="62"/>
      <c r="BU227" s="179">
        <f t="shared" si="621"/>
        <v>0</v>
      </c>
      <c r="BV227" s="163">
        <f t="shared" si="640"/>
        <v>0</v>
      </c>
      <c r="BW227" s="39"/>
      <c r="BX227" s="56"/>
      <c r="BY227" s="178">
        <f t="shared" si="622"/>
        <v>0</v>
      </c>
      <c r="BZ227" s="163">
        <f t="shared" si="641"/>
        <v>0</v>
      </c>
      <c r="CA227" s="40"/>
      <c r="CB227" s="58"/>
      <c r="CC227" s="179">
        <f t="shared" si="623"/>
        <v>0</v>
      </c>
      <c r="CD227" s="163">
        <f t="shared" si="642"/>
        <v>0</v>
      </c>
      <c r="CE227" s="39"/>
      <c r="CF227" s="62"/>
      <c r="CG227" s="179">
        <f t="shared" si="624"/>
        <v>0</v>
      </c>
      <c r="CH227" s="163">
        <f t="shared" si="643"/>
        <v>0</v>
      </c>
      <c r="CI227" s="39"/>
      <c r="CJ227" s="56"/>
      <c r="CK227" s="178">
        <f t="shared" si="625"/>
        <v>0</v>
      </c>
      <c r="CL227" s="163">
        <f t="shared" si="644"/>
        <v>0</v>
      </c>
      <c r="CM227" s="40"/>
      <c r="CN227" s="86"/>
      <c r="CO227" s="179">
        <f t="shared" si="626"/>
        <v>0</v>
      </c>
      <c r="CP227" s="163">
        <f t="shared" si="645"/>
        <v>0</v>
      </c>
      <c r="CQ227" s="228"/>
      <c r="CR227" s="61">
        <v>0.01</v>
      </c>
      <c r="CS227" s="167">
        <f t="shared" si="627"/>
        <v>2.0899999999999998E-3</v>
      </c>
      <c r="CT227" s="40"/>
      <c r="CU227" s="59"/>
      <c r="CV227" s="179">
        <f t="shared" si="628"/>
        <v>0</v>
      </c>
      <c r="CW227" s="163">
        <f t="shared" si="646"/>
        <v>0</v>
      </c>
      <c r="CX227" s="39"/>
      <c r="CY227" s="189"/>
      <c r="CZ227" s="179">
        <f t="shared" si="629"/>
        <v>0</v>
      </c>
      <c r="DA227" s="163">
        <f t="shared" si="647"/>
        <v>0</v>
      </c>
      <c r="DB227" s="39"/>
      <c r="DC227" s="63"/>
      <c r="DD227" s="179">
        <f t="shared" si="630"/>
        <v>0</v>
      </c>
      <c r="DE227" s="163">
        <f t="shared" si="648"/>
        <v>0</v>
      </c>
      <c r="DF227" s="39"/>
      <c r="DG227" s="62"/>
      <c r="DH227" s="729">
        <f t="shared" si="631"/>
        <v>0</v>
      </c>
      <c r="DI227" s="72">
        <f t="shared" si="649"/>
        <v>0</v>
      </c>
      <c r="DJ227" s="40"/>
      <c r="DK227" s="59"/>
      <c r="DL227" s="163">
        <f t="shared" si="632"/>
        <v>0</v>
      </c>
      <c r="DM227" s="178">
        <f t="shared" si="650"/>
        <v>0</v>
      </c>
      <c r="DN227" s="39"/>
      <c r="DO227" s="63"/>
      <c r="DP227" s="179">
        <f t="shared" si="633"/>
        <v>0</v>
      </c>
      <c r="DQ227" s="221">
        <f t="shared" si="651"/>
        <v>0</v>
      </c>
      <c r="DR227" s="305"/>
    </row>
    <row r="228" spans="1:122" outlineLevel="1" x14ac:dyDescent="0.25">
      <c r="A228" s="46">
        <f t="shared" si="683"/>
        <v>43315</v>
      </c>
      <c r="B228" s="23">
        <v>149</v>
      </c>
      <c r="C228" s="185">
        <v>8.16</v>
      </c>
      <c r="D228" s="24">
        <v>1</v>
      </c>
      <c r="E228" s="26">
        <v>26600</v>
      </c>
      <c r="F228" s="26">
        <f t="shared" si="652"/>
        <v>26600</v>
      </c>
      <c r="G228" s="163">
        <f t="shared" si="653"/>
        <v>3963.4</v>
      </c>
      <c r="H228" s="24">
        <v>1</v>
      </c>
      <c r="I228" s="26">
        <v>3070</v>
      </c>
      <c r="J228" s="26">
        <f t="shared" si="654"/>
        <v>3070</v>
      </c>
      <c r="K228" s="163">
        <f t="shared" si="655"/>
        <v>457.43</v>
      </c>
      <c r="L228" s="49">
        <v>86.6</v>
      </c>
      <c r="M228" s="41">
        <v>1015.3</v>
      </c>
      <c r="N228" s="26">
        <v>30</v>
      </c>
      <c r="O228" s="26">
        <f t="shared" si="656"/>
        <v>30956.666666666664</v>
      </c>
      <c r="P228" s="163">
        <f t="shared" si="657"/>
        <v>4612.5433333333331</v>
      </c>
      <c r="Q228" s="24">
        <v>100</v>
      </c>
      <c r="R228" s="41">
        <v>14.2</v>
      </c>
      <c r="S228" s="41">
        <f t="shared" si="658"/>
        <v>1420</v>
      </c>
      <c r="T228" s="168">
        <f t="shared" si="659"/>
        <v>211.58</v>
      </c>
      <c r="U228" s="28"/>
      <c r="V228" s="221">
        <f t="shared" ref="V228" si="708">IF(U228=0,0,AVERAGE(B226:B228)*(U228)/1000)</f>
        <v>0</v>
      </c>
      <c r="W228" s="185">
        <v>8.86</v>
      </c>
      <c r="X228" s="27">
        <v>1</v>
      </c>
      <c r="Y228" s="26">
        <v>3584</v>
      </c>
      <c r="Z228" s="186">
        <f t="shared" si="661"/>
        <v>3584</v>
      </c>
      <c r="AA228" s="221">
        <f t="shared" si="669"/>
        <v>534.01599999999996</v>
      </c>
      <c r="AB228" s="49">
        <v>87.6</v>
      </c>
      <c r="AC228" s="41">
        <v>91.9</v>
      </c>
      <c r="AD228" s="26">
        <v>60</v>
      </c>
      <c r="AE228" s="186">
        <f t="shared" si="662"/>
        <v>71.666666666666842</v>
      </c>
      <c r="AF228" s="163">
        <f t="shared" si="670"/>
        <v>10.678333333333359</v>
      </c>
      <c r="AG228" s="224">
        <v>1</v>
      </c>
      <c r="AH228" s="41">
        <v>3.26</v>
      </c>
      <c r="AI228" s="187">
        <f t="shared" si="663"/>
        <v>3.26</v>
      </c>
      <c r="AJ228" s="168">
        <f t="shared" si="671"/>
        <v>0.48573999999999995</v>
      </c>
      <c r="AK228" s="870"/>
      <c r="AL228" s="731"/>
      <c r="AM228" s="163">
        <f t="shared" ref="AM228" si="709">IF(AL228=0,0,AVERAGE(B223:B228)*(AL228)/1000)</f>
        <v>0</v>
      </c>
      <c r="AN228" s="29">
        <f t="shared" si="599"/>
        <v>86.526315789473685</v>
      </c>
      <c r="AO228" s="25">
        <f t="shared" si="665"/>
        <v>99.76849359319479</v>
      </c>
      <c r="AP228" s="273">
        <f t="shared" si="666"/>
        <v>99.770422535211267</v>
      </c>
      <c r="AQ228" s="259">
        <v>53.4</v>
      </c>
      <c r="AR228" s="49"/>
      <c r="AS228" s="41"/>
      <c r="AT228" s="41"/>
      <c r="AU228" s="71">
        <f t="shared" si="667"/>
        <v>0</v>
      </c>
      <c r="AV228" s="222"/>
      <c r="AW228" s="199" t="s">
        <v>325</v>
      </c>
      <c r="AX228" s="7" t="s">
        <v>341</v>
      </c>
      <c r="AY228" s="188"/>
      <c r="AZ228" s="39"/>
      <c r="BA228" s="58"/>
      <c r="BB228" s="179">
        <f t="shared" si="616"/>
        <v>0</v>
      </c>
      <c r="BC228" s="163">
        <f t="shared" si="636"/>
        <v>0</v>
      </c>
      <c r="BD228" s="40"/>
      <c r="BE228" s="58"/>
      <c r="BF228" s="179">
        <f t="shared" si="617"/>
        <v>0</v>
      </c>
      <c r="BG228" s="163">
        <f t="shared" si="637"/>
        <v>0</v>
      </c>
      <c r="BH228" s="40" t="s">
        <v>94</v>
      </c>
      <c r="BI228" s="885">
        <v>0.01</v>
      </c>
      <c r="BJ228" s="163">
        <f t="shared" si="618"/>
        <v>7.45E-4</v>
      </c>
      <c r="BK228" s="40"/>
      <c r="BL228" s="61"/>
      <c r="BM228" s="179">
        <f t="shared" si="619"/>
        <v>0</v>
      </c>
      <c r="BN228" s="163">
        <f t="shared" si="638"/>
        <v>0</v>
      </c>
      <c r="BO228" s="39"/>
      <c r="BP228" s="57"/>
      <c r="BQ228" s="179">
        <f t="shared" si="620"/>
        <v>0</v>
      </c>
      <c r="BR228" s="163">
        <f t="shared" si="639"/>
        <v>0</v>
      </c>
      <c r="BS228" s="39"/>
      <c r="BT228" s="62"/>
      <c r="BU228" s="179">
        <f t="shared" si="621"/>
        <v>0</v>
      </c>
      <c r="BV228" s="163">
        <f t="shared" si="640"/>
        <v>0</v>
      </c>
      <c r="BW228" s="39"/>
      <c r="BX228" s="56"/>
      <c r="BY228" s="178">
        <f t="shared" si="622"/>
        <v>0</v>
      </c>
      <c r="BZ228" s="163">
        <f t="shared" si="641"/>
        <v>0</v>
      </c>
      <c r="CA228" s="40"/>
      <c r="CB228" s="58"/>
      <c r="CC228" s="179">
        <f t="shared" si="623"/>
        <v>0</v>
      </c>
      <c r="CD228" s="163">
        <f t="shared" si="642"/>
        <v>0</v>
      </c>
      <c r="CE228" s="39"/>
      <c r="CF228" s="62"/>
      <c r="CG228" s="179">
        <f t="shared" si="624"/>
        <v>0</v>
      </c>
      <c r="CH228" s="163">
        <f t="shared" si="643"/>
        <v>0</v>
      </c>
      <c r="CI228" s="39"/>
      <c r="CJ228" s="56"/>
      <c r="CK228" s="178">
        <f t="shared" si="625"/>
        <v>0</v>
      </c>
      <c r="CL228" s="163">
        <f t="shared" si="644"/>
        <v>0</v>
      </c>
      <c r="CM228" s="40"/>
      <c r="CN228" s="86"/>
      <c r="CO228" s="179">
        <f t="shared" si="626"/>
        <v>0</v>
      </c>
      <c r="CP228" s="163">
        <f t="shared" si="645"/>
        <v>0</v>
      </c>
      <c r="CQ228" s="228" t="s">
        <v>94</v>
      </c>
      <c r="CR228" s="61">
        <v>0.01</v>
      </c>
      <c r="CS228" s="167">
        <f t="shared" si="627"/>
        <v>7.45E-4</v>
      </c>
      <c r="CT228" s="40"/>
      <c r="CU228" s="59"/>
      <c r="CV228" s="179">
        <f t="shared" si="628"/>
        <v>0</v>
      </c>
      <c r="CW228" s="163">
        <f t="shared" si="646"/>
        <v>0</v>
      </c>
      <c r="CX228" s="39"/>
      <c r="CY228" s="189"/>
      <c r="CZ228" s="179">
        <f t="shared" si="629"/>
        <v>0</v>
      </c>
      <c r="DA228" s="163">
        <f t="shared" si="647"/>
        <v>0</v>
      </c>
      <c r="DB228" s="39"/>
      <c r="DC228" s="63"/>
      <c r="DD228" s="179">
        <f t="shared" si="630"/>
        <v>0</v>
      </c>
      <c r="DE228" s="163">
        <f t="shared" si="648"/>
        <v>0</v>
      </c>
      <c r="DF228" s="39"/>
      <c r="DG228" s="62"/>
      <c r="DH228" s="729">
        <f t="shared" si="631"/>
        <v>0</v>
      </c>
      <c r="DI228" s="72">
        <f t="shared" si="649"/>
        <v>0</v>
      </c>
      <c r="DJ228" s="40"/>
      <c r="DK228" s="59"/>
      <c r="DL228" s="163">
        <f t="shared" si="632"/>
        <v>0</v>
      </c>
      <c r="DM228" s="178">
        <f t="shared" si="650"/>
        <v>0</v>
      </c>
      <c r="DN228" s="39"/>
      <c r="DO228" s="63"/>
      <c r="DP228" s="179">
        <f t="shared" si="633"/>
        <v>0</v>
      </c>
      <c r="DQ228" s="221">
        <f t="shared" si="651"/>
        <v>0</v>
      </c>
      <c r="DR228" s="305"/>
    </row>
    <row r="229" spans="1:122" outlineLevel="1" x14ac:dyDescent="0.25">
      <c r="A229" s="46">
        <f t="shared" si="683"/>
        <v>43316</v>
      </c>
      <c r="B229" s="23"/>
      <c r="C229" s="185"/>
      <c r="D229" s="24">
        <v>1</v>
      </c>
      <c r="E229" s="26"/>
      <c r="F229" s="26">
        <f t="shared" si="652"/>
        <v>0</v>
      </c>
      <c r="G229" s="163">
        <f t="shared" si="653"/>
        <v>0</v>
      </c>
      <c r="H229" s="24">
        <v>1</v>
      </c>
      <c r="I229" s="26"/>
      <c r="J229" s="26">
        <f t="shared" si="654"/>
        <v>0</v>
      </c>
      <c r="K229" s="163">
        <f t="shared" si="655"/>
        <v>0</v>
      </c>
      <c r="L229" s="49"/>
      <c r="M229" s="41"/>
      <c r="N229" s="26">
        <v>30</v>
      </c>
      <c r="O229" s="26">
        <f t="shared" si="656"/>
        <v>0</v>
      </c>
      <c r="P229" s="163">
        <f t="shared" si="657"/>
        <v>0</v>
      </c>
      <c r="Q229" s="24">
        <v>20</v>
      </c>
      <c r="R229" s="41"/>
      <c r="S229" s="41">
        <f t="shared" si="658"/>
        <v>0</v>
      </c>
      <c r="T229" s="168">
        <f t="shared" si="659"/>
        <v>0</v>
      </c>
      <c r="U229" s="28"/>
      <c r="V229" s="221">
        <f t="shared" ref="V229" si="710">IF(U229=0,0,IF(COUNT(B229)=0,0,(AVERAGE(B229)*U229/1000)))</f>
        <v>0</v>
      </c>
      <c r="W229" s="185"/>
      <c r="X229" s="27">
        <v>1</v>
      </c>
      <c r="Y229" s="26"/>
      <c r="Z229" s="186">
        <f t="shared" si="661"/>
        <v>0</v>
      </c>
      <c r="AA229" s="221">
        <f t="shared" si="669"/>
        <v>0</v>
      </c>
      <c r="AB229" s="49"/>
      <c r="AC229" s="41"/>
      <c r="AD229" s="26">
        <v>60</v>
      </c>
      <c r="AE229" s="186">
        <f t="shared" si="662"/>
        <v>0</v>
      </c>
      <c r="AF229" s="163">
        <f t="shared" si="670"/>
        <v>0</v>
      </c>
      <c r="AG229" s="224">
        <v>1</v>
      </c>
      <c r="AH229" s="41"/>
      <c r="AI229" s="187">
        <f t="shared" si="663"/>
        <v>0</v>
      </c>
      <c r="AJ229" s="168">
        <f t="shared" si="671"/>
        <v>0</v>
      </c>
      <c r="AK229" s="870"/>
      <c r="AL229" s="731"/>
      <c r="AM229" s="163">
        <f t="shared" ref="AM229" si="711">IF(AL229=0,0,AVERAGE(B222:B229)*(AL229)/1000)</f>
        <v>0</v>
      </c>
      <c r="AN229" s="29">
        <f t="shared" si="599"/>
        <v>0</v>
      </c>
      <c r="AO229" s="25">
        <f t="shared" si="665"/>
        <v>0</v>
      </c>
      <c r="AP229" s="273">
        <f t="shared" si="666"/>
        <v>0</v>
      </c>
      <c r="AQ229" s="73"/>
      <c r="AR229" s="49"/>
      <c r="AS229" s="41"/>
      <c r="AT229" s="41"/>
      <c r="AU229" s="72">
        <f t="shared" si="667"/>
        <v>0</v>
      </c>
      <c r="AV229" s="222"/>
      <c r="AW229" s="199"/>
      <c r="AX229" s="7" t="s">
        <v>341</v>
      </c>
      <c r="AY229" s="188"/>
      <c r="AZ229" s="39"/>
      <c r="BA229" s="58"/>
      <c r="BB229" s="179">
        <f t="shared" si="616"/>
        <v>0</v>
      </c>
      <c r="BC229" s="163">
        <f t="shared" si="636"/>
        <v>0</v>
      </c>
      <c r="BD229" s="40"/>
      <c r="BE229" s="58"/>
      <c r="BF229" s="179">
        <f t="shared" si="617"/>
        <v>0</v>
      </c>
      <c r="BG229" s="163">
        <f t="shared" si="637"/>
        <v>0</v>
      </c>
      <c r="BH229" s="40"/>
      <c r="BI229" s="885"/>
      <c r="BJ229" s="163">
        <f t="shared" si="618"/>
        <v>0</v>
      </c>
      <c r="BK229" s="40"/>
      <c r="BL229" s="61"/>
      <c r="BM229" s="179">
        <f t="shared" si="619"/>
        <v>0</v>
      </c>
      <c r="BN229" s="163">
        <f t="shared" si="638"/>
        <v>0</v>
      </c>
      <c r="BO229" s="39"/>
      <c r="BP229" s="57"/>
      <c r="BQ229" s="179">
        <f t="shared" si="620"/>
        <v>0</v>
      </c>
      <c r="BR229" s="163">
        <f t="shared" si="639"/>
        <v>0</v>
      </c>
      <c r="BS229" s="39"/>
      <c r="BT229" s="62"/>
      <c r="BU229" s="179">
        <f t="shared" si="621"/>
        <v>0</v>
      </c>
      <c r="BV229" s="163">
        <f t="shared" si="640"/>
        <v>0</v>
      </c>
      <c r="BW229" s="39"/>
      <c r="BX229" s="56"/>
      <c r="BY229" s="178">
        <f t="shared" si="622"/>
        <v>0</v>
      </c>
      <c r="BZ229" s="163">
        <f t="shared" si="641"/>
        <v>0</v>
      </c>
      <c r="CA229" s="40"/>
      <c r="CB229" s="58"/>
      <c r="CC229" s="179">
        <f t="shared" si="623"/>
        <v>0</v>
      </c>
      <c r="CD229" s="163">
        <f t="shared" si="642"/>
        <v>0</v>
      </c>
      <c r="CE229" s="39"/>
      <c r="CF229" s="62"/>
      <c r="CG229" s="179">
        <f t="shared" si="624"/>
        <v>0</v>
      </c>
      <c r="CH229" s="163">
        <f t="shared" si="643"/>
        <v>0</v>
      </c>
      <c r="CI229" s="39"/>
      <c r="CJ229" s="56"/>
      <c r="CK229" s="178">
        <f t="shared" si="625"/>
        <v>0</v>
      </c>
      <c r="CL229" s="163">
        <f t="shared" si="644"/>
        <v>0</v>
      </c>
      <c r="CM229" s="40"/>
      <c r="CN229" s="86"/>
      <c r="CO229" s="179">
        <f t="shared" si="626"/>
        <v>0</v>
      </c>
      <c r="CP229" s="163">
        <f t="shared" si="645"/>
        <v>0</v>
      </c>
      <c r="CQ229" s="228"/>
      <c r="CR229" s="61"/>
      <c r="CS229" s="167">
        <f t="shared" si="627"/>
        <v>0</v>
      </c>
      <c r="CT229" s="40"/>
      <c r="CU229" s="59"/>
      <c r="CV229" s="179">
        <f t="shared" si="628"/>
        <v>0</v>
      </c>
      <c r="CW229" s="163">
        <f t="shared" si="646"/>
        <v>0</v>
      </c>
      <c r="CX229" s="39"/>
      <c r="CY229" s="189"/>
      <c r="CZ229" s="179">
        <f t="shared" si="629"/>
        <v>0</v>
      </c>
      <c r="DA229" s="163">
        <f t="shared" si="647"/>
        <v>0</v>
      </c>
      <c r="DB229" s="39"/>
      <c r="DC229" s="63"/>
      <c r="DD229" s="179">
        <f t="shared" si="630"/>
        <v>0</v>
      </c>
      <c r="DE229" s="163">
        <f t="shared" si="648"/>
        <v>0</v>
      </c>
      <c r="DF229" s="39"/>
      <c r="DG229" s="62"/>
      <c r="DH229" s="729">
        <f t="shared" si="631"/>
        <v>0</v>
      </c>
      <c r="DI229" s="72">
        <f t="shared" si="649"/>
        <v>0</v>
      </c>
      <c r="DJ229" s="40"/>
      <c r="DK229" s="59"/>
      <c r="DL229" s="163">
        <f t="shared" si="632"/>
        <v>0</v>
      </c>
      <c r="DM229" s="178">
        <f t="shared" si="650"/>
        <v>0</v>
      </c>
      <c r="DN229" s="39"/>
      <c r="DO229" s="63"/>
      <c r="DP229" s="179">
        <f t="shared" si="633"/>
        <v>0</v>
      </c>
      <c r="DQ229" s="221">
        <f t="shared" si="651"/>
        <v>0</v>
      </c>
      <c r="DR229" s="305"/>
    </row>
    <row r="230" spans="1:122" outlineLevel="1" x14ac:dyDescent="0.25">
      <c r="A230" s="46">
        <f t="shared" si="683"/>
        <v>43317</v>
      </c>
      <c r="B230" s="23"/>
      <c r="C230" s="185"/>
      <c r="D230" s="24">
        <v>1</v>
      </c>
      <c r="E230" s="26"/>
      <c r="F230" s="26">
        <f t="shared" si="652"/>
        <v>0</v>
      </c>
      <c r="G230" s="163">
        <f t="shared" si="653"/>
        <v>0</v>
      </c>
      <c r="H230" s="24">
        <v>1</v>
      </c>
      <c r="I230" s="26"/>
      <c r="J230" s="26">
        <f t="shared" si="654"/>
        <v>0</v>
      </c>
      <c r="K230" s="163">
        <f t="shared" si="655"/>
        <v>0</v>
      </c>
      <c r="L230" s="49"/>
      <c r="M230" s="41"/>
      <c r="N230" s="26">
        <v>30</v>
      </c>
      <c r="O230" s="26">
        <f t="shared" si="656"/>
        <v>0</v>
      </c>
      <c r="P230" s="163">
        <f t="shared" si="657"/>
        <v>0</v>
      </c>
      <c r="Q230" s="24">
        <v>20</v>
      </c>
      <c r="R230" s="41"/>
      <c r="S230" s="41">
        <f t="shared" si="658"/>
        <v>0</v>
      </c>
      <c r="T230" s="168">
        <f t="shared" si="659"/>
        <v>0</v>
      </c>
      <c r="U230" s="28"/>
      <c r="V230" s="221">
        <f t="shared" ref="V230" si="712">IF(U230=0,0,AVERAGE(B228:B230)*(U230)/1000)</f>
        <v>0</v>
      </c>
      <c r="W230" s="185"/>
      <c r="X230" s="27">
        <v>1</v>
      </c>
      <c r="Y230" s="26"/>
      <c r="Z230" s="186">
        <f t="shared" si="661"/>
        <v>0</v>
      </c>
      <c r="AA230" s="221">
        <f t="shared" si="669"/>
        <v>0</v>
      </c>
      <c r="AB230" s="49"/>
      <c r="AC230" s="41"/>
      <c r="AD230" s="26">
        <v>100</v>
      </c>
      <c r="AE230" s="186">
        <f t="shared" si="662"/>
        <v>0</v>
      </c>
      <c r="AF230" s="163">
        <f t="shared" si="670"/>
        <v>0</v>
      </c>
      <c r="AG230" s="224">
        <v>1</v>
      </c>
      <c r="AH230" s="41"/>
      <c r="AI230" s="187">
        <f t="shared" si="663"/>
        <v>0</v>
      </c>
      <c r="AJ230" s="168">
        <f t="shared" si="671"/>
        <v>0</v>
      </c>
      <c r="AK230" s="870"/>
      <c r="AL230" s="731"/>
      <c r="AM230" s="163">
        <f t="shared" ref="AM230" si="713">IF(AL230=0,0,AVERAGE(B225:B230)*(AL230)/1000)</f>
        <v>0</v>
      </c>
      <c r="AN230" s="29">
        <f t="shared" si="599"/>
        <v>0</v>
      </c>
      <c r="AO230" s="25">
        <f t="shared" si="665"/>
        <v>0</v>
      </c>
      <c r="AP230" s="273">
        <f t="shared" si="666"/>
        <v>0</v>
      </c>
      <c r="AQ230" s="259"/>
      <c r="AR230" s="49"/>
      <c r="AS230" s="41"/>
      <c r="AT230" s="41"/>
      <c r="AU230" s="71">
        <f t="shared" si="667"/>
        <v>0</v>
      </c>
      <c r="AV230" s="222"/>
      <c r="AW230" s="199"/>
      <c r="AX230" s="7" t="s">
        <v>341</v>
      </c>
      <c r="AY230" s="188"/>
      <c r="AZ230" s="39"/>
      <c r="BA230" s="58"/>
      <c r="BB230" s="179">
        <f t="shared" si="616"/>
        <v>0</v>
      </c>
      <c r="BC230" s="163">
        <f t="shared" si="636"/>
        <v>0</v>
      </c>
      <c r="BD230" s="40"/>
      <c r="BE230" s="58"/>
      <c r="BF230" s="179">
        <f t="shared" si="617"/>
        <v>0</v>
      </c>
      <c r="BG230" s="163">
        <f t="shared" si="637"/>
        <v>0</v>
      </c>
      <c r="BH230" s="40"/>
      <c r="BI230" s="885"/>
      <c r="BJ230" s="163">
        <f t="shared" si="618"/>
        <v>0</v>
      </c>
      <c r="BK230" s="40"/>
      <c r="BL230" s="61"/>
      <c r="BM230" s="179">
        <f t="shared" si="619"/>
        <v>0</v>
      </c>
      <c r="BN230" s="163">
        <f t="shared" si="638"/>
        <v>0</v>
      </c>
      <c r="BO230" s="39"/>
      <c r="BP230" s="57"/>
      <c r="BQ230" s="179">
        <f t="shared" si="620"/>
        <v>0</v>
      </c>
      <c r="BR230" s="163">
        <f t="shared" si="639"/>
        <v>0</v>
      </c>
      <c r="BS230" s="39"/>
      <c r="BT230" s="62"/>
      <c r="BU230" s="179">
        <f t="shared" si="621"/>
        <v>0</v>
      </c>
      <c r="BV230" s="163">
        <f t="shared" si="640"/>
        <v>0</v>
      </c>
      <c r="BW230" s="39"/>
      <c r="BX230" s="56"/>
      <c r="BY230" s="178">
        <f t="shared" si="622"/>
        <v>0</v>
      </c>
      <c r="BZ230" s="163">
        <f t="shared" si="641"/>
        <v>0</v>
      </c>
      <c r="CA230" s="40"/>
      <c r="CB230" s="58"/>
      <c r="CC230" s="179">
        <f t="shared" si="623"/>
        <v>0</v>
      </c>
      <c r="CD230" s="163">
        <f t="shared" si="642"/>
        <v>0</v>
      </c>
      <c r="CE230" s="39"/>
      <c r="CF230" s="62"/>
      <c r="CG230" s="179">
        <f t="shared" si="624"/>
        <v>0</v>
      </c>
      <c r="CH230" s="163">
        <f t="shared" si="643"/>
        <v>0</v>
      </c>
      <c r="CI230" s="39"/>
      <c r="CJ230" s="56"/>
      <c r="CK230" s="178">
        <f t="shared" si="625"/>
        <v>0</v>
      </c>
      <c r="CL230" s="163">
        <f t="shared" si="644"/>
        <v>0</v>
      </c>
      <c r="CM230" s="40"/>
      <c r="CN230" s="86"/>
      <c r="CO230" s="179">
        <f t="shared" si="626"/>
        <v>0</v>
      </c>
      <c r="CP230" s="163">
        <f t="shared" si="645"/>
        <v>0</v>
      </c>
      <c r="CQ230" s="228"/>
      <c r="CR230" s="61"/>
      <c r="CS230" s="167">
        <f t="shared" si="627"/>
        <v>0</v>
      </c>
      <c r="CT230" s="40"/>
      <c r="CU230" s="59"/>
      <c r="CV230" s="179">
        <f t="shared" si="628"/>
        <v>0</v>
      </c>
      <c r="CW230" s="163">
        <f t="shared" si="646"/>
        <v>0</v>
      </c>
      <c r="CX230" s="39"/>
      <c r="CY230" s="189"/>
      <c r="CZ230" s="179">
        <f t="shared" si="629"/>
        <v>0</v>
      </c>
      <c r="DA230" s="163">
        <f t="shared" si="647"/>
        <v>0</v>
      </c>
      <c r="DB230" s="39"/>
      <c r="DC230" s="63"/>
      <c r="DD230" s="179">
        <f t="shared" si="630"/>
        <v>0</v>
      </c>
      <c r="DE230" s="163">
        <f t="shared" si="648"/>
        <v>0</v>
      </c>
      <c r="DF230" s="39"/>
      <c r="DG230" s="62"/>
      <c r="DH230" s="729">
        <f t="shared" si="631"/>
        <v>0</v>
      </c>
      <c r="DI230" s="72">
        <f t="shared" si="649"/>
        <v>0</v>
      </c>
      <c r="DJ230" s="40"/>
      <c r="DK230" s="59"/>
      <c r="DL230" s="163">
        <f t="shared" si="632"/>
        <v>0</v>
      </c>
      <c r="DM230" s="178">
        <f t="shared" si="650"/>
        <v>0</v>
      </c>
      <c r="DN230" s="39"/>
      <c r="DO230" s="63"/>
      <c r="DP230" s="179">
        <f t="shared" si="633"/>
        <v>0</v>
      </c>
      <c r="DQ230" s="221">
        <f t="shared" si="651"/>
        <v>0</v>
      </c>
      <c r="DR230" s="305"/>
    </row>
    <row r="231" spans="1:122" outlineLevel="1" x14ac:dyDescent="0.25">
      <c r="A231" s="46">
        <f t="shared" si="683"/>
        <v>43318</v>
      </c>
      <c r="B231" s="23">
        <v>6</v>
      </c>
      <c r="C231" s="185">
        <v>8.77</v>
      </c>
      <c r="D231" s="24">
        <v>1</v>
      </c>
      <c r="E231" s="26">
        <v>17400</v>
      </c>
      <c r="F231" s="26">
        <f t="shared" si="652"/>
        <v>17400</v>
      </c>
      <c r="G231" s="163">
        <f t="shared" si="653"/>
        <v>104.4</v>
      </c>
      <c r="H231" s="24">
        <v>1</v>
      </c>
      <c r="I231" s="26">
        <v>2638</v>
      </c>
      <c r="J231" s="26">
        <f t="shared" si="654"/>
        <v>2638</v>
      </c>
      <c r="K231" s="163">
        <f t="shared" si="655"/>
        <v>15.827999999999999</v>
      </c>
      <c r="L231" s="49">
        <v>86.3</v>
      </c>
      <c r="M231" s="41">
        <v>546.70000000000005</v>
      </c>
      <c r="N231" s="26">
        <v>31</v>
      </c>
      <c r="O231" s="26">
        <f t="shared" si="656"/>
        <v>14851.612903225809</v>
      </c>
      <c r="P231" s="163">
        <f t="shared" si="657"/>
        <v>89.109677419354853</v>
      </c>
      <c r="Q231" s="24">
        <v>100</v>
      </c>
      <c r="R231" s="41">
        <v>7.66</v>
      </c>
      <c r="S231" s="41">
        <f t="shared" si="658"/>
        <v>766</v>
      </c>
      <c r="T231" s="168">
        <f t="shared" si="659"/>
        <v>4.5960000000000001</v>
      </c>
      <c r="U231" s="28"/>
      <c r="V231" s="221">
        <f t="shared" ref="V231" si="714">IF(U231=0,0,IF(COUNT(B231)=0,0,(AVERAGE(B231)*U231/1000)))</f>
        <v>0</v>
      </c>
      <c r="W231" s="185">
        <v>8.94</v>
      </c>
      <c r="X231" s="27">
        <v>1</v>
      </c>
      <c r="Y231" s="26">
        <v>2348</v>
      </c>
      <c r="Z231" s="186">
        <f t="shared" si="661"/>
        <v>2348</v>
      </c>
      <c r="AA231" s="221">
        <f t="shared" si="669"/>
        <v>14.087999999999999</v>
      </c>
      <c r="AB231" s="49">
        <v>87.5</v>
      </c>
      <c r="AC231" s="41">
        <v>94.2</v>
      </c>
      <c r="AD231" s="26">
        <v>100</v>
      </c>
      <c r="AE231" s="186">
        <f t="shared" si="662"/>
        <v>67.000000000000028</v>
      </c>
      <c r="AF231" s="163">
        <f t="shared" si="670"/>
        <v>0.40200000000000019</v>
      </c>
      <c r="AG231" s="224">
        <v>1</v>
      </c>
      <c r="AH231" s="41">
        <v>3.7</v>
      </c>
      <c r="AI231" s="187">
        <f t="shared" si="663"/>
        <v>3.7</v>
      </c>
      <c r="AJ231" s="168">
        <f t="shared" si="671"/>
        <v>2.2200000000000004E-2</v>
      </c>
      <c r="AK231" s="870"/>
      <c r="AL231" s="731"/>
      <c r="AM231" s="163">
        <f t="shared" ref="AM231" si="715">IF(AL231=0,0,AVERAGE(B224:B231)*(AL231)/1000)</f>
        <v>0</v>
      </c>
      <c r="AN231" s="29">
        <f t="shared" si="599"/>
        <v>86.505747126436788</v>
      </c>
      <c r="AO231" s="25">
        <f t="shared" si="665"/>
        <v>99.548870547350134</v>
      </c>
      <c r="AP231" s="273">
        <f t="shared" si="666"/>
        <v>99.516971279373365</v>
      </c>
      <c r="AQ231" s="73">
        <v>46.3</v>
      </c>
      <c r="AR231" s="49"/>
      <c r="AS231" s="41"/>
      <c r="AT231" s="41"/>
      <c r="AU231" s="72">
        <f t="shared" si="667"/>
        <v>0</v>
      </c>
      <c r="AV231" s="222"/>
      <c r="AW231" s="199" t="s">
        <v>326</v>
      </c>
      <c r="AX231" s="7" t="s">
        <v>341</v>
      </c>
      <c r="AY231" s="188"/>
      <c r="AZ231" s="39"/>
      <c r="BA231" s="58"/>
      <c r="BB231" s="179">
        <f t="shared" si="616"/>
        <v>0</v>
      </c>
      <c r="BC231" s="163">
        <f t="shared" si="636"/>
        <v>0</v>
      </c>
      <c r="BD231" s="40"/>
      <c r="BE231" s="58"/>
      <c r="BF231" s="179">
        <f t="shared" si="617"/>
        <v>0</v>
      </c>
      <c r="BG231" s="163">
        <f t="shared" si="637"/>
        <v>0</v>
      </c>
      <c r="BH231" s="40" t="s">
        <v>94</v>
      </c>
      <c r="BI231" s="885">
        <v>0.01</v>
      </c>
      <c r="BJ231" s="163">
        <f t="shared" si="618"/>
        <v>2.9999999999999997E-5</v>
      </c>
      <c r="BK231" s="40"/>
      <c r="BL231" s="61"/>
      <c r="BM231" s="179">
        <f t="shared" si="619"/>
        <v>0</v>
      </c>
      <c r="BN231" s="163">
        <f t="shared" si="638"/>
        <v>0</v>
      </c>
      <c r="BO231" s="39"/>
      <c r="BP231" s="57"/>
      <c r="BQ231" s="179">
        <f t="shared" si="620"/>
        <v>0</v>
      </c>
      <c r="BR231" s="163">
        <f t="shared" si="639"/>
        <v>0</v>
      </c>
      <c r="BS231" s="39"/>
      <c r="BT231" s="62"/>
      <c r="BU231" s="179">
        <f t="shared" si="621"/>
        <v>0</v>
      </c>
      <c r="BV231" s="163">
        <f t="shared" si="640"/>
        <v>0</v>
      </c>
      <c r="BW231" s="39"/>
      <c r="BX231" s="56"/>
      <c r="BY231" s="178">
        <f t="shared" si="622"/>
        <v>0</v>
      </c>
      <c r="BZ231" s="163">
        <f t="shared" si="641"/>
        <v>0</v>
      </c>
      <c r="CA231" s="40"/>
      <c r="CB231" s="58"/>
      <c r="CC231" s="179">
        <f t="shared" si="623"/>
        <v>0</v>
      </c>
      <c r="CD231" s="163">
        <f t="shared" si="642"/>
        <v>0</v>
      </c>
      <c r="CE231" s="39"/>
      <c r="CF231" s="62"/>
      <c r="CG231" s="179">
        <f t="shared" si="624"/>
        <v>0</v>
      </c>
      <c r="CH231" s="163">
        <f t="shared" si="643"/>
        <v>0</v>
      </c>
      <c r="CI231" s="39"/>
      <c r="CJ231" s="56"/>
      <c r="CK231" s="178">
        <f t="shared" si="625"/>
        <v>0</v>
      </c>
      <c r="CL231" s="163">
        <f t="shared" si="644"/>
        <v>0</v>
      </c>
      <c r="CM231" s="40"/>
      <c r="CN231" s="86"/>
      <c r="CO231" s="179">
        <f t="shared" si="626"/>
        <v>0</v>
      </c>
      <c r="CP231" s="163">
        <f t="shared" si="645"/>
        <v>0</v>
      </c>
      <c r="CQ231" s="228" t="s">
        <v>94</v>
      </c>
      <c r="CR231" s="61">
        <v>0.01</v>
      </c>
      <c r="CS231" s="167">
        <f t="shared" si="627"/>
        <v>2.9999999999999997E-5</v>
      </c>
      <c r="CT231" s="40"/>
      <c r="CU231" s="59"/>
      <c r="CV231" s="179">
        <f t="shared" si="628"/>
        <v>0</v>
      </c>
      <c r="CW231" s="163">
        <f t="shared" si="646"/>
        <v>0</v>
      </c>
      <c r="CX231" s="39"/>
      <c r="CY231" s="189"/>
      <c r="CZ231" s="179">
        <f t="shared" si="629"/>
        <v>0</v>
      </c>
      <c r="DA231" s="163">
        <f t="shared" si="647"/>
        <v>0</v>
      </c>
      <c r="DB231" s="39"/>
      <c r="DC231" s="63"/>
      <c r="DD231" s="179">
        <f t="shared" si="630"/>
        <v>0</v>
      </c>
      <c r="DE231" s="163">
        <f t="shared" si="648"/>
        <v>0</v>
      </c>
      <c r="DF231" s="39"/>
      <c r="DG231" s="62"/>
      <c r="DH231" s="729">
        <f t="shared" si="631"/>
        <v>0</v>
      </c>
      <c r="DI231" s="72">
        <f t="shared" si="649"/>
        <v>0</v>
      </c>
      <c r="DJ231" s="40"/>
      <c r="DK231" s="59"/>
      <c r="DL231" s="163">
        <f t="shared" si="632"/>
        <v>0</v>
      </c>
      <c r="DM231" s="178">
        <f t="shared" si="650"/>
        <v>0</v>
      </c>
      <c r="DN231" s="39"/>
      <c r="DO231" s="63"/>
      <c r="DP231" s="179">
        <f t="shared" si="633"/>
        <v>0</v>
      </c>
      <c r="DQ231" s="221">
        <f t="shared" si="651"/>
        <v>0</v>
      </c>
      <c r="DR231" s="305"/>
    </row>
    <row r="232" spans="1:122" outlineLevel="1" x14ac:dyDescent="0.25">
      <c r="A232" s="46">
        <f t="shared" si="683"/>
        <v>43319</v>
      </c>
      <c r="B232" s="23">
        <v>158</v>
      </c>
      <c r="C232" s="185"/>
      <c r="D232" s="24">
        <v>1</v>
      </c>
      <c r="E232" s="26"/>
      <c r="F232" s="26">
        <f t="shared" si="652"/>
        <v>0</v>
      </c>
      <c r="G232" s="163">
        <f t="shared" si="653"/>
        <v>0</v>
      </c>
      <c r="H232" s="24">
        <v>1</v>
      </c>
      <c r="I232" s="26"/>
      <c r="J232" s="26">
        <f t="shared" si="654"/>
        <v>0</v>
      </c>
      <c r="K232" s="163">
        <f t="shared" si="655"/>
        <v>0</v>
      </c>
      <c r="L232" s="49"/>
      <c r="M232" s="41"/>
      <c r="N232" s="26">
        <v>30</v>
      </c>
      <c r="O232" s="26">
        <f t="shared" si="656"/>
        <v>0</v>
      </c>
      <c r="P232" s="163">
        <f t="shared" si="657"/>
        <v>0</v>
      </c>
      <c r="Q232" s="24">
        <v>20</v>
      </c>
      <c r="R232" s="41"/>
      <c r="S232" s="41">
        <f t="shared" si="658"/>
        <v>0</v>
      </c>
      <c r="T232" s="168">
        <f t="shared" si="659"/>
        <v>0</v>
      </c>
      <c r="U232" s="28">
        <v>280</v>
      </c>
      <c r="V232" s="221">
        <f t="shared" ref="V232" si="716">IF(U232=0,0,AVERAGE(B230:B232)*(U232)/1000)</f>
        <v>22.96</v>
      </c>
      <c r="W232" s="185"/>
      <c r="X232" s="27">
        <v>1</v>
      </c>
      <c r="Y232" s="26"/>
      <c r="Z232" s="186">
        <f t="shared" si="661"/>
        <v>0</v>
      </c>
      <c r="AA232" s="221">
        <f t="shared" si="669"/>
        <v>0</v>
      </c>
      <c r="AB232" s="49"/>
      <c r="AC232" s="41"/>
      <c r="AD232" s="26">
        <v>99</v>
      </c>
      <c r="AE232" s="186">
        <f t="shared" si="662"/>
        <v>0</v>
      </c>
      <c r="AF232" s="163">
        <f t="shared" si="670"/>
        <v>0</v>
      </c>
      <c r="AG232" s="224">
        <v>1</v>
      </c>
      <c r="AH232" s="41"/>
      <c r="AI232" s="187">
        <f t="shared" si="663"/>
        <v>0</v>
      </c>
      <c r="AJ232" s="168">
        <f t="shared" si="671"/>
        <v>0</v>
      </c>
      <c r="AK232" s="870"/>
      <c r="AL232" s="731">
        <v>121.6</v>
      </c>
      <c r="AM232" s="163">
        <f t="shared" ref="AM232" si="717">IF(AL232=0,0,AVERAGE(B227:B232)*(AL232)/1000)</f>
        <v>15.868799999999998</v>
      </c>
      <c r="AN232" s="29">
        <f t="shared" si="599"/>
        <v>0</v>
      </c>
      <c r="AO232" s="25">
        <f t="shared" si="665"/>
        <v>0</v>
      </c>
      <c r="AP232" s="273">
        <f t="shared" si="666"/>
        <v>0</v>
      </c>
      <c r="AQ232" s="259">
        <v>52.1</v>
      </c>
      <c r="AR232" s="49"/>
      <c r="AS232" s="41"/>
      <c r="AT232" s="41"/>
      <c r="AU232" s="72">
        <f t="shared" ref="AU232:AU233" si="718">IF(AT232=0,0,(AT232-AR232)*100/(AS232-AR232))</f>
        <v>0</v>
      </c>
      <c r="AV232" s="222"/>
      <c r="AW232" s="199"/>
      <c r="AX232" s="7" t="s">
        <v>341</v>
      </c>
      <c r="AY232" s="188"/>
      <c r="AZ232" s="39"/>
      <c r="BA232" s="58">
        <v>150</v>
      </c>
      <c r="BB232" s="179">
        <f t="shared" si="616"/>
        <v>23.7</v>
      </c>
      <c r="BC232" s="163">
        <f t="shared" si="636"/>
        <v>23.7</v>
      </c>
      <c r="BD232" s="40"/>
      <c r="BE232" s="58">
        <v>2.4700000000000002</v>
      </c>
      <c r="BF232" s="179">
        <f t="shared" si="617"/>
        <v>0.39026000000000005</v>
      </c>
      <c r="BG232" s="163">
        <f t="shared" si="637"/>
        <v>0.39026000000000005</v>
      </c>
      <c r="BH232" s="40" t="s">
        <v>94</v>
      </c>
      <c r="BI232" s="885">
        <v>0.01</v>
      </c>
      <c r="BJ232" s="163">
        <f t="shared" si="618"/>
        <v>7.9000000000000001E-4</v>
      </c>
      <c r="BK232" s="40"/>
      <c r="BL232" s="61">
        <v>0.9</v>
      </c>
      <c r="BM232" s="179">
        <f t="shared" si="619"/>
        <v>0.14220000000000002</v>
      </c>
      <c r="BN232" s="163">
        <f t="shared" si="638"/>
        <v>0.14220000000000002</v>
      </c>
      <c r="BO232" s="39"/>
      <c r="BP232" s="57">
        <v>350</v>
      </c>
      <c r="BQ232" s="179">
        <f t="shared" si="620"/>
        <v>55.3</v>
      </c>
      <c r="BR232" s="163">
        <f t="shared" si="639"/>
        <v>55.3</v>
      </c>
      <c r="BS232" s="39"/>
      <c r="BT232" s="62">
        <v>19.97</v>
      </c>
      <c r="BU232" s="179">
        <f t="shared" si="621"/>
        <v>3.1552599999999997</v>
      </c>
      <c r="BV232" s="163">
        <f t="shared" si="640"/>
        <v>3.1552599999999997</v>
      </c>
      <c r="BW232" s="39"/>
      <c r="BX232" s="56">
        <v>1.73</v>
      </c>
      <c r="BY232" s="178">
        <f t="shared" si="622"/>
        <v>0.27333999999999997</v>
      </c>
      <c r="BZ232" s="163">
        <f t="shared" si="641"/>
        <v>0.27333999999999997</v>
      </c>
      <c r="CA232" s="40" t="s">
        <v>94</v>
      </c>
      <c r="CB232" s="58">
        <v>0.06</v>
      </c>
      <c r="CC232" s="179">
        <f t="shared" si="623"/>
        <v>4.7400000000000003E-3</v>
      </c>
      <c r="CD232" s="163">
        <f t="shared" si="642"/>
        <v>9.4800000000000006E-3</v>
      </c>
      <c r="CE232" s="39"/>
      <c r="CF232" s="62">
        <v>417.8</v>
      </c>
      <c r="CG232" s="179">
        <f t="shared" si="624"/>
        <v>66.012400000000014</v>
      </c>
      <c r="CH232" s="163">
        <f t="shared" si="643"/>
        <v>66.012400000000014</v>
      </c>
      <c r="CI232" s="39"/>
      <c r="CJ232" s="56">
        <v>2</v>
      </c>
      <c r="CK232" s="178">
        <f t="shared" si="625"/>
        <v>0.316</v>
      </c>
      <c r="CL232" s="163">
        <f t="shared" si="644"/>
        <v>0.316</v>
      </c>
      <c r="CM232" s="40" t="s">
        <v>94</v>
      </c>
      <c r="CN232" s="86">
        <v>0.06</v>
      </c>
      <c r="CO232" s="179">
        <f>IF(CM232="&lt;",CN232/2*$B232/1000,CN232*$B232/1000)</f>
        <v>4.7400000000000003E-3</v>
      </c>
      <c r="CP232" s="163">
        <f t="shared" si="645"/>
        <v>9.4800000000000006E-3</v>
      </c>
      <c r="CQ232" s="228" t="s">
        <v>94</v>
      </c>
      <c r="CR232" s="61">
        <v>0.01</v>
      </c>
      <c r="CS232" s="167">
        <f t="shared" si="627"/>
        <v>7.9000000000000001E-4</v>
      </c>
      <c r="CT232" s="40" t="s">
        <v>94</v>
      </c>
      <c r="CU232" s="59">
        <v>0.03</v>
      </c>
      <c r="CV232" s="179">
        <f t="shared" si="628"/>
        <v>2.3700000000000001E-3</v>
      </c>
      <c r="CW232" s="163">
        <f t="shared" si="646"/>
        <v>4.7400000000000003E-3</v>
      </c>
      <c r="CX232" s="39"/>
      <c r="CY232" s="189">
        <v>1.1180000000000001</v>
      </c>
      <c r="CZ232" s="179">
        <f t="shared" si="629"/>
        <v>0.176644</v>
      </c>
      <c r="DA232" s="163">
        <f t="shared" si="647"/>
        <v>0.176644</v>
      </c>
      <c r="DB232" s="39"/>
      <c r="DC232" s="63">
        <v>0.14330000000000001</v>
      </c>
      <c r="DD232" s="179">
        <f t="shared" si="630"/>
        <v>2.2641400000000002E-2</v>
      </c>
      <c r="DE232" s="163">
        <f t="shared" si="648"/>
        <v>2.2641400000000002E-2</v>
      </c>
      <c r="DF232" s="39"/>
      <c r="DG232" s="62">
        <v>0.15</v>
      </c>
      <c r="DH232" s="729">
        <f t="shared" si="631"/>
        <v>2.3699999999999999E-2</v>
      </c>
      <c r="DI232" s="72">
        <f t="shared" si="649"/>
        <v>2.3699999999999999E-2</v>
      </c>
      <c r="DJ232" s="40" t="s">
        <v>94</v>
      </c>
      <c r="DK232" s="59">
        <v>0.06</v>
      </c>
      <c r="DL232" s="163">
        <f t="shared" si="632"/>
        <v>4.7400000000000003E-3</v>
      </c>
      <c r="DM232" s="178">
        <f t="shared" si="650"/>
        <v>9.4800000000000006E-3</v>
      </c>
      <c r="DN232" s="39"/>
      <c r="DO232" s="63">
        <v>1.085</v>
      </c>
      <c r="DP232" s="179">
        <f t="shared" si="633"/>
        <v>0.17143</v>
      </c>
      <c r="DQ232" s="221">
        <f t="shared" si="651"/>
        <v>0.17143</v>
      </c>
      <c r="DR232" s="305"/>
    </row>
    <row r="233" spans="1:122" outlineLevel="1" x14ac:dyDescent="0.25">
      <c r="A233" s="46">
        <f t="shared" si="683"/>
        <v>43320</v>
      </c>
      <c r="B233" s="23">
        <v>111</v>
      </c>
      <c r="C233" s="185"/>
      <c r="D233" s="24">
        <v>1</v>
      </c>
      <c r="E233" s="26"/>
      <c r="F233" s="26">
        <f t="shared" si="652"/>
        <v>0</v>
      </c>
      <c r="G233" s="163">
        <f t="shared" si="653"/>
        <v>0</v>
      </c>
      <c r="H233" s="24">
        <v>1</v>
      </c>
      <c r="I233" s="26"/>
      <c r="J233" s="26">
        <f t="shared" si="654"/>
        <v>0</v>
      </c>
      <c r="K233" s="163">
        <f t="shared" si="655"/>
        <v>0</v>
      </c>
      <c r="L233" s="49"/>
      <c r="M233" s="41"/>
      <c r="N233" s="26">
        <v>30</v>
      </c>
      <c r="O233" s="26">
        <f t="shared" si="656"/>
        <v>0</v>
      </c>
      <c r="P233" s="163">
        <f t="shared" si="657"/>
        <v>0</v>
      </c>
      <c r="Q233" s="24">
        <v>20</v>
      </c>
      <c r="R233" s="41"/>
      <c r="S233" s="41">
        <f t="shared" si="658"/>
        <v>0</v>
      </c>
      <c r="T233" s="168">
        <f t="shared" si="659"/>
        <v>0</v>
      </c>
      <c r="U233" s="28"/>
      <c r="V233" s="221">
        <f t="shared" ref="V233" si="719">IF(U233=0,0,IF(COUNT(B233)=0,0,(AVERAGE(B233)*U233/1000)))</f>
        <v>0</v>
      </c>
      <c r="W233" s="185"/>
      <c r="X233" s="27">
        <v>1</v>
      </c>
      <c r="Y233" s="26"/>
      <c r="Z233" s="186">
        <f t="shared" si="661"/>
        <v>0</v>
      </c>
      <c r="AA233" s="221">
        <f t="shared" si="669"/>
        <v>0</v>
      </c>
      <c r="AB233" s="49"/>
      <c r="AC233" s="41"/>
      <c r="AD233" s="26">
        <v>100</v>
      </c>
      <c r="AE233" s="186">
        <f t="shared" si="662"/>
        <v>0</v>
      </c>
      <c r="AF233" s="163">
        <f t="shared" si="670"/>
        <v>0</v>
      </c>
      <c r="AG233" s="224">
        <v>1</v>
      </c>
      <c r="AH233" s="41"/>
      <c r="AI233" s="187">
        <f t="shared" si="663"/>
        <v>0</v>
      </c>
      <c r="AJ233" s="168">
        <f t="shared" si="671"/>
        <v>0</v>
      </c>
      <c r="AK233" s="870"/>
      <c r="AL233" s="731"/>
      <c r="AM233" s="163">
        <f t="shared" ref="AM233" si="720">IF(AL233=0,0,AVERAGE(B226:B233)*(AL233)/1000)</f>
        <v>0</v>
      </c>
      <c r="AN233" s="29">
        <f t="shared" si="599"/>
        <v>0</v>
      </c>
      <c r="AO233" s="25">
        <f t="shared" si="665"/>
        <v>0</v>
      </c>
      <c r="AP233" s="273">
        <f t="shared" si="666"/>
        <v>0</v>
      </c>
      <c r="AQ233" s="73">
        <v>52.2</v>
      </c>
      <c r="AR233" s="49"/>
      <c r="AS233" s="41"/>
      <c r="AT233" s="41"/>
      <c r="AU233" s="72">
        <f t="shared" si="718"/>
        <v>0</v>
      </c>
      <c r="AV233" s="222"/>
      <c r="AW233" s="199"/>
      <c r="AX233" s="7" t="s">
        <v>341</v>
      </c>
      <c r="AY233" s="188"/>
      <c r="AZ233" s="39"/>
      <c r="BA233" s="58"/>
      <c r="BB233" s="179">
        <f t="shared" si="616"/>
        <v>0</v>
      </c>
      <c r="BC233" s="163">
        <f t="shared" si="636"/>
        <v>0</v>
      </c>
      <c r="BD233" s="40"/>
      <c r="BE233" s="58"/>
      <c r="BF233" s="179">
        <f t="shared" si="617"/>
        <v>0</v>
      </c>
      <c r="BG233" s="163">
        <f t="shared" si="637"/>
        <v>0</v>
      </c>
      <c r="BH233" s="40" t="s">
        <v>94</v>
      </c>
      <c r="BI233" s="885">
        <v>0.01</v>
      </c>
      <c r="BJ233" s="163">
        <f t="shared" si="618"/>
        <v>5.5500000000000005E-4</v>
      </c>
      <c r="BK233" s="40"/>
      <c r="BL233" s="61"/>
      <c r="BM233" s="179">
        <f t="shared" si="619"/>
        <v>0</v>
      </c>
      <c r="BN233" s="163">
        <f t="shared" si="638"/>
        <v>0</v>
      </c>
      <c r="BO233" s="39"/>
      <c r="BP233" s="57"/>
      <c r="BQ233" s="179">
        <f t="shared" si="620"/>
        <v>0</v>
      </c>
      <c r="BR233" s="163">
        <f t="shared" si="639"/>
        <v>0</v>
      </c>
      <c r="BS233" s="39"/>
      <c r="BT233" s="62"/>
      <c r="BU233" s="179">
        <f t="shared" si="621"/>
        <v>0</v>
      </c>
      <c r="BV233" s="163">
        <f t="shared" si="640"/>
        <v>0</v>
      </c>
      <c r="BW233" s="39"/>
      <c r="BX233" s="56"/>
      <c r="BY233" s="178">
        <f t="shared" si="622"/>
        <v>0</v>
      </c>
      <c r="BZ233" s="163">
        <f t="shared" si="641"/>
        <v>0</v>
      </c>
      <c r="CA233" s="40"/>
      <c r="CB233" s="58"/>
      <c r="CC233" s="179">
        <f t="shared" si="623"/>
        <v>0</v>
      </c>
      <c r="CD233" s="163">
        <f t="shared" si="642"/>
        <v>0</v>
      </c>
      <c r="CE233" s="39"/>
      <c r="CF233" s="62"/>
      <c r="CG233" s="179">
        <f t="shared" si="624"/>
        <v>0</v>
      </c>
      <c r="CH233" s="163">
        <f t="shared" si="643"/>
        <v>0</v>
      </c>
      <c r="CI233" s="39"/>
      <c r="CJ233" s="56"/>
      <c r="CK233" s="178">
        <f t="shared" si="625"/>
        <v>0</v>
      </c>
      <c r="CL233" s="163">
        <f t="shared" si="644"/>
        <v>0</v>
      </c>
      <c r="CM233" s="40"/>
      <c r="CN233" s="86"/>
      <c r="CO233" s="179">
        <f t="shared" si="626"/>
        <v>0</v>
      </c>
      <c r="CP233" s="163">
        <f t="shared" si="645"/>
        <v>0</v>
      </c>
      <c r="CQ233" s="228" t="s">
        <v>94</v>
      </c>
      <c r="CR233" s="61">
        <v>0.01</v>
      </c>
      <c r="CS233" s="167">
        <f t="shared" si="627"/>
        <v>5.5500000000000005E-4</v>
      </c>
      <c r="CT233" s="40"/>
      <c r="CU233" s="59"/>
      <c r="CV233" s="179">
        <f t="shared" si="628"/>
        <v>0</v>
      </c>
      <c r="CW233" s="163">
        <f t="shared" si="646"/>
        <v>0</v>
      </c>
      <c r="CX233" s="39"/>
      <c r="CY233" s="189"/>
      <c r="CZ233" s="179">
        <f t="shared" si="629"/>
        <v>0</v>
      </c>
      <c r="DA233" s="163">
        <f t="shared" si="647"/>
        <v>0</v>
      </c>
      <c r="DB233" s="39"/>
      <c r="DC233" s="63"/>
      <c r="DD233" s="179">
        <f t="shared" si="630"/>
        <v>0</v>
      </c>
      <c r="DE233" s="163">
        <f t="shared" si="648"/>
        <v>0</v>
      </c>
      <c r="DF233" s="39"/>
      <c r="DG233" s="62"/>
      <c r="DH233" s="729">
        <f t="shared" si="631"/>
        <v>0</v>
      </c>
      <c r="DI233" s="72">
        <f t="shared" si="649"/>
        <v>0</v>
      </c>
      <c r="DJ233" s="40"/>
      <c r="DK233" s="59"/>
      <c r="DL233" s="163">
        <f t="shared" si="632"/>
        <v>0</v>
      </c>
      <c r="DM233" s="178">
        <f t="shared" si="650"/>
        <v>0</v>
      </c>
      <c r="DN233" s="39"/>
      <c r="DO233" s="63"/>
      <c r="DP233" s="179">
        <f t="shared" si="633"/>
        <v>0</v>
      </c>
      <c r="DQ233" s="221">
        <f t="shared" si="651"/>
        <v>0</v>
      </c>
      <c r="DR233" s="305" t="s">
        <v>336</v>
      </c>
    </row>
    <row r="234" spans="1:122" ht="14.45" customHeight="1" outlineLevel="1" x14ac:dyDescent="0.25">
      <c r="A234" s="46">
        <f t="shared" si="683"/>
        <v>43321</v>
      </c>
      <c r="B234" s="23"/>
      <c r="C234" s="185"/>
      <c r="D234" s="24">
        <v>1</v>
      </c>
      <c r="E234" s="26"/>
      <c r="F234" s="26">
        <f t="shared" si="652"/>
        <v>0</v>
      </c>
      <c r="G234" s="163">
        <f t="shared" si="653"/>
        <v>0</v>
      </c>
      <c r="H234" s="24">
        <v>1</v>
      </c>
      <c r="I234" s="26"/>
      <c r="J234" s="26">
        <f t="shared" si="654"/>
        <v>0</v>
      </c>
      <c r="K234" s="163">
        <f t="shared" si="655"/>
        <v>0</v>
      </c>
      <c r="L234" s="49"/>
      <c r="M234" s="41"/>
      <c r="N234" s="26">
        <v>30</v>
      </c>
      <c r="O234" s="26">
        <f t="shared" si="656"/>
        <v>0</v>
      </c>
      <c r="P234" s="163">
        <f t="shared" si="657"/>
        <v>0</v>
      </c>
      <c r="Q234" s="24">
        <v>20</v>
      </c>
      <c r="R234" s="41"/>
      <c r="S234" s="41">
        <f t="shared" si="658"/>
        <v>0</v>
      </c>
      <c r="T234" s="168">
        <f t="shared" si="659"/>
        <v>0</v>
      </c>
      <c r="U234" s="28"/>
      <c r="V234" s="221">
        <f t="shared" ref="V234" si="721">IF(U234=0,0,AVERAGE(B232:B234)*(U234)/1000)</f>
        <v>0</v>
      </c>
      <c r="W234" s="185"/>
      <c r="X234" s="27">
        <v>1</v>
      </c>
      <c r="Y234" s="26"/>
      <c r="Z234" s="186">
        <f t="shared" si="661"/>
        <v>0</v>
      </c>
      <c r="AA234" s="221">
        <f t="shared" si="669"/>
        <v>0</v>
      </c>
      <c r="AB234" s="49"/>
      <c r="AC234" s="41"/>
      <c r="AD234" s="26">
        <v>100</v>
      </c>
      <c r="AE234" s="186">
        <f t="shared" si="662"/>
        <v>0</v>
      </c>
      <c r="AF234" s="163">
        <f t="shared" si="670"/>
        <v>0</v>
      </c>
      <c r="AG234" s="224">
        <v>1</v>
      </c>
      <c r="AH234" s="41"/>
      <c r="AI234" s="187">
        <f t="shared" si="663"/>
        <v>0</v>
      </c>
      <c r="AJ234" s="168">
        <f t="shared" si="671"/>
        <v>0</v>
      </c>
      <c r="AK234" s="870"/>
      <c r="AL234" s="731"/>
      <c r="AM234" s="163">
        <f t="shared" ref="AM234" si="722">IF(AL234=0,0,AVERAGE(B229:B234)*(AL234)/1000)</f>
        <v>0</v>
      </c>
      <c r="AN234" s="29">
        <f t="shared" si="599"/>
        <v>0</v>
      </c>
      <c r="AO234" s="25">
        <f t="shared" si="665"/>
        <v>0</v>
      </c>
      <c r="AP234" s="273">
        <f t="shared" si="666"/>
        <v>0</v>
      </c>
      <c r="AQ234" s="259"/>
      <c r="AR234" s="49"/>
      <c r="AS234" s="41"/>
      <c r="AT234" s="41"/>
      <c r="AU234" s="72">
        <f>IF(AT234=0,0,(AT234-AR234)*100/(AS234-AR234))</f>
        <v>0</v>
      </c>
      <c r="AV234" s="222"/>
      <c r="AW234" s="199"/>
      <c r="AX234" s="7" t="s">
        <v>341</v>
      </c>
      <c r="AY234" s="188"/>
      <c r="AZ234" s="39"/>
      <c r="BA234" s="58"/>
      <c r="BB234" s="179">
        <f t="shared" si="616"/>
        <v>0</v>
      </c>
      <c r="BC234" s="163">
        <f t="shared" si="636"/>
        <v>0</v>
      </c>
      <c r="BD234" s="40"/>
      <c r="BE234" s="58"/>
      <c r="BF234" s="179">
        <f t="shared" si="617"/>
        <v>0</v>
      </c>
      <c r="BG234" s="163">
        <f t="shared" si="637"/>
        <v>0</v>
      </c>
      <c r="BH234" s="40"/>
      <c r="BI234" s="885"/>
      <c r="BJ234" s="163">
        <f t="shared" si="618"/>
        <v>0</v>
      </c>
      <c r="BK234" s="40"/>
      <c r="BL234" s="61"/>
      <c r="BM234" s="179">
        <f t="shared" si="619"/>
        <v>0</v>
      </c>
      <c r="BN234" s="163">
        <f t="shared" si="638"/>
        <v>0</v>
      </c>
      <c r="BO234" s="39"/>
      <c r="BP234" s="57"/>
      <c r="BQ234" s="179">
        <f t="shared" si="620"/>
        <v>0</v>
      </c>
      <c r="BR234" s="163">
        <f t="shared" si="639"/>
        <v>0</v>
      </c>
      <c r="BS234" s="39"/>
      <c r="BT234" s="62"/>
      <c r="BU234" s="179">
        <f t="shared" si="621"/>
        <v>0</v>
      </c>
      <c r="BV234" s="163">
        <f t="shared" si="640"/>
        <v>0</v>
      </c>
      <c r="BW234" s="39"/>
      <c r="BX234" s="56"/>
      <c r="BY234" s="178">
        <f t="shared" si="622"/>
        <v>0</v>
      </c>
      <c r="BZ234" s="163">
        <f t="shared" si="641"/>
        <v>0</v>
      </c>
      <c r="CA234" s="40"/>
      <c r="CB234" s="58"/>
      <c r="CC234" s="179">
        <f t="shared" si="623"/>
        <v>0</v>
      </c>
      <c r="CD234" s="163">
        <f t="shared" si="642"/>
        <v>0</v>
      </c>
      <c r="CE234" s="39"/>
      <c r="CF234" s="62"/>
      <c r="CG234" s="179">
        <f t="shared" si="624"/>
        <v>0</v>
      </c>
      <c r="CH234" s="163">
        <f t="shared" si="643"/>
        <v>0</v>
      </c>
      <c r="CI234" s="39"/>
      <c r="CJ234" s="56"/>
      <c r="CK234" s="178">
        <f t="shared" si="625"/>
        <v>0</v>
      </c>
      <c r="CL234" s="163">
        <f t="shared" si="644"/>
        <v>0</v>
      </c>
      <c r="CM234" s="40"/>
      <c r="CN234" s="86"/>
      <c r="CO234" s="179">
        <f t="shared" si="626"/>
        <v>0</v>
      </c>
      <c r="CP234" s="163">
        <f t="shared" si="645"/>
        <v>0</v>
      </c>
      <c r="CQ234" s="228"/>
      <c r="CR234" s="61"/>
      <c r="CS234" s="167">
        <f t="shared" si="627"/>
        <v>0</v>
      </c>
      <c r="CT234" s="40"/>
      <c r="CU234" s="59"/>
      <c r="CV234" s="179">
        <f t="shared" si="628"/>
        <v>0</v>
      </c>
      <c r="CW234" s="163">
        <f t="shared" si="646"/>
        <v>0</v>
      </c>
      <c r="CX234" s="39"/>
      <c r="CY234" s="189"/>
      <c r="CZ234" s="179">
        <f t="shared" si="629"/>
        <v>0</v>
      </c>
      <c r="DA234" s="163">
        <f t="shared" si="647"/>
        <v>0</v>
      </c>
      <c r="DB234" s="39"/>
      <c r="DC234" s="63"/>
      <c r="DD234" s="179">
        <f t="shared" si="630"/>
        <v>0</v>
      </c>
      <c r="DE234" s="163">
        <f t="shared" si="648"/>
        <v>0</v>
      </c>
      <c r="DF234" s="39"/>
      <c r="DG234" s="62"/>
      <c r="DH234" s="729">
        <f t="shared" si="631"/>
        <v>0</v>
      </c>
      <c r="DI234" s="72">
        <f t="shared" si="649"/>
        <v>0</v>
      </c>
      <c r="DJ234" s="40"/>
      <c r="DK234" s="59"/>
      <c r="DL234" s="163">
        <f t="shared" si="632"/>
        <v>0</v>
      </c>
      <c r="DM234" s="178">
        <f t="shared" si="650"/>
        <v>0</v>
      </c>
      <c r="DN234" s="39"/>
      <c r="DO234" s="63"/>
      <c r="DP234" s="179">
        <f t="shared" si="633"/>
        <v>0</v>
      </c>
      <c r="DQ234" s="221">
        <f t="shared" si="651"/>
        <v>0</v>
      </c>
      <c r="DR234" s="305"/>
    </row>
    <row r="235" spans="1:122" outlineLevel="1" x14ac:dyDescent="0.25">
      <c r="A235" s="46">
        <f t="shared" si="683"/>
        <v>43322</v>
      </c>
      <c r="B235" s="23">
        <v>191</v>
      </c>
      <c r="C235" s="185"/>
      <c r="D235" s="24">
        <v>1</v>
      </c>
      <c r="E235" s="26"/>
      <c r="F235" s="26">
        <f t="shared" si="652"/>
        <v>0</v>
      </c>
      <c r="G235" s="163">
        <f t="shared" si="653"/>
        <v>0</v>
      </c>
      <c r="H235" s="24">
        <v>1</v>
      </c>
      <c r="I235" s="26"/>
      <c r="J235" s="26">
        <f t="shared" si="654"/>
        <v>0</v>
      </c>
      <c r="K235" s="163">
        <f t="shared" si="655"/>
        <v>0</v>
      </c>
      <c r="L235" s="49"/>
      <c r="M235" s="41"/>
      <c r="N235" s="26">
        <v>30</v>
      </c>
      <c r="O235" s="26">
        <f t="shared" si="656"/>
        <v>0</v>
      </c>
      <c r="P235" s="163">
        <f t="shared" si="657"/>
        <v>0</v>
      </c>
      <c r="Q235" s="24">
        <v>20</v>
      </c>
      <c r="R235" s="41"/>
      <c r="S235" s="41">
        <f t="shared" si="658"/>
        <v>0</v>
      </c>
      <c r="T235" s="168">
        <f t="shared" si="659"/>
        <v>0</v>
      </c>
      <c r="U235" s="28"/>
      <c r="V235" s="221">
        <f t="shared" ref="V235" si="723">IF(U235=0,0,IF(COUNT(B235)=0,0,(AVERAGE(B235)*U235/1000)))</f>
        <v>0</v>
      </c>
      <c r="W235" s="185"/>
      <c r="X235" s="27">
        <v>1</v>
      </c>
      <c r="Y235" s="26"/>
      <c r="Z235" s="186">
        <f t="shared" si="661"/>
        <v>0</v>
      </c>
      <c r="AA235" s="221">
        <f t="shared" si="669"/>
        <v>0</v>
      </c>
      <c r="AB235" s="49"/>
      <c r="AC235" s="41"/>
      <c r="AD235" s="26">
        <v>100</v>
      </c>
      <c r="AE235" s="186">
        <f t="shared" si="662"/>
        <v>0</v>
      </c>
      <c r="AF235" s="163">
        <f t="shared" si="670"/>
        <v>0</v>
      </c>
      <c r="AG235" s="224">
        <v>1</v>
      </c>
      <c r="AH235" s="41"/>
      <c r="AI235" s="187">
        <f t="shared" si="663"/>
        <v>0</v>
      </c>
      <c r="AJ235" s="168">
        <f t="shared" si="671"/>
        <v>0</v>
      </c>
      <c r="AK235" s="870"/>
      <c r="AL235" s="731"/>
      <c r="AM235" s="163">
        <f t="shared" ref="AM235" si="724">IF(AL235=0,0,AVERAGE(B228:B235)*(AL235)/1000)</f>
        <v>0</v>
      </c>
      <c r="AN235" s="29">
        <f t="shared" si="599"/>
        <v>0</v>
      </c>
      <c r="AO235" s="25">
        <f t="shared" si="665"/>
        <v>0</v>
      </c>
      <c r="AP235" s="273">
        <f t="shared" si="666"/>
        <v>0</v>
      </c>
      <c r="AQ235" s="73"/>
      <c r="AR235" s="49"/>
      <c r="AS235" s="41"/>
      <c r="AT235" s="41"/>
      <c r="AU235" s="72">
        <f t="shared" si="667"/>
        <v>0</v>
      </c>
      <c r="AV235" s="222"/>
      <c r="AW235" s="199"/>
      <c r="AX235" s="7" t="s">
        <v>341</v>
      </c>
      <c r="AY235" s="188"/>
      <c r="AZ235" s="39"/>
      <c r="BA235" s="58"/>
      <c r="BB235" s="179">
        <f t="shared" si="616"/>
        <v>0</v>
      </c>
      <c r="BC235" s="163">
        <f t="shared" si="636"/>
        <v>0</v>
      </c>
      <c r="BD235" s="40"/>
      <c r="BE235" s="58"/>
      <c r="BF235" s="179">
        <f t="shared" si="617"/>
        <v>0</v>
      </c>
      <c r="BG235" s="163">
        <f t="shared" si="637"/>
        <v>0</v>
      </c>
      <c r="BH235" s="40" t="s">
        <v>94</v>
      </c>
      <c r="BI235" s="885">
        <v>0.01</v>
      </c>
      <c r="BJ235" s="163">
        <f t="shared" si="618"/>
        <v>9.5500000000000012E-4</v>
      </c>
      <c r="BK235" s="40"/>
      <c r="BL235" s="61"/>
      <c r="BM235" s="179">
        <f t="shared" si="619"/>
        <v>0</v>
      </c>
      <c r="BN235" s="163">
        <f t="shared" si="638"/>
        <v>0</v>
      </c>
      <c r="BO235" s="39"/>
      <c r="BP235" s="57"/>
      <c r="BQ235" s="179">
        <f t="shared" si="620"/>
        <v>0</v>
      </c>
      <c r="BR235" s="163">
        <f t="shared" si="639"/>
        <v>0</v>
      </c>
      <c r="BS235" s="39"/>
      <c r="BT235" s="62"/>
      <c r="BU235" s="179">
        <f t="shared" si="621"/>
        <v>0</v>
      </c>
      <c r="BV235" s="163">
        <f t="shared" si="640"/>
        <v>0</v>
      </c>
      <c r="BW235" s="39"/>
      <c r="BX235" s="56"/>
      <c r="BY235" s="178">
        <f t="shared" si="622"/>
        <v>0</v>
      </c>
      <c r="BZ235" s="163">
        <f t="shared" si="641"/>
        <v>0</v>
      </c>
      <c r="CA235" s="40"/>
      <c r="CB235" s="58"/>
      <c r="CC235" s="179">
        <f t="shared" si="623"/>
        <v>0</v>
      </c>
      <c r="CD235" s="163">
        <f t="shared" si="642"/>
        <v>0</v>
      </c>
      <c r="CE235" s="39"/>
      <c r="CF235" s="62"/>
      <c r="CG235" s="179">
        <f t="shared" si="624"/>
        <v>0</v>
      </c>
      <c r="CH235" s="163">
        <f t="shared" si="643"/>
        <v>0</v>
      </c>
      <c r="CI235" s="39"/>
      <c r="CJ235" s="56"/>
      <c r="CK235" s="178">
        <f t="shared" si="625"/>
        <v>0</v>
      </c>
      <c r="CL235" s="163">
        <f t="shared" si="644"/>
        <v>0</v>
      </c>
      <c r="CM235" s="40"/>
      <c r="CN235" s="86"/>
      <c r="CO235" s="179">
        <f t="shared" si="626"/>
        <v>0</v>
      </c>
      <c r="CP235" s="163">
        <f t="shared" si="645"/>
        <v>0</v>
      </c>
      <c r="CQ235" s="228" t="s">
        <v>94</v>
      </c>
      <c r="CR235" s="61">
        <v>0.01</v>
      </c>
      <c r="CS235" s="167">
        <f t="shared" si="627"/>
        <v>9.5500000000000012E-4</v>
      </c>
      <c r="CT235" s="40"/>
      <c r="CU235" s="59"/>
      <c r="CV235" s="179">
        <f t="shared" si="628"/>
        <v>0</v>
      </c>
      <c r="CW235" s="163">
        <f t="shared" si="646"/>
        <v>0</v>
      </c>
      <c r="CX235" s="39"/>
      <c r="CY235" s="189"/>
      <c r="CZ235" s="179">
        <f t="shared" si="629"/>
        <v>0</v>
      </c>
      <c r="DA235" s="163">
        <f t="shared" si="647"/>
        <v>0</v>
      </c>
      <c r="DB235" s="39"/>
      <c r="DC235" s="63"/>
      <c r="DD235" s="179">
        <f t="shared" si="630"/>
        <v>0</v>
      </c>
      <c r="DE235" s="163">
        <f t="shared" si="648"/>
        <v>0</v>
      </c>
      <c r="DF235" s="39"/>
      <c r="DG235" s="62"/>
      <c r="DH235" s="729">
        <f t="shared" si="631"/>
        <v>0</v>
      </c>
      <c r="DI235" s="72">
        <f t="shared" si="649"/>
        <v>0</v>
      </c>
      <c r="DJ235" s="40"/>
      <c r="DK235" s="59"/>
      <c r="DL235" s="163">
        <f t="shared" si="632"/>
        <v>0</v>
      </c>
      <c r="DM235" s="178">
        <f t="shared" si="650"/>
        <v>0</v>
      </c>
      <c r="DN235" s="39"/>
      <c r="DO235" s="63"/>
      <c r="DP235" s="179">
        <f t="shared" si="633"/>
        <v>0</v>
      </c>
      <c r="DQ235" s="221">
        <f t="shared" si="651"/>
        <v>0</v>
      </c>
      <c r="DR235" s="305" t="s">
        <v>336</v>
      </c>
    </row>
    <row r="236" spans="1:122" outlineLevel="1" x14ac:dyDescent="0.25">
      <c r="A236" s="46">
        <f t="shared" si="683"/>
        <v>43323</v>
      </c>
      <c r="B236" s="23"/>
      <c r="C236" s="185"/>
      <c r="D236" s="24">
        <v>1</v>
      </c>
      <c r="E236" s="26"/>
      <c r="F236" s="26">
        <f t="shared" si="652"/>
        <v>0</v>
      </c>
      <c r="G236" s="163">
        <f t="shared" si="653"/>
        <v>0</v>
      </c>
      <c r="H236" s="24">
        <v>1</v>
      </c>
      <c r="I236" s="26"/>
      <c r="J236" s="26">
        <f t="shared" si="654"/>
        <v>0</v>
      </c>
      <c r="K236" s="163">
        <f t="shared" si="655"/>
        <v>0</v>
      </c>
      <c r="L236" s="49"/>
      <c r="M236" s="41"/>
      <c r="N236" s="26">
        <v>30</v>
      </c>
      <c r="O236" s="26">
        <f t="shared" si="656"/>
        <v>0</v>
      </c>
      <c r="P236" s="163">
        <f t="shared" si="657"/>
        <v>0</v>
      </c>
      <c r="Q236" s="24">
        <v>20</v>
      </c>
      <c r="R236" s="41"/>
      <c r="S236" s="41">
        <f t="shared" si="658"/>
        <v>0</v>
      </c>
      <c r="T236" s="168">
        <f t="shared" si="659"/>
        <v>0</v>
      </c>
      <c r="U236" s="28"/>
      <c r="V236" s="221">
        <f t="shared" ref="V236" si="725">IF(U236=0,0,AVERAGE(B234:B236)*(U236)/1000)</f>
        <v>0</v>
      </c>
      <c r="W236" s="185"/>
      <c r="X236" s="27">
        <v>1</v>
      </c>
      <c r="Y236" s="26"/>
      <c r="Z236" s="186">
        <f t="shared" si="661"/>
        <v>0</v>
      </c>
      <c r="AA236" s="221">
        <f t="shared" si="669"/>
        <v>0</v>
      </c>
      <c r="AB236" s="49"/>
      <c r="AC236" s="41"/>
      <c r="AD236" s="26">
        <v>100</v>
      </c>
      <c r="AE236" s="186">
        <f t="shared" si="662"/>
        <v>0</v>
      </c>
      <c r="AF236" s="163">
        <f t="shared" si="670"/>
        <v>0</v>
      </c>
      <c r="AG236" s="224">
        <v>1</v>
      </c>
      <c r="AH236" s="41"/>
      <c r="AI236" s="187">
        <f t="shared" si="663"/>
        <v>0</v>
      </c>
      <c r="AJ236" s="168">
        <f t="shared" si="671"/>
        <v>0</v>
      </c>
      <c r="AK236" s="870"/>
      <c r="AL236" s="731"/>
      <c r="AM236" s="163">
        <f t="shared" ref="AM236" si="726">IF(AL236=0,0,AVERAGE(B231:B236)*(AL236)/1000)</f>
        <v>0</v>
      </c>
      <c r="AN236" s="29">
        <f t="shared" si="599"/>
        <v>0</v>
      </c>
      <c r="AO236" s="25">
        <f t="shared" si="665"/>
        <v>0</v>
      </c>
      <c r="AP236" s="273">
        <f t="shared" si="666"/>
        <v>0</v>
      </c>
      <c r="AQ236" s="259"/>
      <c r="AR236" s="49"/>
      <c r="AS236" s="41"/>
      <c r="AT236" s="41"/>
      <c r="AU236" s="71">
        <f t="shared" si="667"/>
        <v>0</v>
      </c>
      <c r="AV236" s="222"/>
      <c r="AW236" s="199"/>
      <c r="AX236" s="7"/>
      <c r="AY236" s="188"/>
      <c r="AZ236" s="39"/>
      <c r="BA236" s="58"/>
      <c r="BB236" s="179">
        <f t="shared" si="616"/>
        <v>0</v>
      </c>
      <c r="BC236" s="163">
        <f t="shared" si="636"/>
        <v>0</v>
      </c>
      <c r="BD236" s="40"/>
      <c r="BE236" s="58"/>
      <c r="BF236" s="179">
        <f t="shared" si="617"/>
        <v>0</v>
      </c>
      <c r="BG236" s="163">
        <f t="shared" si="637"/>
        <v>0</v>
      </c>
      <c r="BH236" s="40"/>
      <c r="BI236" s="885"/>
      <c r="BJ236" s="163">
        <f t="shared" si="618"/>
        <v>0</v>
      </c>
      <c r="BK236" s="40"/>
      <c r="BL236" s="61"/>
      <c r="BM236" s="179">
        <f t="shared" si="619"/>
        <v>0</v>
      </c>
      <c r="BN236" s="163">
        <f t="shared" si="638"/>
        <v>0</v>
      </c>
      <c r="BO236" s="39"/>
      <c r="BP236" s="57"/>
      <c r="BQ236" s="179">
        <f t="shared" si="620"/>
        <v>0</v>
      </c>
      <c r="BR236" s="163">
        <f t="shared" si="639"/>
        <v>0</v>
      </c>
      <c r="BS236" s="39"/>
      <c r="BT236" s="62"/>
      <c r="BU236" s="179">
        <f t="shared" si="621"/>
        <v>0</v>
      </c>
      <c r="BV236" s="163">
        <f t="shared" si="640"/>
        <v>0</v>
      </c>
      <c r="BW236" s="39"/>
      <c r="BX236" s="56"/>
      <c r="BY236" s="178">
        <f t="shared" si="622"/>
        <v>0</v>
      </c>
      <c r="BZ236" s="163">
        <f t="shared" si="641"/>
        <v>0</v>
      </c>
      <c r="CA236" s="40"/>
      <c r="CB236" s="58"/>
      <c r="CC236" s="179">
        <f t="shared" si="623"/>
        <v>0</v>
      </c>
      <c r="CD236" s="163">
        <f t="shared" si="642"/>
        <v>0</v>
      </c>
      <c r="CE236" s="39"/>
      <c r="CF236" s="62"/>
      <c r="CG236" s="179">
        <f t="shared" si="624"/>
        <v>0</v>
      </c>
      <c r="CH236" s="163">
        <f t="shared" si="643"/>
        <v>0</v>
      </c>
      <c r="CI236" s="39"/>
      <c r="CJ236" s="56"/>
      <c r="CK236" s="178">
        <f t="shared" si="625"/>
        <v>0</v>
      </c>
      <c r="CL236" s="163">
        <f t="shared" si="644"/>
        <v>0</v>
      </c>
      <c r="CM236" s="40"/>
      <c r="CN236" s="86"/>
      <c r="CO236" s="179">
        <f t="shared" si="626"/>
        <v>0</v>
      </c>
      <c r="CP236" s="163">
        <f t="shared" si="645"/>
        <v>0</v>
      </c>
      <c r="CQ236" s="228"/>
      <c r="CR236" s="61"/>
      <c r="CS236" s="167">
        <f t="shared" si="627"/>
        <v>0</v>
      </c>
      <c r="CT236" s="40"/>
      <c r="CU236" s="59"/>
      <c r="CV236" s="179">
        <f t="shared" si="628"/>
        <v>0</v>
      </c>
      <c r="CW236" s="163">
        <f t="shared" si="646"/>
        <v>0</v>
      </c>
      <c r="CX236" s="39"/>
      <c r="CY236" s="189"/>
      <c r="CZ236" s="179">
        <f t="shared" si="629"/>
        <v>0</v>
      </c>
      <c r="DA236" s="163">
        <f t="shared" si="647"/>
        <v>0</v>
      </c>
      <c r="DB236" s="39"/>
      <c r="DC236" s="63"/>
      <c r="DD236" s="179">
        <f t="shared" si="630"/>
        <v>0</v>
      </c>
      <c r="DE236" s="163">
        <f t="shared" si="648"/>
        <v>0</v>
      </c>
      <c r="DF236" s="39"/>
      <c r="DG236" s="62"/>
      <c r="DH236" s="729">
        <f t="shared" si="631"/>
        <v>0</v>
      </c>
      <c r="DI236" s="72">
        <f t="shared" si="649"/>
        <v>0</v>
      </c>
      <c r="DJ236" s="40"/>
      <c r="DK236" s="59"/>
      <c r="DL236" s="163">
        <f t="shared" si="632"/>
        <v>0</v>
      </c>
      <c r="DM236" s="178">
        <f t="shared" si="650"/>
        <v>0</v>
      </c>
      <c r="DN236" s="39"/>
      <c r="DO236" s="63"/>
      <c r="DP236" s="179">
        <f t="shared" si="633"/>
        <v>0</v>
      </c>
      <c r="DQ236" s="221">
        <f t="shared" si="651"/>
        <v>0</v>
      </c>
      <c r="DR236" s="305"/>
    </row>
    <row r="237" spans="1:122" outlineLevel="1" x14ac:dyDescent="0.25">
      <c r="A237" s="46">
        <f t="shared" si="683"/>
        <v>43324</v>
      </c>
      <c r="B237" s="23"/>
      <c r="C237" s="185"/>
      <c r="D237" s="24">
        <v>1</v>
      </c>
      <c r="E237" s="26"/>
      <c r="F237" s="26">
        <f t="shared" si="652"/>
        <v>0</v>
      </c>
      <c r="G237" s="163">
        <f t="shared" si="653"/>
        <v>0</v>
      </c>
      <c r="H237" s="24">
        <v>1</v>
      </c>
      <c r="I237" s="26"/>
      <c r="J237" s="26">
        <f t="shared" si="654"/>
        <v>0</v>
      </c>
      <c r="K237" s="163">
        <f t="shared" si="655"/>
        <v>0</v>
      </c>
      <c r="L237" s="49"/>
      <c r="M237" s="41"/>
      <c r="N237" s="26">
        <v>30</v>
      </c>
      <c r="O237" s="26">
        <f t="shared" si="656"/>
        <v>0</v>
      </c>
      <c r="P237" s="163">
        <f t="shared" si="657"/>
        <v>0</v>
      </c>
      <c r="Q237" s="24">
        <v>20</v>
      </c>
      <c r="R237" s="41"/>
      <c r="S237" s="41">
        <f t="shared" si="658"/>
        <v>0</v>
      </c>
      <c r="T237" s="168">
        <f t="shared" si="659"/>
        <v>0</v>
      </c>
      <c r="U237" s="28"/>
      <c r="V237" s="221">
        <f t="shared" ref="V237" si="727">IF(U237=0,0,IF(COUNT(B237)=0,0,(AVERAGE(B237)*U237/1000)))</f>
        <v>0</v>
      </c>
      <c r="W237" s="185"/>
      <c r="X237" s="27">
        <v>1</v>
      </c>
      <c r="Y237" s="26"/>
      <c r="Z237" s="186">
        <f t="shared" si="661"/>
        <v>0</v>
      </c>
      <c r="AA237" s="221">
        <f t="shared" si="669"/>
        <v>0</v>
      </c>
      <c r="AB237" s="49"/>
      <c r="AC237" s="41"/>
      <c r="AD237" s="26">
        <v>100</v>
      </c>
      <c r="AE237" s="186">
        <f t="shared" si="662"/>
        <v>0</v>
      </c>
      <c r="AF237" s="163">
        <f t="shared" si="670"/>
        <v>0</v>
      </c>
      <c r="AG237" s="224">
        <v>1</v>
      </c>
      <c r="AH237" s="41"/>
      <c r="AI237" s="187">
        <f t="shared" si="663"/>
        <v>0</v>
      </c>
      <c r="AJ237" s="168">
        <f t="shared" si="671"/>
        <v>0</v>
      </c>
      <c r="AK237" s="870"/>
      <c r="AL237" s="731"/>
      <c r="AM237" s="163">
        <f t="shared" ref="AM237" si="728">IF(AL237=0,0,AVERAGE(B230:B237)*(AL237)/1000)</f>
        <v>0</v>
      </c>
      <c r="AN237" s="29">
        <f t="shared" si="599"/>
        <v>0</v>
      </c>
      <c r="AO237" s="25">
        <f t="shared" si="665"/>
        <v>0</v>
      </c>
      <c r="AP237" s="273">
        <f t="shared" si="666"/>
        <v>0</v>
      </c>
      <c r="AQ237" s="73"/>
      <c r="AR237" s="49"/>
      <c r="AS237" s="41"/>
      <c r="AT237" s="41"/>
      <c r="AU237" s="72">
        <f t="shared" si="667"/>
        <v>0</v>
      </c>
      <c r="AV237" s="222"/>
      <c r="AW237" s="199"/>
      <c r="AX237" s="7"/>
      <c r="AY237" s="188"/>
      <c r="AZ237" s="39"/>
      <c r="BA237" s="58"/>
      <c r="BB237" s="179">
        <f t="shared" si="616"/>
        <v>0</v>
      </c>
      <c r="BC237" s="163">
        <f t="shared" si="636"/>
        <v>0</v>
      </c>
      <c r="BD237" s="40"/>
      <c r="BE237" s="58"/>
      <c r="BF237" s="179">
        <f t="shared" si="617"/>
        <v>0</v>
      </c>
      <c r="BG237" s="163">
        <f t="shared" si="637"/>
        <v>0</v>
      </c>
      <c r="BH237" s="40"/>
      <c r="BI237" s="885"/>
      <c r="BJ237" s="163">
        <f t="shared" si="618"/>
        <v>0</v>
      </c>
      <c r="BK237" s="40"/>
      <c r="BL237" s="61"/>
      <c r="BM237" s="179">
        <f t="shared" si="619"/>
        <v>0</v>
      </c>
      <c r="BN237" s="163">
        <f t="shared" si="638"/>
        <v>0</v>
      </c>
      <c r="BO237" s="39"/>
      <c r="BP237" s="57"/>
      <c r="BQ237" s="179">
        <f t="shared" si="620"/>
        <v>0</v>
      </c>
      <c r="BR237" s="163">
        <f t="shared" si="639"/>
        <v>0</v>
      </c>
      <c r="BS237" s="39"/>
      <c r="BT237" s="62"/>
      <c r="BU237" s="179">
        <f t="shared" si="621"/>
        <v>0</v>
      </c>
      <c r="BV237" s="163">
        <f t="shared" si="640"/>
        <v>0</v>
      </c>
      <c r="BW237" s="39"/>
      <c r="BX237" s="56"/>
      <c r="BY237" s="178">
        <f t="shared" si="622"/>
        <v>0</v>
      </c>
      <c r="BZ237" s="163">
        <f t="shared" si="641"/>
        <v>0</v>
      </c>
      <c r="CA237" s="40"/>
      <c r="CB237" s="58"/>
      <c r="CC237" s="179">
        <f t="shared" si="623"/>
        <v>0</v>
      </c>
      <c r="CD237" s="163">
        <f t="shared" si="642"/>
        <v>0</v>
      </c>
      <c r="CE237" s="39"/>
      <c r="CF237" s="62"/>
      <c r="CG237" s="179">
        <f t="shared" si="624"/>
        <v>0</v>
      </c>
      <c r="CH237" s="163">
        <f t="shared" si="643"/>
        <v>0</v>
      </c>
      <c r="CI237" s="39"/>
      <c r="CJ237" s="56"/>
      <c r="CK237" s="178">
        <f t="shared" si="625"/>
        <v>0</v>
      </c>
      <c r="CL237" s="163">
        <f t="shared" si="644"/>
        <v>0</v>
      </c>
      <c r="CM237" s="40"/>
      <c r="CN237" s="86"/>
      <c r="CO237" s="179">
        <f t="shared" si="626"/>
        <v>0</v>
      </c>
      <c r="CP237" s="163">
        <f t="shared" si="645"/>
        <v>0</v>
      </c>
      <c r="CQ237" s="228"/>
      <c r="CR237" s="61"/>
      <c r="CS237" s="167">
        <f t="shared" si="627"/>
        <v>0</v>
      </c>
      <c r="CT237" s="40"/>
      <c r="CU237" s="59"/>
      <c r="CV237" s="179">
        <f t="shared" si="628"/>
        <v>0</v>
      </c>
      <c r="CW237" s="163">
        <f t="shared" si="646"/>
        <v>0</v>
      </c>
      <c r="CX237" s="39"/>
      <c r="CY237" s="189"/>
      <c r="CZ237" s="179">
        <f t="shared" si="629"/>
        <v>0</v>
      </c>
      <c r="DA237" s="163">
        <f t="shared" si="647"/>
        <v>0</v>
      </c>
      <c r="DB237" s="39"/>
      <c r="DC237" s="63"/>
      <c r="DD237" s="179">
        <f t="shared" si="630"/>
        <v>0</v>
      </c>
      <c r="DE237" s="163">
        <f t="shared" si="648"/>
        <v>0</v>
      </c>
      <c r="DF237" s="39"/>
      <c r="DG237" s="62"/>
      <c r="DH237" s="729">
        <f t="shared" si="631"/>
        <v>0</v>
      </c>
      <c r="DI237" s="72">
        <f t="shared" si="649"/>
        <v>0</v>
      </c>
      <c r="DJ237" s="40"/>
      <c r="DK237" s="59"/>
      <c r="DL237" s="163">
        <f t="shared" si="632"/>
        <v>0</v>
      </c>
      <c r="DM237" s="178">
        <f t="shared" si="650"/>
        <v>0</v>
      </c>
      <c r="DN237" s="39"/>
      <c r="DO237" s="63"/>
      <c r="DP237" s="179">
        <f t="shared" si="633"/>
        <v>0</v>
      </c>
      <c r="DQ237" s="221">
        <f t="shared" si="651"/>
        <v>0</v>
      </c>
      <c r="DR237" s="305"/>
    </row>
    <row r="238" spans="1:122" outlineLevel="1" x14ac:dyDescent="0.25">
      <c r="A238" s="46">
        <f t="shared" si="683"/>
        <v>43325</v>
      </c>
      <c r="B238" s="23"/>
      <c r="C238" s="185"/>
      <c r="D238" s="24">
        <v>1</v>
      </c>
      <c r="E238" s="26"/>
      <c r="F238" s="26">
        <f t="shared" si="652"/>
        <v>0</v>
      </c>
      <c r="G238" s="163">
        <f t="shared" si="653"/>
        <v>0</v>
      </c>
      <c r="H238" s="24">
        <v>1</v>
      </c>
      <c r="I238" s="26"/>
      <c r="J238" s="26">
        <f t="shared" si="654"/>
        <v>0</v>
      </c>
      <c r="K238" s="163">
        <f t="shared" si="655"/>
        <v>0</v>
      </c>
      <c r="L238" s="49"/>
      <c r="M238" s="41"/>
      <c r="N238" s="26">
        <v>30</v>
      </c>
      <c r="O238" s="26">
        <f t="shared" si="656"/>
        <v>0</v>
      </c>
      <c r="P238" s="163">
        <f t="shared" si="657"/>
        <v>0</v>
      </c>
      <c r="Q238" s="24">
        <v>20</v>
      </c>
      <c r="R238" s="41"/>
      <c r="S238" s="41">
        <f t="shared" si="658"/>
        <v>0</v>
      </c>
      <c r="T238" s="168">
        <f t="shared" si="659"/>
        <v>0</v>
      </c>
      <c r="U238" s="28"/>
      <c r="V238" s="221">
        <f t="shared" ref="V238" si="729">IF(U238=0,0,AVERAGE(B236:B238)*(U238)/1000)</f>
        <v>0</v>
      </c>
      <c r="W238" s="185"/>
      <c r="X238" s="27">
        <v>1</v>
      </c>
      <c r="Y238" s="26"/>
      <c r="Z238" s="186">
        <f t="shared" si="661"/>
        <v>0</v>
      </c>
      <c r="AA238" s="221">
        <f t="shared" si="669"/>
        <v>0</v>
      </c>
      <c r="AB238" s="49"/>
      <c r="AC238" s="41"/>
      <c r="AD238" s="26">
        <v>100</v>
      </c>
      <c r="AE238" s="186">
        <f t="shared" si="662"/>
        <v>0</v>
      </c>
      <c r="AF238" s="163">
        <f t="shared" si="670"/>
        <v>0</v>
      </c>
      <c r="AG238" s="224">
        <v>1</v>
      </c>
      <c r="AH238" s="41"/>
      <c r="AI238" s="187">
        <f t="shared" si="663"/>
        <v>0</v>
      </c>
      <c r="AJ238" s="168">
        <f t="shared" si="671"/>
        <v>0</v>
      </c>
      <c r="AK238" s="870"/>
      <c r="AL238" s="731"/>
      <c r="AM238" s="163">
        <f t="shared" ref="AM238" si="730">IF(AL238=0,0,AVERAGE(B233:B238)*(AL238)/1000)</f>
        <v>0</v>
      </c>
      <c r="AN238" s="29">
        <f t="shared" si="599"/>
        <v>0</v>
      </c>
      <c r="AO238" s="25">
        <f t="shared" si="665"/>
        <v>0</v>
      </c>
      <c r="AP238" s="273">
        <f t="shared" si="666"/>
        <v>0</v>
      </c>
      <c r="AQ238" s="259"/>
      <c r="AR238" s="49"/>
      <c r="AS238" s="41"/>
      <c r="AT238" s="41"/>
      <c r="AU238" s="71">
        <f t="shared" si="667"/>
        <v>0</v>
      </c>
      <c r="AV238" s="222"/>
      <c r="AW238" s="199"/>
      <c r="AX238" s="7"/>
      <c r="AY238" s="188"/>
      <c r="AZ238" s="39"/>
      <c r="BA238" s="58"/>
      <c r="BB238" s="179">
        <f t="shared" si="616"/>
        <v>0</v>
      </c>
      <c r="BC238" s="163">
        <f t="shared" si="636"/>
        <v>0</v>
      </c>
      <c r="BD238" s="40"/>
      <c r="BE238" s="58"/>
      <c r="BF238" s="179">
        <f t="shared" si="617"/>
        <v>0</v>
      </c>
      <c r="BG238" s="163">
        <f t="shared" si="637"/>
        <v>0</v>
      </c>
      <c r="BH238" s="40"/>
      <c r="BI238" s="885"/>
      <c r="BJ238" s="163">
        <f t="shared" si="618"/>
        <v>0</v>
      </c>
      <c r="BK238" s="40"/>
      <c r="BL238" s="61"/>
      <c r="BM238" s="179">
        <f t="shared" si="619"/>
        <v>0</v>
      </c>
      <c r="BN238" s="163">
        <f t="shared" si="638"/>
        <v>0</v>
      </c>
      <c r="BO238" s="39"/>
      <c r="BP238" s="57"/>
      <c r="BQ238" s="179">
        <f t="shared" si="620"/>
        <v>0</v>
      </c>
      <c r="BR238" s="163">
        <f t="shared" si="639"/>
        <v>0</v>
      </c>
      <c r="BS238" s="39"/>
      <c r="BT238" s="62"/>
      <c r="BU238" s="179">
        <f t="shared" si="621"/>
        <v>0</v>
      </c>
      <c r="BV238" s="163">
        <f t="shared" si="640"/>
        <v>0</v>
      </c>
      <c r="BW238" s="39"/>
      <c r="BX238" s="56"/>
      <c r="BY238" s="178">
        <f t="shared" si="622"/>
        <v>0</v>
      </c>
      <c r="BZ238" s="163">
        <f t="shared" si="641"/>
        <v>0</v>
      </c>
      <c r="CA238" s="40"/>
      <c r="CB238" s="58"/>
      <c r="CC238" s="179">
        <f t="shared" si="623"/>
        <v>0</v>
      </c>
      <c r="CD238" s="163">
        <f t="shared" si="642"/>
        <v>0</v>
      </c>
      <c r="CE238" s="39"/>
      <c r="CF238" s="62"/>
      <c r="CG238" s="179">
        <f t="shared" si="624"/>
        <v>0</v>
      </c>
      <c r="CH238" s="163">
        <f t="shared" si="643"/>
        <v>0</v>
      </c>
      <c r="CI238" s="39"/>
      <c r="CJ238" s="56"/>
      <c r="CK238" s="178">
        <f t="shared" si="625"/>
        <v>0</v>
      </c>
      <c r="CL238" s="163">
        <f t="shared" si="644"/>
        <v>0</v>
      </c>
      <c r="CM238" s="40"/>
      <c r="CN238" s="86"/>
      <c r="CO238" s="179">
        <f t="shared" si="626"/>
        <v>0</v>
      </c>
      <c r="CP238" s="163">
        <f t="shared" si="645"/>
        <v>0</v>
      </c>
      <c r="CQ238" s="228"/>
      <c r="CR238" s="61"/>
      <c r="CS238" s="167">
        <f t="shared" si="627"/>
        <v>0</v>
      </c>
      <c r="CT238" s="40"/>
      <c r="CU238" s="59"/>
      <c r="CV238" s="179">
        <f t="shared" si="628"/>
        <v>0</v>
      </c>
      <c r="CW238" s="163">
        <f t="shared" si="646"/>
        <v>0</v>
      </c>
      <c r="CX238" s="39"/>
      <c r="CY238" s="189"/>
      <c r="CZ238" s="179">
        <f t="shared" si="629"/>
        <v>0</v>
      </c>
      <c r="DA238" s="163">
        <f t="shared" si="647"/>
        <v>0</v>
      </c>
      <c r="DB238" s="39"/>
      <c r="DC238" s="63"/>
      <c r="DD238" s="179">
        <f t="shared" si="630"/>
        <v>0</v>
      </c>
      <c r="DE238" s="163">
        <f t="shared" si="648"/>
        <v>0</v>
      </c>
      <c r="DF238" s="39"/>
      <c r="DG238" s="62"/>
      <c r="DH238" s="729">
        <f t="shared" si="631"/>
        <v>0</v>
      </c>
      <c r="DI238" s="72">
        <f t="shared" si="649"/>
        <v>0</v>
      </c>
      <c r="DJ238" s="40"/>
      <c r="DK238" s="59"/>
      <c r="DL238" s="163">
        <f t="shared" si="632"/>
        <v>0</v>
      </c>
      <c r="DM238" s="178">
        <f t="shared" si="650"/>
        <v>0</v>
      </c>
      <c r="DN238" s="39"/>
      <c r="DO238" s="63"/>
      <c r="DP238" s="179">
        <f t="shared" si="633"/>
        <v>0</v>
      </c>
      <c r="DQ238" s="221">
        <f t="shared" si="651"/>
        <v>0</v>
      </c>
      <c r="DR238" s="305"/>
    </row>
    <row r="239" spans="1:122" outlineLevel="1" x14ac:dyDescent="0.25">
      <c r="A239" s="46">
        <f t="shared" si="683"/>
        <v>43326</v>
      </c>
      <c r="B239" s="23"/>
      <c r="C239" s="185"/>
      <c r="D239" s="24">
        <v>1</v>
      </c>
      <c r="E239" s="26"/>
      <c r="F239" s="26">
        <f t="shared" si="652"/>
        <v>0</v>
      </c>
      <c r="G239" s="163">
        <f t="shared" si="653"/>
        <v>0</v>
      </c>
      <c r="H239" s="24">
        <v>1</v>
      </c>
      <c r="I239" s="26"/>
      <c r="J239" s="26">
        <f t="shared" si="654"/>
        <v>0</v>
      </c>
      <c r="K239" s="163">
        <f t="shared" si="655"/>
        <v>0</v>
      </c>
      <c r="L239" s="49"/>
      <c r="M239" s="41"/>
      <c r="N239" s="26">
        <v>30</v>
      </c>
      <c r="O239" s="26">
        <f t="shared" si="656"/>
        <v>0</v>
      </c>
      <c r="P239" s="163">
        <f t="shared" si="657"/>
        <v>0</v>
      </c>
      <c r="Q239" s="24">
        <v>20</v>
      </c>
      <c r="R239" s="41"/>
      <c r="S239" s="41">
        <f t="shared" si="658"/>
        <v>0</v>
      </c>
      <c r="T239" s="168">
        <f t="shared" si="659"/>
        <v>0</v>
      </c>
      <c r="U239" s="28"/>
      <c r="V239" s="221">
        <f t="shared" ref="V239" si="731">IF(U239=0,0,IF(COUNT(B239)=0,0,(AVERAGE(B239)*U239/1000)))</f>
        <v>0</v>
      </c>
      <c r="W239" s="185"/>
      <c r="X239" s="27">
        <v>1</v>
      </c>
      <c r="Y239" s="26"/>
      <c r="Z239" s="186">
        <f t="shared" si="661"/>
        <v>0</v>
      </c>
      <c r="AA239" s="221">
        <f t="shared" si="669"/>
        <v>0</v>
      </c>
      <c r="AB239" s="49"/>
      <c r="AC239" s="41"/>
      <c r="AD239" s="26">
        <v>100</v>
      </c>
      <c r="AE239" s="186">
        <f t="shared" si="662"/>
        <v>0</v>
      </c>
      <c r="AF239" s="163">
        <f t="shared" si="670"/>
        <v>0</v>
      </c>
      <c r="AG239" s="224">
        <v>1</v>
      </c>
      <c r="AH239" s="41"/>
      <c r="AI239" s="187">
        <f t="shared" si="663"/>
        <v>0</v>
      </c>
      <c r="AJ239" s="168">
        <f t="shared" si="671"/>
        <v>0</v>
      </c>
      <c r="AK239" s="870"/>
      <c r="AL239" s="731"/>
      <c r="AM239" s="163">
        <f t="shared" ref="AM239" si="732">IF(AL239=0,0,AVERAGE(B232:B239)*(AL239)/1000)</f>
        <v>0</v>
      </c>
      <c r="AN239" s="29">
        <f t="shared" si="599"/>
        <v>0</v>
      </c>
      <c r="AO239" s="25">
        <f t="shared" si="665"/>
        <v>0</v>
      </c>
      <c r="AP239" s="273">
        <f t="shared" si="666"/>
        <v>0</v>
      </c>
      <c r="AQ239" s="73"/>
      <c r="AR239" s="49"/>
      <c r="AS239" s="41"/>
      <c r="AT239" s="41"/>
      <c r="AU239" s="72">
        <f t="shared" si="667"/>
        <v>0</v>
      </c>
      <c r="AV239" s="222"/>
      <c r="AW239" s="199"/>
      <c r="AX239" s="7"/>
      <c r="AY239" s="188"/>
      <c r="AZ239" s="39"/>
      <c r="BA239" s="58"/>
      <c r="BB239" s="179">
        <f t="shared" si="616"/>
        <v>0</v>
      </c>
      <c r="BC239" s="163">
        <f t="shared" si="636"/>
        <v>0</v>
      </c>
      <c r="BD239" s="40"/>
      <c r="BE239" s="58"/>
      <c r="BF239" s="179">
        <f t="shared" si="617"/>
        <v>0</v>
      </c>
      <c r="BG239" s="163">
        <f t="shared" si="637"/>
        <v>0</v>
      </c>
      <c r="BH239" s="40"/>
      <c r="BI239" s="885"/>
      <c r="BJ239" s="163">
        <f t="shared" si="618"/>
        <v>0</v>
      </c>
      <c r="BK239" s="40"/>
      <c r="BL239" s="61"/>
      <c r="BM239" s="179">
        <f t="shared" si="619"/>
        <v>0</v>
      </c>
      <c r="BN239" s="163">
        <f t="shared" si="638"/>
        <v>0</v>
      </c>
      <c r="BO239" s="39"/>
      <c r="BP239" s="57"/>
      <c r="BQ239" s="179">
        <f t="shared" si="620"/>
        <v>0</v>
      </c>
      <c r="BR239" s="163">
        <f t="shared" si="639"/>
        <v>0</v>
      </c>
      <c r="BS239" s="39"/>
      <c r="BT239" s="62"/>
      <c r="BU239" s="179">
        <f t="shared" si="621"/>
        <v>0</v>
      </c>
      <c r="BV239" s="163">
        <f t="shared" si="640"/>
        <v>0</v>
      </c>
      <c r="BW239" s="39"/>
      <c r="BX239" s="56"/>
      <c r="BY239" s="178">
        <f t="shared" si="622"/>
        <v>0</v>
      </c>
      <c r="BZ239" s="163">
        <f t="shared" si="641"/>
        <v>0</v>
      </c>
      <c r="CA239" s="40"/>
      <c r="CB239" s="58"/>
      <c r="CC239" s="179">
        <f t="shared" si="623"/>
        <v>0</v>
      </c>
      <c r="CD239" s="163">
        <f t="shared" si="642"/>
        <v>0</v>
      </c>
      <c r="CE239" s="39"/>
      <c r="CF239" s="62"/>
      <c r="CG239" s="179">
        <f t="shared" si="624"/>
        <v>0</v>
      </c>
      <c r="CH239" s="163">
        <f t="shared" si="643"/>
        <v>0</v>
      </c>
      <c r="CI239" s="39"/>
      <c r="CJ239" s="56"/>
      <c r="CK239" s="178">
        <f t="shared" si="625"/>
        <v>0</v>
      </c>
      <c r="CL239" s="163">
        <f t="shared" si="644"/>
        <v>0</v>
      </c>
      <c r="CM239" s="40"/>
      <c r="CN239" s="86"/>
      <c r="CO239" s="179">
        <f t="shared" si="626"/>
        <v>0</v>
      </c>
      <c r="CP239" s="163">
        <f t="shared" si="645"/>
        <v>0</v>
      </c>
      <c r="CQ239" s="228"/>
      <c r="CR239" s="61"/>
      <c r="CS239" s="167">
        <f t="shared" si="627"/>
        <v>0</v>
      </c>
      <c r="CT239" s="40"/>
      <c r="CU239" s="59"/>
      <c r="CV239" s="179">
        <f t="shared" si="628"/>
        <v>0</v>
      </c>
      <c r="CW239" s="163">
        <f t="shared" si="646"/>
        <v>0</v>
      </c>
      <c r="CX239" s="39"/>
      <c r="CY239" s="189"/>
      <c r="CZ239" s="179">
        <f t="shared" si="629"/>
        <v>0</v>
      </c>
      <c r="DA239" s="163">
        <f t="shared" si="647"/>
        <v>0</v>
      </c>
      <c r="DB239" s="39"/>
      <c r="DC239" s="63"/>
      <c r="DD239" s="179">
        <f t="shared" si="630"/>
        <v>0</v>
      </c>
      <c r="DE239" s="163">
        <f t="shared" si="648"/>
        <v>0</v>
      </c>
      <c r="DF239" s="39"/>
      <c r="DG239" s="62"/>
      <c r="DH239" s="729">
        <f t="shared" si="631"/>
        <v>0</v>
      </c>
      <c r="DI239" s="72">
        <f t="shared" si="649"/>
        <v>0</v>
      </c>
      <c r="DJ239" s="40"/>
      <c r="DK239" s="59"/>
      <c r="DL239" s="163">
        <f t="shared" si="632"/>
        <v>0</v>
      </c>
      <c r="DM239" s="178">
        <f t="shared" si="650"/>
        <v>0</v>
      </c>
      <c r="DN239" s="39"/>
      <c r="DO239" s="63"/>
      <c r="DP239" s="179">
        <f t="shared" si="633"/>
        <v>0</v>
      </c>
      <c r="DQ239" s="221">
        <f t="shared" si="651"/>
        <v>0</v>
      </c>
      <c r="DR239" s="305"/>
    </row>
    <row r="240" spans="1:122" outlineLevel="1" x14ac:dyDescent="0.25">
      <c r="A240" s="46">
        <f t="shared" si="683"/>
        <v>43327</v>
      </c>
      <c r="B240" s="23"/>
      <c r="C240" s="185"/>
      <c r="D240" s="24">
        <v>1</v>
      </c>
      <c r="E240" s="26"/>
      <c r="F240" s="26">
        <f t="shared" si="652"/>
        <v>0</v>
      </c>
      <c r="G240" s="163">
        <f t="shared" si="653"/>
        <v>0</v>
      </c>
      <c r="H240" s="24">
        <v>1</v>
      </c>
      <c r="I240" s="26"/>
      <c r="J240" s="26">
        <f t="shared" si="654"/>
        <v>0</v>
      </c>
      <c r="K240" s="163">
        <f t="shared" si="655"/>
        <v>0</v>
      </c>
      <c r="L240" s="49"/>
      <c r="M240" s="41"/>
      <c r="N240" s="26">
        <v>30</v>
      </c>
      <c r="O240" s="26">
        <f t="shared" si="656"/>
        <v>0</v>
      </c>
      <c r="P240" s="163">
        <f t="shared" si="657"/>
        <v>0</v>
      </c>
      <c r="Q240" s="24">
        <v>20</v>
      </c>
      <c r="R240" s="41"/>
      <c r="S240" s="41">
        <f t="shared" si="658"/>
        <v>0</v>
      </c>
      <c r="T240" s="168">
        <f t="shared" si="659"/>
        <v>0</v>
      </c>
      <c r="U240" s="28"/>
      <c r="V240" s="221">
        <f t="shared" ref="V240" si="733">IF(U240=0,0,AVERAGE(B238:B240)*(U240)/1000)</f>
        <v>0</v>
      </c>
      <c r="W240" s="185"/>
      <c r="X240" s="27">
        <v>1</v>
      </c>
      <c r="Y240" s="26"/>
      <c r="Z240" s="186">
        <f t="shared" si="661"/>
        <v>0</v>
      </c>
      <c r="AA240" s="221">
        <f t="shared" si="669"/>
        <v>0</v>
      </c>
      <c r="AB240" s="49"/>
      <c r="AC240" s="41"/>
      <c r="AD240" s="26">
        <v>100</v>
      </c>
      <c r="AE240" s="186">
        <f t="shared" si="662"/>
        <v>0</v>
      </c>
      <c r="AF240" s="163">
        <f t="shared" si="670"/>
        <v>0</v>
      </c>
      <c r="AG240" s="224">
        <v>1</v>
      </c>
      <c r="AH240" s="41"/>
      <c r="AI240" s="187">
        <f t="shared" si="663"/>
        <v>0</v>
      </c>
      <c r="AJ240" s="168">
        <f t="shared" si="671"/>
        <v>0</v>
      </c>
      <c r="AK240" s="870"/>
      <c r="AL240" s="731"/>
      <c r="AM240" s="163">
        <f t="shared" ref="AM240" si="734">IF(AL240=0,0,AVERAGE(B235:B240)*(AL240)/1000)</f>
        <v>0</v>
      </c>
      <c r="AN240" s="29">
        <f t="shared" si="599"/>
        <v>0</v>
      </c>
      <c r="AO240" s="25">
        <f t="shared" si="665"/>
        <v>0</v>
      </c>
      <c r="AP240" s="273">
        <f t="shared" si="666"/>
        <v>0</v>
      </c>
      <c r="AQ240" s="259"/>
      <c r="AR240" s="49"/>
      <c r="AS240" s="41"/>
      <c r="AT240" s="41"/>
      <c r="AU240" s="71">
        <f t="shared" si="667"/>
        <v>0</v>
      </c>
      <c r="AV240" s="222"/>
      <c r="AW240" s="199"/>
      <c r="AX240" s="7"/>
      <c r="AY240" s="188"/>
      <c r="AZ240" s="39"/>
      <c r="BA240" s="58"/>
      <c r="BB240" s="179">
        <f t="shared" si="616"/>
        <v>0</v>
      </c>
      <c r="BC240" s="163">
        <f t="shared" si="636"/>
        <v>0</v>
      </c>
      <c r="BD240" s="40"/>
      <c r="BE240" s="58"/>
      <c r="BF240" s="179">
        <f t="shared" si="617"/>
        <v>0</v>
      </c>
      <c r="BG240" s="163">
        <f t="shared" si="637"/>
        <v>0</v>
      </c>
      <c r="BH240" s="40"/>
      <c r="BI240" s="885"/>
      <c r="BJ240" s="163">
        <f t="shared" si="618"/>
        <v>0</v>
      </c>
      <c r="BK240" s="40"/>
      <c r="BL240" s="61"/>
      <c r="BM240" s="179">
        <f t="shared" si="619"/>
        <v>0</v>
      </c>
      <c r="BN240" s="163">
        <f t="shared" si="638"/>
        <v>0</v>
      </c>
      <c r="BO240" s="39"/>
      <c r="BP240" s="57"/>
      <c r="BQ240" s="179">
        <f t="shared" si="620"/>
        <v>0</v>
      </c>
      <c r="BR240" s="163">
        <f t="shared" si="639"/>
        <v>0</v>
      </c>
      <c r="BS240" s="39"/>
      <c r="BT240" s="62"/>
      <c r="BU240" s="179">
        <f t="shared" si="621"/>
        <v>0</v>
      </c>
      <c r="BV240" s="163">
        <f t="shared" si="640"/>
        <v>0</v>
      </c>
      <c r="BW240" s="39"/>
      <c r="BX240" s="56"/>
      <c r="BY240" s="178">
        <f t="shared" si="622"/>
        <v>0</v>
      </c>
      <c r="BZ240" s="163">
        <f t="shared" si="641"/>
        <v>0</v>
      </c>
      <c r="CA240" s="40"/>
      <c r="CB240" s="58"/>
      <c r="CC240" s="179">
        <f t="shared" si="623"/>
        <v>0</v>
      </c>
      <c r="CD240" s="163">
        <f t="shared" si="642"/>
        <v>0</v>
      </c>
      <c r="CE240" s="39"/>
      <c r="CF240" s="62"/>
      <c r="CG240" s="179">
        <f t="shared" si="624"/>
        <v>0</v>
      </c>
      <c r="CH240" s="163">
        <f t="shared" si="643"/>
        <v>0</v>
      </c>
      <c r="CI240" s="39"/>
      <c r="CJ240" s="56"/>
      <c r="CK240" s="178">
        <f t="shared" si="625"/>
        <v>0</v>
      </c>
      <c r="CL240" s="163">
        <f t="shared" si="644"/>
        <v>0</v>
      </c>
      <c r="CM240" s="40"/>
      <c r="CN240" s="86"/>
      <c r="CO240" s="179">
        <f t="shared" si="626"/>
        <v>0</v>
      </c>
      <c r="CP240" s="163">
        <f t="shared" si="645"/>
        <v>0</v>
      </c>
      <c r="CQ240" s="228"/>
      <c r="CR240" s="61"/>
      <c r="CS240" s="167">
        <f t="shared" si="627"/>
        <v>0</v>
      </c>
      <c r="CT240" s="40"/>
      <c r="CU240" s="59"/>
      <c r="CV240" s="179">
        <f t="shared" si="628"/>
        <v>0</v>
      </c>
      <c r="CW240" s="163">
        <f t="shared" si="646"/>
        <v>0</v>
      </c>
      <c r="CX240" s="39"/>
      <c r="CY240" s="189"/>
      <c r="CZ240" s="179">
        <f t="shared" si="629"/>
        <v>0</v>
      </c>
      <c r="DA240" s="163">
        <f t="shared" si="647"/>
        <v>0</v>
      </c>
      <c r="DB240" s="39"/>
      <c r="DC240" s="63"/>
      <c r="DD240" s="179">
        <f t="shared" si="630"/>
        <v>0</v>
      </c>
      <c r="DE240" s="163">
        <f t="shared" si="648"/>
        <v>0</v>
      </c>
      <c r="DF240" s="39"/>
      <c r="DG240" s="62"/>
      <c r="DH240" s="729">
        <f t="shared" si="631"/>
        <v>0</v>
      </c>
      <c r="DI240" s="72">
        <f t="shared" si="649"/>
        <v>0</v>
      </c>
      <c r="DJ240" s="40"/>
      <c r="DK240" s="59"/>
      <c r="DL240" s="163">
        <f t="shared" si="632"/>
        <v>0</v>
      </c>
      <c r="DM240" s="178">
        <f t="shared" si="650"/>
        <v>0</v>
      </c>
      <c r="DN240" s="39"/>
      <c r="DO240" s="63"/>
      <c r="DP240" s="179">
        <f t="shared" si="633"/>
        <v>0</v>
      </c>
      <c r="DQ240" s="221">
        <f t="shared" si="651"/>
        <v>0</v>
      </c>
      <c r="DR240" s="305"/>
    </row>
    <row r="241" spans="1:122" outlineLevel="1" x14ac:dyDescent="0.25">
      <c r="A241" s="46">
        <f t="shared" si="683"/>
        <v>43328</v>
      </c>
      <c r="B241" s="23">
        <v>53</v>
      </c>
      <c r="C241" s="185"/>
      <c r="D241" s="24">
        <v>1</v>
      </c>
      <c r="E241" s="26"/>
      <c r="F241" s="26">
        <f t="shared" si="652"/>
        <v>0</v>
      </c>
      <c r="G241" s="163">
        <f t="shared" si="653"/>
        <v>0</v>
      </c>
      <c r="H241" s="24">
        <v>1</v>
      </c>
      <c r="I241" s="26"/>
      <c r="J241" s="26">
        <f t="shared" si="654"/>
        <v>0</v>
      </c>
      <c r="K241" s="163">
        <f t="shared" si="655"/>
        <v>0</v>
      </c>
      <c r="L241" s="49"/>
      <c r="M241" s="41"/>
      <c r="N241" s="26">
        <v>30</v>
      </c>
      <c r="O241" s="26">
        <f t="shared" si="656"/>
        <v>0</v>
      </c>
      <c r="P241" s="163">
        <f t="shared" si="657"/>
        <v>0</v>
      </c>
      <c r="Q241" s="24">
        <v>20</v>
      </c>
      <c r="R241" s="41"/>
      <c r="S241" s="41">
        <f t="shared" si="658"/>
        <v>0</v>
      </c>
      <c r="T241" s="168">
        <f t="shared" si="659"/>
        <v>0</v>
      </c>
      <c r="U241" s="28"/>
      <c r="V241" s="221">
        <f t="shared" ref="V241" si="735">IF(U241=0,0,IF(COUNT(B241)=0,0,(AVERAGE(B241)*U241/1000)))</f>
        <v>0</v>
      </c>
      <c r="W241" s="185"/>
      <c r="X241" s="27">
        <v>1</v>
      </c>
      <c r="Y241" s="26"/>
      <c r="Z241" s="186">
        <f t="shared" si="661"/>
        <v>0</v>
      </c>
      <c r="AA241" s="221">
        <f t="shared" si="669"/>
        <v>0</v>
      </c>
      <c r="AB241" s="49"/>
      <c r="AC241" s="41"/>
      <c r="AD241" s="26">
        <v>100</v>
      </c>
      <c r="AE241" s="186">
        <f t="shared" si="662"/>
        <v>0</v>
      </c>
      <c r="AF241" s="163">
        <f t="shared" si="670"/>
        <v>0</v>
      </c>
      <c r="AG241" s="224">
        <v>1</v>
      </c>
      <c r="AH241" s="41"/>
      <c r="AI241" s="187">
        <f t="shared" si="663"/>
        <v>0</v>
      </c>
      <c r="AJ241" s="168">
        <f t="shared" si="671"/>
        <v>0</v>
      </c>
      <c r="AK241" s="870"/>
      <c r="AL241" s="731"/>
      <c r="AM241" s="163">
        <f t="shared" ref="AM241" si="736">IF(AL241=0,0,AVERAGE(B234:B241)*(AL241)/1000)</f>
        <v>0</v>
      </c>
      <c r="AN241" s="29">
        <f t="shared" si="599"/>
        <v>0</v>
      </c>
      <c r="AO241" s="25">
        <f t="shared" si="665"/>
        <v>0</v>
      </c>
      <c r="AP241" s="273">
        <f t="shared" si="666"/>
        <v>0</v>
      </c>
      <c r="AQ241" s="73"/>
      <c r="AR241" s="49"/>
      <c r="AS241" s="41"/>
      <c r="AT241" s="41"/>
      <c r="AU241" s="72">
        <f t="shared" si="667"/>
        <v>0</v>
      </c>
      <c r="AV241" s="222"/>
      <c r="AW241" s="199"/>
      <c r="AX241" s="7"/>
      <c r="AY241" s="188"/>
      <c r="AZ241" s="39"/>
      <c r="BA241" s="58"/>
      <c r="BB241" s="179">
        <f t="shared" si="616"/>
        <v>0</v>
      </c>
      <c r="BC241" s="163">
        <f t="shared" si="636"/>
        <v>0</v>
      </c>
      <c r="BD241" s="40"/>
      <c r="BE241" s="58"/>
      <c r="BF241" s="179">
        <f t="shared" si="617"/>
        <v>0</v>
      </c>
      <c r="BG241" s="163">
        <f t="shared" si="637"/>
        <v>0</v>
      </c>
      <c r="BH241" s="40" t="s">
        <v>94</v>
      </c>
      <c r="BI241" s="885">
        <v>0.01</v>
      </c>
      <c r="BJ241" s="163">
        <f t="shared" si="618"/>
        <v>2.6499999999999999E-4</v>
      </c>
      <c r="BK241" s="40"/>
      <c r="BL241" s="61"/>
      <c r="BM241" s="179">
        <f t="shared" si="619"/>
        <v>0</v>
      </c>
      <c r="BN241" s="163">
        <f t="shared" si="638"/>
        <v>0</v>
      </c>
      <c r="BO241" s="39"/>
      <c r="BP241" s="57"/>
      <c r="BQ241" s="179">
        <f t="shared" si="620"/>
        <v>0</v>
      </c>
      <c r="BR241" s="163">
        <f t="shared" si="639"/>
        <v>0</v>
      </c>
      <c r="BS241" s="39"/>
      <c r="BT241" s="62"/>
      <c r="BU241" s="179">
        <f t="shared" si="621"/>
        <v>0</v>
      </c>
      <c r="BV241" s="163">
        <f t="shared" si="640"/>
        <v>0</v>
      </c>
      <c r="BW241" s="39"/>
      <c r="BX241" s="56"/>
      <c r="BY241" s="178">
        <f t="shared" si="622"/>
        <v>0</v>
      </c>
      <c r="BZ241" s="163">
        <f t="shared" si="641"/>
        <v>0</v>
      </c>
      <c r="CA241" s="40"/>
      <c r="CB241" s="58"/>
      <c r="CC241" s="179">
        <f t="shared" si="623"/>
        <v>0</v>
      </c>
      <c r="CD241" s="163">
        <f t="shared" si="642"/>
        <v>0</v>
      </c>
      <c r="CE241" s="39"/>
      <c r="CF241" s="62"/>
      <c r="CG241" s="179">
        <f t="shared" si="624"/>
        <v>0</v>
      </c>
      <c r="CH241" s="163">
        <f t="shared" si="643"/>
        <v>0</v>
      </c>
      <c r="CI241" s="39"/>
      <c r="CJ241" s="56"/>
      <c r="CK241" s="178">
        <f t="shared" si="625"/>
        <v>0</v>
      </c>
      <c r="CL241" s="163">
        <f t="shared" si="644"/>
        <v>0</v>
      </c>
      <c r="CM241" s="40"/>
      <c r="CN241" s="86"/>
      <c r="CO241" s="179">
        <f t="shared" si="626"/>
        <v>0</v>
      </c>
      <c r="CP241" s="163">
        <f t="shared" si="645"/>
        <v>0</v>
      </c>
      <c r="CQ241" s="228" t="s">
        <v>94</v>
      </c>
      <c r="CR241" s="61">
        <v>0.01</v>
      </c>
      <c r="CS241" s="167">
        <f t="shared" si="627"/>
        <v>2.6499999999999999E-4</v>
      </c>
      <c r="CT241" s="40"/>
      <c r="CU241" s="59"/>
      <c r="CV241" s="179">
        <f t="shared" si="628"/>
        <v>0</v>
      </c>
      <c r="CW241" s="163">
        <f t="shared" si="646"/>
        <v>0</v>
      </c>
      <c r="CX241" s="39"/>
      <c r="CY241" s="189"/>
      <c r="CZ241" s="179">
        <f t="shared" si="629"/>
        <v>0</v>
      </c>
      <c r="DA241" s="163">
        <f t="shared" si="647"/>
        <v>0</v>
      </c>
      <c r="DB241" s="39"/>
      <c r="DC241" s="63"/>
      <c r="DD241" s="179">
        <f t="shared" si="630"/>
        <v>0</v>
      </c>
      <c r="DE241" s="163">
        <f t="shared" si="648"/>
        <v>0</v>
      </c>
      <c r="DF241" s="39"/>
      <c r="DG241" s="62"/>
      <c r="DH241" s="729">
        <f t="shared" si="631"/>
        <v>0</v>
      </c>
      <c r="DI241" s="72">
        <f t="shared" si="649"/>
        <v>0</v>
      </c>
      <c r="DJ241" s="40"/>
      <c r="DK241" s="59"/>
      <c r="DL241" s="163">
        <f t="shared" si="632"/>
        <v>0</v>
      </c>
      <c r="DM241" s="178">
        <f t="shared" si="650"/>
        <v>0</v>
      </c>
      <c r="DN241" s="39"/>
      <c r="DO241" s="63"/>
      <c r="DP241" s="179">
        <f t="shared" si="633"/>
        <v>0</v>
      </c>
      <c r="DQ241" s="221">
        <f t="shared" si="651"/>
        <v>0</v>
      </c>
      <c r="DR241" s="305"/>
    </row>
    <row r="242" spans="1:122" outlineLevel="1" x14ac:dyDescent="0.25">
      <c r="A242" s="46">
        <f t="shared" si="683"/>
        <v>43329</v>
      </c>
      <c r="B242" s="23">
        <v>346</v>
      </c>
      <c r="C242" s="185">
        <v>8.64</v>
      </c>
      <c r="D242" s="24">
        <v>1</v>
      </c>
      <c r="E242" s="26">
        <v>9321</v>
      </c>
      <c r="F242" s="26">
        <f t="shared" si="652"/>
        <v>9321</v>
      </c>
      <c r="G242" s="163">
        <f t="shared" si="653"/>
        <v>3225.0659999999998</v>
      </c>
      <c r="H242" s="24">
        <v>1</v>
      </c>
      <c r="I242" s="26">
        <v>1806</v>
      </c>
      <c r="J242" s="26">
        <f t="shared" si="654"/>
        <v>1806</v>
      </c>
      <c r="K242" s="163">
        <f t="shared" si="655"/>
        <v>624.87599999999998</v>
      </c>
      <c r="L242" s="49">
        <v>87.1</v>
      </c>
      <c r="M242" s="41">
        <v>399.4</v>
      </c>
      <c r="N242" s="26">
        <v>31.5</v>
      </c>
      <c r="O242" s="26">
        <f t="shared" si="656"/>
        <v>9914.2857142857119</v>
      </c>
      <c r="P242" s="163">
        <f t="shared" si="657"/>
        <v>3430.3428571428562</v>
      </c>
      <c r="Q242" s="24">
        <v>20</v>
      </c>
      <c r="R242" s="41">
        <v>20.6</v>
      </c>
      <c r="S242" s="41">
        <f t="shared" si="658"/>
        <v>412</v>
      </c>
      <c r="T242" s="168">
        <f t="shared" si="659"/>
        <v>142.55199999999999</v>
      </c>
      <c r="U242" s="28"/>
      <c r="V242" s="221">
        <f t="shared" ref="V242" si="737">IF(U242=0,0,AVERAGE(B240:B242)*(U242)/1000)</f>
        <v>0</v>
      </c>
      <c r="W242" s="185">
        <v>8.36</v>
      </c>
      <c r="X242" s="27">
        <v>1</v>
      </c>
      <c r="Y242" s="26">
        <v>1770</v>
      </c>
      <c r="Z242" s="186">
        <f t="shared" si="661"/>
        <v>1770</v>
      </c>
      <c r="AA242" s="221">
        <f t="shared" si="669"/>
        <v>612.41999999999996</v>
      </c>
      <c r="AB242" s="49">
        <v>86.2</v>
      </c>
      <c r="AC242" s="41">
        <v>92.6</v>
      </c>
      <c r="AD242" s="26">
        <v>100</v>
      </c>
      <c r="AE242" s="186">
        <f t="shared" si="662"/>
        <v>63.999999999999915</v>
      </c>
      <c r="AF242" s="163">
        <f t="shared" si="670"/>
        <v>22.14399999999997</v>
      </c>
      <c r="AG242" s="224">
        <v>1</v>
      </c>
      <c r="AH242" s="41">
        <v>1.47</v>
      </c>
      <c r="AI242" s="187">
        <f t="shared" si="663"/>
        <v>1.47</v>
      </c>
      <c r="AJ242" s="168">
        <f t="shared" si="671"/>
        <v>0.50861999999999996</v>
      </c>
      <c r="AK242" s="870"/>
      <c r="AL242" s="731"/>
      <c r="AM242" s="163">
        <f t="shared" ref="AM242" si="738">IF(AL242=0,0,AVERAGE(B237:B242)*(AL242)/1000)</f>
        <v>0</v>
      </c>
      <c r="AN242" s="29">
        <f t="shared" si="599"/>
        <v>81.0106211779852</v>
      </c>
      <c r="AO242" s="25">
        <f t="shared" si="665"/>
        <v>99.354466858789621</v>
      </c>
      <c r="AP242" s="273">
        <f t="shared" si="666"/>
        <v>99.643203883495133</v>
      </c>
      <c r="AQ242" s="259">
        <v>52.5</v>
      </c>
      <c r="AR242" s="49"/>
      <c r="AS242" s="41"/>
      <c r="AT242" s="41"/>
      <c r="AU242" s="71">
        <f t="shared" si="667"/>
        <v>0</v>
      </c>
      <c r="AV242" s="222"/>
      <c r="AW242" s="199" t="s">
        <v>329</v>
      </c>
      <c r="AX242" s="7"/>
      <c r="AY242" s="188"/>
      <c r="AZ242" s="39"/>
      <c r="BA242" s="58"/>
      <c r="BB242" s="179">
        <f t="shared" si="616"/>
        <v>0</v>
      </c>
      <c r="BC242" s="163">
        <f t="shared" si="636"/>
        <v>0</v>
      </c>
      <c r="BD242" s="40"/>
      <c r="BE242" s="58"/>
      <c r="BF242" s="179">
        <f t="shared" si="617"/>
        <v>0</v>
      </c>
      <c r="BG242" s="163">
        <f t="shared" si="637"/>
        <v>0</v>
      </c>
      <c r="BH242" s="40" t="s">
        <v>94</v>
      </c>
      <c r="BI242" s="885">
        <v>0.01</v>
      </c>
      <c r="BJ242" s="163">
        <f t="shared" si="618"/>
        <v>1.73E-3</v>
      </c>
      <c r="BK242" s="40"/>
      <c r="BL242" s="61"/>
      <c r="BM242" s="179">
        <f t="shared" si="619"/>
        <v>0</v>
      </c>
      <c r="BN242" s="163">
        <f t="shared" si="638"/>
        <v>0</v>
      </c>
      <c r="BO242" s="39"/>
      <c r="BP242" s="57"/>
      <c r="BQ242" s="179">
        <f t="shared" si="620"/>
        <v>0</v>
      </c>
      <c r="BR242" s="163">
        <f t="shared" si="639"/>
        <v>0</v>
      </c>
      <c r="BS242" s="39"/>
      <c r="BT242" s="62"/>
      <c r="BU242" s="179">
        <f t="shared" si="621"/>
        <v>0</v>
      </c>
      <c r="BV242" s="163">
        <f t="shared" si="640"/>
        <v>0</v>
      </c>
      <c r="BW242" s="39"/>
      <c r="BX242" s="56"/>
      <c r="BY242" s="178">
        <f t="shared" si="622"/>
        <v>0</v>
      </c>
      <c r="BZ242" s="163">
        <f t="shared" si="641"/>
        <v>0</v>
      </c>
      <c r="CA242" s="40"/>
      <c r="CB242" s="58"/>
      <c r="CC242" s="179">
        <f t="shared" si="623"/>
        <v>0</v>
      </c>
      <c r="CD242" s="163">
        <f t="shared" si="642"/>
        <v>0</v>
      </c>
      <c r="CE242" s="39"/>
      <c r="CF242" s="62"/>
      <c r="CG242" s="179">
        <f t="shared" si="624"/>
        <v>0</v>
      </c>
      <c r="CH242" s="163">
        <f t="shared" si="643"/>
        <v>0</v>
      </c>
      <c r="CI242" s="39"/>
      <c r="CJ242" s="56"/>
      <c r="CK242" s="178">
        <f t="shared" si="625"/>
        <v>0</v>
      </c>
      <c r="CL242" s="163">
        <f t="shared" si="644"/>
        <v>0</v>
      </c>
      <c r="CM242" s="40"/>
      <c r="CN242" s="86"/>
      <c r="CO242" s="179">
        <f t="shared" si="626"/>
        <v>0</v>
      </c>
      <c r="CP242" s="163">
        <f t="shared" si="645"/>
        <v>0</v>
      </c>
      <c r="CQ242" s="228" t="s">
        <v>94</v>
      </c>
      <c r="CR242" s="61">
        <v>0.01</v>
      </c>
      <c r="CS242" s="167">
        <f t="shared" si="627"/>
        <v>1.73E-3</v>
      </c>
      <c r="CT242" s="40"/>
      <c r="CU242" s="59"/>
      <c r="CV242" s="179">
        <f t="shared" si="628"/>
        <v>0</v>
      </c>
      <c r="CW242" s="163">
        <f t="shared" si="646"/>
        <v>0</v>
      </c>
      <c r="CX242" s="39"/>
      <c r="CY242" s="189"/>
      <c r="CZ242" s="179">
        <f t="shared" si="629"/>
        <v>0</v>
      </c>
      <c r="DA242" s="163">
        <f t="shared" si="647"/>
        <v>0</v>
      </c>
      <c r="DB242" s="39"/>
      <c r="DC242" s="63"/>
      <c r="DD242" s="179">
        <f t="shared" si="630"/>
        <v>0</v>
      </c>
      <c r="DE242" s="163">
        <f t="shared" si="648"/>
        <v>0</v>
      </c>
      <c r="DF242" s="39"/>
      <c r="DG242" s="62"/>
      <c r="DH242" s="729">
        <f t="shared" si="631"/>
        <v>0</v>
      </c>
      <c r="DI242" s="72">
        <f t="shared" si="649"/>
        <v>0</v>
      </c>
      <c r="DJ242" s="40"/>
      <c r="DK242" s="59"/>
      <c r="DL242" s="163">
        <f t="shared" si="632"/>
        <v>0</v>
      </c>
      <c r="DM242" s="178">
        <f t="shared" si="650"/>
        <v>0</v>
      </c>
      <c r="DN242" s="39"/>
      <c r="DO242" s="63"/>
      <c r="DP242" s="179">
        <f t="shared" si="633"/>
        <v>0</v>
      </c>
      <c r="DQ242" s="221">
        <f t="shared" si="651"/>
        <v>0</v>
      </c>
      <c r="DR242" s="305"/>
    </row>
    <row r="243" spans="1:122" outlineLevel="1" x14ac:dyDescent="0.25">
      <c r="A243" s="46">
        <f t="shared" si="683"/>
        <v>43330</v>
      </c>
      <c r="B243" s="23"/>
      <c r="C243" s="185"/>
      <c r="D243" s="24">
        <v>1</v>
      </c>
      <c r="E243" s="26"/>
      <c r="F243" s="26">
        <f t="shared" si="652"/>
        <v>0</v>
      </c>
      <c r="G243" s="163">
        <f t="shared" si="653"/>
        <v>0</v>
      </c>
      <c r="H243" s="24">
        <v>1</v>
      </c>
      <c r="I243" s="26"/>
      <c r="J243" s="26">
        <f t="shared" si="654"/>
        <v>0</v>
      </c>
      <c r="K243" s="163">
        <f t="shared" si="655"/>
        <v>0</v>
      </c>
      <c r="L243" s="49"/>
      <c r="M243" s="41"/>
      <c r="N243" s="26">
        <v>30</v>
      </c>
      <c r="O243" s="26">
        <f t="shared" si="656"/>
        <v>0</v>
      </c>
      <c r="P243" s="163">
        <f t="shared" si="657"/>
        <v>0</v>
      </c>
      <c r="Q243" s="24">
        <v>20</v>
      </c>
      <c r="R243" s="41"/>
      <c r="S243" s="41">
        <f t="shared" si="658"/>
        <v>0</v>
      </c>
      <c r="T243" s="168">
        <f t="shared" si="659"/>
        <v>0</v>
      </c>
      <c r="U243" s="28"/>
      <c r="V243" s="221">
        <f t="shared" ref="V243" si="739">IF(U243=0,0,IF(COUNT(B243)=0,0,(AVERAGE(B243)*U243/1000)))</f>
        <v>0</v>
      </c>
      <c r="W243" s="185"/>
      <c r="X243" s="27">
        <v>1</v>
      </c>
      <c r="Y243" s="26"/>
      <c r="Z243" s="186">
        <f t="shared" si="661"/>
        <v>0</v>
      </c>
      <c r="AA243" s="221">
        <f t="shared" si="669"/>
        <v>0</v>
      </c>
      <c r="AB243" s="49"/>
      <c r="AC243" s="41"/>
      <c r="AD243" s="26">
        <v>100</v>
      </c>
      <c r="AE243" s="186">
        <f t="shared" si="662"/>
        <v>0</v>
      </c>
      <c r="AF243" s="163">
        <f t="shared" si="670"/>
        <v>0</v>
      </c>
      <c r="AG243" s="224">
        <v>1</v>
      </c>
      <c r="AH243" s="41"/>
      <c r="AI243" s="187">
        <f t="shared" si="663"/>
        <v>0</v>
      </c>
      <c r="AJ243" s="168">
        <f t="shared" si="671"/>
        <v>0</v>
      </c>
      <c r="AK243" s="870"/>
      <c r="AL243" s="731"/>
      <c r="AM243" s="163">
        <f t="shared" ref="AM243" si="740">IF(AL243=0,0,AVERAGE(B236:B243)*(AL243)/1000)</f>
        <v>0</v>
      </c>
      <c r="AN243" s="29">
        <f t="shared" si="599"/>
        <v>0</v>
      </c>
      <c r="AO243" s="25">
        <f t="shared" si="665"/>
        <v>0</v>
      </c>
      <c r="AP243" s="273">
        <f t="shared" si="666"/>
        <v>0</v>
      </c>
      <c r="AQ243" s="73"/>
      <c r="AR243" s="49"/>
      <c r="AS243" s="41"/>
      <c r="AT243" s="41"/>
      <c r="AU243" s="72">
        <f t="shared" si="667"/>
        <v>0</v>
      </c>
      <c r="AV243" s="222"/>
      <c r="AW243" s="199"/>
      <c r="AX243" s="7"/>
      <c r="AY243" s="188"/>
      <c r="AZ243" s="39"/>
      <c r="BA243" s="58"/>
      <c r="BB243" s="179">
        <f t="shared" si="616"/>
        <v>0</v>
      </c>
      <c r="BC243" s="163">
        <f t="shared" si="636"/>
        <v>0</v>
      </c>
      <c r="BD243" s="40"/>
      <c r="BE243" s="58"/>
      <c r="BF243" s="179">
        <f t="shared" si="617"/>
        <v>0</v>
      </c>
      <c r="BG243" s="163">
        <f t="shared" si="637"/>
        <v>0</v>
      </c>
      <c r="BH243" s="40"/>
      <c r="BI243" s="885"/>
      <c r="BJ243" s="163">
        <f t="shared" si="618"/>
        <v>0</v>
      </c>
      <c r="BK243" s="40"/>
      <c r="BL243" s="61"/>
      <c r="BM243" s="179">
        <f t="shared" si="619"/>
        <v>0</v>
      </c>
      <c r="BN243" s="163">
        <f t="shared" si="638"/>
        <v>0</v>
      </c>
      <c r="BO243" s="39"/>
      <c r="BP243" s="57"/>
      <c r="BQ243" s="179">
        <f t="shared" si="620"/>
        <v>0</v>
      </c>
      <c r="BR243" s="163">
        <f t="shared" si="639"/>
        <v>0</v>
      </c>
      <c r="BS243" s="39"/>
      <c r="BT243" s="62"/>
      <c r="BU243" s="179">
        <f t="shared" si="621"/>
        <v>0</v>
      </c>
      <c r="BV243" s="163">
        <f t="shared" si="640"/>
        <v>0</v>
      </c>
      <c r="BW243" s="39"/>
      <c r="BX243" s="56"/>
      <c r="BY243" s="178">
        <f t="shared" si="622"/>
        <v>0</v>
      </c>
      <c r="BZ243" s="163">
        <f t="shared" si="641"/>
        <v>0</v>
      </c>
      <c r="CA243" s="40"/>
      <c r="CB243" s="58"/>
      <c r="CC243" s="179">
        <f t="shared" si="623"/>
        <v>0</v>
      </c>
      <c r="CD243" s="163">
        <f t="shared" si="642"/>
        <v>0</v>
      </c>
      <c r="CE243" s="39"/>
      <c r="CF243" s="62"/>
      <c r="CG243" s="179">
        <f t="shared" si="624"/>
        <v>0</v>
      </c>
      <c r="CH243" s="163">
        <f t="shared" si="643"/>
        <v>0</v>
      </c>
      <c r="CI243" s="39"/>
      <c r="CJ243" s="56"/>
      <c r="CK243" s="178">
        <f t="shared" si="625"/>
        <v>0</v>
      </c>
      <c r="CL243" s="163">
        <f t="shared" si="644"/>
        <v>0</v>
      </c>
      <c r="CM243" s="40"/>
      <c r="CN243" s="86"/>
      <c r="CO243" s="179">
        <f t="shared" si="626"/>
        <v>0</v>
      </c>
      <c r="CP243" s="163">
        <f t="shared" si="645"/>
        <v>0</v>
      </c>
      <c r="CQ243" s="228"/>
      <c r="CR243" s="61"/>
      <c r="CS243" s="167">
        <f t="shared" si="627"/>
        <v>0</v>
      </c>
      <c r="CT243" s="40"/>
      <c r="CU243" s="59"/>
      <c r="CV243" s="179">
        <f t="shared" si="628"/>
        <v>0</v>
      </c>
      <c r="CW243" s="163">
        <f t="shared" si="646"/>
        <v>0</v>
      </c>
      <c r="CX243" s="39"/>
      <c r="CY243" s="189"/>
      <c r="CZ243" s="179">
        <f t="shared" si="629"/>
        <v>0</v>
      </c>
      <c r="DA243" s="163">
        <f t="shared" si="647"/>
        <v>0</v>
      </c>
      <c r="DB243" s="39"/>
      <c r="DC243" s="63"/>
      <c r="DD243" s="179">
        <f t="shared" si="630"/>
        <v>0</v>
      </c>
      <c r="DE243" s="163">
        <f t="shared" si="648"/>
        <v>0</v>
      </c>
      <c r="DF243" s="39"/>
      <c r="DG243" s="62"/>
      <c r="DH243" s="729">
        <f t="shared" si="631"/>
        <v>0</v>
      </c>
      <c r="DI243" s="72">
        <f t="shared" si="649"/>
        <v>0</v>
      </c>
      <c r="DJ243" s="40"/>
      <c r="DK243" s="59"/>
      <c r="DL243" s="163">
        <f t="shared" si="632"/>
        <v>0</v>
      </c>
      <c r="DM243" s="178">
        <f t="shared" si="650"/>
        <v>0</v>
      </c>
      <c r="DN243" s="39"/>
      <c r="DO243" s="63"/>
      <c r="DP243" s="179">
        <f t="shared" si="633"/>
        <v>0</v>
      </c>
      <c r="DQ243" s="221">
        <f t="shared" si="651"/>
        <v>0</v>
      </c>
      <c r="DR243" s="305"/>
    </row>
    <row r="244" spans="1:122" outlineLevel="1" x14ac:dyDescent="0.25">
      <c r="A244" s="46">
        <f t="shared" si="683"/>
        <v>43331</v>
      </c>
      <c r="B244" s="23"/>
      <c r="C244" s="185"/>
      <c r="D244" s="24">
        <v>1</v>
      </c>
      <c r="E244" s="26"/>
      <c r="F244" s="26">
        <f t="shared" si="652"/>
        <v>0</v>
      </c>
      <c r="G244" s="163">
        <f t="shared" si="653"/>
        <v>0</v>
      </c>
      <c r="H244" s="24">
        <v>1</v>
      </c>
      <c r="I244" s="26"/>
      <c r="J244" s="26">
        <f t="shared" si="654"/>
        <v>0</v>
      </c>
      <c r="K244" s="163">
        <f t="shared" si="655"/>
        <v>0</v>
      </c>
      <c r="L244" s="49"/>
      <c r="M244" s="41"/>
      <c r="N244" s="26">
        <v>30</v>
      </c>
      <c r="O244" s="26">
        <f t="shared" si="656"/>
        <v>0</v>
      </c>
      <c r="P244" s="163">
        <f t="shared" si="657"/>
        <v>0</v>
      </c>
      <c r="Q244" s="24">
        <v>20</v>
      </c>
      <c r="R244" s="41"/>
      <c r="S244" s="41">
        <f t="shared" si="658"/>
        <v>0</v>
      </c>
      <c r="T244" s="168">
        <f t="shared" si="659"/>
        <v>0</v>
      </c>
      <c r="U244" s="28"/>
      <c r="V244" s="221">
        <f t="shared" ref="V244" si="741">IF(U244=0,0,AVERAGE(B242:B244)*(U244)/1000)</f>
        <v>0</v>
      </c>
      <c r="W244" s="185"/>
      <c r="X244" s="27">
        <v>1</v>
      </c>
      <c r="Y244" s="26"/>
      <c r="Z244" s="186">
        <f t="shared" si="661"/>
        <v>0</v>
      </c>
      <c r="AA244" s="221">
        <f t="shared" si="669"/>
        <v>0</v>
      </c>
      <c r="AB244" s="49"/>
      <c r="AC244" s="41"/>
      <c r="AD244" s="26">
        <v>100</v>
      </c>
      <c r="AE244" s="186">
        <f t="shared" si="662"/>
        <v>0</v>
      </c>
      <c r="AF244" s="163">
        <f t="shared" si="670"/>
        <v>0</v>
      </c>
      <c r="AG244" s="224">
        <v>1</v>
      </c>
      <c r="AH244" s="41"/>
      <c r="AI244" s="187">
        <f t="shared" si="663"/>
        <v>0</v>
      </c>
      <c r="AJ244" s="168">
        <f t="shared" si="671"/>
        <v>0</v>
      </c>
      <c r="AK244" s="870"/>
      <c r="AL244" s="731"/>
      <c r="AM244" s="163">
        <f t="shared" ref="AM244" si="742">IF(AL244=0,0,AVERAGE(B239:B244)*(AL244)/1000)</f>
        <v>0</v>
      </c>
      <c r="AN244" s="29">
        <f t="shared" si="599"/>
        <v>0</v>
      </c>
      <c r="AO244" s="25">
        <f t="shared" si="665"/>
        <v>0</v>
      </c>
      <c r="AP244" s="273">
        <f t="shared" si="666"/>
        <v>0</v>
      </c>
      <c r="AQ244" s="259"/>
      <c r="AR244" s="49"/>
      <c r="AS244" s="41"/>
      <c r="AT244" s="41"/>
      <c r="AU244" s="71">
        <f t="shared" si="667"/>
        <v>0</v>
      </c>
      <c r="AV244" s="222"/>
      <c r="AW244" s="199"/>
      <c r="AX244" s="7"/>
      <c r="AY244" s="188"/>
      <c r="AZ244" s="39"/>
      <c r="BA244" s="58"/>
      <c r="BB244" s="179">
        <f t="shared" si="616"/>
        <v>0</v>
      </c>
      <c r="BC244" s="163">
        <f t="shared" si="636"/>
        <v>0</v>
      </c>
      <c r="BD244" s="40"/>
      <c r="BE244" s="58"/>
      <c r="BF244" s="179">
        <f t="shared" si="617"/>
        <v>0</v>
      </c>
      <c r="BG244" s="163">
        <f t="shared" si="637"/>
        <v>0</v>
      </c>
      <c r="BH244" s="40"/>
      <c r="BI244" s="885"/>
      <c r="BJ244" s="163">
        <f t="shared" si="618"/>
        <v>0</v>
      </c>
      <c r="BK244" s="40"/>
      <c r="BL244" s="61"/>
      <c r="BM244" s="179">
        <f t="shared" si="619"/>
        <v>0</v>
      </c>
      <c r="BN244" s="163">
        <f t="shared" si="638"/>
        <v>0</v>
      </c>
      <c r="BO244" s="39"/>
      <c r="BP244" s="57"/>
      <c r="BQ244" s="179">
        <f t="shared" si="620"/>
        <v>0</v>
      </c>
      <c r="BR244" s="163">
        <f t="shared" si="639"/>
        <v>0</v>
      </c>
      <c r="BS244" s="39"/>
      <c r="BT244" s="62"/>
      <c r="BU244" s="179">
        <f t="shared" si="621"/>
        <v>0</v>
      </c>
      <c r="BV244" s="163">
        <f t="shared" si="640"/>
        <v>0</v>
      </c>
      <c r="BW244" s="39"/>
      <c r="BX244" s="56"/>
      <c r="BY244" s="178">
        <f t="shared" si="622"/>
        <v>0</v>
      </c>
      <c r="BZ244" s="163">
        <f t="shared" si="641"/>
        <v>0</v>
      </c>
      <c r="CA244" s="40"/>
      <c r="CB244" s="58"/>
      <c r="CC244" s="179">
        <f t="shared" si="623"/>
        <v>0</v>
      </c>
      <c r="CD244" s="163">
        <f t="shared" si="642"/>
        <v>0</v>
      </c>
      <c r="CE244" s="39"/>
      <c r="CF244" s="62"/>
      <c r="CG244" s="179">
        <f t="shared" si="624"/>
        <v>0</v>
      </c>
      <c r="CH244" s="163">
        <f t="shared" si="643"/>
        <v>0</v>
      </c>
      <c r="CI244" s="39"/>
      <c r="CJ244" s="56"/>
      <c r="CK244" s="178">
        <f t="shared" si="625"/>
        <v>0</v>
      </c>
      <c r="CL244" s="163">
        <f t="shared" si="644"/>
        <v>0</v>
      </c>
      <c r="CM244" s="40"/>
      <c r="CN244" s="86"/>
      <c r="CO244" s="179">
        <f t="shared" si="626"/>
        <v>0</v>
      </c>
      <c r="CP244" s="163">
        <f t="shared" si="645"/>
        <v>0</v>
      </c>
      <c r="CQ244" s="228"/>
      <c r="CR244" s="61"/>
      <c r="CS244" s="167">
        <f t="shared" si="627"/>
        <v>0</v>
      </c>
      <c r="CT244" s="40"/>
      <c r="CU244" s="59"/>
      <c r="CV244" s="179">
        <f t="shared" si="628"/>
        <v>0</v>
      </c>
      <c r="CW244" s="163">
        <f t="shared" si="646"/>
        <v>0</v>
      </c>
      <c r="CX244" s="39"/>
      <c r="CY244" s="189"/>
      <c r="CZ244" s="179">
        <f t="shared" si="629"/>
        <v>0</v>
      </c>
      <c r="DA244" s="163">
        <f t="shared" si="647"/>
        <v>0</v>
      </c>
      <c r="DB244" s="39"/>
      <c r="DC244" s="63"/>
      <c r="DD244" s="179">
        <f t="shared" si="630"/>
        <v>0</v>
      </c>
      <c r="DE244" s="163">
        <f t="shared" si="648"/>
        <v>0</v>
      </c>
      <c r="DF244" s="39"/>
      <c r="DG244" s="62"/>
      <c r="DH244" s="729">
        <f t="shared" si="631"/>
        <v>0</v>
      </c>
      <c r="DI244" s="72">
        <f t="shared" si="649"/>
        <v>0</v>
      </c>
      <c r="DJ244" s="40"/>
      <c r="DK244" s="59"/>
      <c r="DL244" s="163">
        <f t="shared" si="632"/>
        <v>0</v>
      </c>
      <c r="DM244" s="178">
        <f t="shared" si="650"/>
        <v>0</v>
      </c>
      <c r="DN244" s="39"/>
      <c r="DO244" s="63"/>
      <c r="DP244" s="179">
        <f t="shared" si="633"/>
        <v>0</v>
      </c>
      <c r="DQ244" s="221">
        <f t="shared" si="651"/>
        <v>0</v>
      </c>
      <c r="DR244" s="305"/>
    </row>
    <row r="245" spans="1:122" outlineLevel="1" x14ac:dyDescent="0.25">
      <c r="A245" s="46">
        <f t="shared" si="683"/>
        <v>43332</v>
      </c>
      <c r="B245" s="23">
        <v>775</v>
      </c>
      <c r="C245" s="185">
        <v>8.01</v>
      </c>
      <c r="D245" s="24">
        <v>1</v>
      </c>
      <c r="E245" s="26">
        <v>3356</v>
      </c>
      <c r="F245" s="26">
        <f t="shared" si="652"/>
        <v>3356</v>
      </c>
      <c r="G245" s="163">
        <f t="shared" si="653"/>
        <v>2600.9</v>
      </c>
      <c r="H245" s="24">
        <v>1</v>
      </c>
      <c r="I245" s="26">
        <v>857</v>
      </c>
      <c r="J245" s="26">
        <f t="shared" si="654"/>
        <v>857</v>
      </c>
      <c r="K245" s="163">
        <f t="shared" si="655"/>
        <v>664.17499999999995</v>
      </c>
      <c r="L245" s="49">
        <v>88</v>
      </c>
      <c r="M245" s="41">
        <v>170</v>
      </c>
      <c r="N245" s="26">
        <v>33</v>
      </c>
      <c r="O245" s="26">
        <f t="shared" si="656"/>
        <v>2484.848484848485</v>
      </c>
      <c r="P245" s="163">
        <f t="shared" si="657"/>
        <v>1925.757575757576</v>
      </c>
      <c r="Q245" s="24">
        <v>20</v>
      </c>
      <c r="R245" s="41">
        <v>4.99</v>
      </c>
      <c r="S245" s="41">
        <f t="shared" si="658"/>
        <v>99.800000000000011</v>
      </c>
      <c r="T245" s="168">
        <f t="shared" si="659"/>
        <v>77.345000000000013</v>
      </c>
      <c r="U245" s="28"/>
      <c r="V245" s="221">
        <f t="shared" ref="V245" si="743">IF(U245=0,0,IF(COUNT(B245)=0,0,(AVERAGE(B245)*U245/1000)))</f>
        <v>0</v>
      </c>
      <c r="W245" s="185">
        <v>9.0399999999999991</v>
      </c>
      <c r="X245" s="27">
        <v>1</v>
      </c>
      <c r="Y245" s="26">
        <v>807</v>
      </c>
      <c r="Z245" s="186">
        <f t="shared" si="661"/>
        <v>807</v>
      </c>
      <c r="AA245" s="221">
        <f t="shared" si="669"/>
        <v>625.42499999999995</v>
      </c>
      <c r="AB245" s="49">
        <v>86.9</v>
      </c>
      <c r="AC245" s="41">
        <v>88.4</v>
      </c>
      <c r="AD245" s="26">
        <v>97</v>
      </c>
      <c r="AE245" s="186">
        <f t="shared" si="662"/>
        <v>15.463917525773196</v>
      </c>
      <c r="AF245" s="163">
        <f t="shared" si="670"/>
        <v>11.984536082474227</v>
      </c>
      <c r="AG245" s="224">
        <v>1</v>
      </c>
      <c r="AH245" s="41">
        <v>1.26</v>
      </c>
      <c r="AI245" s="187">
        <f t="shared" si="663"/>
        <v>1.26</v>
      </c>
      <c r="AJ245" s="168">
        <f t="shared" si="671"/>
        <v>0.97650000000000003</v>
      </c>
      <c r="AK245" s="870"/>
      <c r="AL245" s="731"/>
      <c r="AM245" s="163">
        <f t="shared" ref="AM245" si="744">IF(AL245=0,0,AVERAGE(B238:B245)*(AL245)/1000)</f>
        <v>0</v>
      </c>
      <c r="AN245" s="29">
        <f t="shared" si="599"/>
        <v>75.953516090584031</v>
      </c>
      <c r="AO245" s="25">
        <f t="shared" si="665"/>
        <v>99.377671611767667</v>
      </c>
      <c r="AP245" s="273">
        <f t="shared" si="666"/>
        <v>98.737474949899791</v>
      </c>
      <c r="AQ245" s="73">
        <v>52.8</v>
      </c>
      <c r="AR245" s="49"/>
      <c r="AS245" s="41"/>
      <c r="AT245" s="41"/>
      <c r="AU245" s="72">
        <f t="shared" si="667"/>
        <v>0</v>
      </c>
      <c r="AV245" s="222"/>
      <c r="AW245" s="199"/>
      <c r="AX245" s="7" t="s">
        <v>344</v>
      </c>
      <c r="AY245" s="188"/>
      <c r="AZ245" s="39"/>
      <c r="BA245" s="58"/>
      <c r="BB245" s="179">
        <f t="shared" si="616"/>
        <v>0</v>
      </c>
      <c r="BC245" s="163">
        <f t="shared" si="636"/>
        <v>0</v>
      </c>
      <c r="BD245" s="40"/>
      <c r="BE245" s="58"/>
      <c r="BF245" s="179">
        <f t="shared" si="617"/>
        <v>0</v>
      </c>
      <c r="BG245" s="163">
        <f t="shared" si="637"/>
        <v>0</v>
      </c>
      <c r="BH245" s="40"/>
      <c r="BI245" s="885">
        <v>0.02</v>
      </c>
      <c r="BJ245" s="163">
        <f t="shared" si="618"/>
        <v>1.55E-2</v>
      </c>
      <c r="BK245" s="40"/>
      <c r="BL245" s="61"/>
      <c r="BM245" s="179">
        <f t="shared" si="619"/>
        <v>0</v>
      </c>
      <c r="BN245" s="163">
        <f t="shared" si="638"/>
        <v>0</v>
      </c>
      <c r="BO245" s="39"/>
      <c r="BP245" s="57"/>
      <c r="BQ245" s="179">
        <f t="shared" si="620"/>
        <v>0</v>
      </c>
      <c r="BR245" s="163">
        <f t="shared" si="639"/>
        <v>0</v>
      </c>
      <c r="BS245" s="39"/>
      <c r="BT245" s="62"/>
      <c r="BU245" s="179">
        <f t="shared" si="621"/>
        <v>0</v>
      </c>
      <c r="BV245" s="163">
        <f t="shared" si="640"/>
        <v>0</v>
      </c>
      <c r="BW245" s="39"/>
      <c r="BX245" s="56"/>
      <c r="BY245" s="178">
        <f t="shared" si="622"/>
        <v>0</v>
      </c>
      <c r="BZ245" s="163">
        <f t="shared" si="641"/>
        <v>0</v>
      </c>
      <c r="CA245" s="40"/>
      <c r="CB245" s="58"/>
      <c r="CC245" s="179">
        <f t="shared" si="623"/>
        <v>0</v>
      </c>
      <c r="CD245" s="163">
        <f t="shared" si="642"/>
        <v>0</v>
      </c>
      <c r="CE245" s="39"/>
      <c r="CF245" s="62"/>
      <c r="CG245" s="179">
        <f t="shared" si="624"/>
        <v>0</v>
      </c>
      <c r="CH245" s="163">
        <f t="shared" si="643"/>
        <v>0</v>
      </c>
      <c r="CI245" s="39"/>
      <c r="CJ245" s="56"/>
      <c r="CK245" s="178">
        <f t="shared" si="625"/>
        <v>0</v>
      </c>
      <c r="CL245" s="163">
        <f t="shared" si="644"/>
        <v>0</v>
      </c>
      <c r="CM245" s="40"/>
      <c r="CN245" s="86"/>
      <c r="CO245" s="179">
        <f t="shared" si="626"/>
        <v>0</v>
      </c>
      <c r="CP245" s="163">
        <f t="shared" si="645"/>
        <v>0</v>
      </c>
      <c r="CQ245" s="228" t="s">
        <v>94</v>
      </c>
      <c r="CR245" s="61">
        <v>0.01</v>
      </c>
      <c r="CS245" s="167">
        <f t="shared" si="627"/>
        <v>3.875E-3</v>
      </c>
      <c r="CT245" s="40"/>
      <c r="CU245" s="59"/>
      <c r="CV245" s="179">
        <f t="shared" si="628"/>
        <v>0</v>
      </c>
      <c r="CW245" s="163">
        <f t="shared" si="646"/>
        <v>0</v>
      </c>
      <c r="CX245" s="39"/>
      <c r="CY245" s="189"/>
      <c r="CZ245" s="179">
        <f t="shared" si="629"/>
        <v>0</v>
      </c>
      <c r="DA245" s="163">
        <f t="shared" si="647"/>
        <v>0</v>
      </c>
      <c r="DB245" s="39"/>
      <c r="DC245" s="63"/>
      <c r="DD245" s="179">
        <f t="shared" si="630"/>
        <v>0</v>
      </c>
      <c r="DE245" s="163">
        <f t="shared" si="648"/>
        <v>0</v>
      </c>
      <c r="DF245" s="39"/>
      <c r="DG245" s="62"/>
      <c r="DH245" s="729">
        <f t="shared" si="631"/>
        <v>0</v>
      </c>
      <c r="DI245" s="72">
        <f t="shared" si="649"/>
        <v>0</v>
      </c>
      <c r="DJ245" s="40"/>
      <c r="DK245" s="59"/>
      <c r="DL245" s="163">
        <f t="shared" si="632"/>
        <v>0</v>
      </c>
      <c r="DM245" s="178">
        <f t="shared" si="650"/>
        <v>0</v>
      </c>
      <c r="DN245" s="39"/>
      <c r="DO245" s="63"/>
      <c r="DP245" s="179">
        <f t="shared" si="633"/>
        <v>0</v>
      </c>
      <c r="DQ245" s="221">
        <f t="shared" si="651"/>
        <v>0</v>
      </c>
      <c r="DR245" s="305"/>
    </row>
    <row r="246" spans="1:122" outlineLevel="1" x14ac:dyDescent="0.25">
      <c r="A246" s="46">
        <f t="shared" si="683"/>
        <v>43333</v>
      </c>
      <c r="B246" s="23">
        <v>906</v>
      </c>
      <c r="C246" s="185">
        <v>7.81</v>
      </c>
      <c r="D246" s="24">
        <v>1</v>
      </c>
      <c r="E246" s="26">
        <v>3086</v>
      </c>
      <c r="F246" s="26">
        <f t="shared" si="652"/>
        <v>3086</v>
      </c>
      <c r="G246" s="163">
        <f t="shared" si="653"/>
        <v>2795.9160000000002</v>
      </c>
      <c r="H246" s="24">
        <v>1</v>
      </c>
      <c r="I246" s="26">
        <v>866</v>
      </c>
      <c r="J246" s="26">
        <f t="shared" si="654"/>
        <v>866</v>
      </c>
      <c r="K246" s="163">
        <f t="shared" si="655"/>
        <v>784.596</v>
      </c>
      <c r="L246" s="49">
        <v>87.1</v>
      </c>
      <c r="M246" s="41">
        <v>132.1</v>
      </c>
      <c r="N246" s="26">
        <v>33</v>
      </c>
      <c r="O246" s="26">
        <f t="shared" si="656"/>
        <v>1363.6363636363637</v>
      </c>
      <c r="P246" s="163">
        <f t="shared" si="657"/>
        <v>1235.4545454545457</v>
      </c>
      <c r="Q246" s="24">
        <v>20</v>
      </c>
      <c r="R246" s="41">
        <v>2.3199999999999998</v>
      </c>
      <c r="S246" s="41">
        <f t="shared" si="658"/>
        <v>46.4</v>
      </c>
      <c r="T246" s="168">
        <f t="shared" si="659"/>
        <v>42.038400000000003</v>
      </c>
      <c r="U246" s="28">
        <v>76</v>
      </c>
      <c r="V246" s="221">
        <f t="shared" ref="V246" si="745">IF(U246=0,0,AVERAGE(B244:B246)*(U246)/1000)</f>
        <v>63.878</v>
      </c>
      <c r="W246" s="185">
        <v>9.1</v>
      </c>
      <c r="X246" s="27">
        <v>1</v>
      </c>
      <c r="Y246" s="26">
        <v>701</v>
      </c>
      <c r="Z246" s="186">
        <f t="shared" si="661"/>
        <v>701</v>
      </c>
      <c r="AA246" s="221">
        <f t="shared" si="669"/>
        <v>635.10599999999999</v>
      </c>
      <c r="AB246" s="49">
        <v>87.8</v>
      </c>
      <c r="AC246" s="41">
        <v>89.7</v>
      </c>
      <c r="AD246" s="26">
        <v>100</v>
      </c>
      <c r="AE246" s="186">
        <f t="shared" si="662"/>
        <v>19.000000000000057</v>
      </c>
      <c r="AF246" s="163">
        <f t="shared" si="670"/>
        <v>17.214000000000052</v>
      </c>
      <c r="AG246" s="224">
        <v>1</v>
      </c>
      <c r="AH246" s="41">
        <v>1.07</v>
      </c>
      <c r="AI246" s="187">
        <f t="shared" si="663"/>
        <v>1.07</v>
      </c>
      <c r="AJ246" s="168">
        <f t="shared" si="671"/>
        <v>0.96942000000000006</v>
      </c>
      <c r="AK246" s="870"/>
      <c r="AL246" s="731">
        <v>13.6</v>
      </c>
      <c r="AM246" s="163">
        <f t="shared" ref="AM246" si="746">IF(AL246=0,0,AVERAGE(B241:B246)*(AL246)/1000)</f>
        <v>7.0720000000000001</v>
      </c>
      <c r="AN246" s="29">
        <f t="shared" si="599"/>
        <v>77.284510693454308</v>
      </c>
      <c r="AO246" s="25">
        <f t="shared" si="665"/>
        <v>98.606666666666669</v>
      </c>
      <c r="AP246" s="273">
        <f t="shared" si="666"/>
        <v>97.693965517241381</v>
      </c>
      <c r="AQ246" s="259">
        <v>52.39</v>
      </c>
      <c r="AR246" s="49"/>
      <c r="AS246" s="41"/>
      <c r="AT246" s="41"/>
      <c r="AU246" s="71">
        <f t="shared" si="667"/>
        <v>0</v>
      </c>
      <c r="AV246" s="222"/>
      <c r="AW246" s="199"/>
      <c r="AX246" s="7" t="s">
        <v>331</v>
      </c>
      <c r="AY246" s="188"/>
      <c r="AZ246" s="39"/>
      <c r="BA246" s="58">
        <v>44</v>
      </c>
      <c r="BB246" s="179">
        <f t="shared" si="616"/>
        <v>39.863999999999997</v>
      </c>
      <c r="BC246" s="163">
        <f t="shared" si="636"/>
        <v>39.863999999999997</v>
      </c>
      <c r="BD246" s="40"/>
      <c r="BE246" s="58">
        <v>0.42</v>
      </c>
      <c r="BF246" s="179">
        <f t="shared" si="617"/>
        <v>0.38051999999999997</v>
      </c>
      <c r="BG246" s="163">
        <f t="shared" si="637"/>
        <v>0.38051999999999997</v>
      </c>
      <c r="BH246" s="40" t="s">
        <v>94</v>
      </c>
      <c r="BI246" s="885">
        <v>0.01</v>
      </c>
      <c r="BJ246" s="163">
        <f t="shared" si="618"/>
        <v>4.5300000000000002E-3</v>
      </c>
      <c r="BK246" s="40"/>
      <c r="BL246" s="61">
        <v>0.33600000000000002</v>
      </c>
      <c r="BM246" s="179">
        <f t="shared" si="619"/>
        <v>0.30441600000000002</v>
      </c>
      <c r="BN246" s="163">
        <f t="shared" si="638"/>
        <v>0.30441600000000002</v>
      </c>
      <c r="BO246" s="39"/>
      <c r="BP246" s="57">
        <v>90.24</v>
      </c>
      <c r="BQ246" s="179">
        <f t="shared" si="620"/>
        <v>81.757440000000003</v>
      </c>
      <c r="BR246" s="163">
        <f t="shared" si="639"/>
        <v>81.757440000000003</v>
      </c>
      <c r="BS246" s="39"/>
      <c r="BT246" s="62">
        <v>7.38</v>
      </c>
      <c r="BU246" s="179">
        <f t="shared" si="621"/>
        <v>6.68628</v>
      </c>
      <c r="BV246" s="163">
        <f t="shared" si="640"/>
        <v>6.68628</v>
      </c>
      <c r="BW246" s="39"/>
      <c r="BX246" s="56">
        <v>0.51</v>
      </c>
      <c r="BY246" s="178">
        <f t="shared" si="622"/>
        <v>0.46206000000000003</v>
      </c>
      <c r="BZ246" s="163">
        <f t="shared" si="641"/>
        <v>0.46206000000000003</v>
      </c>
      <c r="CA246" s="40" t="s">
        <v>94</v>
      </c>
      <c r="CB246" s="58">
        <v>0.06</v>
      </c>
      <c r="CC246" s="179">
        <f t="shared" si="623"/>
        <v>2.7179999999999999E-2</v>
      </c>
      <c r="CD246" s="163">
        <f t="shared" si="642"/>
        <v>5.4359999999999999E-2</v>
      </c>
      <c r="CE246" s="39"/>
      <c r="CF246" s="62">
        <v>111.77</v>
      </c>
      <c r="CG246" s="179">
        <f t="shared" si="624"/>
        <v>101.26361999999999</v>
      </c>
      <c r="CH246" s="163">
        <f t="shared" si="643"/>
        <v>101.26361999999999</v>
      </c>
      <c r="CI246" s="39"/>
      <c r="CJ246" s="56">
        <v>1</v>
      </c>
      <c r="CK246" s="178">
        <f t="shared" si="625"/>
        <v>0.90600000000000003</v>
      </c>
      <c r="CL246" s="163">
        <f t="shared" si="644"/>
        <v>0.90600000000000003</v>
      </c>
      <c r="CM246" s="40" t="s">
        <v>94</v>
      </c>
      <c r="CN246" s="86">
        <v>0.06</v>
      </c>
      <c r="CO246" s="179">
        <f t="shared" si="626"/>
        <v>2.7179999999999999E-2</v>
      </c>
      <c r="CP246" s="163">
        <f t="shared" si="645"/>
        <v>5.4359999999999999E-2</v>
      </c>
      <c r="CQ246" s="228" t="s">
        <v>94</v>
      </c>
      <c r="CR246" s="61">
        <v>0.01</v>
      </c>
      <c r="CS246" s="167">
        <f t="shared" si="627"/>
        <v>4.5300000000000002E-3</v>
      </c>
      <c r="CT246" s="40" t="s">
        <v>94</v>
      </c>
      <c r="CU246" s="59">
        <v>0.03</v>
      </c>
      <c r="CV246" s="179">
        <f t="shared" si="628"/>
        <v>1.359E-2</v>
      </c>
      <c r="CW246" s="163">
        <f t="shared" si="646"/>
        <v>2.7179999999999999E-2</v>
      </c>
      <c r="CX246" s="39"/>
      <c r="CY246" s="189">
        <v>0.56999999999999995</v>
      </c>
      <c r="CZ246" s="179">
        <f t="shared" si="629"/>
        <v>0.51641999999999999</v>
      </c>
      <c r="DA246" s="163">
        <f t="shared" si="647"/>
        <v>0.51641999999999999</v>
      </c>
      <c r="DB246" s="39"/>
      <c r="DC246" s="63">
        <v>8.9700000000000002E-2</v>
      </c>
      <c r="DD246" s="179">
        <f t="shared" si="630"/>
        <v>8.1268200000000013E-2</v>
      </c>
      <c r="DE246" s="163">
        <f t="shared" si="648"/>
        <v>8.1268200000000013E-2</v>
      </c>
      <c r="DF246" s="39"/>
      <c r="DG246" s="62">
        <v>0.16200000000000001</v>
      </c>
      <c r="DH246" s="729">
        <f t="shared" si="631"/>
        <v>0.14677199999999999</v>
      </c>
      <c r="DI246" s="72">
        <f t="shared" si="649"/>
        <v>0.14677199999999999</v>
      </c>
      <c r="DJ246" s="40" t="s">
        <v>94</v>
      </c>
      <c r="DK246" s="59">
        <v>0.06</v>
      </c>
      <c r="DL246" s="163">
        <f t="shared" si="632"/>
        <v>2.7179999999999999E-2</v>
      </c>
      <c r="DM246" s="178">
        <f t="shared" si="650"/>
        <v>5.4359999999999999E-2</v>
      </c>
      <c r="DN246" s="39"/>
      <c r="DO246" s="63">
        <v>0.38779999999999998</v>
      </c>
      <c r="DP246" s="179">
        <f t="shared" si="633"/>
        <v>0.35134679999999996</v>
      </c>
      <c r="DQ246" s="221">
        <f t="shared" si="651"/>
        <v>0.35134679999999996</v>
      </c>
      <c r="DR246" s="305"/>
    </row>
    <row r="247" spans="1:122" outlineLevel="1" x14ac:dyDescent="0.25">
      <c r="A247" s="46">
        <f t="shared" si="683"/>
        <v>43334</v>
      </c>
      <c r="B247" s="23">
        <v>730</v>
      </c>
      <c r="C247" s="185">
        <v>7.97</v>
      </c>
      <c r="D247" s="24">
        <v>1</v>
      </c>
      <c r="E247" s="26">
        <v>990</v>
      </c>
      <c r="F247" s="26">
        <f t="shared" si="652"/>
        <v>990</v>
      </c>
      <c r="G247" s="163">
        <f t="shared" si="653"/>
        <v>722.7</v>
      </c>
      <c r="H247" s="24">
        <v>1</v>
      </c>
      <c r="I247" s="26">
        <v>336</v>
      </c>
      <c r="J247" s="26">
        <f t="shared" si="654"/>
        <v>336</v>
      </c>
      <c r="K247" s="163">
        <f t="shared" si="655"/>
        <v>245.28</v>
      </c>
      <c r="L247" s="49">
        <v>88.1</v>
      </c>
      <c r="M247" s="41">
        <v>110.1</v>
      </c>
      <c r="N247" s="26">
        <v>36</v>
      </c>
      <c r="O247" s="26">
        <f t="shared" si="656"/>
        <v>611.11111111111109</v>
      </c>
      <c r="P247" s="163">
        <f t="shared" si="657"/>
        <v>446.11111111111109</v>
      </c>
      <c r="Q247" s="24">
        <v>20</v>
      </c>
      <c r="R247" s="41">
        <v>1.35</v>
      </c>
      <c r="S247" s="41">
        <f t="shared" si="658"/>
        <v>27</v>
      </c>
      <c r="T247" s="168">
        <f t="shared" si="659"/>
        <v>19.71</v>
      </c>
      <c r="U247" s="28"/>
      <c r="V247" s="221">
        <f t="shared" ref="V247" si="747">IF(U247=0,0,IF(COUNT(B247)=0,0,(AVERAGE(B247)*U247/1000)))</f>
        <v>0</v>
      </c>
      <c r="W247" s="185">
        <v>8.99</v>
      </c>
      <c r="X247" s="27">
        <v>1</v>
      </c>
      <c r="Y247" s="26">
        <v>292</v>
      </c>
      <c r="Z247" s="186">
        <f t="shared" si="661"/>
        <v>292</v>
      </c>
      <c r="AA247" s="221">
        <f t="shared" si="669"/>
        <v>213.16</v>
      </c>
      <c r="AB247" s="49">
        <v>89.1</v>
      </c>
      <c r="AC247" s="41">
        <v>90.4</v>
      </c>
      <c r="AD247" s="26">
        <v>99</v>
      </c>
      <c r="AE247" s="186">
        <f t="shared" si="662"/>
        <v>13.131313131313247</v>
      </c>
      <c r="AF247" s="163">
        <f t="shared" si="670"/>
        <v>9.58585858585867</v>
      </c>
      <c r="AG247" s="224">
        <v>1</v>
      </c>
      <c r="AH247" s="41">
        <v>0.72699999999999998</v>
      </c>
      <c r="AI247" s="187">
        <f t="shared" si="663"/>
        <v>0.72699999999999998</v>
      </c>
      <c r="AJ247" s="168">
        <f t="shared" si="671"/>
        <v>0.53071000000000002</v>
      </c>
      <c r="AK247" s="870"/>
      <c r="AL247" s="731"/>
      <c r="AM247" s="163">
        <f t="shared" ref="AM247" si="748">IF(AL247=0,0,AVERAGE(B240:B247)*(AL247)/1000)</f>
        <v>0</v>
      </c>
      <c r="AN247" s="29">
        <f t="shared" si="599"/>
        <v>70.505050505050505</v>
      </c>
      <c r="AO247" s="25">
        <f t="shared" si="665"/>
        <v>97.85123966942146</v>
      </c>
      <c r="AP247" s="273">
        <f t="shared" si="666"/>
        <v>97.30740740740741</v>
      </c>
      <c r="AQ247" s="73">
        <v>52.09</v>
      </c>
      <c r="AR247" s="49">
        <v>21.853100000000001</v>
      </c>
      <c r="AS247" s="41">
        <v>26.809899999999999</v>
      </c>
      <c r="AT247" s="41">
        <v>24.680299999999999</v>
      </c>
      <c r="AU247" s="72">
        <f t="shared" si="667"/>
        <v>57.036797934151053</v>
      </c>
      <c r="AV247" s="222"/>
      <c r="AW247" s="199"/>
      <c r="AX247" s="7" t="s">
        <v>332</v>
      </c>
      <c r="AY247" s="188"/>
      <c r="AZ247" s="39"/>
      <c r="BA247" s="58"/>
      <c r="BB247" s="179">
        <f t="shared" si="616"/>
        <v>0</v>
      </c>
      <c r="BC247" s="163">
        <f t="shared" si="636"/>
        <v>0</v>
      </c>
      <c r="BD247" s="40"/>
      <c r="BE247" s="58"/>
      <c r="BF247" s="179">
        <f t="shared" si="617"/>
        <v>0</v>
      </c>
      <c r="BG247" s="163">
        <f t="shared" si="637"/>
        <v>0</v>
      </c>
      <c r="BH247" s="40" t="s">
        <v>94</v>
      </c>
      <c r="BI247" s="885">
        <v>0.01</v>
      </c>
      <c r="BJ247" s="163">
        <f t="shared" si="618"/>
        <v>3.65E-3</v>
      </c>
      <c r="BK247" s="40"/>
      <c r="BL247" s="61"/>
      <c r="BM247" s="179">
        <f t="shared" si="619"/>
        <v>0</v>
      </c>
      <c r="BN247" s="163">
        <f t="shared" si="638"/>
        <v>0</v>
      </c>
      <c r="BO247" s="39"/>
      <c r="BP247" s="57"/>
      <c r="BQ247" s="179">
        <f t="shared" si="620"/>
        <v>0</v>
      </c>
      <c r="BR247" s="163">
        <f t="shared" si="639"/>
        <v>0</v>
      </c>
      <c r="BS247" s="39"/>
      <c r="BT247" s="62"/>
      <c r="BU247" s="179">
        <f t="shared" si="621"/>
        <v>0</v>
      </c>
      <c r="BV247" s="163">
        <f t="shared" si="640"/>
        <v>0</v>
      </c>
      <c r="BW247" s="39"/>
      <c r="BX247" s="56"/>
      <c r="BY247" s="178">
        <f t="shared" si="622"/>
        <v>0</v>
      </c>
      <c r="BZ247" s="163">
        <f t="shared" si="641"/>
        <v>0</v>
      </c>
      <c r="CA247" s="40"/>
      <c r="CB247" s="58"/>
      <c r="CC247" s="179">
        <f t="shared" si="623"/>
        <v>0</v>
      </c>
      <c r="CD247" s="163">
        <f t="shared" si="642"/>
        <v>0</v>
      </c>
      <c r="CE247" s="39"/>
      <c r="CF247" s="62"/>
      <c r="CG247" s="179">
        <f t="shared" si="624"/>
        <v>0</v>
      </c>
      <c r="CH247" s="163">
        <f t="shared" si="643"/>
        <v>0</v>
      </c>
      <c r="CI247" s="39"/>
      <c r="CJ247" s="56"/>
      <c r="CK247" s="178">
        <f t="shared" si="625"/>
        <v>0</v>
      </c>
      <c r="CL247" s="163">
        <f t="shared" si="644"/>
        <v>0</v>
      </c>
      <c r="CM247" s="40"/>
      <c r="CN247" s="86"/>
      <c r="CO247" s="179">
        <f t="shared" si="626"/>
        <v>0</v>
      </c>
      <c r="CP247" s="163">
        <f t="shared" si="645"/>
        <v>0</v>
      </c>
      <c r="CQ247" s="228" t="s">
        <v>94</v>
      </c>
      <c r="CR247" s="61">
        <v>0.01</v>
      </c>
      <c r="CS247" s="167">
        <f t="shared" si="627"/>
        <v>3.65E-3</v>
      </c>
      <c r="CT247" s="40"/>
      <c r="CU247" s="59"/>
      <c r="CV247" s="179">
        <f t="shared" si="628"/>
        <v>0</v>
      </c>
      <c r="CW247" s="163">
        <f t="shared" si="646"/>
        <v>0</v>
      </c>
      <c r="CX247" s="39"/>
      <c r="CY247" s="189"/>
      <c r="CZ247" s="179">
        <f t="shared" si="629"/>
        <v>0</v>
      </c>
      <c r="DA247" s="163">
        <f t="shared" si="647"/>
        <v>0</v>
      </c>
      <c r="DB247" s="39"/>
      <c r="DC247" s="63"/>
      <c r="DD247" s="179">
        <f t="shared" si="630"/>
        <v>0</v>
      </c>
      <c r="DE247" s="163">
        <f t="shared" si="648"/>
        <v>0</v>
      </c>
      <c r="DF247" s="39"/>
      <c r="DG247" s="62"/>
      <c r="DH247" s="729">
        <f t="shared" si="631"/>
        <v>0</v>
      </c>
      <c r="DI247" s="72">
        <f t="shared" si="649"/>
        <v>0</v>
      </c>
      <c r="DJ247" s="40"/>
      <c r="DK247" s="59"/>
      <c r="DL247" s="163">
        <f t="shared" si="632"/>
        <v>0</v>
      </c>
      <c r="DM247" s="178">
        <f t="shared" si="650"/>
        <v>0</v>
      </c>
      <c r="DN247" s="39"/>
      <c r="DO247" s="63"/>
      <c r="DP247" s="179">
        <f t="shared" si="633"/>
        <v>0</v>
      </c>
      <c r="DQ247" s="221">
        <f t="shared" si="651"/>
        <v>0</v>
      </c>
      <c r="DR247" s="305"/>
    </row>
    <row r="248" spans="1:122" outlineLevel="1" x14ac:dyDescent="0.25">
      <c r="A248" s="46">
        <f t="shared" si="683"/>
        <v>43335</v>
      </c>
      <c r="B248" s="23">
        <v>894</v>
      </c>
      <c r="C248" s="185">
        <v>7.76</v>
      </c>
      <c r="D248" s="24">
        <v>1</v>
      </c>
      <c r="E248" s="26">
        <v>1293</v>
      </c>
      <c r="F248" s="26">
        <f t="shared" si="652"/>
        <v>1293</v>
      </c>
      <c r="G248" s="163">
        <f t="shared" si="653"/>
        <v>1155.942</v>
      </c>
      <c r="H248" s="24">
        <v>1</v>
      </c>
      <c r="I248" s="26">
        <v>635</v>
      </c>
      <c r="J248" s="26">
        <f t="shared" si="654"/>
        <v>635</v>
      </c>
      <c r="K248" s="163">
        <f t="shared" si="655"/>
        <v>567.69000000000005</v>
      </c>
      <c r="L248" s="49">
        <v>87.1</v>
      </c>
      <c r="M248" s="41">
        <v>107.5</v>
      </c>
      <c r="N248" s="26">
        <v>43</v>
      </c>
      <c r="O248" s="26">
        <f t="shared" si="656"/>
        <v>474.41860465116298</v>
      </c>
      <c r="P248" s="163">
        <f t="shared" si="657"/>
        <v>424.13023255813971</v>
      </c>
      <c r="Q248" s="24">
        <v>4</v>
      </c>
      <c r="R248" s="41">
        <v>4.2</v>
      </c>
      <c r="S248" s="41">
        <f t="shared" si="658"/>
        <v>16.8</v>
      </c>
      <c r="T248" s="168">
        <f t="shared" si="659"/>
        <v>15.019200000000001</v>
      </c>
      <c r="U248" s="28"/>
      <c r="V248" s="221">
        <f t="shared" ref="V248" si="749">IF(U248=0,0,AVERAGE(B246:B248)*(U248)/1000)</f>
        <v>0</v>
      </c>
      <c r="W248" s="185">
        <v>8.83</v>
      </c>
      <c r="X248" s="27">
        <v>1</v>
      </c>
      <c r="Y248" s="26">
        <v>486</v>
      </c>
      <c r="Z248" s="186">
        <f t="shared" si="661"/>
        <v>486</v>
      </c>
      <c r="AA248" s="221">
        <f t="shared" si="669"/>
        <v>434.48399999999998</v>
      </c>
      <c r="AB248" s="49">
        <v>86.4</v>
      </c>
      <c r="AC248" s="41">
        <v>88</v>
      </c>
      <c r="AD248" s="26">
        <v>100</v>
      </c>
      <c r="AE248" s="186">
        <f t="shared" si="662"/>
        <v>15.999999999999943</v>
      </c>
      <c r="AF248" s="163">
        <f t="shared" si="670"/>
        <v>14.303999999999949</v>
      </c>
      <c r="AG248" s="224">
        <v>1</v>
      </c>
      <c r="AH248" s="41">
        <v>0.49099999999999999</v>
      </c>
      <c r="AI248" s="187">
        <f t="shared" si="663"/>
        <v>0.49099999999999999</v>
      </c>
      <c r="AJ248" s="168">
        <f t="shared" si="671"/>
        <v>0.43895400000000001</v>
      </c>
      <c r="AK248" s="870"/>
      <c r="AL248" s="731"/>
      <c r="AM248" s="163">
        <f t="shared" ref="AM248" si="750">IF(AL248=0,0,AVERAGE(B243:B248)*(AL248)/1000)</f>
        <v>0</v>
      </c>
      <c r="AN248" s="29">
        <f t="shared" si="599"/>
        <v>62.412993039443151</v>
      </c>
      <c r="AO248" s="25">
        <f t="shared" si="665"/>
        <v>96.627450980392169</v>
      </c>
      <c r="AP248" s="273">
        <f t="shared" si="666"/>
        <v>97.077380952380949</v>
      </c>
      <c r="AQ248" s="259">
        <v>52.1</v>
      </c>
      <c r="AR248" s="49"/>
      <c r="AS248" s="41"/>
      <c r="AT248" s="41"/>
      <c r="AU248" s="71">
        <f t="shared" si="667"/>
        <v>0</v>
      </c>
      <c r="AV248" s="222"/>
      <c r="AW248" s="199"/>
      <c r="AX248" s="7" t="s">
        <v>333</v>
      </c>
      <c r="AY248" s="188"/>
      <c r="AZ248" s="39"/>
      <c r="BA248" s="58"/>
      <c r="BB248" s="179">
        <f t="shared" si="616"/>
        <v>0</v>
      </c>
      <c r="BC248" s="163">
        <f t="shared" si="636"/>
        <v>0</v>
      </c>
      <c r="BD248" s="40"/>
      <c r="BE248" s="58"/>
      <c r="BF248" s="179">
        <f t="shared" si="617"/>
        <v>0</v>
      </c>
      <c r="BG248" s="163">
        <f t="shared" si="637"/>
        <v>0</v>
      </c>
      <c r="BH248" s="40" t="s">
        <v>94</v>
      </c>
      <c r="BI248" s="885">
        <v>0.01</v>
      </c>
      <c r="BJ248" s="163">
        <f t="shared" si="618"/>
        <v>4.47E-3</v>
      </c>
      <c r="BK248" s="40"/>
      <c r="BL248" s="61"/>
      <c r="BM248" s="179">
        <f t="shared" si="619"/>
        <v>0</v>
      </c>
      <c r="BN248" s="163">
        <f t="shared" si="638"/>
        <v>0</v>
      </c>
      <c r="BO248" s="39"/>
      <c r="BP248" s="57"/>
      <c r="BQ248" s="179">
        <f t="shared" si="620"/>
        <v>0</v>
      </c>
      <c r="BR248" s="163">
        <f t="shared" si="639"/>
        <v>0</v>
      </c>
      <c r="BS248" s="39"/>
      <c r="BT248" s="62"/>
      <c r="BU248" s="179">
        <f t="shared" si="621"/>
        <v>0</v>
      </c>
      <c r="BV248" s="163">
        <f t="shared" si="640"/>
        <v>0</v>
      </c>
      <c r="BW248" s="39"/>
      <c r="BX248" s="56"/>
      <c r="BY248" s="178">
        <f t="shared" si="622"/>
        <v>0</v>
      </c>
      <c r="BZ248" s="163">
        <f t="shared" si="641"/>
        <v>0</v>
      </c>
      <c r="CA248" s="40"/>
      <c r="CB248" s="58"/>
      <c r="CC248" s="179">
        <f t="shared" si="623"/>
        <v>0</v>
      </c>
      <c r="CD248" s="163">
        <f t="shared" si="642"/>
        <v>0</v>
      </c>
      <c r="CE248" s="39"/>
      <c r="CF248" s="62"/>
      <c r="CG248" s="179">
        <f t="shared" si="624"/>
        <v>0</v>
      </c>
      <c r="CH248" s="163">
        <f t="shared" si="643"/>
        <v>0</v>
      </c>
      <c r="CI248" s="39"/>
      <c r="CJ248" s="56"/>
      <c r="CK248" s="178">
        <f t="shared" si="625"/>
        <v>0</v>
      </c>
      <c r="CL248" s="163">
        <f t="shared" si="644"/>
        <v>0</v>
      </c>
      <c r="CM248" s="40"/>
      <c r="CN248" s="86"/>
      <c r="CO248" s="179">
        <f t="shared" si="626"/>
        <v>0</v>
      </c>
      <c r="CP248" s="163">
        <f t="shared" si="645"/>
        <v>0</v>
      </c>
      <c r="CQ248" s="228" t="s">
        <v>94</v>
      </c>
      <c r="CR248" s="61">
        <v>0.01</v>
      </c>
      <c r="CS248" s="167">
        <f t="shared" si="627"/>
        <v>4.47E-3</v>
      </c>
      <c r="CT248" s="40"/>
      <c r="CU248" s="59"/>
      <c r="CV248" s="179">
        <f t="shared" si="628"/>
        <v>0</v>
      </c>
      <c r="CW248" s="163">
        <f t="shared" si="646"/>
        <v>0</v>
      </c>
      <c r="CX248" s="39"/>
      <c r="CY248" s="189"/>
      <c r="CZ248" s="179">
        <f t="shared" si="629"/>
        <v>0</v>
      </c>
      <c r="DA248" s="163">
        <f t="shared" si="647"/>
        <v>0</v>
      </c>
      <c r="DB248" s="39"/>
      <c r="DC248" s="63"/>
      <c r="DD248" s="179">
        <f t="shared" si="630"/>
        <v>0</v>
      </c>
      <c r="DE248" s="163">
        <f t="shared" si="648"/>
        <v>0</v>
      </c>
      <c r="DF248" s="39"/>
      <c r="DG248" s="62"/>
      <c r="DH248" s="729">
        <f t="shared" si="631"/>
        <v>0</v>
      </c>
      <c r="DI248" s="72">
        <f t="shared" si="649"/>
        <v>0</v>
      </c>
      <c r="DJ248" s="40"/>
      <c r="DK248" s="59"/>
      <c r="DL248" s="163">
        <f t="shared" si="632"/>
        <v>0</v>
      </c>
      <c r="DM248" s="178">
        <f t="shared" si="650"/>
        <v>0</v>
      </c>
      <c r="DN248" s="39"/>
      <c r="DO248" s="63"/>
      <c r="DP248" s="179">
        <f t="shared" si="633"/>
        <v>0</v>
      </c>
      <c r="DQ248" s="221">
        <f t="shared" si="651"/>
        <v>0</v>
      </c>
      <c r="DR248" s="305"/>
    </row>
    <row r="249" spans="1:122" outlineLevel="1" x14ac:dyDescent="0.25">
      <c r="A249" s="46">
        <f t="shared" si="683"/>
        <v>43336</v>
      </c>
      <c r="B249" s="23">
        <v>803</v>
      </c>
      <c r="C249" s="185">
        <v>7.76</v>
      </c>
      <c r="D249" s="24">
        <v>1</v>
      </c>
      <c r="E249" s="26">
        <v>3496</v>
      </c>
      <c r="F249" s="26">
        <f t="shared" si="652"/>
        <v>3496</v>
      </c>
      <c r="G249" s="163">
        <f t="shared" si="653"/>
        <v>2807.288</v>
      </c>
      <c r="H249" s="24">
        <v>1</v>
      </c>
      <c r="I249" s="26">
        <v>486</v>
      </c>
      <c r="J249" s="26">
        <f t="shared" si="654"/>
        <v>486</v>
      </c>
      <c r="K249" s="163">
        <f t="shared" si="655"/>
        <v>390.25799999999998</v>
      </c>
      <c r="L249" s="49">
        <v>86.3</v>
      </c>
      <c r="M249" s="41">
        <v>194.3</v>
      </c>
      <c r="N249" s="26">
        <v>30</v>
      </c>
      <c r="O249" s="26">
        <f t="shared" si="656"/>
        <v>3600.0000000000005</v>
      </c>
      <c r="P249" s="163">
        <f t="shared" si="657"/>
        <v>2890.8000000000006</v>
      </c>
      <c r="Q249" s="24">
        <v>20</v>
      </c>
      <c r="R249" s="41">
        <v>6.69</v>
      </c>
      <c r="S249" s="41">
        <f t="shared" si="658"/>
        <v>133.80000000000001</v>
      </c>
      <c r="T249" s="168">
        <f t="shared" si="659"/>
        <v>107.44140000000002</v>
      </c>
      <c r="U249" s="28"/>
      <c r="V249" s="221">
        <f t="shared" ref="V249" si="751">IF(U249=0,0,IF(COUNT(B249)=0,0,(AVERAGE(B249)*U249/1000)))</f>
        <v>0</v>
      </c>
      <c r="W249" s="185">
        <v>8.89</v>
      </c>
      <c r="X249" s="27">
        <v>1</v>
      </c>
      <c r="Y249" s="26">
        <v>363</v>
      </c>
      <c r="Z249" s="186">
        <f t="shared" si="661"/>
        <v>363</v>
      </c>
      <c r="AA249" s="221">
        <f t="shared" si="669"/>
        <v>291.48899999999998</v>
      </c>
      <c r="AB249" s="49">
        <v>87.9</v>
      </c>
      <c r="AC249" s="41">
        <v>90.2</v>
      </c>
      <c r="AD249" s="26">
        <v>100</v>
      </c>
      <c r="AE249" s="186">
        <f t="shared" si="662"/>
        <v>22.999999999999972</v>
      </c>
      <c r="AF249" s="163">
        <f t="shared" si="670"/>
        <v>18.46899999999998</v>
      </c>
      <c r="AG249" s="224">
        <v>1</v>
      </c>
      <c r="AH249" s="41">
        <v>0.70699999999999996</v>
      </c>
      <c r="AI249" s="187">
        <f t="shared" si="663"/>
        <v>0.70699999999999996</v>
      </c>
      <c r="AJ249" s="168">
        <f t="shared" si="671"/>
        <v>0.56772100000000003</v>
      </c>
      <c r="AK249" s="870"/>
      <c r="AL249" s="731"/>
      <c r="AM249" s="163">
        <f t="shared" ref="AM249" si="752">IF(AL249=0,0,AVERAGE(B242:B249)*(AL249)/1000)</f>
        <v>0</v>
      </c>
      <c r="AN249" s="29">
        <f t="shared" si="599"/>
        <v>89.616704805491992</v>
      </c>
      <c r="AO249" s="25">
        <f t="shared" si="665"/>
        <v>99.361111111111114</v>
      </c>
      <c r="AP249" s="273">
        <f t="shared" si="666"/>
        <v>99.471599402092679</v>
      </c>
      <c r="AQ249" s="73"/>
      <c r="AR249" s="49"/>
      <c r="AS249" s="41"/>
      <c r="AT249" s="41"/>
      <c r="AU249" s="72">
        <f t="shared" si="667"/>
        <v>0</v>
      </c>
      <c r="AV249" s="222"/>
      <c r="AW249" s="199"/>
      <c r="AX249" s="7" t="s">
        <v>399</v>
      </c>
      <c r="AY249" s="188"/>
      <c r="AZ249" s="39"/>
      <c r="BA249" s="58"/>
      <c r="BB249" s="179">
        <f t="shared" si="616"/>
        <v>0</v>
      </c>
      <c r="BC249" s="163">
        <f t="shared" si="636"/>
        <v>0</v>
      </c>
      <c r="BD249" s="40"/>
      <c r="BE249" s="58"/>
      <c r="BF249" s="179">
        <f t="shared" si="617"/>
        <v>0</v>
      </c>
      <c r="BG249" s="163">
        <f t="shared" si="637"/>
        <v>0</v>
      </c>
      <c r="BH249" s="40" t="s">
        <v>94</v>
      </c>
      <c r="BI249" s="885">
        <v>0.01</v>
      </c>
      <c r="BJ249" s="163">
        <f t="shared" si="618"/>
        <v>4.0149999999999995E-3</v>
      </c>
      <c r="BK249" s="40"/>
      <c r="BL249" s="61"/>
      <c r="BM249" s="179">
        <f t="shared" si="619"/>
        <v>0</v>
      </c>
      <c r="BN249" s="163">
        <f t="shared" si="638"/>
        <v>0</v>
      </c>
      <c r="BO249" s="39"/>
      <c r="BP249" s="57"/>
      <c r="BQ249" s="179">
        <f t="shared" si="620"/>
        <v>0</v>
      </c>
      <c r="BR249" s="163">
        <f t="shared" si="639"/>
        <v>0</v>
      </c>
      <c r="BS249" s="39"/>
      <c r="BT249" s="62"/>
      <c r="BU249" s="179">
        <f t="shared" si="621"/>
        <v>0</v>
      </c>
      <c r="BV249" s="163">
        <f t="shared" si="640"/>
        <v>0</v>
      </c>
      <c r="BW249" s="39"/>
      <c r="BX249" s="56"/>
      <c r="BY249" s="178">
        <f t="shared" si="622"/>
        <v>0</v>
      </c>
      <c r="BZ249" s="163">
        <f t="shared" si="641"/>
        <v>0</v>
      </c>
      <c r="CA249" s="40"/>
      <c r="CB249" s="58"/>
      <c r="CC249" s="179">
        <f t="shared" si="623"/>
        <v>0</v>
      </c>
      <c r="CD249" s="163">
        <f t="shared" si="642"/>
        <v>0</v>
      </c>
      <c r="CE249" s="39"/>
      <c r="CF249" s="62"/>
      <c r="CG249" s="179">
        <f t="shared" si="624"/>
        <v>0</v>
      </c>
      <c r="CH249" s="163">
        <f t="shared" si="643"/>
        <v>0</v>
      </c>
      <c r="CI249" s="39"/>
      <c r="CJ249" s="56"/>
      <c r="CK249" s="178">
        <f t="shared" si="625"/>
        <v>0</v>
      </c>
      <c r="CL249" s="163">
        <f t="shared" si="644"/>
        <v>0</v>
      </c>
      <c r="CM249" s="40"/>
      <c r="CN249" s="86"/>
      <c r="CO249" s="179">
        <f t="shared" si="626"/>
        <v>0</v>
      </c>
      <c r="CP249" s="163">
        <f t="shared" si="645"/>
        <v>0</v>
      </c>
      <c r="CQ249" s="228"/>
      <c r="CR249" s="61">
        <v>0.02</v>
      </c>
      <c r="CS249" s="167">
        <f t="shared" si="627"/>
        <v>1.6059999999999998E-2</v>
      </c>
      <c r="CT249" s="40"/>
      <c r="CU249" s="59"/>
      <c r="CV249" s="179">
        <f t="shared" si="628"/>
        <v>0</v>
      </c>
      <c r="CW249" s="163">
        <f t="shared" si="646"/>
        <v>0</v>
      </c>
      <c r="CX249" s="39"/>
      <c r="CY249" s="189"/>
      <c r="CZ249" s="179">
        <f t="shared" si="629"/>
        <v>0</v>
      </c>
      <c r="DA249" s="163">
        <f t="shared" si="647"/>
        <v>0</v>
      </c>
      <c r="DB249" s="39"/>
      <c r="DC249" s="63"/>
      <c r="DD249" s="179">
        <f t="shared" si="630"/>
        <v>0</v>
      </c>
      <c r="DE249" s="163">
        <f t="shared" si="648"/>
        <v>0</v>
      </c>
      <c r="DF249" s="39"/>
      <c r="DG249" s="62"/>
      <c r="DH249" s="729">
        <f t="shared" si="631"/>
        <v>0</v>
      </c>
      <c r="DI249" s="72">
        <f t="shared" si="649"/>
        <v>0</v>
      </c>
      <c r="DJ249" s="40"/>
      <c r="DK249" s="59"/>
      <c r="DL249" s="163">
        <f t="shared" si="632"/>
        <v>0</v>
      </c>
      <c r="DM249" s="178">
        <f t="shared" si="650"/>
        <v>0</v>
      </c>
      <c r="DN249" s="39"/>
      <c r="DO249" s="63"/>
      <c r="DP249" s="179">
        <f t="shared" si="633"/>
        <v>0</v>
      </c>
      <c r="DQ249" s="221">
        <f t="shared" si="651"/>
        <v>0</v>
      </c>
      <c r="DR249" s="305"/>
    </row>
    <row r="250" spans="1:122" outlineLevel="1" x14ac:dyDescent="0.25">
      <c r="A250" s="46">
        <f t="shared" si="683"/>
        <v>43337</v>
      </c>
      <c r="B250" s="23">
        <v>755</v>
      </c>
      <c r="C250" s="185">
        <v>7.87</v>
      </c>
      <c r="D250" s="24">
        <v>1</v>
      </c>
      <c r="E250" s="26">
        <v>3418</v>
      </c>
      <c r="F250" s="26">
        <f t="shared" si="652"/>
        <v>3418</v>
      </c>
      <c r="G250" s="163">
        <f t="shared" si="653"/>
        <v>2580.59</v>
      </c>
      <c r="H250" s="24">
        <v>1</v>
      </c>
      <c r="I250" s="26">
        <v>827</v>
      </c>
      <c r="J250" s="26">
        <f t="shared" si="654"/>
        <v>827</v>
      </c>
      <c r="K250" s="163">
        <f t="shared" si="655"/>
        <v>624.38499999999999</v>
      </c>
      <c r="L250" s="49">
        <v>87</v>
      </c>
      <c r="M250" s="41">
        <v>178.3</v>
      </c>
      <c r="N250" s="26">
        <v>31</v>
      </c>
      <c r="O250" s="26">
        <f t="shared" si="656"/>
        <v>2945.161290322581</v>
      </c>
      <c r="P250" s="163">
        <f t="shared" si="657"/>
        <v>2223.5967741935488</v>
      </c>
      <c r="Q250" s="24">
        <v>20</v>
      </c>
      <c r="R250" s="41">
        <v>5.83</v>
      </c>
      <c r="S250" s="41">
        <f t="shared" si="658"/>
        <v>116.6</v>
      </c>
      <c r="T250" s="168">
        <f t="shared" si="659"/>
        <v>88.033000000000001</v>
      </c>
      <c r="U250" s="28"/>
      <c r="V250" s="221">
        <f t="shared" ref="V250" si="753">IF(U250=0,0,AVERAGE(B248:B250)*(U250)/1000)</f>
        <v>0</v>
      </c>
      <c r="W250" s="185">
        <v>8.69</v>
      </c>
      <c r="X250" s="27">
        <v>1</v>
      </c>
      <c r="Y250" s="26">
        <v>443</v>
      </c>
      <c r="Z250" s="186">
        <f t="shared" si="661"/>
        <v>443</v>
      </c>
      <c r="AA250" s="221">
        <f t="shared" si="669"/>
        <v>334.46499999999997</v>
      </c>
      <c r="AB250" s="49">
        <v>85.8</v>
      </c>
      <c r="AC250" s="41">
        <v>87.3</v>
      </c>
      <c r="AD250" s="26">
        <v>100</v>
      </c>
      <c r="AE250" s="186">
        <f t="shared" si="662"/>
        <v>15</v>
      </c>
      <c r="AF250" s="163">
        <f t="shared" si="670"/>
        <v>11.324999999999999</v>
      </c>
      <c r="AG250" s="224">
        <v>1</v>
      </c>
      <c r="AH250" s="41">
        <v>0.52500000000000002</v>
      </c>
      <c r="AI250" s="187">
        <f t="shared" si="663"/>
        <v>0.52500000000000002</v>
      </c>
      <c r="AJ250" s="168">
        <f t="shared" si="671"/>
        <v>0.39637499999999998</v>
      </c>
      <c r="AK250" s="870"/>
      <c r="AL250" s="731"/>
      <c r="AM250" s="163">
        <f t="shared" ref="AM250" si="754">IF(AL250=0,0,AVERAGE(B245:B250)*(AL250)/1000)</f>
        <v>0</v>
      </c>
      <c r="AN250" s="29">
        <f t="shared" si="599"/>
        <v>87.039204212990057</v>
      </c>
      <c r="AO250" s="25">
        <f t="shared" si="665"/>
        <v>99.490690032858708</v>
      </c>
      <c r="AP250" s="273">
        <f t="shared" si="666"/>
        <v>99.549742710120057</v>
      </c>
      <c r="AQ250" s="259"/>
      <c r="AR250" s="49"/>
      <c r="AS250" s="41"/>
      <c r="AT250" s="41"/>
      <c r="AU250" s="71">
        <f t="shared" si="667"/>
        <v>0</v>
      </c>
      <c r="AV250" s="222"/>
      <c r="AW250" s="199"/>
      <c r="AX250" s="7"/>
      <c r="AY250" s="188"/>
      <c r="AZ250" s="39"/>
      <c r="BA250" s="58"/>
      <c r="BB250" s="179">
        <f t="shared" si="616"/>
        <v>0</v>
      </c>
      <c r="BC250" s="163">
        <f t="shared" si="636"/>
        <v>0</v>
      </c>
      <c r="BD250" s="40"/>
      <c r="BE250" s="58"/>
      <c r="BF250" s="179">
        <f t="shared" si="617"/>
        <v>0</v>
      </c>
      <c r="BG250" s="163">
        <f t="shared" si="637"/>
        <v>0</v>
      </c>
      <c r="BH250" s="40" t="s">
        <v>94</v>
      </c>
      <c r="BI250" s="885">
        <v>0.01</v>
      </c>
      <c r="BJ250" s="163">
        <f t="shared" si="618"/>
        <v>3.7749999999999997E-3</v>
      </c>
      <c r="BK250" s="40"/>
      <c r="BL250" s="61"/>
      <c r="BM250" s="179">
        <f t="shared" si="619"/>
        <v>0</v>
      </c>
      <c r="BN250" s="163">
        <f t="shared" si="638"/>
        <v>0</v>
      </c>
      <c r="BO250" s="39"/>
      <c r="BP250" s="57"/>
      <c r="BQ250" s="179">
        <f t="shared" si="620"/>
        <v>0</v>
      </c>
      <c r="BR250" s="163">
        <f t="shared" si="639"/>
        <v>0</v>
      </c>
      <c r="BS250" s="39"/>
      <c r="BT250" s="62"/>
      <c r="BU250" s="179">
        <f t="shared" si="621"/>
        <v>0</v>
      </c>
      <c r="BV250" s="163">
        <f t="shared" si="640"/>
        <v>0</v>
      </c>
      <c r="BW250" s="39"/>
      <c r="BX250" s="56"/>
      <c r="BY250" s="178">
        <f t="shared" si="622"/>
        <v>0</v>
      </c>
      <c r="BZ250" s="163">
        <f t="shared" si="641"/>
        <v>0</v>
      </c>
      <c r="CA250" s="40"/>
      <c r="CB250" s="58"/>
      <c r="CC250" s="179">
        <f t="shared" si="623"/>
        <v>0</v>
      </c>
      <c r="CD250" s="163">
        <f t="shared" si="642"/>
        <v>0</v>
      </c>
      <c r="CE250" s="39"/>
      <c r="CF250" s="62"/>
      <c r="CG250" s="179">
        <f t="shared" si="624"/>
        <v>0</v>
      </c>
      <c r="CH250" s="163">
        <f t="shared" si="643"/>
        <v>0</v>
      </c>
      <c r="CI250" s="39"/>
      <c r="CJ250" s="56"/>
      <c r="CK250" s="178">
        <f t="shared" si="625"/>
        <v>0</v>
      </c>
      <c r="CL250" s="163">
        <f t="shared" si="644"/>
        <v>0</v>
      </c>
      <c r="CM250" s="40"/>
      <c r="CN250" s="86"/>
      <c r="CO250" s="179">
        <f t="shared" si="626"/>
        <v>0</v>
      </c>
      <c r="CP250" s="163">
        <f t="shared" si="645"/>
        <v>0</v>
      </c>
      <c r="CQ250" s="228"/>
      <c r="CR250" s="61">
        <v>0.02</v>
      </c>
      <c r="CS250" s="167">
        <f t="shared" si="627"/>
        <v>1.5099999999999999E-2</v>
      </c>
      <c r="CT250" s="40"/>
      <c r="CU250" s="59"/>
      <c r="CV250" s="179">
        <f t="shared" si="628"/>
        <v>0</v>
      </c>
      <c r="CW250" s="163">
        <f t="shared" si="646"/>
        <v>0</v>
      </c>
      <c r="CX250" s="39"/>
      <c r="CY250" s="189"/>
      <c r="CZ250" s="179">
        <f t="shared" si="629"/>
        <v>0</v>
      </c>
      <c r="DA250" s="163">
        <f t="shared" si="647"/>
        <v>0</v>
      </c>
      <c r="DB250" s="39"/>
      <c r="DC250" s="63"/>
      <c r="DD250" s="179">
        <f t="shared" si="630"/>
        <v>0</v>
      </c>
      <c r="DE250" s="163">
        <f t="shared" si="648"/>
        <v>0</v>
      </c>
      <c r="DF250" s="39"/>
      <c r="DG250" s="62"/>
      <c r="DH250" s="729">
        <f t="shared" si="631"/>
        <v>0</v>
      </c>
      <c r="DI250" s="72">
        <f t="shared" si="649"/>
        <v>0</v>
      </c>
      <c r="DJ250" s="40"/>
      <c r="DK250" s="59"/>
      <c r="DL250" s="163">
        <f t="shared" si="632"/>
        <v>0</v>
      </c>
      <c r="DM250" s="178">
        <f t="shared" si="650"/>
        <v>0</v>
      </c>
      <c r="DN250" s="39"/>
      <c r="DO250" s="63"/>
      <c r="DP250" s="179">
        <f t="shared" si="633"/>
        <v>0</v>
      </c>
      <c r="DQ250" s="221">
        <f t="shared" si="651"/>
        <v>0</v>
      </c>
      <c r="DR250" s="305"/>
    </row>
    <row r="251" spans="1:122" outlineLevel="1" x14ac:dyDescent="0.25">
      <c r="A251" s="46">
        <f t="shared" si="683"/>
        <v>43338</v>
      </c>
      <c r="B251" s="23"/>
      <c r="C251" s="185"/>
      <c r="D251" s="24">
        <v>1</v>
      </c>
      <c r="E251" s="26"/>
      <c r="F251" s="26">
        <f t="shared" si="652"/>
        <v>0</v>
      </c>
      <c r="G251" s="163">
        <f t="shared" si="653"/>
        <v>0</v>
      </c>
      <c r="H251" s="24">
        <v>1</v>
      </c>
      <c r="I251" s="26"/>
      <c r="J251" s="26">
        <f t="shared" si="654"/>
        <v>0</v>
      </c>
      <c r="K251" s="163">
        <f t="shared" si="655"/>
        <v>0</v>
      </c>
      <c r="L251" s="49"/>
      <c r="M251" s="41"/>
      <c r="N251" s="26">
        <v>30</v>
      </c>
      <c r="O251" s="26">
        <f t="shared" si="656"/>
        <v>0</v>
      </c>
      <c r="P251" s="163">
        <f t="shared" si="657"/>
        <v>0</v>
      </c>
      <c r="Q251" s="24">
        <v>20</v>
      </c>
      <c r="R251" s="41"/>
      <c r="S251" s="41">
        <f t="shared" si="658"/>
        <v>0</v>
      </c>
      <c r="T251" s="168">
        <f t="shared" si="659"/>
        <v>0</v>
      </c>
      <c r="U251" s="28"/>
      <c r="V251" s="221">
        <f t="shared" ref="V251" si="755">IF(U251=0,0,IF(COUNT(B251)=0,0,(AVERAGE(B251)*U251/1000)))</f>
        <v>0</v>
      </c>
      <c r="W251" s="185"/>
      <c r="X251" s="27">
        <v>1</v>
      </c>
      <c r="Y251" s="26"/>
      <c r="Z251" s="186">
        <f t="shared" si="661"/>
        <v>0</v>
      </c>
      <c r="AA251" s="221">
        <f t="shared" si="669"/>
        <v>0</v>
      </c>
      <c r="AB251" s="49"/>
      <c r="AC251" s="41"/>
      <c r="AD251" s="26">
        <v>100</v>
      </c>
      <c r="AE251" s="186">
        <f t="shared" si="662"/>
        <v>0</v>
      </c>
      <c r="AF251" s="163">
        <f t="shared" si="670"/>
        <v>0</v>
      </c>
      <c r="AG251" s="224">
        <v>1</v>
      </c>
      <c r="AH251" s="41"/>
      <c r="AI251" s="187">
        <f t="shared" si="663"/>
        <v>0</v>
      </c>
      <c r="AJ251" s="168">
        <f t="shared" si="671"/>
        <v>0</v>
      </c>
      <c r="AK251" s="870"/>
      <c r="AL251" s="731"/>
      <c r="AM251" s="163">
        <f t="shared" ref="AM251" si="756">IF(AL251=0,0,AVERAGE(B244:B251)*(AL251)/1000)</f>
        <v>0</v>
      </c>
      <c r="AN251" s="29">
        <f t="shared" si="599"/>
        <v>0</v>
      </c>
      <c r="AO251" s="25">
        <f t="shared" si="665"/>
        <v>0</v>
      </c>
      <c r="AP251" s="273">
        <f t="shared" si="666"/>
        <v>0</v>
      </c>
      <c r="AQ251" s="73"/>
      <c r="AR251" s="49"/>
      <c r="AS251" s="41"/>
      <c r="AT251" s="41"/>
      <c r="AU251" s="72">
        <f t="shared" si="667"/>
        <v>0</v>
      </c>
      <c r="AV251" s="222"/>
      <c r="AW251" s="199"/>
      <c r="AX251" s="7"/>
      <c r="AY251" s="188"/>
      <c r="AZ251" s="39"/>
      <c r="BA251" s="58"/>
      <c r="BB251" s="179">
        <f t="shared" si="616"/>
        <v>0</v>
      </c>
      <c r="BC251" s="163">
        <f t="shared" si="636"/>
        <v>0</v>
      </c>
      <c r="BD251" s="40"/>
      <c r="BE251" s="58"/>
      <c r="BF251" s="179">
        <f t="shared" si="617"/>
        <v>0</v>
      </c>
      <c r="BG251" s="163">
        <f t="shared" si="637"/>
        <v>0</v>
      </c>
      <c r="BH251" s="40"/>
      <c r="BI251" s="885"/>
      <c r="BJ251" s="163">
        <f t="shared" si="618"/>
        <v>0</v>
      </c>
      <c r="BK251" s="40"/>
      <c r="BL251" s="61"/>
      <c r="BM251" s="179">
        <f t="shared" si="619"/>
        <v>0</v>
      </c>
      <c r="BN251" s="163">
        <f t="shared" si="638"/>
        <v>0</v>
      </c>
      <c r="BO251" s="39"/>
      <c r="BP251" s="57"/>
      <c r="BQ251" s="179">
        <f t="shared" si="620"/>
        <v>0</v>
      </c>
      <c r="BR251" s="163">
        <f t="shared" si="639"/>
        <v>0</v>
      </c>
      <c r="BS251" s="39"/>
      <c r="BT251" s="62"/>
      <c r="BU251" s="179">
        <f t="shared" si="621"/>
        <v>0</v>
      </c>
      <c r="BV251" s="163">
        <f t="shared" si="640"/>
        <v>0</v>
      </c>
      <c r="BW251" s="39"/>
      <c r="BX251" s="56"/>
      <c r="BY251" s="178">
        <f t="shared" si="622"/>
        <v>0</v>
      </c>
      <c r="BZ251" s="163">
        <f t="shared" si="641"/>
        <v>0</v>
      </c>
      <c r="CA251" s="40"/>
      <c r="CB251" s="58"/>
      <c r="CC251" s="179">
        <f t="shared" si="623"/>
        <v>0</v>
      </c>
      <c r="CD251" s="163">
        <f t="shared" si="642"/>
        <v>0</v>
      </c>
      <c r="CE251" s="39"/>
      <c r="CF251" s="62"/>
      <c r="CG251" s="179">
        <f t="shared" si="624"/>
        <v>0</v>
      </c>
      <c r="CH251" s="163">
        <f t="shared" si="643"/>
        <v>0</v>
      </c>
      <c r="CI251" s="39"/>
      <c r="CJ251" s="56"/>
      <c r="CK251" s="178">
        <f t="shared" si="625"/>
        <v>0</v>
      </c>
      <c r="CL251" s="163">
        <f t="shared" si="644"/>
        <v>0</v>
      </c>
      <c r="CM251" s="40"/>
      <c r="CN251" s="86"/>
      <c r="CO251" s="179">
        <f t="shared" si="626"/>
        <v>0</v>
      </c>
      <c r="CP251" s="163">
        <f t="shared" si="645"/>
        <v>0</v>
      </c>
      <c r="CQ251" s="228"/>
      <c r="CR251" s="61"/>
      <c r="CS251" s="167">
        <f t="shared" si="627"/>
        <v>0</v>
      </c>
      <c r="CT251" s="40"/>
      <c r="CU251" s="59"/>
      <c r="CV251" s="179">
        <f t="shared" si="628"/>
        <v>0</v>
      </c>
      <c r="CW251" s="163">
        <f t="shared" si="646"/>
        <v>0</v>
      </c>
      <c r="CX251" s="39"/>
      <c r="CY251" s="189"/>
      <c r="CZ251" s="179">
        <f t="shared" si="629"/>
        <v>0</v>
      </c>
      <c r="DA251" s="163">
        <f t="shared" si="647"/>
        <v>0</v>
      </c>
      <c r="DB251" s="39"/>
      <c r="DC251" s="63"/>
      <c r="DD251" s="179">
        <f t="shared" si="630"/>
        <v>0</v>
      </c>
      <c r="DE251" s="163">
        <f t="shared" si="648"/>
        <v>0</v>
      </c>
      <c r="DF251" s="39"/>
      <c r="DG251" s="62"/>
      <c r="DH251" s="729">
        <f t="shared" si="631"/>
        <v>0</v>
      </c>
      <c r="DI251" s="72">
        <f t="shared" si="649"/>
        <v>0</v>
      </c>
      <c r="DJ251" s="40"/>
      <c r="DK251" s="59"/>
      <c r="DL251" s="163">
        <f t="shared" si="632"/>
        <v>0</v>
      </c>
      <c r="DM251" s="178">
        <f t="shared" si="650"/>
        <v>0</v>
      </c>
      <c r="DN251" s="39"/>
      <c r="DO251" s="63"/>
      <c r="DP251" s="179">
        <f t="shared" si="633"/>
        <v>0</v>
      </c>
      <c r="DQ251" s="221">
        <f t="shared" si="651"/>
        <v>0</v>
      </c>
      <c r="DR251" s="305"/>
    </row>
    <row r="252" spans="1:122" outlineLevel="1" x14ac:dyDescent="0.25">
      <c r="A252" s="46">
        <f t="shared" si="683"/>
        <v>43339</v>
      </c>
      <c r="B252" s="23">
        <v>714</v>
      </c>
      <c r="C252" s="185">
        <v>7.8</v>
      </c>
      <c r="D252" s="24">
        <v>1</v>
      </c>
      <c r="E252" s="26">
        <v>8452</v>
      </c>
      <c r="F252" s="26">
        <f t="shared" si="652"/>
        <v>8452</v>
      </c>
      <c r="G252" s="163">
        <f t="shared" si="653"/>
        <v>6034.7280000000001</v>
      </c>
      <c r="H252" s="24">
        <v>1</v>
      </c>
      <c r="I252" s="26">
        <v>696</v>
      </c>
      <c r="J252" s="26">
        <f t="shared" si="654"/>
        <v>696</v>
      </c>
      <c r="K252" s="163">
        <f t="shared" si="655"/>
        <v>496.94400000000002</v>
      </c>
      <c r="L252" s="49">
        <v>88.6</v>
      </c>
      <c r="M252" s="41">
        <v>384.7</v>
      </c>
      <c r="N252" s="26">
        <v>31</v>
      </c>
      <c r="O252" s="26">
        <f t="shared" si="656"/>
        <v>9551.6129032258068</v>
      </c>
      <c r="P252" s="163">
        <f t="shared" si="657"/>
        <v>6819.8516129032259</v>
      </c>
      <c r="Q252" s="24">
        <v>20</v>
      </c>
      <c r="R252" s="41">
        <v>14.6</v>
      </c>
      <c r="S252" s="41">
        <f t="shared" si="658"/>
        <v>292</v>
      </c>
      <c r="T252" s="168">
        <f t="shared" si="659"/>
        <v>208.488</v>
      </c>
      <c r="U252" s="28"/>
      <c r="V252" s="221">
        <f t="shared" ref="V252" si="757">IF(U252=0,0,AVERAGE(B250:B252)*(U252)/1000)</f>
        <v>0</v>
      </c>
      <c r="W252" s="185">
        <v>8.85</v>
      </c>
      <c r="X252" s="27">
        <v>1</v>
      </c>
      <c r="Y252" s="26">
        <v>472</v>
      </c>
      <c r="Z252" s="186">
        <f t="shared" si="661"/>
        <v>472</v>
      </c>
      <c r="AA252" s="221">
        <f t="shared" si="669"/>
        <v>337.00799999999998</v>
      </c>
      <c r="AB252" s="49">
        <v>88.2</v>
      </c>
      <c r="AC252" s="41">
        <v>92</v>
      </c>
      <c r="AD252" s="26">
        <v>100</v>
      </c>
      <c r="AE252" s="186">
        <f t="shared" si="662"/>
        <v>37.999999999999972</v>
      </c>
      <c r="AF252" s="163">
        <f t="shared" si="670"/>
        <v>27.131999999999977</v>
      </c>
      <c r="AG252" s="224">
        <v>1</v>
      </c>
      <c r="AH252" s="41">
        <v>1.18</v>
      </c>
      <c r="AI252" s="187">
        <f t="shared" si="663"/>
        <v>1.18</v>
      </c>
      <c r="AJ252" s="168">
        <f t="shared" si="671"/>
        <v>0.84251999999999994</v>
      </c>
      <c r="AK252" s="870"/>
      <c r="AL252" s="731"/>
      <c r="AM252" s="163">
        <f t="shared" ref="AM252" si="758">IF(AL252=0,0,AVERAGE(B247:B252)*(AL252)/1000)</f>
        <v>0</v>
      </c>
      <c r="AN252" s="29">
        <f t="shared" si="599"/>
        <v>94.415522953147175</v>
      </c>
      <c r="AO252" s="25">
        <f t="shared" si="665"/>
        <v>99.602161431948673</v>
      </c>
      <c r="AP252" s="273">
        <f t="shared" si="666"/>
        <v>99.595890410958901</v>
      </c>
      <c r="AQ252" s="259">
        <v>53.6</v>
      </c>
      <c r="AR252" s="49"/>
      <c r="AS252" s="41"/>
      <c r="AT252" s="41"/>
      <c r="AU252" s="71">
        <f t="shared" si="667"/>
        <v>0</v>
      </c>
      <c r="AV252" s="222"/>
      <c r="AW252" s="199"/>
      <c r="AX252" s="7" t="s">
        <v>345</v>
      </c>
      <c r="AY252" s="188"/>
      <c r="AZ252" s="39"/>
      <c r="BA252" s="58"/>
      <c r="BB252" s="179">
        <f t="shared" si="616"/>
        <v>0</v>
      </c>
      <c r="BC252" s="163">
        <f t="shared" si="636"/>
        <v>0</v>
      </c>
      <c r="BD252" s="40"/>
      <c r="BE252" s="58"/>
      <c r="BF252" s="179">
        <f t="shared" si="617"/>
        <v>0</v>
      </c>
      <c r="BG252" s="163">
        <f t="shared" si="637"/>
        <v>0</v>
      </c>
      <c r="BH252" s="40" t="s">
        <v>94</v>
      </c>
      <c r="BI252" s="885">
        <v>0.01</v>
      </c>
      <c r="BJ252" s="163">
        <f t="shared" si="618"/>
        <v>3.5700000000000003E-3</v>
      </c>
      <c r="BK252" s="40"/>
      <c r="BL252" s="61"/>
      <c r="BM252" s="179">
        <f t="shared" si="619"/>
        <v>0</v>
      </c>
      <c r="BN252" s="163">
        <f t="shared" si="638"/>
        <v>0</v>
      </c>
      <c r="BO252" s="39"/>
      <c r="BP252" s="57"/>
      <c r="BQ252" s="179">
        <f t="shared" si="620"/>
        <v>0</v>
      </c>
      <c r="BR252" s="163">
        <f t="shared" si="639"/>
        <v>0</v>
      </c>
      <c r="BS252" s="39"/>
      <c r="BT252" s="62"/>
      <c r="BU252" s="179">
        <f t="shared" si="621"/>
        <v>0</v>
      </c>
      <c r="BV252" s="163">
        <f t="shared" si="640"/>
        <v>0</v>
      </c>
      <c r="BW252" s="39"/>
      <c r="BX252" s="56"/>
      <c r="BY252" s="178">
        <f t="shared" si="622"/>
        <v>0</v>
      </c>
      <c r="BZ252" s="163">
        <f t="shared" si="641"/>
        <v>0</v>
      </c>
      <c r="CA252" s="40"/>
      <c r="CB252" s="58"/>
      <c r="CC252" s="179">
        <f t="shared" si="623"/>
        <v>0</v>
      </c>
      <c r="CD252" s="163">
        <f t="shared" si="642"/>
        <v>0</v>
      </c>
      <c r="CE252" s="39"/>
      <c r="CF252" s="62"/>
      <c r="CG252" s="179">
        <f t="shared" si="624"/>
        <v>0</v>
      </c>
      <c r="CH252" s="163">
        <f t="shared" si="643"/>
        <v>0</v>
      </c>
      <c r="CI252" s="39"/>
      <c r="CJ252" s="56"/>
      <c r="CK252" s="178">
        <f t="shared" si="625"/>
        <v>0</v>
      </c>
      <c r="CL252" s="163">
        <f t="shared" si="644"/>
        <v>0</v>
      </c>
      <c r="CM252" s="40"/>
      <c r="CN252" s="86"/>
      <c r="CO252" s="179">
        <f t="shared" si="626"/>
        <v>0</v>
      </c>
      <c r="CP252" s="163">
        <f t="shared" si="645"/>
        <v>0</v>
      </c>
      <c r="CQ252" s="228" t="s">
        <v>94</v>
      </c>
      <c r="CR252" s="61">
        <v>0.01</v>
      </c>
      <c r="CS252" s="167">
        <f t="shared" si="627"/>
        <v>3.5700000000000003E-3</v>
      </c>
      <c r="CT252" s="40"/>
      <c r="CU252" s="59"/>
      <c r="CV252" s="179">
        <f t="shared" si="628"/>
        <v>0</v>
      </c>
      <c r="CW252" s="163">
        <f t="shared" si="646"/>
        <v>0</v>
      </c>
      <c r="CX252" s="39"/>
      <c r="CY252" s="189"/>
      <c r="CZ252" s="179">
        <f t="shared" si="629"/>
        <v>0</v>
      </c>
      <c r="DA252" s="163">
        <f t="shared" si="647"/>
        <v>0</v>
      </c>
      <c r="DB252" s="39"/>
      <c r="DC252" s="63"/>
      <c r="DD252" s="179">
        <f t="shared" si="630"/>
        <v>0</v>
      </c>
      <c r="DE252" s="163">
        <f t="shared" si="648"/>
        <v>0</v>
      </c>
      <c r="DF252" s="39"/>
      <c r="DG252" s="62"/>
      <c r="DH252" s="729">
        <f t="shared" si="631"/>
        <v>0</v>
      </c>
      <c r="DI252" s="72">
        <f t="shared" si="649"/>
        <v>0</v>
      </c>
      <c r="DJ252" s="40"/>
      <c r="DK252" s="59"/>
      <c r="DL252" s="163">
        <f t="shared" si="632"/>
        <v>0</v>
      </c>
      <c r="DM252" s="178">
        <f t="shared" si="650"/>
        <v>0</v>
      </c>
      <c r="DN252" s="39"/>
      <c r="DO252" s="63"/>
      <c r="DP252" s="179">
        <f t="shared" si="633"/>
        <v>0</v>
      </c>
      <c r="DQ252" s="221">
        <f t="shared" si="651"/>
        <v>0</v>
      </c>
      <c r="DR252" s="305"/>
    </row>
    <row r="253" spans="1:122" outlineLevel="1" x14ac:dyDescent="0.25">
      <c r="A253" s="46">
        <f t="shared" si="683"/>
        <v>43340</v>
      </c>
      <c r="B253" s="23">
        <v>797</v>
      </c>
      <c r="C253" s="185">
        <v>8.11</v>
      </c>
      <c r="D253" s="24">
        <v>1</v>
      </c>
      <c r="E253" s="26">
        <v>8608</v>
      </c>
      <c r="F253" s="26">
        <f t="shared" si="652"/>
        <v>8608</v>
      </c>
      <c r="G253" s="163">
        <f t="shared" si="653"/>
        <v>6860.576</v>
      </c>
      <c r="H253" s="24">
        <v>1</v>
      </c>
      <c r="I253" s="26">
        <v>489</v>
      </c>
      <c r="J253" s="26">
        <f t="shared" si="654"/>
        <v>489</v>
      </c>
      <c r="K253" s="163">
        <f t="shared" si="655"/>
        <v>389.733</v>
      </c>
      <c r="L253" s="49">
        <v>88.7</v>
      </c>
      <c r="M253" s="41">
        <v>403.9</v>
      </c>
      <c r="N253" s="26">
        <v>32</v>
      </c>
      <c r="O253" s="26">
        <f t="shared" si="656"/>
        <v>9850</v>
      </c>
      <c r="P253" s="163">
        <f t="shared" si="657"/>
        <v>7850.45</v>
      </c>
      <c r="Q253" s="24">
        <v>20</v>
      </c>
      <c r="R253" s="41">
        <v>14.5</v>
      </c>
      <c r="S253" s="41">
        <f t="shared" si="658"/>
        <v>290</v>
      </c>
      <c r="T253" s="168">
        <f t="shared" si="659"/>
        <v>231.13</v>
      </c>
      <c r="U253" s="28">
        <v>77</v>
      </c>
      <c r="V253" s="221">
        <f t="shared" ref="V253" si="759">IF(U253=0,0,IF(COUNT(B253)=0,0,(AVERAGE(B253)*U253/1000)))</f>
        <v>61.369</v>
      </c>
      <c r="W253" s="185">
        <v>8.9600000000000009</v>
      </c>
      <c r="X253" s="27">
        <v>1</v>
      </c>
      <c r="Y253" s="26">
        <v>290</v>
      </c>
      <c r="Z253" s="186">
        <f t="shared" si="661"/>
        <v>290</v>
      </c>
      <c r="AA253" s="221">
        <f t="shared" si="669"/>
        <v>231.13</v>
      </c>
      <c r="AB253" s="49">
        <v>88.4</v>
      </c>
      <c r="AC253" s="41">
        <v>90.8</v>
      </c>
      <c r="AD253" s="26">
        <v>100</v>
      </c>
      <c r="AE253" s="186">
        <f t="shared" si="662"/>
        <v>23.999999999999915</v>
      </c>
      <c r="AF253" s="163">
        <f t="shared" si="670"/>
        <v>19.127999999999933</v>
      </c>
      <c r="AG253" s="224">
        <v>1</v>
      </c>
      <c r="AH253" s="41">
        <v>0.84399999999999997</v>
      </c>
      <c r="AI253" s="187">
        <f t="shared" si="663"/>
        <v>0.84399999999999997</v>
      </c>
      <c r="AJ253" s="168">
        <f t="shared" si="671"/>
        <v>0.67266800000000004</v>
      </c>
      <c r="AK253" s="870"/>
      <c r="AL253" s="731">
        <v>10.4</v>
      </c>
      <c r="AM253" s="163">
        <f t="shared" ref="AM253" si="760">IF(AL253=0,0,AVERAGE(B246:B253)*(AL253)/1000)</f>
        <v>8.3185142857142846</v>
      </c>
      <c r="AN253" s="29">
        <f t="shared" si="599"/>
        <v>96.631040892193312</v>
      </c>
      <c r="AO253" s="25">
        <f t="shared" si="665"/>
        <v>99.756345177664969</v>
      </c>
      <c r="AP253" s="273">
        <f t="shared" si="666"/>
        <v>99.708965517241381</v>
      </c>
      <c r="AQ253" s="73">
        <v>53.13</v>
      </c>
      <c r="AR253" s="49"/>
      <c r="AS253" s="41"/>
      <c r="AT253" s="41"/>
      <c r="AU253" s="72">
        <f t="shared" si="667"/>
        <v>0</v>
      </c>
      <c r="AV253" s="222"/>
      <c r="AW253" s="199"/>
      <c r="AX253" s="7" t="s">
        <v>345</v>
      </c>
      <c r="AY253" s="188"/>
      <c r="AZ253" s="39"/>
      <c r="BA253" s="58">
        <v>54</v>
      </c>
      <c r="BB253" s="179">
        <f t="shared" si="616"/>
        <v>43.037999999999997</v>
      </c>
      <c r="BC253" s="163">
        <f t="shared" si="636"/>
        <v>43.037999999999997</v>
      </c>
      <c r="BD253" s="40"/>
      <c r="BE253" s="58">
        <v>0.31</v>
      </c>
      <c r="BF253" s="179">
        <f t="shared" si="617"/>
        <v>0.24706999999999998</v>
      </c>
      <c r="BG253" s="163">
        <f t="shared" si="637"/>
        <v>0.24706999999999998</v>
      </c>
      <c r="BH253" s="40" t="s">
        <v>94</v>
      </c>
      <c r="BI253" s="885">
        <v>0.01</v>
      </c>
      <c r="BJ253" s="163">
        <f t="shared" si="618"/>
        <v>3.9849999999999998E-3</v>
      </c>
      <c r="BK253" s="40"/>
      <c r="BL253" s="61">
        <v>0.45700000000000002</v>
      </c>
      <c r="BM253" s="179">
        <f t="shared" si="619"/>
        <v>0.36422900000000002</v>
      </c>
      <c r="BN253" s="163">
        <f t="shared" si="638"/>
        <v>0.36422900000000002</v>
      </c>
      <c r="BO253" s="39"/>
      <c r="BP253" s="57">
        <v>104.27</v>
      </c>
      <c r="BQ253" s="179">
        <f t="shared" si="620"/>
        <v>83.103189999999998</v>
      </c>
      <c r="BR253" s="163">
        <f t="shared" si="639"/>
        <v>83.103189999999998</v>
      </c>
      <c r="BS253" s="39"/>
      <c r="BT253" s="62">
        <v>12.06</v>
      </c>
      <c r="BU253" s="179">
        <f t="shared" si="621"/>
        <v>9.6118199999999998</v>
      </c>
      <c r="BV253" s="163">
        <f t="shared" si="640"/>
        <v>9.6118199999999998</v>
      </c>
      <c r="BW253" s="39"/>
      <c r="BX253" s="56">
        <v>0.47599999999999998</v>
      </c>
      <c r="BY253" s="178">
        <f t="shared" si="622"/>
        <v>0.37937199999999993</v>
      </c>
      <c r="BZ253" s="163">
        <f t="shared" si="641"/>
        <v>0.37937199999999993</v>
      </c>
      <c r="CA253" s="40" t="s">
        <v>94</v>
      </c>
      <c r="CB253" s="58">
        <v>0.06</v>
      </c>
      <c r="CC253" s="179">
        <f t="shared" si="623"/>
        <v>2.3910000000000001E-2</v>
      </c>
      <c r="CD253" s="163">
        <f t="shared" si="642"/>
        <v>4.7820000000000001E-2</v>
      </c>
      <c r="CE253" s="39"/>
      <c r="CF253" s="62">
        <v>143</v>
      </c>
      <c r="CG253" s="179">
        <f t="shared" si="624"/>
        <v>113.971</v>
      </c>
      <c r="CH253" s="163">
        <f t="shared" si="643"/>
        <v>113.971</v>
      </c>
      <c r="CI253" s="39"/>
      <c r="CJ253" s="56">
        <v>0.92</v>
      </c>
      <c r="CK253" s="178">
        <f t="shared" si="625"/>
        <v>0.73324</v>
      </c>
      <c r="CL253" s="163">
        <f t="shared" si="644"/>
        <v>0.73324</v>
      </c>
      <c r="CM253" s="40" t="s">
        <v>94</v>
      </c>
      <c r="CN253" s="86">
        <v>0.06</v>
      </c>
      <c r="CO253" s="179">
        <f t="shared" si="626"/>
        <v>2.3910000000000001E-2</v>
      </c>
      <c r="CP253" s="163">
        <f t="shared" si="645"/>
        <v>4.7820000000000001E-2</v>
      </c>
      <c r="CQ253" s="228" t="s">
        <v>94</v>
      </c>
      <c r="CR253" s="61">
        <v>0.01</v>
      </c>
      <c r="CS253" s="167">
        <f t="shared" si="627"/>
        <v>3.9849999999999998E-3</v>
      </c>
      <c r="CT253" s="40" t="s">
        <v>94</v>
      </c>
      <c r="CU253" s="59">
        <v>0.03</v>
      </c>
      <c r="CV253" s="179">
        <f t="shared" si="628"/>
        <v>1.1955E-2</v>
      </c>
      <c r="CW253" s="163">
        <f t="shared" si="646"/>
        <v>2.3910000000000001E-2</v>
      </c>
      <c r="CX253" s="39"/>
      <c r="CY253" s="189">
        <v>0.5</v>
      </c>
      <c r="CZ253" s="179">
        <f t="shared" si="629"/>
        <v>0.39850000000000002</v>
      </c>
      <c r="DA253" s="163">
        <f t="shared" si="647"/>
        <v>0.39850000000000002</v>
      </c>
      <c r="DB253" s="39"/>
      <c r="DC253" s="63">
        <v>0.183</v>
      </c>
      <c r="DD253" s="179">
        <f t="shared" si="630"/>
        <v>0.14585100000000001</v>
      </c>
      <c r="DE253" s="163">
        <f t="shared" si="648"/>
        <v>0.14585100000000001</v>
      </c>
      <c r="DF253" s="39"/>
      <c r="DG253" s="62">
        <v>0.14599999999999999</v>
      </c>
      <c r="DH253" s="729">
        <f t="shared" si="631"/>
        <v>0.11636199999999999</v>
      </c>
      <c r="DI253" s="72">
        <f t="shared" si="649"/>
        <v>0.11636199999999999</v>
      </c>
      <c r="DJ253" s="40" t="s">
        <v>94</v>
      </c>
      <c r="DK253" s="59">
        <v>0.06</v>
      </c>
      <c r="DL253" s="163">
        <f t="shared" si="632"/>
        <v>2.3910000000000001E-2</v>
      </c>
      <c r="DM253" s="178">
        <f t="shared" si="650"/>
        <v>4.7820000000000001E-2</v>
      </c>
      <c r="DN253" s="39"/>
      <c r="DO253" s="63">
        <v>0.311</v>
      </c>
      <c r="DP253" s="179">
        <f t="shared" si="633"/>
        <v>0.247867</v>
      </c>
      <c r="DQ253" s="221">
        <f t="shared" si="651"/>
        <v>0.247867</v>
      </c>
      <c r="DR253" s="305"/>
    </row>
    <row r="254" spans="1:122" outlineLevel="1" x14ac:dyDescent="0.25">
      <c r="A254" s="46">
        <f t="shared" si="683"/>
        <v>43341</v>
      </c>
      <c r="B254" s="23">
        <v>651</v>
      </c>
      <c r="C254" s="185">
        <v>8.4499999999999993</v>
      </c>
      <c r="D254" s="24">
        <v>1</v>
      </c>
      <c r="E254" s="26">
        <v>9853</v>
      </c>
      <c r="F254" s="26">
        <f t="shared" si="652"/>
        <v>9853</v>
      </c>
      <c r="G254" s="163">
        <f t="shared" si="653"/>
        <v>6414.3029999999999</v>
      </c>
      <c r="H254" s="24">
        <v>1</v>
      </c>
      <c r="I254" s="26">
        <v>433</v>
      </c>
      <c r="J254" s="26">
        <f t="shared" si="654"/>
        <v>433</v>
      </c>
      <c r="K254" s="163">
        <f t="shared" si="655"/>
        <v>281.88299999999998</v>
      </c>
      <c r="L254" s="49">
        <v>87.3</v>
      </c>
      <c r="M254" s="41">
        <v>446.1</v>
      </c>
      <c r="N254" s="26">
        <v>30.5</v>
      </c>
      <c r="O254" s="26">
        <f t="shared" si="656"/>
        <v>11763.934426229509</v>
      </c>
      <c r="P254" s="163">
        <f t="shared" si="657"/>
        <v>7658.3213114754099</v>
      </c>
      <c r="Q254" s="24">
        <v>20</v>
      </c>
      <c r="R254" s="41">
        <v>19.5</v>
      </c>
      <c r="S254" s="41">
        <f t="shared" si="658"/>
        <v>390</v>
      </c>
      <c r="T254" s="168">
        <f t="shared" si="659"/>
        <v>253.89</v>
      </c>
      <c r="U254" s="28"/>
      <c r="V254" s="221">
        <f t="shared" ref="V254" si="761">IF(U254=0,0,AVERAGE(B252:B254)*(U254)/1000)</f>
        <v>0</v>
      </c>
      <c r="W254" s="185">
        <v>8.89</v>
      </c>
      <c r="X254" s="27">
        <v>1</v>
      </c>
      <c r="Y254" s="26">
        <v>251</v>
      </c>
      <c r="Z254" s="186">
        <f t="shared" si="661"/>
        <v>251</v>
      </c>
      <c r="AA254" s="221">
        <f t="shared" si="669"/>
        <v>163.40100000000001</v>
      </c>
      <c r="AB254" s="49">
        <v>87.5</v>
      </c>
      <c r="AC254" s="41">
        <v>90.9</v>
      </c>
      <c r="AD254" s="26">
        <v>100</v>
      </c>
      <c r="AE254" s="186">
        <f t="shared" si="662"/>
        <v>34.000000000000057</v>
      </c>
      <c r="AF254" s="163">
        <f t="shared" si="670"/>
        <v>22.134000000000036</v>
      </c>
      <c r="AG254" s="224">
        <v>1</v>
      </c>
      <c r="AH254" s="41">
        <v>0.73699999999999999</v>
      </c>
      <c r="AI254" s="187">
        <f t="shared" si="663"/>
        <v>0.73699999999999999</v>
      </c>
      <c r="AJ254" s="168">
        <f t="shared" si="671"/>
        <v>0.47978699999999996</v>
      </c>
      <c r="AK254" s="870"/>
      <c r="AL254" s="731"/>
      <c r="AM254" s="163">
        <f t="shared" ref="AM254" si="762">IF(AL254=0,0,AVERAGE(B249:B254)*(AL254)/1000)</f>
        <v>0</v>
      </c>
      <c r="AN254" s="29">
        <f t="shared" si="599"/>
        <v>97.452552522074498</v>
      </c>
      <c r="AO254" s="25">
        <f t="shared" si="665"/>
        <v>99.71098104793758</v>
      </c>
      <c r="AP254" s="273">
        <f t="shared" si="666"/>
        <v>99.811025641025637</v>
      </c>
      <c r="AQ254" s="259">
        <v>52.48</v>
      </c>
      <c r="AR254" s="49"/>
      <c r="AS254" s="41"/>
      <c r="AT254" s="41"/>
      <c r="AU254" s="71">
        <f t="shared" si="667"/>
        <v>0</v>
      </c>
      <c r="AV254" s="222"/>
      <c r="AW254" s="199"/>
      <c r="AX254" s="7" t="s">
        <v>345</v>
      </c>
      <c r="AY254" s="188"/>
      <c r="AZ254" s="39"/>
      <c r="BA254" s="58"/>
      <c r="BB254" s="179">
        <f t="shared" si="616"/>
        <v>0</v>
      </c>
      <c r="BC254" s="163">
        <f t="shared" si="636"/>
        <v>0</v>
      </c>
      <c r="BD254" s="40"/>
      <c r="BE254" s="58"/>
      <c r="BF254" s="179">
        <f t="shared" si="617"/>
        <v>0</v>
      </c>
      <c r="BG254" s="163">
        <f t="shared" si="637"/>
        <v>0</v>
      </c>
      <c r="BH254" s="40" t="s">
        <v>94</v>
      </c>
      <c r="BI254" s="885">
        <v>0.01</v>
      </c>
      <c r="BJ254" s="163">
        <f t="shared" si="618"/>
        <v>3.2550000000000001E-3</v>
      </c>
      <c r="BK254" s="40"/>
      <c r="BL254" s="61"/>
      <c r="BM254" s="179">
        <f t="shared" si="619"/>
        <v>0</v>
      </c>
      <c r="BN254" s="163">
        <f t="shared" si="638"/>
        <v>0</v>
      </c>
      <c r="BO254" s="39"/>
      <c r="BP254" s="57"/>
      <c r="BQ254" s="179">
        <f t="shared" si="620"/>
        <v>0</v>
      </c>
      <c r="BR254" s="163">
        <f t="shared" si="639"/>
        <v>0</v>
      </c>
      <c r="BS254" s="39"/>
      <c r="BT254" s="62"/>
      <c r="BU254" s="179">
        <f t="shared" si="621"/>
        <v>0</v>
      </c>
      <c r="BV254" s="163">
        <f t="shared" si="640"/>
        <v>0</v>
      </c>
      <c r="BW254" s="39"/>
      <c r="BX254" s="56"/>
      <c r="BY254" s="178">
        <f t="shared" si="622"/>
        <v>0</v>
      </c>
      <c r="BZ254" s="163">
        <f t="shared" si="641"/>
        <v>0</v>
      </c>
      <c r="CA254" s="40"/>
      <c r="CB254" s="58"/>
      <c r="CC254" s="179">
        <f t="shared" si="623"/>
        <v>0</v>
      </c>
      <c r="CD254" s="163">
        <f t="shared" si="642"/>
        <v>0</v>
      </c>
      <c r="CE254" s="39"/>
      <c r="CF254" s="62"/>
      <c r="CG254" s="179">
        <f t="shared" si="624"/>
        <v>0</v>
      </c>
      <c r="CH254" s="163">
        <f t="shared" si="643"/>
        <v>0</v>
      </c>
      <c r="CI254" s="39"/>
      <c r="CJ254" s="56"/>
      <c r="CK254" s="178">
        <f t="shared" si="625"/>
        <v>0</v>
      </c>
      <c r="CL254" s="163">
        <f t="shared" si="644"/>
        <v>0</v>
      </c>
      <c r="CM254" s="40"/>
      <c r="CN254" s="86"/>
      <c r="CO254" s="179">
        <f t="shared" si="626"/>
        <v>0</v>
      </c>
      <c r="CP254" s="163">
        <f t="shared" si="645"/>
        <v>0</v>
      </c>
      <c r="CQ254" s="228" t="s">
        <v>94</v>
      </c>
      <c r="CR254" s="61">
        <v>0.01</v>
      </c>
      <c r="CS254" s="167">
        <f t="shared" si="627"/>
        <v>3.2550000000000001E-3</v>
      </c>
      <c r="CT254" s="40"/>
      <c r="CU254" s="59"/>
      <c r="CV254" s="179">
        <f t="shared" si="628"/>
        <v>0</v>
      </c>
      <c r="CW254" s="163">
        <f t="shared" si="646"/>
        <v>0</v>
      </c>
      <c r="CX254" s="39"/>
      <c r="CY254" s="189"/>
      <c r="CZ254" s="179">
        <f t="shared" si="629"/>
        <v>0</v>
      </c>
      <c r="DA254" s="163">
        <f t="shared" si="647"/>
        <v>0</v>
      </c>
      <c r="DB254" s="39"/>
      <c r="DC254" s="63"/>
      <c r="DD254" s="179">
        <f t="shared" si="630"/>
        <v>0</v>
      </c>
      <c r="DE254" s="163">
        <f t="shared" si="648"/>
        <v>0</v>
      </c>
      <c r="DF254" s="39"/>
      <c r="DG254" s="62"/>
      <c r="DH254" s="729">
        <f t="shared" si="631"/>
        <v>0</v>
      </c>
      <c r="DI254" s="72">
        <f t="shared" si="649"/>
        <v>0</v>
      </c>
      <c r="DJ254" s="40"/>
      <c r="DK254" s="59"/>
      <c r="DL254" s="163">
        <f t="shared" si="632"/>
        <v>0</v>
      </c>
      <c r="DM254" s="178">
        <f t="shared" si="650"/>
        <v>0</v>
      </c>
      <c r="DN254" s="39"/>
      <c r="DO254" s="63"/>
      <c r="DP254" s="179">
        <f t="shared" si="633"/>
        <v>0</v>
      </c>
      <c r="DQ254" s="221">
        <f t="shared" si="651"/>
        <v>0</v>
      </c>
      <c r="DR254" s="305"/>
    </row>
    <row r="255" spans="1:122" outlineLevel="1" x14ac:dyDescent="0.25">
      <c r="A255" s="46">
        <f t="shared" si="683"/>
        <v>43342</v>
      </c>
      <c r="B255" s="23">
        <v>366</v>
      </c>
      <c r="C255" s="185">
        <v>8.06</v>
      </c>
      <c r="D255" s="24">
        <v>1</v>
      </c>
      <c r="E255" s="26">
        <v>8643</v>
      </c>
      <c r="F255" s="26">
        <f t="shared" si="652"/>
        <v>8643</v>
      </c>
      <c r="G255" s="163">
        <f t="shared" si="653"/>
        <v>3163.3380000000002</v>
      </c>
      <c r="H255" s="24">
        <v>1</v>
      </c>
      <c r="I255" s="26">
        <v>444</v>
      </c>
      <c r="J255" s="26">
        <f t="shared" si="654"/>
        <v>444</v>
      </c>
      <c r="K255" s="163">
        <f t="shared" si="655"/>
        <v>162.50399999999999</v>
      </c>
      <c r="L255" s="49">
        <v>89</v>
      </c>
      <c r="M255" s="41">
        <v>404.6</v>
      </c>
      <c r="N255" s="26">
        <v>30</v>
      </c>
      <c r="O255" s="26">
        <f t="shared" si="656"/>
        <v>10520</v>
      </c>
      <c r="P255" s="163">
        <f t="shared" si="657"/>
        <v>3850.32</v>
      </c>
      <c r="Q255" s="24">
        <v>20</v>
      </c>
      <c r="R255" s="41">
        <v>16.3</v>
      </c>
      <c r="S255" s="41">
        <f t="shared" si="658"/>
        <v>326</v>
      </c>
      <c r="T255" s="168">
        <f t="shared" si="659"/>
        <v>119.316</v>
      </c>
      <c r="U255" s="28"/>
      <c r="V255" s="221">
        <f t="shared" ref="V255" si="763">IF(U255=0,0,IF(COUNT(B255)=0,0,(AVERAGE(B255)*U255/1000)))</f>
        <v>0</v>
      </c>
      <c r="W255" s="185">
        <v>9.14</v>
      </c>
      <c r="X255" s="27">
        <v>1</v>
      </c>
      <c r="Y255" s="26">
        <v>270</v>
      </c>
      <c r="Z255" s="186">
        <f t="shared" si="661"/>
        <v>270</v>
      </c>
      <c r="AA255" s="221">
        <f t="shared" si="669"/>
        <v>98.82</v>
      </c>
      <c r="AB255" s="49">
        <v>87.4</v>
      </c>
      <c r="AC255" s="41">
        <v>91.3</v>
      </c>
      <c r="AD255" s="26">
        <v>100</v>
      </c>
      <c r="AE255" s="186">
        <f t="shared" si="662"/>
        <v>38.999999999999915</v>
      </c>
      <c r="AF255" s="163">
        <f t="shared" si="670"/>
        <v>14.273999999999969</v>
      </c>
      <c r="AG255" s="224">
        <v>1</v>
      </c>
      <c r="AH255" s="41">
        <v>0.91</v>
      </c>
      <c r="AI255" s="187">
        <f t="shared" si="663"/>
        <v>0.91</v>
      </c>
      <c r="AJ255" s="168">
        <f t="shared" si="671"/>
        <v>0.33306000000000002</v>
      </c>
      <c r="AK255" s="870"/>
      <c r="AL255" s="731"/>
      <c r="AM255" s="163">
        <f t="shared" ref="AM255" si="764">IF(AL255=0,0,AVERAGE(B248:B255)*(AL255)/1000)</f>
        <v>0</v>
      </c>
      <c r="AN255" s="29">
        <f t="shared" si="599"/>
        <v>96.876084692814985</v>
      </c>
      <c r="AO255" s="25">
        <f t="shared" si="665"/>
        <v>99.629277566539926</v>
      </c>
      <c r="AP255" s="273">
        <f t="shared" si="666"/>
        <v>99.720858895705504</v>
      </c>
      <c r="AQ255" s="73">
        <v>53.07</v>
      </c>
      <c r="AR255" s="49"/>
      <c r="AS255" s="41"/>
      <c r="AT255" s="41"/>
      <c r="AU255" s="72">
        <f t="shared" si="667"/>
        <v>0</v>
      </c>
      <c r="AV255" s="222"/>
      <c r="AW255" s="199"/>
      <c r="AX255" s="7" t="s">
        <v>345</v>
      </c>
      <c r="AY255" s="188"/>
      <c r="AZ255" s="39"/>
      <c r="BA255" s="58"/>
      <c r="BB255" s="179">
        <f t="shared" si="616"/>
        <v>0</v>
      </c>
      <c r="BC255" s="163">
        <f t="shared" si="636"/>
        <v>0</v>
      </c>
      <c r="BD255" s="40"/>
      <c r="BE255" s="58"/>
      <c r="BF255" s="179">
        <f t="shared" si="617"/>
        <v>0</v>
      </c>
      <c r="BG255" s="163">
        <f t="shared" si="637"/>
        <v>0</v>
      </c>
      <c r="BH255" s="40" t="s">
        <v>94</v>
      </c>
      <c r="BI255" s="885">
        <v>0.01</v>
      </c>
      <c r="BJ255" s="163">
        <f t="shared" si="618"/>
        <v>1.83E-3</v>
      </c>
      <c r="BK255" s="40"/>
      <c r="BL255" s="61"/>
      <c r="BM255" s="179">
        <f t="shared" si="619"/>
        <v>0</v>
      </c>
      <c r="BN255" s="163">
        <f t="shared" si="638"/>
        <v>0</v>
      </c>
      <c r="BO255" s="39"/>
      <c r="BP255" s="57"/>
      <c r="BQ255" s="179">
        <f t="shared" si="620"/>
        <v>0</v>
      </c>
      <c r="BR255" s="163">
        <f t="shared" si="639"/>
        <v>0</v>
      </c>
      <c r="BS255" s="39"/>
      <c r="BT255" s="62"/>
      <c r="BU255" s="179">
        <f t="shared" si="621"/>
        <v>0</v>
      </c>
      <c r="BV255" s="163">
        <f t="shared" si="640"/>
        <v>0</v>
      </c>
      <c r="BW255" s="39"/>
      <c r="BX255" s="56"/>
      <c r="BY255" s="178">
        <f t="shared" si="622"/>
        <v>0</v>
      </c>
      <c r="BZ255" s="163">
        <f t="shared" si="641"/>
        <v>0</v>
      </c>
      <c r="CA255" s="40"/>
      <c r="CB255" s="58"/>
      <c r="CC255" s="179">
        <f t="shared" si="623"/>
        <v>0</v>
      </c>
      <c r="CD255" s="163">
        <f t="shared" si="642"/>
        <v>0</v>
      </c>
      <c r="CE255" s="39"/>
      <c r="CF255" s="62"/>
      <c r="CG255" s="179">
        <f t="shared" si="624"/>
        <v>0</v>
      </c>
      <c r="CH255" s="163">
        <f t="shared" si="643"/>
        <v>0</v>
      </c>
      <c r="CI255" s="39"/>
      <c r="CJ255" s="56"/>
      <c r="CK255" s="178">
        <f t="shared" si="625"/>
        <v>0</v>
      </c>
      <c r="CL255" s="163">
        <f t="shared" si="644"/>
        <v>0</v>
      </c>
      <c r="CM255" s="40"/>
      <c r="CN255" s="86"/>
      <c r="CO255" s="179">
        <f t="shared" si="626"/>
        <v>0</v>
      </c>
      <c r="CP255" s="163">
        <f t="shared" si="645"/>
        <v>0</v>
      </c>
      <c r="CQ255" s="228" t="s">
        <v>94</v>
      </c>
      <c r="CR255" s="61">
        <v>0.01</v>
      </c>
      <c r="CS255" s="167">
        <f t="shared" si="627"/>
        <v>1.83E-3</v>
      </c>
      <c r="CT255" s="40"/>
      <c r="CU255" s="59"/>
      <c r="CV255" s="179">
        <f t="shared" si="628"/>
        <v>0</v>
      </c>
      <c r="CW255" s="163">
        <f t="shared" si="646"/>
        <v>0</v>
      </c>
      <c r="CX255" s="39"/>
      <c r="CY255" s="189"/>
      <c r="CZ255" s="179">
        <f t="shared" si="629"/>
        <v>0</v>
      </c>
      <c r="DA255" s="163">
        <f t="shared" si="647"/>
        <v>0</v>
      </c>
      <c r="DB255" s="39"/>
      <c r="DC255" s="63"/>
      <c r="DD255" s="179">
        <f t="shared" si="630"/>
        <v>0</v>
      </c>
      <c r="DE255" s="163">
        <f t="shared" si="648"/>
        <v>0</v>
      </c>
      <c r="DF255" s="39"/>
      <c r="DG255" s="62"/>
      <c r="DH255" s="729">
        <f t="shared" si="631"/>
        <v>0</v>
      </c>
      <c r="DI255" s="72">
        <f t="shared" si="649"/>
        <v>0</v>
      </c>
      <c r="DJ255" s="40"/>
      <c r="DK255" s="59"/>
      <c r="DL255" s="163">
        <f t="shared" si="632"/>
        <v>0</v>
      </c>
      <c r="DM255" s="178">
        <f t="shared" si="650"/>
        <v>0</v>
      </c>
      <c r="DN255" s="39"/>
      <c r="DO255" s="63"/>
      <c r="DP255" s="179">
        <f t="shared" si="633"/>
        <v>0</v>
      </c>
      <c r="DQ255" s="221">
        <f t="shared" si="651"/>
        <v>0</v>
      </c>
      <c r="DR255" s="305"/>
    </row>
    <row r="256" spans="1:122" outlineLevel="1" x14ac:dyDescent="0.25">
      <c r="A256" s="46">
        <f t="shared" si="683"/>
        <v>43343</v>
      </c>
      <c r="B256" s="23">
        <v>729</v>
      </c>
      <c r="C256" s="185">
        <v>8</v>
      </c>
      <c r="D256" s="24">
        <v>1</v>
      </c>
      <c r="E256" s="26">
        <v>6759</v>
      </c>
      <c r="F256" s="26">
        <f t="shared" si="652"/>
        <v>6759</v>
      </c>
      <c r="G256" s="163">
        <f t="shared" si="653"/>
        <v>4927.3109999999997</v>
      </c>
      <c r="H256" s="24">
        <v>1</v>
      </c>
      <c r="I256" s="26">
        <v>632</v>
      </c>
      <c r="J256" s="26">
        <f t="shared" si="654"/>
        <v>632</v>
      </c>
      <c r="K256" s="163">
        <f t="shared" si="655"/>
        <v>460.72800000000001</v>
      </c>
      <c r="L256" s="49">
        <v>86.7</v>
      </c>
      <c r="M256" s="41">
        <v>285</v>
      </c>
      <c r="N256" s="26">
        <v>30.5</v>
      </c>
      <c r="O256" s="26">
        <f t="shared" si="656"/>
        <v>6501.6393442622948</v>
      </c>
      <c r="P256" s="163">
        <f t="shared" si="657"/>
        <v>4739.6950819672129</v>
      </c>
      <c r="Q256" s="24">
        <v>20</v>
      </c>
      <c r="R256" s="41">
        <v>12</v>
      </c>
      <c r="S256" s="41">
        <f t="shared" si="658"/>
        <v>240</v>
      </c>
      <c r="T256" s="168">
        <f t="shared" si="659"/>
        <v>174.96</v>
      </c>
      <c r="U256" s="28"/>
      <c r="V256" s="221">
        <f t="shared" ref="V256" si="765">IF(U256=0,0,AVERAGE(B254:B256)*(U256)/1000)</f>
        <v>0</v>
      </c>
      <c r="W256" s="185">
        <v>8.7899999999999991</v>
      </c>
      <c r="X256" s="27">
        <v>1</v>
      </c>
      <c r="Y256" s="26">
        <v>405</v>
      </c>
      <c r="Z256" s="186">
        <f t="shared" si="661"/>
        <v>405</v>
      </c>
      <c r="AA256" s="221">
        <f t="shared" si="669"/>
        <v>295.245</v>
      </c>
      <c r="AB256" s="49">
        <v>88.1</v>
      </c>
      <c r="AC256" s="41">
        <v>90.7</v>
      </c>
      <c r="AD256" s="26">
        <v>100</v>
      </c>
      <c r="AE256" s="186">
        <f t="shared" si="662"/>
        <v>26.000000000000085</v>
      </c>
      <c r="AF256" s="163">
        <f t="shared" si="670"/>
        <v>18.954000000000061</v>
      </c>
      <c r="AG256" s="224">
        <v>1</v>
      </c>
      <c r="AH256" s="41">
        <v>1.1200000000000001</v>
      </c>
      <c r="AI256" s="187">
        <f t="shared" si="663"/>
        <v>1.1200000000000001</v>
      </c>
      <c r="AJ256" s="168">
        <f t="shared" si="671"/>
        <v>0.81648000000000009</v>
      </c>
      <c r="AK256" s="870"/>
      <c r="AL256" s="731"/>
      <c r="AM256" s="163">
        <f t="shared" ref="AM256" si="766">IF(AL256=0,0,AVERAGE(B251:B256)*(AL256)/1000)</f>
        <v>0</v>
      </c>
      <c r="AN256" s="29">
        <f t="shared" si="599"/>
        <v>94.007989347536608</v>
      </c>
      <c r="AO256" s="25">
        <f t="shared" si="665"/>
        <v>99.600100857286947</v>
      </c>
      <c r="AP256" s="273">
        <f t="shared" si="666"/>
        <v>99.533333333333331</v>
      </c>
      <c r="AQ256" s="259">
        <v>53.3</v>
      </c>
      <c r="AR256" s="49"/>
      <c r="AS256" s="41"/>
      <c r="AT256" s="41"/>
      <c r="AU256" s="71">
        <f t="shared" si="667"/>
        <v>0</v>
      </c>
      <c r="AV256" s="222"/>
      <c r="AW256" s="199"/>
      <c r="AX256" s="7" t="s">
        <v>330</v>
      </c>
      <c r="AY256" s="188"/>
      <c r="AZ256" s="39"/>
      <c r="BA256" s="58"/>
      <c r="BB256" s="179">
        <f t="shared" si="616"/>
        <v>0</v>
      </c>
      <c r="BC256" s="163">
        <f t="shared" si="636"/>
        <v>0</v>
      </c>
      <c r="BD256" s="40"/>
      <c r="BE256" s="58"/>
      <c r="BF256" s="179">
        <f t="shared" si="617"/>
        <v>0</v>
      </c>
      <c r="BG256" s="163">
        <f t="shared" si="637"/>
        <v>0</v>
      </c>
      <c r="BH256" s="40" t="s">
        <v>94</v>
      </c>
      <c r="BI256" s="885">
        <v>0.01</v>
      </c>
      <c r="BJ256" s="163">
        <f t="shared" si="618"/>
        <v>3.6449999999999998E-3</v>
      </c>
      <c r="BK256" s="40"/>
      <c r="BL256" s="61"/>
      <c r="BM256" s="179">
        <f t="shared" si="619"/>
        <v>0</v>
      </c>
      <c r="BN256" s="163">
        <f t="shared" si="638"/>
        <v>0</v>
      </c>
      <c r="BO256" s="39"/>
      <c r="BP256" s="57"/>
      <c r="BQ256" s="179">
        <f t="shared" si="620"/>
        <v>0</v>
      </c>
      <c r="BR256" s="163">
        <f t="shared" si="639"/>
        <v>0</v>
      </c>
      <c r="BS256" s="39"/>
      <c r="BT256" s="62"/>
      <c r="BU256" s="179">
        <f t="shared" si="621"/>
        <v>0</v>
      </c>
      <c r="BV256" s="163">
        <f t="shared" si="640"/>
        <v>0</v>
      </c>
      <c r="BW256" s="39"/>
      <c r="BX256" s="56"/>
      <c r="BY256" s="178">
        <f t="shared" si="622"/>
        <v>0</v>
      </c>
      <c r="BZ256" s="163">
        <f t="shared" si="641"/>
        <v>0</v>
      </c>
      <c r="CA256" s="40"/>
      <c r="CB256" s="58"/>
      <c r="CC256" s="179">
        <f t="shared" si="623"/>
        <v>0</v>
      </c>
      <c r="CD256" s="163">
        <f t="shared" si="642"/>
        <v>0</v>
      </c>
      <c r="CE256" s="39"/>
      <c r="CF256" s="62"/>
      <c r="CG256" s="179">
        <f t="shared" si="624"/>
        <v>0</v>
      </c>
      <c r="CH256" s="163">
        <f t="shared" si="643"/>
        <v>0</v>
      </c>
      <c r="CI256" s="39"/>
      <c r="CJ256" s="56"/>
      <c r="CK256" s="178">
        <f t="shared" si="625"/>
        <v>0</v>
      </c>
      <c r="CL256" s="163">
        <f t="shared" si="644"/>
        <v>0</v>
      </c>
      <c r="CM256" s="40"/>
      <c r="CN256" s="86"/>
      <c r="CO256" s="179">
        <f t="shared" si="626"/>
        <v>0</v>
      </c>
      <c r="CP256" s="163">
        <f t="shared" si="645"/>
        <v>0</v>
      </c>
      <c r="CQ256" s="228" t="s">
        <v>94</v>
      </c>
      <c r="CR256" s="61">
        <v>0.01</v>
      </c>
      <c r="CS256" s="167">
        <f t="shared" si="627"/>
        <v>3.6449999999999998E-3</v>
      </c>
      <c r="CT256" s="40"/>
      <c r="CU256" s="59"/>
      <c r="CV256" s="179">
        <f t="shared" si="628"/>
        <v>0</v>
      </c>
      <c r="CW256" s="163">
        <f t="shared" si="646"/>
        <v>0</v>
      </c>
      <c r="CX256" s="39"/>
      <c r="CY256" s="189"/>
      <c r="CZ256" s="179">
        <f t="shared" si="629"/>
        <v>0</v>
      </c>
      <c r="DA256" s="163">
        <f t="shared" si="647"/>
        <v>0</v>
      </c>
      <c r="DB256" s="39"/>
      <c r="DC256" s="63"/>
      <c r="DD256" s="179">
        <f t="shared" si="630"/>
        <v>0</v>
      </c>
      <c r="DE256" s="163">
        <f t="shared" si="648"/>
        <v>0</v>
      </c>
      <c r="DF256" s="39"/>
      <c r="DG256" s="62"/>
      <c r="DH256" s="729">
        <f t="shared" si="631"/>
        <v>0</v>
      </c>
      <c r="DI256" s="72">
        <f t="shared" si="649"/>
        <v>0</v>
      </c>
      <c r="DJ256" s="40"/>
      <c r="DK256" s="59"/>
      <c r="DL256" s="163">
        <f t="shared" si="632"/>
        <v>0</v>
      </c>
      <c r="DM256" s="178">
        <f t="shared" si="650"/>
        <v>0</v>
      </c>
      <c r="DN256" s="39"/>
      <c r="DO256" s="63"/>
      <c r="DP256" s="179">
        <f t="shared" si="633"/>
        <v>0</v>
      </c>
      <c r="DQ256" s="221">
        <f t="shared" si="651"/>
        <v>0</v>
      </c>
      <c r="DR256" s="305"/>
    </row>
    <row r="257" spans="1:122" ht="15" customHeight="1" x14ac:dyDescent="0.25">
      <c r="A257" s="46">
        <f t="shared" si="683"/>
        <v>43344</v>
      </c>
      <c r="B257" s="23">
        <v>674</v>
      </c>
      <c r="C257" s="185">
        <v>8.7799999999999994</v>
      </c>
      <c r="D257" s="24">
        <v>1</v>
      </c>
      <c r="E257" s="26">
        <v>3264</v>
      </c>
      <c r="F257" s="26">
        <f t="shared" si="652"/>
        <v>3264</v>
      </c>
      <c r="G257" s="163">
        <f t="shared" si="653"/>
        <v>2199.9360000000001</v>
      </c>
      <c r="H257" s="24">
        <v>1</v>
      </c>
      <c r="I257" s="26">
        <v>1043</v>
      </c>
      <c r="J257" s="26">
        <f t="shared" si="654"/>
        <v>1043</v>
      </c>
      <c r="K257" s="163">
        <f t="shared" si="655"/>
        <v>702.98199999999997</v>
      </c>
      <c r="L257" s="49">
        <v>88.7</v>
      </c>
      <c r="M257" s="41">
        <v>160.4</v>
      </c>
      <c r="N257" s="26">
        <v>33</v>
      </c>
      <c r="O257" s="26">
        <f t="shared" si="656"/>
        <v>2172.7272727272725</v>
      </c>
      <c r="P257" s="163">
        <f t="shared" si="657"/>
        <v>1464.4181818181817</v>
      </c>
      <c r="Q257" s="24">
        <v>20</v>
      </c>
      <c r="R257" s="41">
        <v>3.39</v>
      </c>
      <c r="S257" s="41">
        <f t="shared" si="658"/>
        <v>67.8</v>
      </c>
      <c r="T257" s="168">
        <f t="shared" si="659"/>
        <v>45.697199999999995</v>
      </c>
      <c r="U257" s="28"/>
      <c r="V257" s="221">
        <f t="shared" ref="V257" si="767">IF(U257=0,0,IF(COUNT(B257)=0,0,(AVERAGE(B257)*U257/1000)))</f>
        <v>0</v>
      </c>
      <c r="W257" s="185">
        <v>8.69</v>
      </c>
      <c r="X257" s="27">
        <v>1</v>
      </c>
      <c r="Y257" s="26">
        <v>471</v>
      </c>
      <c r="Z257" s="186">
        <f t="shared" si="661"/>
        <v>471</v>
      </c>
      <c r="AA257" s="221">
        <f t="shared" si="669"/>
        <v>317.45400000000001</v>
      </c>
      <c r="AB257" s="49">
        <v>87.7</v>
      </c>
      <c r="AC257" s="41">
        <v>90.8</v>
      </c>
      <c r="AD257" s="26">
        <v>100</v>
      </c>
      <c r="AE257" s="186">
        <f t="shared" si="662"/>
        <v>30.999999999999947</v>
      </c>
      <c r="AF257" s="163">
        <f t="shared" si="670"/>
        <v>20.893999999999963</v>
      </c>
      <c r="AG257" s="224">
        <v>1</v>
      </c>
      <c r="AH257" s="41">
        <v>1.46</v>
      </c>
      <c r="AI257" s="187">
        <f t="shared" si="663"/>
        <v>1.46</v>
      </c>
      <c r="AJ257" s="168">
        <f t="shared" si="671"/>
        <v>0.98403999999999991</v>
      </c>
      <c r="AK257" s="870"/>
      <c r="AL257" s="731"/>
      <c r="AM257" s="163">
        <f t="shared" ref="AM257" si="768">IF(AL257=0,0,AVERAGE(B250:B257)*(AL257)/1000)</f>
        <v>0</v>
      </c>
      <c r="AN257" s="29">
        <f t="shared" si="599"/>
        <v>85.569852941176478</v>
      </c>
      <c r="AO257" s="25">
        <f t="shared" si="665"/>
        <v>98.573221757322173</v>
      </c>
      <c r="AP257" s="273">
        <f t="shared" si="666"/>
        <v>97.846607669616532</v>
      </c>
      <c r="AQ257" s="73">
        <v>53.6</v>
      </c>
      <c r="AR257" s="49"/>
      <c r="AS257" s="41"/>
      <c r="AT257" s="41"/>
      <c r="AU257" s="72">
        <f t="shared" si="667"/>
        <v>0</v>
      </c>
      <c r="AV257" s="222"/>
      <c r="AW257" s="199"/>
      <c r="AX257" s="7" t="s">
        <v>320</v>
      </c>
      <c r="AY257" s="188"/>
      <c r="AZ257" s="39"/>
      <c r="BA257" s="58"/>
      <c r="BB257" s="179">
        <f t="shared" si="616"/>
        <v>0</v>
      </c>
      <c r="BC257" s="163">
        <f t="shared" si="636"/>
        <v>0</v>
      </c>
      <c r="BD257" s="40"/>
      <c r="BE257" s="58"/>
      <c r="BF257" s="179">
        <f t="shared" si="617"/>
        <v>0</v>
      </c>
      <c r="BG257" s="163">
        <f t="shared" si="637"/>
        <v>0</v>
      </c>
      <c r="BH257" s="40" t="s">
        <v>94</v>
      </c>
      <c r="BI257" s="885">
        <v>0.01</v>
      </c>
      <c r="BJ257" s="163">
        <f t="shared" si="618"/>
        <v>3.3700000000000002E-3</v>
      </c>
      <c r="BK257" s="40"/>
      <c r="BL257" s="61"/>
      <c r="BM257" s="179">
        <f t="shared" si="619"/>
        <v>0</v>
      </c>
      <c r="BN257" s="163">
        <f t="shared" si="638"/>
        <v>0</v>
      </c>
      <c r="BO257" s="39"/>
      <c r="BP257" s="57"/>
      <c r="BQ257" s="179">
        <f t="shared" si="620"/>
        <v>0</v>
      </c>
      <c r="BR257" s="163">
        <f t="shared" si="639"/>
        <v>0</v>
      </c>
      <c r="BS257" s="39"/>
      <c r="BT257" s="62"/>
      <c r="BU257" s="179">
        <f t="shared" si="621"/>
        <v>0</v>
      </c>
      <c r="BV257" s="163">
        <f t="shared" si="640"/>
        <v>0</v>
      </c>
      <c r="BW257" s="39"/>
      <c r="BX257" s="56"/>
      <c r="BY257" s="178">
        <f t="shared" si="622"/>
        <v>0</v>
      </c>
      <c r="BZ257" s="163">
        <f t="shared" si="641"/>
        <v>0</v>
      </c>
      <c r="CA257" s="40"/>
      <c r="CB257" s="58"/>
      <c r="CC257" s="179">
        <f t="shared" si="623"/>
        <v>0</v>
      </c>
      <c r="CD257" s="163">
        <f t="shared" si="642"/>
        <v>0</v>
      </c>
      <c r="CE257" s="39"/>
      <c r="CF257" s="62"/>
      <c r="CG257" s="179">
        <f t="shared" si="624"/>
        <v>0</v>
      </c>
      <c r="CH257" s="163">
        <f t="shared" si="643"/>
        <v>0</v>
      </c>
      <c r="CI257" s="39"/>
      <c r="CJ257" s="56"/>
      <c r="CK257" s="178">
        <f t="shared" si="625"/>
        <v>0</v>
      </c>
      <c r="CL257" s="163">
        <f t="shared" si="644"/>
        <v>0</v>
      </c>
      <c r="CM257" s="40"/>
      <c r="CN257" s="86"/>
      <c r="CO257" s="179">
        <f t="shared" si="626"/>
        <v>0</v>
      </c>
      <c r="CP257" s="163">
        <f t="shared" si="645"/>
        <v>0</v>
      </c>
      <c r="CQ257" s="228" t="s">
        <v>94</v>
      </c>
      <c r="CR257" s="61">
        <v>0.01</v>
      </c>
      <c r="CS257" s="167">
        <f t="shared" si="627"/>
        <v>3.3700000000000002E-3</v>
      </c>
      <c r="CT257" s="40"/>
      <c r="CU257" s="59"/>
      <c r="CV257" s="179">
        <f t="shared" si="628"/>
        <v>0</v>
      </c>
      <c r="CW257" s="163">
        <f t="shared" si="646"/>
        <v>0</v>
      </c>
      <c r="CX257" s="39"/>
      <c r="CY257" s="189"/>
      <c r="CZ257" s="179">
        <f t="shared" si="629"/>
        <v>0</v>
      </c>
      <c r="DA257" s="163">
        <f t="shared" si="647"/>
        <v>0</v>
      </c>
      <c r="DB257" s="39"/>
      <c r="DC257" s="63"/>
      <c r="DD257" s="179">
        <f t="shared" si="630"/>
        <v>0</v>
      </c>
      <c r="DE257" s="163">
        <f t="shared" si="648"/>
        <v>0</v>
      </c>
      <c r="DF257" s="39"/>
      <c r="DG257" s="62"/>
      <c r="DH257" s="729">
        <f t="shared" si="631"/>
        <v>0</v>
      </c>
      <c r="DI257" s="72">
        <f t="shared" si="649"/>
        <v>0</v>
      </c>
      <c r="DJ257" s="40"/>
      <c r="DK257" s="59"/>
      <c r="DL257" s="163">
        <f t="shared" si="632"/>
        <v>0</v>
      </c>
      <c r="DM257" s="178">
        <f t="shared" si="650"/>
        <v>0</v>
      </c>
      <c r="DN257" s="39"/>
      <c r="DO257" s="63"/>
      <c r="DP257" s="179">
        <f t="shared" si="633"/>
        <v>0</v>
      </c>
      <c r="DQ257" s="221">
        <f t="shared" si="651"/>
        <v>0</v>
      </c>
      <c r="DR257" s="305"/>
    </row>
    <row r="258" spans="1:122" ht="15" customHeight="1" outlineLevel="1" x14ac:dyDescent="0.25">
      <c r="A258" s="46">
        <f t="shared" si="683"/>
        <v>43345</v>
      </c>
      <c r="B258" s="23">
        <v>243</v>
      </c>
      <c r="C258" s="185">
        <v>7.84</v>
      </c>
      <c r="D258" s="24">
        <v>1</v>
      </c>
      <c r="E258" s="26">
        <v>6318</v>
      </c>
      <c r="F258" s="26">
        <f t="shared" si="652"/>
        <v>6318</v>
      </c>
      <c r="G258" s="163">
        <f t="shared" si="653"/>
        <v>1535.2739999999999</v>
      </c>
      <c r="H258" s="24">
        <v>1</v>
      </c>
      <c r="I258" s="26">
        <v>1239</v>
      </c>
      <c r="J258" s="26">
        <f t="shared" si="654"/>
        <v>1239</v>
      </c>
      <c r="K258" s="163">
        <f t="shared" si="655"/>
        <v>301.077</v>
      </c>
      <c r="L258" s="49">
        <v>87.6</v>
      </c>
      <c r="M258" s="41">
        <v>324</v>
      </c>
      <c r="N258" s="26">
        <v>31</v>
      </c>
      <c r="O258" s="26">
        <f t="shared" si="656"/>
        <v>7625.8064516129034</v>
      </c>
      <c r="P258" s="163">
        <f t="shared" si="657"/>
        <v>1853.0709677419354</v>
      </c>
      <c r="Q258" s="24">
        <v>20</v>
      </c>
      <c r="R258" s="41">
        <v>10.1</v>
      </c>
      <c r="S258" s="41">
        <f t="shared" si="658"/>
        <v>202</v>
      </c>
      <c r="T258" s="168">
        <f t="shared" si="659"/>
        <v>49.085999999999999</v>
      </c>
      <c r="U258" s="28"/>
      <c r="V258" s="221">
        <f t="shared" ref="V258" si="769">IF(U258=0,0,AVERAGE(B256:B258)*(U258)/1000)</f>
        <v>0</v>
      </c>
      <c r="W258" s="185">
        <v>8.8000000000000007</v>
      </c>
      <c r="X258" s="27">
        <v>1</v>
      </c>
      <c r="Y258" s="26">
        <v>1009</v>
      </c>
      <c r="Z258" s="186">
        <f t="shared" si="661"/>
        <v>1009</v>
      </c>
      <c r="AA258" s="221">
        <f t="shared" si="669"/>
        <v>245.18700000000001</v>
      </c>
      <c r="AB258" s="49">
        <v>87.8</v>
      </c>
      <c r="AC258" s="41">
        <v>92.7</v>
      </c>
      <c r="AD258" s="26">
        <v>100</v>
      </c>
      <c r="AE258" s="186">
        <f t="shared" si="662"/>
        <v>49.000000000000057</v>
      </c>
      <c r="AF258" s="163">
        <f t="shared" si="670"/>
        <v>11.907000000000014</v>
      </c>
      <c r="AG258" s="224">
        <v>2</v>
      </c>
      <c r="AH258" s="41">
        <v>0.97399999999999998</v>
      </c>
      <c r="AI258" s="187">
        <f t="shared" si="663"/>
        <v>1.948</v>
      </c>
      <c r="AJ258" s="168">
        <f t="shared" si="671"/>
        <v>0.47336399999999995</v>
      </c>
      <c r="AK258" s="870"/>
      <c r="AL258" s="731"/>
      <c r="AM258" s="163">
        <f t="shared" ref="AM258" si="770">IF(AL258=0,0,AVERAGE(B253:B258)*(AL258)/1000)</f>
        <v>0</v>
      </c>
      <c r="AN258" s="29">
        <f t="shared" si="599"/>
        <v>84.029756251978469</v>
      </c>
      <c r="AO258" s="25">
        <f t="shared" si="665"/>
        <v>99.357445008460232</v>
      </c>
      <c r="AP258" s="273">
        <f t="shared" si="666"/>
        <v>99.035643564356434</v>
      </c>
      <c r="AQ258" s="259">
        <v>53.1</v>
      </c>
      <c r="AR258" s="49"/>
      <c r="AS258" s="41"/>
      <c r="AT258" s="41"/>
      <c r="AU258" s="71">
        <f t="shared" si="667"/>
        <v>0</v>
      </c>
      <c r="AV258" s="222"/>
      <c r="AW258" s="199"/>
      <c r="AX258" s="7" t="s">
        <v>320</v>
      </c>
      <c r="AY258" s="188"/>
      <c r="AZ258" s="39"/>
      <c r="BA258" s="58"/>
      <c r="BB258" s="179">
        <f t="shared" si="616"/>
        <v>0</v>
      </c>
      <c r="BC258" s="163">
        <f t="shared" si="636"/>
        <v>0</v>
      </c>
      <c r="BD258" s="40"/>
      <c r="BE258" s="58"/>
      <c r="BF258" s="179">
        <f t="shared" si="617"/>
        <v>0</v>
      </c>
      <c r="BG258" s="163">
        <f t="shared" si="637"/>
        <v>0</v>
      </c>
      <c r="BH258" s="40" t="s">
        <v>94</v>
      </c>
      <c r="BI258" s="885">
        <v>0.01</v>
      </c>
      <c r="BJ258" s="163">
        <f t="shared" si="618"/>
        <v>1.2150000000000002E-3</v>
      </c>
      <c r="BK258" s="40"/>
      <c r="BL258" s="61"/>
      <c r="BM258" s="179">
        <f t="shared" si="619"/>
        <v>0</v>
      </c>
      <c r="BN258" s="163">
        <f t="shared" si="638"/>
        <v>0</v>
      </c>
      <c r="BO258" s="39"/>
      <c r="BP258" s="57"/>
      <c r="BQ258" s="179">
        <f t="shared" si="620"/>
        <v>0</v>
      </c>
      <c r="BR258" s="163">
        <f t="shared" si="639"/>
        <v>0</v>
      </c>
      <c r="BS258" s="39"/>
      <c r="BT258" s="62"/>
      <c r="BU258" s="179">
        <f t="shared" si="621"/>
        <v>0</v>
      </c>
      <c r="BV258" s="163">
        <f t="shared" si="640"/>
        <v>0</v>
      </c>
      <c r="BW258" s="39"/>
      <c r="BX258" s="56"/>
      <c r="BY258" s="178">
        <f t="shared" si="622"/>
        <v>0</v>
      </c>
      <c r="BZ258" s="163">
        <f t="shared" si="641"/>
        <v>0</v>
      </c>
      <c r="CA258" s="40"/>
      <c r="CB258" s="58"/>
      <c r="CC258" s="179">
        <f t="shared" si="623"/>
        <v>0</v>
      </c>
      <c r="CD258" s="163">
        <f t="shared" si="642"/>
        <v>0</v>
      </c>
      <c r="CE258" s="39"/>
      <c r="CF258" s="62"/>
      <c r="CG258" s="179">
        <f t="shared" si="624"/>
        <v>0</v>
      </c>
      <c r="CH258" s="163">
        <f t="shared" si="643"/>
        <v>0</v>
      </c>
      <c r="CI258" s="39"/>
      <c r="CJ258" s="56"/>
      <c r="CK258" s="178">
        <f t="shared" si="625"/>
        <v>0</v>
      </c>
      <c r="CL258" s="163">
        <f t="shared" si="644"/>
        <v>0</v>
      </c>
      <c r="CM258" s="40"/>
      <c r="CN258" s="86"/>
      <c r="CO258" s="179">
        <f t="shared" si="626"/>
        <v>0</v>
      </c>
      <c r="CP258" s="163">
        <f t="shared" si="645"/>
        <v>0</v>
      </c>
      <c r="CQ258" s="228" t="s">
        <v>94</v>
      </c>
      <c r="CR258" s="61">
        <v>0.01</v>
      </c>
      <c r="CS258" s="167">
        <f t="shared" si="627"/>
        <v>1.2150000000000002E-3</v>
      </c>
      <c r="CT258" s="40"/>
      <c r="CU258" s="59"/>
      <c r="CV258" s="179">
        <f t="shared" si="628"/>
        <v>0</v>
      </c>
      <c r="CW258" s="163">
        <f t="shared" si="646"/>
        <v>0</v>
      </c>
      <c r="CX258" s="39"/>
      <c r="CY258" s="189"/>
      <c r="CZ258" s="179">
        <f t="shared" si="629"/>
        <v>0</v>
      </c>
      <c r="DA258" s="163">
        <f t="shared" si="647"/>
        <v>0</v>
      </c>
      <c r="DB258" s="39"/>
      <c r="DC258" s="63"/>
      <c r="DD258" s="179">
        <f t="shared" si="630"/>
        <v>0</v>
      </c>
      <c r="DE258" s="163">
        <f t="shared" si="648"/>
        <v>0</v>
      </c>
      <c r="DF258" s="39"/>
      <c r="DG258" s="62"/>
      <c r="DH258" s="729">
        <f t="shared" si="631"/>
        <v>0</v>
      </c>
      <c r="DI258" s="72">
        <f t="shared" si="649"/>
        <v>0</v>
      </c>
      <c r="DJ258" s="40"/>
      <c r="DK258" s="59"/>
      <c r="DL258" s="163">
        <f t="shared" si="632"/>
        <v>0</v>
      </c>
      <c r="DM258" s="178">
        <f t="shared" si="650"/>
        <v>0</v>
      </c>
      <c r="DN258" s="39"/>
      <c r="DO258" s="63"/>
      <c r="DP258" s="179">
        <f t="shared" si="633"/>
        <v>0</v>
      </c>
      <c r="DQ258" s="221">
        <f t="shared" si="651"/>
        <v>0</v>
      </c>
      <c r="DR258" s="305"/>
    </row>
    <row r="259" spans="1:122" ht="15" customHeight="1" outlineLevel="1" x14ac:dyDescent="0.25">
      <c r="A259" s="46">
        <f t="shared" si="683"/>
        <v>43346</v>
      </c>
      <c r="B259" s="23">
        <v>857</v>
      </c>
      <c r="C259" s="185">
        <v>8.3000000000000007</v>
      </c>
      <c r="D259" s="24">
        <v>1</v>
      </c>
      <c r="E259" s="26">
        <v>7248</v>
      </c>
      <c r="F259" s="26">
        <f t="shared" si="652"/>
        <v>7248</v>
      </c>
      <c r="G259" s="163">
        <f t="shared" si="653"/>
        <v>6211.5360000000001</v>
      </c>
      <c r="H259" s="24">
        <v>1</v>
      </c>
      <c r="I259" s="26">
        <v>955</v>
      </c>
      <c r="J259" s="26">
        <f t="shared" si="654"/>
        <v>955</v>
      </c>
      <c r="K259" s="163">
        <f t="shared" si="655"/>
        <v>818.43499999999995</v>
      </c>
      <c r="L259" s="49">
        <v>87.4</v>
      </c>
      <c r="M259" s="41">
        <v>333</v>
      </c>
      <c r="N259" s="26">
        <v>33</v>
      </c>
      <c r="O259" s="26">
        <f t="shared" si="656"/>
        <v>7442.424242424242</v>
      </c>
      <c r="P259" s="163">
        <f t="shared" si="657"/>
        <v>6378.1575757575756</v>
      </c>
      <c r="Q259" s="24">
        <v>20</v>
      </c>
      <c r="R259" s="41">
        <v>9.66</v>
      </c>
      <c r="S259" s="41">
        <f t="shared" si="658"/>
        <v>193.2</v>
      </c>
      <c r="T259" s="168">
        <f t="shared" si="659"/>
        <v>165.57239999999999</v>
      </c>
      <c r="U259" s="28"/>
      <c r="V259" s="221">
        <f t="shared" ref="V259" si="771">IF(U259=0,0,IF(COUNT(B259)=0,0,(AVERAGE(B259)*U259/1000)))</f>
        <v>0</v>
      </c>
      <c r="W259" s="185">
        <v>8.8000000000000007</v>
      </c>
      <c r="X259" s="27">
        <v>1</v>
      </c>
      <c r="Y259" s="26">
        <v>798</v>
      </c>
      <c r="Z259" s="186">
        <f t="shared" si="661"/>
        <v>798</v>
      </c>
      <c r="AA259" s="221">
        <f t="shared" si="669"/>
        <v>683.88599999999997</v>
      </c>
      <c r="AB259" s="49">
        <v>87.6</v>
      </c>
      <c r="AC259" s="41">
        <v>90.7</v>
      </c>
      <c r="AD259" s="26">
        <v>100</v>
      </c>
      <c r="AE259" s="186">
        <f t="shared" si="662"/>
        <v>31.000000000000085</v>
      </c>
      <c r="AF259" s="163">
        <f t="shared" si="670"/>
        <v>26.567000000000071</v>
      </c>
      <c r="AG259" s="224">
        <v>1</v>
      </c>
      <c r="AH259" s="41">
        <v>1.48</v>
      </c>
      <c r="AI259" s="187">
        <f t="shared" si="663"/>
        <v>1.48</v>
      </c>
      <c r="AJ259" s="168">
        <f t="shared" si="671"/>
        <v>1.2683599999999999</v>
      </c>
      <c r="AK259" s="870"/>
      <c r="AL259" s="731"/>
      <c r="AM259" s="163">
        <f t="shared" ref="AM259" si="772">IF(AL259=0,0,AVERAGE(B252:B259)*(AL259)/1000)</f>
        <v>0</v>
      </c>
      <c r="AN259" s="29">
        <f t="shared" si="599"/>
        <v>88.990066225165563</v>
      </c>
      <c r="AO259" s="25">
        <f t="shared" si="665"/>
        <v>99.583469055374593</v>
      </c>
      <c r="AP259" s="273">
        <f t="shared" si="666"/>
        <v>99.233954451345767</v>
      </c>
      <c r="AQ259" s="73">
        <v>53.45</v>
      </c>
      <c r="AR259" s="49"/>
      <c r="AS259" s="41"/>
      <c r="AT259" s="41"/>
      <c r="AU259" s="72">
        <f t="shared" si="667"/>
        <v>0</v>
      </c>
      <c r="AV259" s="222"/>
      <c r="AW259" s="199"/>
      <c r="AX259" s="7" t="s">
        <v>330</v>
      </c>
      <c r="AY259" s="188"/>
      <c r="AZ259" s="39"/>
      <c r="BA259" s="58"/>
      <c r="BB259" s="179">
        <f t="shared" si="616"/>
        <v>0</v>
      </c>
      <c r="BC259" s="163">
        <f t="shared" si="636"/>
        <v>0</v>
      </c>
      <c r="BD259" s="40"/>
      <c r="BE259" s="58"/>
      <c r="BF259" s="179">
        <f t="shared" si="617"/>
        <v>0</v>
      </c>
      <c r="BG259" s="163">
        <f t="shared" si="637"/>
        <v>0</v>
      </c>
      <c r="BH259" s="40" t="s">
        <v>94</v>
      </c>
      <c r="BI259" s="885">
        <v>0.01</v>
      </c>
      <c r="BJ259" s="163">
        <f t="shared" si="618"/>
        <v>4.2849999999999997E-3</v>
      </c>
      <c r="BK259" s="40"/>
      <c r="BL259" s="61"/>
      <c r="BM259" s="179">
        <f t="shared" si="619"/>
        <v>0</v>
      </c>
      <c r="BN259" s="163">
        <f t="shared" si="638"/>
        <v>0</v>
      </c>
      <c r="BO259" s="39"/>
      <c r="BP259" s="57"/>
      <c r="BQ259" s="179">
        <f t="shared" si="620"/>
        <v>0</v>
      </c>
      <c r="BR259" s="163">
        <f t="shared" si="639"/>
        <v>0</v>
      </c>
      <c r="BS259" s="39"/>
      <c r="BT259" s="62"/>
      <c r="BU259" s="179">
        <f t="shared" si="621"/>
        <v>0</v>
      </c>
      <c r="BV259" s="163">
        <f t="shared" si="640"/>
        <v>0</v>
      </c>
      <c r="BW259" s="39"/>
      <c r="BX259" s="56"/>
      <c r="BY259" s="178">
        <f t="shared" si="622"/>
        <v>0</v>
      </c>
      <c r="BZ259" s="163">
        <f t="shared" si="641"/>
        <v>0</v>
      </c>
      <c r="CA259" s="40"/>
      <c r="CB259" s="58"/>
      <c r="CC259" s="179">
        <f t="shared" si="623"/>
        <v>0</v>
      </c>
      <c r="CD259" s="163">
        <f t="shared" si="642"/>
        <v>0</v>
      </c>
      <c r="CE259" s="39"/>
      <c r="CF259" s="62"/>
      <c r="CG259" s="179">
        <f t="shared" si="624"/>
        <v>0</v>
      </c>
      <c r="CH259" s="163">
        <f t="shared" si="643"/>
        <v>0</v>
      </c>
      <c r="CI259" s="39"/>
      <c r="CJ259" s="56"/>
      <c r="CK259" s="178">
        <f t="shared" si="625"/>
        <v>0</v>
      </c>
      <c r="CL259" s="163">
        <f t="shared" si="644"/>
        <v>0</v>
      </c>
      <c r="CM259" s="40"/>
      <c r="CN259" s="86"/>
      <c r="CO259" s="179">
        <f t="shared" si="626"/>
        <v>0</v>
      </c>
      <c r="CP259" s="163">
        <f t="shared" si="645"/>
        <v>0</v>
      </c>
      <c r="CQ259" s="228" t="s">
        <v>94</v>
      </c>
      <c r="CR259" s="61">
        <v>0.01</v>
      </c>
      <c r="CS259" s="167">
        <f t="shared" si="627"/>
        <v>4.2849999999999997E-3</v>
      </c>
      <c r="CT259" s="40"/>
      <c r="CU259" s="59"/>
      <c r="CV259" s="179">
        <f t="shared" si="628"/>
        <v>0</v>
      </c>
      <c r="CW259" s="163">
        <f t="shared" si="646"/>
        <v>0</v>
      </c>
      <c r="CX259" s="39"/>
      <c r="CY259" s="189"/>
      <c r="CZ259" s="179">
        <f t="shared" si="629"/>
        <v>0</v>
      </c>
      <c r="DA259" s="163">
        <f t="shared" si="647"/>
        <v>0</v>
      </c>
      <c r="DB259" s="39"/>
      <c r="DC259" s="63"/>
      <c r="DD259" s="179">
        <f t="shared" si="630"/>
        <v>0</v>
      </c>
      <c r="DE259" s="163">
        <f t="shared" si="648"/>
        <v>0</v>
      </c>
      <c r="DF259" s="39"/>
      <c r="DG259" s="62"/>
      <c r="DH259" s="729">
        <f t="shared" si="631"/>
        <v>0</v>
      </c>
      <c r="DI259" s="72">
        <f t="shared" si="649"/>
        <v>0</v>
      </c>
      <c r="DJ259" s="40"/>
      <c r="DK259" s="59"/>
      <c r="DL259" s="163">
        <f t="shared" si="632"/>
        <v>0</v>
      </c>
      <c r="DM259" s="178">
        <f t="shared" si="650"/>
        <v>0</v>
      </c>
      <c r="DN259" s="39"/>
      <c r="DO259" s="63"/>
      <c r="DP259" s="179">
        <f t="shared" si="633"/>
        <v>0</v>
      </c>
      <c r="DQ259" s="221">
        <f t="shared" si="651"/>
        <v>0</v>
      </c>
      <c r="DR259" s="305"/>
    </row>
    <row r="260" spans="1:122" ht="15" customHeight="1" outlineLevel="1" x14ac:dyDescent="0.25">
      <c r="A260" s="46">
        <f t="shared" si="683"/>
        <v>43347</v>
      </c>
      <c r="B260" s="23">
        <v>882</v>
      </c>
      <c r="C260" s="185">
        <v>7.8</v>
      </c>
      <c r="D260" s="24">
        <v>1</v>
      </c>
      <c r="E260" s="26">
        <v>7679</v>
      </c>
      <c r="F260" s="26">
        <f t="shared" si="652"/>
        <v>7679</v>
      </c>
      <c r="G260" s="163">
        <f t="shared" si="653"/>
        <v>6772.8779999999997</v>
      </c>
      <c r="H260" s="24">
        <v>1</v>
      </c>
      <c r="I260" s="26">
        <v>554</v>
      </c>
      <c r="J260" s="26">
        <f t="shared" si="654"/>
        <v>554</v>
      </c>
      <c r="K260" s="163">
        <f t="shared" si="655"/>
        <v>488.62799999999999</v>
      </c>
      <c r="L260" s="49">
        <v>85.9</v>
      </c>
      <c r="M260" s="41">
        <v>347.8</v>
      </c>
      <c r="N260" s="26">
        <v>30</v>
      </c>
      <c r="O260" s="26">
        <f t="shared" si="656"/>
        <v>8729.9999999999982</v>
      </c>
      <c r="P260" s="163">
        <f t="shared" si="657"/>
        <v>7699.8599999999979</v>
      </c>
      <c r="Q260" s="24">
        <v>20</v>
      </c>
      <c r="R260" s="41">
        <v>18.5</v>
      </c>
      <c r="S260" s="41">
        <f t="shared" si="658"/>
        <v>370</v>
      </c>
      <c r="T260" s="168">
        <f t="shared" si="659"/>
        <v>326.33999999999997</v>
      </c>
      <c r="U260" s="28">
        <v>120</v>
      </c>
      <c r="V260" s="221">
        <f t="shared" ref="V260" si="773">IF(U260=0,0,AVERAGE(B258:B260)*(U260)/1000)</f>
        <v>79.28</v>
      </c>
      <c r="W260" s="185">
        <v>8.8000000000000007</v>
      </c>
      <c r="X260" s="27">
        <v>1</v>
      </c>
      <c r="Y260" s="26">
        <v>359</v>
      </c>
      <c r="Z260" s="186">
        <f t="shared" si="661"/>
        <v>359</v>
      </c>
      <c r="AA260" s="221">
        <f t="shared" si="669"/>
        <v>316.63799999999998</v>
      </c>
      <c r="AB260" s="49">
        <v>86.5</v>
      </c>
      <c r="AC260" s="41">
        <v>88.7</v>
      </c>
      <c r="AD260" s="26">
        <v>98</v>
      </c>
      <c r="AE260" s="186">
        <f t="shared" si="662"/>
        <v>22.448979591836764</v>
      </c>
      <c r="AF260" s="163">
        <f t="shared" si="670"/>
        <v>19.800000000000026</v>
      </c>
      <c r="AG260" s="224">
        <v>1</v>
      </c>
      <c r="AH260" s="41">
        <v>1.21</v>
      </c>
      <c r="AI260" s="187">
        <f t="shared" si="663"/>
        <v>1.21</v>
      </c>
      <c r="AJ260" s="168">
        <f t="shared" si="671"/>
        <v>1.0672200000000001</v>
      </c>
      <c r="AK260" s="870"/>
      <c r="AL260" s="731">
        <v>10</v>
      </c>
      <c r="AM260" s="163">
        <f t="shared" ref="AM260" si="774">IF(AL260=0,0,AVERAGE(B255:B260)*(AL260)/1000)</f>
        <v>6.251666666666666</v>
      </c>
      <c r="AN260" s="29">
        <f t="shared" si="599"/>
        <v>95.324912097929413</v>
      </c>
      <c r="AO260" s="25">
        <f t="shared" si="665"/>
        <v>99.742852467447463</v>
      </c>
      <c r="AP260" s="273">
        <f t="shared" si="666"/>
        <v>99.672972972972971</v>
      </c>
      <c r="AQ260" s="259">
        <v>53.61</v>
      </c>
      <c r="AR260" s="49"/>
      <c r="AS260" s="41"/>
      <c r="AT260" s="41"/>
      <c r="AU260" s="71">
        <f t="shared" si="667"/>
        <v>0</v>
      </c>
      <c r="AV260" s="222"/>
      <c r="AW260" s="199"/>
      <c r="AX260" s="7" t="s">
        <v>334</v>
      </c>
      <c r="AY260" s="188"/>
      <c r="AZ260" s="39"/>
      <c r="BA260" s="58">
        <v>73</v>
      </c>
      <c r="BB260" s="179">
        <f t="shared" si="616"/>
        <v>64.385999999999996</v>
      </c>
      <c r="BC260" s="163">
        <f t="shared" si="636"/>
        <v>64.385999999999996</v>
      </c>
      <c r="BD260" s="40"/>
      <c r="BE260" s="58">
        <v>0.44</v>
      </c>
      <c r="BF260" s="179">
        <f t="shared" si="617"/>
        <v>0.38807999999999998</v>
      </c>
      <c r="BG260" s="163">
        <f t="shared" si="637"/>
        <v>0.38807999999999998</v>
      </c>
      <c r="BH260" s="40" t="s">
        <v>94</v>
      </c>
      <c r="BI260" s="885">
        <v>0.01</v>
      </c>
      <c r="BJ260" s="163">
        <f t="shared" si="618"/>
        <v>4.4099999999999999E-3</v>
      </c>
      <c r="BK260" s="40"/>
      <c r="BL260" s="61">
        <v>0.75</v>
      </c>
      <c r="BM260" s="179">
        <f t="shared" si="619"/>
        <v>0.66149999999999998</v>
      </c>
      <c r="BN260" s="163">
        <f t="shared" si="638"/>
        <v>0.66149999999999998</v>
      </c>
      <c r="BO260" s="39"/>
      <c r="BP260" s="57">
        <v>161.96</v>
      </c>
      <c r="BQ260" s="179">
        <f t="shared" si="620"/>
        <v>142.84872000000001</v>
      </c>
      <c r="BR260" s="163">
        <f t="shared" si="639"/>
        <v>142.84872000000001</v>
      </c>
      <c r="BS260" s="39"/>
      <c r="BT260" s="62">
        <v>19.96</v>
      </c>
      <c r="BU260" s="179">
        <f t="shared" si="621"/>
        <v>17.60472</v>
      </c>
      <c r="BV260" s="163">
        <f t="shared" si="640"/>
        <v>17.60472</v>
      </c>
      <c r="BW260" s="39"/>
      <c r="BX260" s="56">
        <v>0.63</v>
      </c>
      <c r="BY260" s="178">
        <f t="shared" si="622"/>
        <v>0.55565999999999993</v>
      </c>
      <c r="BZ260" s="163">
        <f t="shared" si="641"/>
        <v>0.55565999999999993</v>
      </c>
      <c r="CA260" s="40"/>
      <c r="CB260" s="58">
        <v>0.05</v>
      </c>
      <c r="CC260" s="179">
        <f t="shared" si="623"/>
        <v>4.41E-2</v>
      </c>
      <c r="CD260" s="163">
        <f t="shared" si="642"/>
        <v>4.41E-2</v>
      </c>
      <c r="CE260" s="39"/>
      <c r="CF260" s="62">
        <v>253.29</v>
      </c>
      <c r="CG260" s="179">
        <f t="shared" si="624"/>
        <v>223.40178</v>
      </c>
      <c r="CH260" s="163">
        <f t="shared" si="643"/>
        <v>223.40178</v>
      </c>
      <c r="CI260" s="39"/>
      <c r="CJ260" s="56">
        <v>0.55000000000000004</v>
      </c>
      <c r="CK260" s="178">
        <f t="shared" si="625"/>
        <v>0.48510000000000003</v>
      </c>
      <c r="CL260" s="163">
        <f t="shared" si="644"/>
        <v>0.48510000000000003</v>
      </c>
      <c r="CM260" s="40" t="s">
        <v>94</v>
      </c>
      <c r="CN260" s="86">
        <v>0.13</v>
      </c>
      <c r="CO260" s="179">
        <f t="shared" si="626"/>
        <v>5.7330000000000006E-2</v>
      </c>
      <c r="CP260" s="163">
        <f t="shared" si="645"/>
        <v>0.11466000000000001</v>
      </c>
      <c r="CQ260" s="228"/>
      <c r="CR260" s="61">
        <v>0.01</v>
      </c>
      <c r="CS260" s="167">
        <f t="shared" si="627"/>
        <v>8.8199999999999997E-3</v>
      </c>
      <c r="CT260" s="40" t="s">
        <v>94</v>
      </c>
      <c r="CU260" s="59">
        <v>0.03</v>
      </c>
      <c r="CV260" s="179">
        <f t="shared" si="628"/>
        <v>1.3229999999999999E-2</v>
      </c>
      <c r="CW260" s="163">
        <f t="shared" si="646"/>
        <v>2.6459999999999997E-2</v>
      </c>
      <c r="CX260" s="39"/>
      <c r="CY260" s="189">
        <v>0.46</v>
      </c>
      <c r="CZ260" s="179">
        <f t="shared" si="629"/>
        <v>0.40572000000000003</v>
      </c>
      <c r="DA260" s="163">
        <f t="shared" si="647"/>
        <v>0.40572000000000003</v>
      </c>
      <c r="DB260" s="39"/>
      <c r="DC260" s="63">
        <v>0.15</v>
      </c>
      <c r="DD260" s="179">
        <f t="shared" si="630"/>
        <v>0.13229999999999997</v>
      </c>
      <c r="DE260" s="163">
        <f t="shared" si="648"/>
        <v>0.13229999999999997</v>
      </c>
      <c r="DF260" s="39"/>
      <c r="DG260" s="62">
        <v>0.1</v>
      </c>
      <c r="DH260" s="729">
        <f t="shared" si="631"/>
        <v>8.8200000000000001E-2</v>
      </c>
      <c r="DI260" s="72">
        <f t="shared" si="649"/>
        <v>8.8200000000000001E-2</v>
      </c>
      <c r="DJ260" s="40" t="s">
        <v>94</v>
      </c>
      <c r="DK260" s="59">
        <v>0.05</v>
      </c>
      <c r="DL260" s="163">
        <f t="shared" si="632"/>
        <v>2.205E-2</v>
      </c>
      <c r="DM260" s="178">
        <f t="shared" si="650"/>
        <v>4.41E-2</v>
      </c>
      <c r="DN260" s="39"/>
      <c r="DO260" s="63">
        <v>0.28999999999999998</v>
      </c>
      <c r="DP260" s="179">
        <f t="shared" si="633"/>
        <v>0.25577999999999995</v>
      </c>
      <c r="DQ260" s="221">
        <f t="shared" si="651"/>
        <v>0.25577999999999995</v>
      </c>
      <c r="DR260" s="305"/>
    </row>
    <row r="261" spans="1:122" ht="15" customHeight="1" outlineLevel="1" x14ac:dyDescent="0.25">
      <c r="A261" s="46">
        <f t="shared" si="683"/>
        <v>43348</v>
      </c>
      <c r="B261" s="23">
        <v>746</v>
      </c>
      <c r="C261" s="185">
        <v>7.8</v>
      </c>
      <c r="D261" s="24">
        <v>1</v>
      </c>
      <c r="E261" s="26">
        <v>7252</v>
      </c>
      <c r="F261" s="26">
        <f t="shared" si="652"/>
        <v>7252</v>
      </c>
      <c r="G261" s="163">
        <f t="shared" si="653"/>
        <v>5409.9920000000002</v>
      </c>
      <c r="H261" s="24">
        <v>1</v>
      </c>
      <c r="I261" s="26">
        <v>366</v>
      </c>
      <c r="J261" s="26">
        <f t="shared" si="654"/>
        <v>366</v>
      </c>
      <c r="K261" s="163">
        <f t="shared" si="655"/>
        <v>273.036</v>
      </c>
      <c r="L261" s="49">
        <v>86.4</v>
      </c>
      <c r="M261" s="41">
        <v>361.7</v>
      </c>
      <c r="N261" s="26">
        <v>31.5</v>
      </c>
      <c r="O261" s="26">
        <f t="shared" si="656"/>
        <v>8739.682539682537</v>
      </c>
      <c r="P261" s="163">
        <f t="shared" si="657"/>
        <v>6519.8031746031729</v>
      </c>
      <c r="Q261" s="24">
        <v>20</v>
      </c>
      <c r="R261" s="41">
        <v>14.2</v>
      </c>
      <c r="S261" s="41">
        <f t="shared" si="658"/>
        <v>284</v>
      </c>
      <c r="T261" s="168">
        <f t="shared" si="659"/>
        <v>211.864</v>
      </c>
      <c r="U261" s="28"/>
      <c r="V261" s="221">
        <f t="shared" ref="V261" si="775">IF(U261=0,0,IF(COUNT(B261)=0,0,(AVERAGE(B261)*U261/1000)))</f>
        <v>0</v>
      </c>
      <c r="W261" s="185">
        <v>8.75</v>
      </c>
      <c r="X261" s="27">
        <v>1</v>
      </c>
      <c r="Y261" s="26">
        <v>182</v>
      </c>
      <c r="Z261" s="186">
        <f t="shared" si="661"/>
        <v>182</v>
      </c>
      <c r="AA261" s="221">
        <f t="shared" si="669"/>
        <v>135.77199999999999</v>
      </c>
      <c r="AB261" s="49">
        <v>86.8</v>
      </c>
      <c r="AC261" s="41">
        <v>88.8</v>
      </c>
      <c r="AD261" s="26">
        <v>99.5</v>
      </c>
      <c r="AE261" s="186">
        <f t="shared" si="662"/>
        <v>20.100502512562816</v>
      </c>
      <c r="AF261" s="163">
        <f t="shared" si="670"/>
        <v>14.994974874371861</v>
      </c>
      <c r="AG261" s="224">
        <v>1</v>
      </c>
      <c r="AH261" s="41">
        <v>0.91</v>
      </c>
      <c r="AI261" s="187">
        <f t="shared" si="663"/>
        <v>0.91</v>
      </c>
      <c r="AJ261" s="168">
        <f t="shared" si="671"/>
        <v>0.67886000000000002</v>
      </c>
      <c r="AK261" s="870"/>
      <c r="AL261" s="731"/>
      <c r="AM261" s="163">
        <f t="shared" ref="AM261" si="776">IF(AL261=0,0,AVERAGE(B254:B261)*(AL261)/1000)</f>
        <v>0</v>
      </c>
      <c r="AN261" s="29">
        <f t="shared" si="599"/>
        <v>97.490347490347489</v>
      </c>
      <c r="AO261" s="25">
        <f t="shared" si="665"/>
        <v>99.770008779823556</v>
      </c>
      <c r="AP261" s="273">
        <f t="shared" si="666"/>
        <v>99.679577464788721</v>
      </c>
      <c r="AQ261" s="73">
        <v>53.3</v>
      </c>
      <c r="AR261" s="49">
        <v>21.853200000000001</v>
      </c>
      <c r="AS261" s="41">
        <v>25.541</v>
      </c>
      <c r="AT261" s="41">
        <v>24.226700000000001</v>
      </c>
      <c r="AU261" s="72">
        <f t="shared" si="667"/>
        <v>64.360865556700489</v>
      </c>
      <c r="AV261" s="222"/>
      <c r="AW261" s="199"/>
      <c r="AX261" s="7"/>
      <c r="AY261" s="188"/>
      <c r="AZ261" s="39"/>
      <c r="BA261" s="58"/>
      <c r="BB261" s="179">
        <f t="shared" si="616"/>
        <v>0</v>
      </c>
      <c r="BC261" s="163">
        <f t="shared" si="636"/>
        <v>0</v>
      </c>
      <c r="BD261" s="40"/>
      <c r="BE261" s="58"/>
      <c r="BF261" s="179">
        <f t="shared" si="617"/>
        <v>0</v>
      </c>
      <c r="BG261" s="163">
        <f t="shared" si="637"/>
        <v>0</v>
      </c>
      <c r="BH261" s="40" t="s">
        <v>94</v>
      </c>
      <c r="BI261" s="885">
        <v>0.01</v>
      </c>
      <c r="BJ261" s="163">
        <f t="shared" si="618"/>
        <v>3.7299999999999998E-3</v>
      </c>
      <c r="BK261" s="40"/>
      <c r="BL261" s="61"/>
      <c r="BM261" s="179">
        <f t="shared" si="619"/>
        <v>0</v>
      </c>
      <c r="BN261" s="163">
        <f t="shared" si="638"/>
        <v>0</v>
      </c>
      <c r="BO261" s="39"/>
      <c r="BP261" s="57"/>
      <c r="BQ261" s="179">
        <f t="shared" si="620"/>
        <v>0</v>
      </c>
      <c r="BR261" s="163">
        <f t="shared" si="639"/>
        <v>0</v>
      </c>
      <c r="BS261" s="39"/>
      <c r="BT261" s="62"/>
      <c r="BU261" s="179">
        <f t="shared" si="621"/>
        <v>0</v>
      </c>
      <c r="BV261" s="163">
        <f t="shared" si="640"/>
        <v>0</v>
      </c>
      <c r="BW261" s="39"/>
      <c r="BX261" s="56"/>
      <c r="BY261" s="178">
        <f t="shared" si="622"/>
        <v>0</v>
      </c>
      <c r="BZ261" s="163">
        <f t="shared" si="641"/>
        <v>0</v>
      </c>
      <c r="CA261" s="40"/>
      <c r="CB261" s="58"/>
      <c r="CC261" s="179">
        <f t="shared" si="623"/>
        <v>0</v>
      </c>
      <c r="CD261" s="163">
        <f t="shared" si="642"/>
        <v>0</v>
      </c>
      <c r="CE261" s="39"/>
      <c r="CF261" s="62"/>
      <c r="CG261" s="179">
        <f t="shared" si="624"/>
        <v>0</v>
      </c>
      <c r="CH261" s="163">
        <f t="shared" si="643"/>
        <v>0</v>
      </c>
      <c r="CI261" s="39"/>
      <c r="CJ261" s="56"/>
      <c r="CK261" s="178">
        <f t="shared" si="625"/>
        <v>0</v>
      </c>
      <c r="CL261" s="163">
        <f t="shared" si="644"/>
        <v>0</v>
      </c>
      <c r="CM261" s="40"/>
      <c r="CN261" s="86"/>
      <c r="CO261" s="179">
        <f t="shared" si="626"/>
        <v>0</v>
      </c>
      <c r="CP261" s="163">
        <f t="shared" si="645"/>
        <v>0</v>
      </c>
      <c r="CQ261" s="228" t="s">
        <v>94</v>
      </c>
      <c r="CR261" s="61">
        <v>0.01</v>
      </c>
      <c r="CS261" s="167">
        <f t="shared" si="627"/>
        <v>3.7299999999999998E-3</v>
      </c>
      <c r="CT261" s="40"/>
      <c r="CU261" s="59"/>
      <c r="CV261" s="179">
        <f t="shared" si="628"/>
        <v>0</v>
      </c>
      <c r="CW261" s="163">
        <f t="shared" si="646"/>
        <v>0</v>
      </c>
      <c r="CX261" s="39"/>
      <c r="CY261" s="189"/>
      <c r="CZ261" s="179">
        <f t="shared" si="629"/>
        <v>0</v>
      </c>
      <c r="DA261" s="163">
        <f t="shared" si="647"/>
        <v>0</v>
      </c>
      <c r="DB261" s="39"/>
      <c r="DC261" s="63"/>
      <c r="DD261" s="179">
        <f t="shared" si="630"/>
        <v>0</v>
      </c>
      <c r="DE261" s="163">
        <f t="shared" si="648"/>
        <v>0</v>
      </c>
      <c r="DF261" s="39"/>
      <c r="DG261" s="62"/>
      <c r="DH261" s="729">
        <f t="shared" si="631"/>
        <v>0</v>
      </c>
      <c r="DI261" s="72">
        <f t="shared" si="649"/>
        <v>0</v>
      </c>
      <c r="DJ261" s="40"/>
      <c r="DK261" s="59"/>
      <c r="DL261" s="163">
        <f t="shared" si="632"/>
        <v>0</v>
      </c>
      <c r="DM261" s="178">
        <f t="shared" si="650"/>
        <v>0</v>
      </c>
      <c r="DN261" s="39"/>
      <c r="DO261" s="63"/>
      <c r="DP261" s="179">
        <f t="shared" si="633"/>
        <v>0</v>
      </c>
      <c r="DQ261" s="221">
        <f t="shared" si="651"/>
        <v>0</v>
      </c>
      <c r="DR261" s="305"/>
    </row>
    <row r="262" spans="1:122" ht="15" customHeight="1" outlineLevel="1" x14ac:dyDescent="0.25">
      <c r="A262" s="46">
        <f t="shared" si="683"/>
        <v>43349</v>
      </c>
      <c r="B262" s="23">
        <v>852</v>
      </c>
      <c r="C262" s="185">
        <v>7.95</v>
      </c>
      <c r="D262" s="24">
        <v>1</v>
      </c>
      <c r="E262" s="26">
        <v>6280</v>
      </c>
      <c r="F262" s="26">
        <f t="shared" si="652"/>
        <v>6280</v>
      </c>
      <c r="G262" s="163">
        <f t="shared" si="653"/>
        <v>5350.56</v>
      </c>
      <c r="H262" s="24">
        <v>1</v>
      </c>
      <c r="I262" s="26">
        <v>330</v>
      </c>
      <c r="J262" s="26">
        <f t="shared" si="654"/>
        <v>330</v>
      </c>
      <c r="K262" s="163">
        <f t="shared" si="655"/>
        <v>281.16000000000003</v>
      </c>
      <c r="L262" s="49">
        <v>86.6</v>
      </c>
      <c r="M262" s="41">
        <v>360</v>
      </c>
      <c r="N262" s="26">
        <v>36.5</v>
      </c>
      <c r="O262" s="26">
        <f t="shared" si="656"/>
        <v>7490.41095890411</v>
      </c>
      <c r="P262" s="163">
        <f t="shared" si="657"/>
        <v>6381.8301369863011</v>
      </c>
      <c r="Q262" s="24">
        <v>20</v>
      </c>
      <c r="R262" s="41">
        <v>11.9</v>
      </c>
      <c r="S262" s="41">
        <f t="shared" si="658"/>
        <v>238</v>
      </c>
      <c r="T262" s="168">
        <f t="shared" si="659"/>
        <v>202.77600000000001</v>
      </c>
      <c r="U262" s="28"/>
      <c r="V262" s="221">
        <f t="shared" ref="V262" si="777">IF(U262=0,0,AVERAGE(B260:B262)*(U262)/1000)</f>
        <v>0</v>
      </c>
      <c r="W262" s="185">
        <v>8.7100000000000009</v>
      </c>
      <c r="X262" s="27">
        <v>1</v>
      </c>
      <c r="Y262" s="26">
        <v>152</v>
      </c>
      <c r="Z262" s="186">
        <f t="shared" si="661"/>
        <v>152</v>
      </c>
      <c r="AA262" s="221">
        <f t="shared" si="669"/>
        <v>129.50399999999999</v>
      </c>
      <c r="AB262" s="49">
        <v>86.4</v>
      </c>
      <c r="AC262" s="41">
        <v>88.4</v>
      </c>
      <c r="AD262" s="26">
        <v>93.5</v>
      </c>
      <c r="AE262" s="186">
        <f t="shared" si="662"/>
        <v>21.390374331550802</v>
      </c>
      <c r="AF262" s="163">
        <f t="shared" si="670"/>
        <v>18.224598930481282</v>
      </c>
      <c r="AG262" s="224">
        <v>1</v>
      </c>
      <c r="AH262" s="41">
        <v>0.88900000000000001</v>
      </c>
      <c r="AI262" s="187">
        <f t="shared" si="663"/>
        <v>0.88900000000000001</v>
      </c>
      <c r="AJ262" s="168">
        <f t="shared" si="671"/>
        <v>0.75742799999999999</v>
      </c>
      <c r="AK262" s="870"/>
      <c r="AL262" s="731"/>
      <c r="AM262" s="163">
        <f t="shared" ref="AM262" si="778">IF(AL262=0,0,AVERAGE(B257:B262)*(AL262)/1000)</f>
        <v>0</v>
      </c>
      <c r="AN262" s="29">
        <f t="shared" si="599"/>
        <v>97.579617834394909</v>
      </c>
      <c r="AO262" s="25">
        <f t="shared" si="665"/>
        <v>99.714429896451506</v>
      </c>
      <c r="AP262" s="273">
        <f t="shared" si="666"/>
        <v>99.626470588235293</v>
      </c>
      <c r="AQ262" s="259">
        <v>53</v>
      </c>
      <c r="AR262" s="49"/>
      <c r="AS262" s="41"/>
      <c r="AT262" s="41"/>
      <c r="AU262" s="71">
        <f t="shared" si="667"/>
        <v>0</v>
      </c>
      <c r="AV262" s="222"/>
      <c r="AW262" s="199"/>
      <c r="AX262" s="7"/>
      <c r="AY262" s="188"/>
      <c r="AZ262" s="39"/>
      <c r="BA262" s="58"/>
      <c r="BB262" s="179">
        <f t="shared" si="616"/>
        <v>0</v>
      </c>
      <c r="BC262" s="163">
        <f t="shared" si="636"/>
        <v>0</v>
      </c>
      <c r="BD262" s="40"/>
      <c r="BE262" s="58"/>
      <c r="BF262" s="179">
        <f t="shared" si="617"/>
        <v>0</v>
      </c>
      <c r="BG262" s="163">
        <f t="shared" si="637"/>
        <v>0</v>
      </c>
      <c r="BH262" s="40" t="s">
        <v>94</v>
      </c>
      <c r="BI262" s="885">
        <v>0.01</v>
      </c>
      <c r="BJ262" s="163">
        <f t="shared" si="618"/>
        <v>4.2599999999999999E-3</v>
      </c>
      <c r="BK262" s="40"/>
      <c r="BL262" s="61"/>
      <c r="BM262" s="179">
        <f t="shared" si="619"/>
        <v>0</v>
      </c>
      <c r="BN262" s="163">
        <f t="shared" si="638"/>
        <v>0</v>
      </c>
      <c r="BO262" s="39"/>
      <c r="BP262" s="57"/>
      <c r="BQ262" s="179">
        <f t="shared" si="620"/>
        <v>0</v>
      </c>
      <c r="BR262" s="163">
        <f t="shared" si="639"/>
        <v>0</v>
      </c>
      <c r="BS262" s="39"/>
      <c r="BT262" s="62"/>
      <c r="BU262" s="179">
        <f t="shared" si="621"/>
        <v>0</v>
      </c>
      <c r="BV262" s="163">
        <f t="shared" si="640"/>
        <v>0</v>
      </c>
      <c r="BW262" s="39"/>
      <c r="BX262" s="56"/>
      <c r="BY262" s="178">
        <f t="shared" si="622"/>
        <v>0</v>
      </c>
      <c r="BZ262" s="163">
        <f t="shared" si="641"/>
        <v>0</v>
      </c>
      <c r="CA262" s="40"/>
      <c r="CB262" s="58"/>
      <c r="CC262" s="179">
        <f t="shared" si="623"/>
        <v>0</v>
      </c>
      <c r="CD262" s="163">
        <f t="shared" si="642"/>
        <v>0</v>
      </c>
      <c r="CE262" s="39"/>
      <c r="CF262" s="62"/>
      <c r="CG262" s="179">
        <f t="shared" si="624"/>
        <v>0</v>
      </c>
      <c r="CH262" s="163">
        <f t="shared" si="643"/>
        <v>0</v>
      </c>
      <c r="CI262" s="39"/>
      <c r="CJ262" s="56"/>
      <c r="CK262" s="178">
        <f t="shared" si="625"/>
        <v>0</v>
      </c>
      <c r="CL262" s="163">
        <f t="shared" si="644"/>
        <v>0</v>
      </c>
      <c r="CM262" s="40"/>
      <c r="CN262" s="86"/>
      <c r="CO262" s="179">
        <f t="shared" si="626"/>
        <v>0</v>
      </c>
      <c r="CP262" s="163">
        <f t="shared" si="645"/>
        <v>0</v>
      </c>
      <c r="CQ262" s="228" t="s">
        <v>94</v>
      </c>
      <c r="CR262" s="61">
        <v>0.01</v>
      </c>
      <c r="CS262" s="167">
        <f t="shared" si="627"/>
        <v>4.2599999999999999E-3</v>
      </c>
      <c r="CT262" s="40"/>
      <c r="CU262" s="59"/>
      <c r="CV262" s="179">
        <f t="shared" si="628"/>
        <v>0</v>
      </c>
      <c r="CW262" s="163">
        <f t="shared" si="646"/>
        <v>0</v>
      </c>
      <c r="CX262" s="39"/>
      <c r="CY262" s="189"/>
      <c r="CZ262" s="179">
        <f t="shared" si="629"/>
        <v>0</v>
      </c>
      <c r="DA262" s="163">
        <f t="shared" si="647"/>
        <v>0</v>
      </c>
      <c r="DB262" s="39"/>
      <c r="DC262" s="63"/>
      <c r="DD262" s="179">
        <f t="shared" si="630"/>
        <v>0</v>
      </c>
      <c r="DE262" s="163">
        <f t="shared" si="648"/>
        <v>0</v>
      </c>
      <c r="DF262" s="39"/>
      <c r="DG262" s="62"/>
      <c r="DH262" s="729">
        <f t="shared" si="631"/>
        <v>0</v>
      </c>
      <c r="DI262" s="72">
        <f t="shared" si="649"/>
        <v>0</v>
      </c>
      <c r="DJ262" s="40"/>
      <c r="DK262" s="59"/>
      <c r="DL262" s="163">
        <f t="shared" si="632"/>
        <v>0</v>
      </c>
      <c r="DM262" s="178">
        <f t="shared" si="650"/>
        <v>0</v>
      </c>
      <c r="DN262" s="39"/>
      <c r="DO262" s="63"/>
      <c r="DP262" s="179">
        <f t="shared" si="633"/>
        <v>0</v>
      </c>
      <c r="DQ262" s="221">
        <f t="shared" si="651"/>
        <v>0</v>
      </c>
      <c r="DR262" s="305"/>
    </row>
    <row r="263" spans="1:122" ht="15" customHeight="1" outlineLevel="1" x14ac:dyDescent="0.25">
      <c r="A263" s="46">
        <f t="shared" si="683"/>
        <v>43350</v>
      </c>
      <c r="B263" s="23">
        <v>879</v>
      </c>
      <c r="C263" s="185">
        <v>7.6</v>
      </c>
      <c r="D263" s="24">
        <v>1</v>
      </c>
      <c r="E263" s="26">
        <v>5260</v>
      </c>
      <c r="F263" s="26">
        <f t="shared" si="652"/>
        <v>5260</v>
      </c>
      <c r="G263" s="163">
        <f t="shared" si="653"/>
        <v>4623.54</v>
      </c>
      <c r="H263" s="24">
        <v>1</v>
      </c>
      <c r="I263" s="26">
        <v>400</v>
      </c>
      <c r="J263" s="26">
        <f t="shared" si="654"/>
        <v>400</v>
      </c>
      <c r="K263" s="163">
        <f t="shared" si="655"/>
        <v>351.6</v>
      </c>
      <c r="L263" s="49">
        <v>89.3</v>
      </c>
      <c r="M263" s="41">
        <v>308.5</v>
      </c>
      <c r="N263" s="26">
        <v>37</v>
      </c>
      <c r="O263" s="26">
        <f t="shared" si="656"/>
        <v>5924.3243243243242</v>
      </c>
      <c r="P263" s="163">
        <f t="shared" si="657"/>
        <v>5207.4810810810814</v>
      </c>
      <c r="Q263" s="24">
        <v>20</v>
      </c>
      <c r="R263" s="41">
        <v>8.35</v>
      </c>
      <c r="S263" s="41">
        <f t="shared" si="658"/>
        <v>167</v>
      </c>
      <c r="T263" s="168">
        <f t="shared" si="659"/>
        <v>146.79300000000001</v>
      </c>
      <c r="U263" s="28"/>
      <c r="V263" s="221">
        <f t="shared" ref="V263" si="779">IF(U263=0,0,IF(COUNT(B263)=0,0,(AVERAGE(B263)*U263/1000)))</f>
        <v>0</v>
      </c>
      <c r="W263" s="185">
        <v>8.6</v>
      </c>
      <c r="X263" s="27">
        <v>1</v>
      </c>
      <c r="Y263" s="26">
        <v>208</v>
      </c>
      <c r="Z263" s="186">
        <f t="shared" si="661"/>
        <v>208</v>
      </c>
      <c r="AA263" s="221">
        <f t="shared" si="669"/>
        <v>182.83199999999999</v>
      </c>
      <c r="AB263" s="49">
        <v>86.6</v>
      </c>
      <c r="AC263" s="41">
        <v>88.6</v>
      </c>
      <c r="AD263" s="26">
        <v>91</v>
      </c>
      <c r="AE263" s="186">
        <f t="shared" si="662"/>
        <v>21.978021978021978</v>
      </c>
      <c r="AF263" s="163">
        <f t="shared" si="670"/>
        <v>19.318681318681321</v>
      </c>
      <c r="AG263" s="224">
        <v>1</v>
      </c>
      <c r="AH263" s="41">
        <v>0.84</v>
      </c>
      <c r="AI263" s="187">
        <f t="shared" si="663"/>
        <v>0.84</v>
      </c>
      <c r="AJ263" s="168">
        <f t="shared" si="671"/>
        <v>0.73836000000000002</v>
      </c>
      <c r="AK263" s="870"/>
      <c r="AL263" s="731"/>
      <c r="AM263" s="163">
        <f t="shared" ref="AM263" si="780">IF(AL263=0,0,AVERAGE(B256:B263)*(AL263)/1000)</f>
        <v>0</v>
      </c>
      <c r="AN263" s="29">
        <f t="shared" ref="AN263:AN326" si="781">IF(B263=0,0,IF(F263&gt;0,SUM((F263-Z263)/F263*100),0))</f>
        <v>96.045627376425855</v>
      </c>
      <c r="AO263" s="25">
        <f t="shared" si="665"/>
        <v>99.629020614422075</v>
      </c>
      <c r="AP263" s="273">
        <f t="shared" si="666"/>
        <v>99.497005988023943</v>
      </c>
      <c r="AQ263" s="73">
        <v>52.5</v>
      </c>
      <c r="AR263" s="49"/>
      <c r="AS263" s="41"/>
      <c r="AT263" s="41"/>
      <c r="AU263" s="72">
        <f t="shared" si="667"/>
        <v>0</v>
      </c>
      <c r="AV263" s="222"/>
      <c r="AW263" s="199"/>
      <c r="AX263" s="7"/>
      <c r="AY263" s="188"/>
      <c r="AZ263" s="39"/>
      <c r="BA263" s="58"/>
      <c r="BB263" s="179">
        <f t="shared" si="616"/>
        <v>0</v>
      </c>
      <c r="BC263" s="163">
        <f t="shared" si="636"/>
        <v>0</v>
      </c>
      <c r="BD263" s="40"/>
      <c r="BE263" s="58"/>
      <c r="BF263" s="179">
        <f t="shared" si="617"/>
        <v>0</v>
      </c>
      <c r="BG263" s="163">
        <f t="shared" si="637"/>
        <v>0</v>
      </c>
      <c r="BH263" s="40" t="s">
        <v>94</v>
      </c>
      <c r="BI263" s="885">
        <v>0.01</v>
      </c>
      <c r="BJ263" s="163">
        <f t="shared" si="618"/>
        <v>4.3950000000000005E-3</v>
      </c>
      <c r="BK263" s="40"/>
      <c r="BL263" s="61"/>
      <c r="BM263" s="179">
        <f t="shared" si="619"/>
        <v>0</v>
      </c>
      <c r="BN263" s="163">
        <f t="shared" si="638"/>
        <v>0</v>
      </c>
      <c r="BO263" s="39"/>
      <c r="BP263" s="57"/>
      <c r="BQ263" s="179">
        <f t="shared" si="620"/>
        <v>0</v>
      </c>
      <c r="BR263" s="163">
        <f t="shared" si="639"/>
        <v>0</v>
      </c>
      <c r="BS263" s="39"/>
      <c r="BT263" s="62"/>
      <c r="BU263" s="179">
        <f t="shared" si="621"/>
        <v>0</v>
      </c>
      <c r="BV263" s="163">
        <f t="shared" si="640"/>
        <v>0</v>
      </c>
      <c r="BW263" s="39"/>
      <c r="BX263" s="56"/>
      <c r="BY263" s="178">
        <f t="shared" si="622"/>
        <v>0</v>
      </c>
      <c r="BZ263" s="163">
        <f t="shared" si="641"/>
        <v>0</v>
      </c>
      <c r="CA263" s="40"/>
      <c r="CB263" s="58"/>
      <c r="CC263" s="179">
        <f t="shared" si="623"/>
        <v>0</v>
      </c>
      <c r="CD263" s="163">
        <f t="shared" si="642"/>
        <v>0</v>
      </c>
      <c r="CE263" s="39"/>
      <c r="CF263" s="62"/>
      <c r="CG263" s="179">
        <f t="shared" si="624"/>
        <v>0</v>
      </c>
      <c r="CH263" s="163">
        <f t="shared" si="643"/>
        <v>0</v>
      </c>
      <c r="CI263" s="39"/>
      <c r="CJ263" s="56"/>
      <c r="CK263" s="178">
        <f t="shared" si="625"/>
        <v>0</v>
      </c>
      <c r="CL263" s="163">
        <f t="shared" si="644"/>
        <v>0</v>
      </c>
      <c r="CM263" s="40"/>
      <c r="CN263" s="86"/>
      <c r="CO263" s="179">
        <f t="shared" si="626"/>
        <v>0</v>
      </c>
      <c r="CP263" s="163">
        <f t="shared" si="645"/>
        <v>0</v>
      </c>
      <c r="CQ263" s="228" t="s">
        <v>94</v>
      </c>
      <c r="CR263" s="61">
        <v>0.01</v>
      </c>
      <c r="CS263" s="167">
        <f t="shared" si="627"/>
        <v>4.3950000000000005E-3</v>
      </c>
      <c r="CT263" s="40"/>
      <c r="CU263" s="59"/>
      <c r="CV263" s="179">
        <f t="shared" si="628"/>
        <v>0</v>
      </c>
      <c r="CW263" s="163">
        <f t="shared" si="646"/>
        <v>0</v>
      </c>
      <c r="CX263" s="39"/>
      <c r="CY263" s="189"/>
      <c r="CZ263" s="179">
        <f t="shared" si="629"/>
        <v>0</v>
      </c>
      <c r="DA263" s="163">
        <f t="shared" si="647"/>
        <v>0</v>
      </c>
      <c r="DB263" s="39"/>
      <c r="DC263" s="63"/>
      <c r="DD263" s="179">
        <f t="shared" si="630"/>
        <v>0</v>
      </c>
      <c r="DE263" s="163">
        <f t="shared" si="648"/>
        <v>0</v>
      </c>
      <c r="DF263" s="39"/>
      <c r="DG263" s="62"/>
      <c r="DH263" s="729">
        <f t="shared" si="631"/>
        <v>0</v>
      </c>
      <c r="DI263" s="72">
        <f t="shared" si="649"/>
        <v>0</v>
      </c>
      <c r="DJ263" s="40"/>
      <c r="DK263" s="59"/>
      <c r="DL263" s="163">
        <f t="shared" si="632"/>
        <v>0</v>
      </c>
      <c r="DM263" s="178">
        <f t="shared" si="650"/>
        <v>0</v>
      </c>
      <c r="DN263" s="39"/>
      <c r="DO263" s="63"/>
      <c r="DP263" s="179">
        <f t="shared" si="633"/>
        <v>0</v>
      </c>
      <c r="DQ263" s="221">
        <f t="shared" si="651"/>
        <v>0</v>
      </c>
      <c r="DR263" s="305"/>
    </row>
    <row r="264" spans="1:122" ht="15" customHeight="1" outlineLevel="1" x14ac:dyDescent="0.25">
      <c r="A264" s="46">
        <f t="shared" si="683"/>
        <v>43351</v>
      </c>
      <c r="B264" s="23"/>
      <c r="C264" s="185">
        <v>8.1999999999999993</v>
      </c>
      <c r="D264" s="24">
        <v>1</v>
      </c>
      <c r="E264" s="26">
        <v>7302</v>
      </c>
      <c r="F264" s="26">
        <f t="shared" si="652"/>
        <v>7302</v>
      </c>
      <c r="G264" s="163">
        <f t="shared" si="653"/>
        <v>0</v>
      </c>
      <c r="H264" s="24">
        <v>1</v>
      </c>
      <c r="I264" s="26">
        <v>654</v>
      </c>
      <c r="J264" s="26">
        <f t="shared" si="654"/>
        <v>654</v>
      </c>
      <c r="K264" s="163">
        <f t="shared" si="655"/>
        <v>0</v>
      </c>
      <c r="L264" s="49">
        <v>88.4</v>
      </c>
      <c r="M264" s="41">
        <v>318.89999999999998</v>
      </c>
      <c r="N264" s="26">
        <v>29</v>
      </c>
      <c r="O264" s="26">
        <f t="shared" si="656"/>
        <v>7948.2758620689647</v>
      </c>
      <c r="P264" s="163">
        <f t="shared" si="657"/>
        <v>0</v>
      </c>
      <c r="Q264" s="24">
        <v>20</v>
      </c>
      <c r="R264" s="41">
        <v>9.58</v>
      </c>
      <c r="S264" s="41">
        <f t="shared" si="658"/>
        <v>191.6</v>
      </c>
      <c r="T264" s="168">
        <f t="shared" si="659"/>
        <v>0</v>
      </c>
      <c r="U264" s="28"/>
      <c r="V264" s="221">
        <f t="shared" ref="V264" si="782">IF(U264=0,0,AVERAGE(B262:B264)*(U264)/1000)</f>
        <v>0</v>
      </c>
      <c r="W264" s="185">
        <v>8.6999999999999993</v>
      </c>
      <c r="X264" s="27">
        <v>1</v>
      </c>
      <c r="Y264" s="26">
        <v>386</v>
      </c>
      <c r="Z264" s="186">
        <f t="shared" si="661"/>
        <v>386</v>
      </c>
      <c r="AA264" s="221">
        <f t="shared" si="669"/>
        <v>0</v>
      </c>
      <c r="AB264" s="49">
        <v>88.2</v>
      </c>
      <c r="AC264" s="41">
        <v>89.9</v>
      </c>
      <c r="AD264" s="26">
        <v>96</v>
      </c>
      <c r="AE264" s="186">
        <f t="shared" si="662"/>
        <v>17.708333333333361</v>
      </c>
      <c r="AF264" s="163">
        <f t="shared" si="670"/>
        <v>0</v>
      </c>
      <c r="AG264" s="224">
        <v>1</v>
      </c>
      <c r="AH264" s="41">
        <v>0.875</v>
      </c>
      <c r="AI264" s="187">
        <f t="shared" si="663"/>
        <v>0.875</v>
      </c>
      <c r="AJ264" s="168">
        <f t="shared" si="671"/>
        <v>0</v>
      </c>
      <c r="AK264" s="870"/>
      <c r="AL264" s="731"/>
      <c r="AM264" s="163">
        <f t="shared" ref="AM264" si="783">IF(AL264=0,0,AVERAGE(B259:B264)*(AL264)/1000)</f>
        <v>0</v>
      </c>
      <c r="AN264" s="29">
        <f t="shared" si="781"/>
        <v>0</v>
      </c>
      <c r="AO264" s="25">
        <f t="shared" si="665"/>
        <v>0</v>
      </c>
      <c r="AP264" s="273">
        <f t="shared" si="666"/>
        <v>0</v>
      </c>
      <c r="AQ264" s="259"/>
      <c r="AR264" s="49"/>
      <c r="AS264" s="41"/>
      <c r="AT264" s="41"/>
      <c r="AU264" s="71">
        <f t="shared" si="667"/>
        <v>0</v>
      </c>
      <c r="AV264" s="222"/>
      <c r="AW264" s="199"/>
      <c r="AX264" s="7"/>
      <c r="AY264" s="188"/>
      <c r="AZ264" s="39"/>
      <c r="BA264" s="58"/>
      <c r="BB264" s="179">
        <f t="shared" si="616"/>
        <v>0</v>
      </c>
      <c r="BC264" s="163">
        <f t="shared" si="636"/>
        <v>0</v>
      </c>
      <c r="BD264" s="40"/>
      <c r="BE264" s="58"/>
      <c r="BF264" s="179">
        <f t="shared" si="617"/>
        <v>0</v>
      </c>
      <c r="BG264" s="163">
        <f t="shared" si="637"/>
        <v>0</v>
      </c>
      <c r="BH264" s="40"/>
      <c r="BI264" s="885"/>
      <c r="BJ264" s="163">
        <f t="shared" si="618"/>
        <v>0</v>
      </c>
      <c r="BK264" s="40"/>
      <c r="BL264" s="61"/>
      <c r="BM264" s="179">
        <f t="shared" si="619"/>
        <v>0</v>
      </c>
      <c r="BN264" s="163">
        <f t="shared" si="638"/>
        <v>0</v>
      </c>
      <c r="BO264" s="39"/>
      <c r="BP264" s="57"/>
      <c r="BQ264" s="179">
        <f t="shared" si="620"/>
        <v>0</v>
      </c>
      <c r="BR264" s="163">
        <f t="shared" si="639"/>
        <v>0</v>
      </c>
      <c r="BS264" s="39"/>
      <c r="BT264" s="62"/>
      <c r="BU264" s="179">
        <f t="shared" si="621"/>
        <v>0</v>
      </c>
      <c r="BV264" s="163">
        <f t="shared" si="640"/>
        <v>0</v>
      </c>
      <c r="BW264" s="39"/>
      <c r="BX264" s="56"/>
      <c r="BY264" s="178">
        <f t="shared" si="622"/>
        <v>0</v>
      </c>
      <c r="BZ264" s="163">
        <f t="shared" si="641"/>
        <v>0</v>
      </c>
      <c r="CA264" s="40"/>
      <c r="CB264" s="58"/>
      <c r="CC264" s="179">
        <f t="shared" si="623"/>
        <v>0</v>
      </c>
      <c r="CD264" s="163">
        <f t="shared" si="642"/>
        <v>0</v>
      </c>
      <c r="CE264" s="39"/>
      <c r="CF264" s="62"/>
      <c r="CG264" s="179">
        <f t="shared" si="624"/>
        <v>0</v>
      </c>
      <c r="CH264" s="163">
        <f t="shared" si="643"/>
        <v>0</v>
      </c>
      <c r="CI264" s="39"/>
      <c r="CJ264" s="56"/>
      <c r="CK264" s="178">
        <f t="shared" si="625"/>
        <v>0</v>
      </c>
      <c r="CL264" s="163">
        <f t="shared" si="644"/>
        <v>0</v>
      </c>
      <c r="CM264" s="40"/>
      <c r="CN264" s="86"/>
      <c r="CO264" s="179">
        <f t="shared" si="626"/>
        <v>0</v>
      </c>
      <c r="CP264" s="163">
        <f t="shared" si="645"/>
        <v>0</v>
      </c>
      <c r="CQ264" s="228"/>
      <c r="CR264" s="61"/>
      <c r="CS264" s="167">
        <f t="shared" si="627"/>
        <v>0</v>
      </c>
      <c r="CT264" s="40"/>
      <c r="CU264" s="59"/>
      <c r="CV264" s="179">
        <f t="shared" si="628"/>
        <v>0</v>
      </c>
      <c r="CW264" s="163">
        <f t="shared" si="646"/>
        <v>0</v>
      </c>
      <c r="CX264" s="39"/>
      <c r="CY264" s="189"/>
      <c r="CZ264" s="179">
        <f t="shared" si="629"/>
        <v>0</v>
      </c>
      <c r="DA264" s="163">
        <f t="shared" si="647"/>
        <v>0</v>
      </c>
      <c r="DB264" s="39"/>
      <c r="DC264" s="63"/>
      <c r="DD264" s="179">
        <f t="shared" si="630"/>
        <v>0</v>
      </c>
      <c r="DE264" s="163">
        <f t="shared" si="648"/>
        <v>0</v>
      </c>
      <c r="DF264" s="39"/>
      <c r="DG264" s="62"/>
      <c r="DH264" s="729">
        <f t="shared" si="631"/>
        <v>0</v>
      </c>
      <c r="DI264" s="72">
        <f t="shared" si="649"/>
        <v>0</v>
      </c>
      <c r="DJ264" s="40"/>
      <c r="DK264" s="59"/>
      <c r="DL264" s="163">
        <f t="shared" si="632"/>
        <v>0</v>
      </c>
      <c r="DM264" s="178">
        <f t="shared" si="650"/>
        <v>0</v>
      </c>
      <c r="DN264" s="39"/>
      <c r="DO264" s="63"/>
      <c r="DP264" s="179">
        <f t="shared" si="633"/>
        <v>0</v>
      </c>
      <c r="DQ264" s="221">
        <f t="shared" si="651"/>
        <v>0</v>
      </c>
      <c r="DR264" s="305"/>
    </row>
    <row r="265" spans="1:122" ht="15" customHeight="1" outlineLevel="1" x14ac:dyDescent="0.25">
      <c r="A265" s="46">
        <f t="shared" si="683"/>
        <v>43352</v>
      </c>
      <c r="B265" s="23"/>
      <c r="C265" s="185">
        <v>7.9</v>
      </c>
      <c r="D265" s="24">
        <v>1</v>
      </c>
      <c r="E265" s="26">
        <v>7599</v>
      </c>
      <c r="F265" s="26">
        <f t="shared" si="652"/>
        <v>7599</v>
      </c>
      <c r="G265" s="163">
        <f t="shared" si="653"/>
        <v>0</v>
      </c>
      <c r="H265" s="24">
        <v>1</v>
      </c>
      <c r="I265" s="26">
        <v>648</v>
      </c>
      <c r="J265" s="26">
        <f t="shared" si="654"/>
        <v>648</v>
      </c>
      <c r="K265" s="163">
        <f t="shared" si="655"/>
        <v>0</v>
      </c>
      <c r="L265" s="49">
        <v>87.2</v>
      </c>
      <c r="M265" s="41">
        <v>360.3</v>
      </c>
      <c r="N265" s="26">
        <v>33.5</v>
      </c>
      <c r="O265" s="26">
        <f t="shared" si="656"/>
        <v>8152.2388059701489</v>
      </c>
      <c r="P265" s="163">
        <f t="shared" si="657"/>
        <v>0</v>
      </c>
      <c r="Q265" s="24">
        <v>20</v>
      </c>
      <c r="R265" s="41">
        <v>13.1</v>
      </c>
      <c r="S265" s="41">
        <f t="shared" si="658"/>
        <v>262</v>
      </c>
      <c r="T265" s="168">
        <f t="shared" si="659"/>
        <v>0</v>
      </c>
      <c r="U265" s="28"/>
      <c r="V265" s="221">
        <f t="shared" ref="V265" si="784">IF(U265=0,0,IF(COUNT(B265)=0,0,(AVERAGE(B265)*U265/1000)))</f>
        <v>0</v>
      </c>
      <c r="W265" s="185">
        <v>8.9</v>
      </c>
      <c r="X265" s="27">
        <v>1</v>
      </c>
      <c r="Y265" s="26">
        <v>425</v>
      </c>
      <c r="Z265" s="186">
        <f t="shared" si="661"/>
        <v>425</v>
      </c>
      <c r="AA265" s="221">
        <f t="shared" si="669"/>
        <v>0</v>
      </c>
      <c r="AB265" s="49">
        <v>87.7</v>
      </c>
      <c r="AC265" s="41">
        <v>90.5</v>
      </c>
      <c r="AD265" s="26">
        <v>98</v>
      </c>
      <c r="AE265" s="186">
        <f t="shared" si="662"/>
        <v>28.571428571428545</v>
      </c>
      <c r="AF265" s="163">
        <f t="shared" si="670"/>
        <v>0</v>
      </c>
      <c r="AG265" s="224">
        <v>1</v>
      </c>
      <c r="AH265" s="41">
        <v>1.17</v>
      </c>
      <c r="AI265" s="187">
        <f t="shared" si="663"/>
        <v>1.17</v>
      </c>
      <c r="AJ265" s="168">
        <f t="shared" si="671"/>
        <v>0</v>
      </c>
      <c r="AK265" s="870"/>
      <c r="AL265" s="731"/>
      <c r="AM265" s="163">
        <f t="shared" ref="AM265" si="785">IF(AL265=0,0,AVERAGE(B258:B265)*(AL265)/1000)</f>
        <v>0</v>
      </c>
      <c r="AN265" s="29">
        <f t="shared" si="781"/>
        <v>0</v>
      </c>
      <c r="AO265" s="25">
        <f t="shared" si="665"/>
        <v>0</v>
      </c>
      <c r="AP265" s="273">
        <f t="shared" si="666"/>
        <v>0</v>
      </c>
      <c r="AQ265" s="73"/>
      <c r="AR265" s="49"/>
      <c r="AS265" s="41"/>
      <c r="AT265" s="41"/>
      <c r="AU265" s="72">
        <f t="shared" si="667"/>
        <v>0</v>
      </c>
      <c r="AV265" s="222"/>
      <c r="AW265" s="199"/>
      <c r="AX265" s="7"/>
      <c r="AY265" s="188"/>
      <c r="AZ265" s="39"/>
      <c r="BA265" s="58"/>
      <c r="BB265" s="179">
        <f t="shared" si="616"/>
        <v>0</v>
      </c>
      <c r="BC265" s="163">
        <f t="shared" si="636"/>
        <v>0</v>
      </c>
      <c r="BD265" s="40"/>
      <c r="BE265" s="58"/>
      <c r="BF265" s="179">
        <f t="shared" si="617"/>
        <v>0</v>
      </c>
      <c r="BG265" s="163">
        <f t="shared" si="637"/>
        <v>0</v>
      </c>
      <c r="BH265" s="40"/>
      <c r="BI265" s="885"/>
      <c r="BJ265" s="163">
        <f t="shared" si="618"/>
        <v>0</v>
      </c>
      <c r="BK265" s="40"/>
      <c r="BL265" s="61"/>
      <c r="BM265" s="179">
        <f t="shared" si="619"/>
        <v>0</v>
      </c>
      <c r="BN265" s="163">
        <f t="shared" si="638"/>
        <v>0</v>
      </c>
      <c r="BO265" s="39"/>
      <c r="BP265" s="57"/>
      <c r="BQ265" s="179">
        <f t="shared" si="620"/>
        <v>0</v>
      </c>
      <c r="BR265" s="163">
        <f t="shared" si="639"/>
        <v>0</v>
      </c>
      <c r="BS265" s="39"/>
      <c r="BT265" s="62"/>
      <c r="BU265" s="179">
        <f t="shared" si="621"/>
        <v>0</v>
      </c>
      <c r="BV265" s="163">
        <f t="shared" si="640"/>
        <v>0</v>
      </c>
      <c r="BW265" s="39"/>
      <c r="BX265" s="56"/>
      <c r="BY265" s="178">
        <f t="shared" si="622"/>
        <v>0</v>
      </c>
      <c r="BZ265" s="163">
        <f t="shared" si="641"/>
        <v>0</v>
      </c>
      <c r="CA265" s="40"/>
      <c r="CB265" s="58"/>
      <c r="CC265" s="179">
        <f t="shared" si="623"/>
        <v>0</v>
      </c>
      <c r="CD265" s="163">
        <f t="shared" si="642"/>
        <v>0</v>
      </c>
      <c r="CE265" s="39"/>
      <c r="CF265" s="62"/>
      <c r="CG265" s="179">
        <f t="shared" si="624"/>
        <v>0</v>
      </c>
      <c r="CH265" s="163">
        <f t="shared" si="643"/>
        <v>0</v>
      </c>
      <c r="CI265" s="39"/>
      <c r="CJ265" s="56"/>
      <c r="CK265" s="178">
        <f t="shared" si="625"/>
        <v>0</v>
      </c>
      <c r="CL265" s="163">
        <f t="shared" si="644"/>
        <v>0</v>
      </c>
      <c r="CM265" s="40"/>
      <c r="CN265" s="86"/>
      <c r="CO265" s="179">
        <f t="shared" si="626"/>
        <v>0</v>
      </c>
      <c r="CP265" s="163">
        <f t="shared" si="645"/>
        <v>0</v>
      </c>
      <c r="CQ265" s="228"/>
      <c r="CR265" s="61"/>
      <c r="CS265" s="167">
        <f t="shared" si="627"/>
        <v>0</v>
      </c>
      <c r="CT265" s="40"/>
      <c r="CU265" s="59"/>
      <c r="CV265" s="179">
        <f t="shared" si="628"/>
        <v>0</v>
      </c>
      <c r="CW265" s="163">
        <f t="shared" si="646"/>
        <v>0</v>
      </c>
      <c r="CX265" s="39"/>
      <c r="CY265" s="189"/>
      <c r="CZ265" s="179">
        <f t="shared" si="629"/>
        <v>0</v>
      </c>
      <c r="DA265" s="163">
        <f t="shared" si="647"/>
        <v>0</v>
      </c>
      <c r="DB265" s="39"/>
      <c r="DC265" s="63"/>
      <c r="DD265" s="179">
        <f t="shared" si="630"/>
        <v>0</v>
      </c>
      <c r="DE265" s="163">
        <f t="shared" si="648"/>
        <v>0</v>
      </c>
      <c r="DF265" s="39"/>
      <c r="DG265" s="62"/>
      <c r="DH265" s="729">
        <f t="shared" si="631"/>
        <v>0</v>
      </c>
      <c r="DI265" s="72">
        <f t="shared" si="649"/>
        <v>0</v>
      </c>
      <c r="DJ265" s="40"/>
      <c r="DK265" s="59"/>
      <c r="DL265" s="163">
        <f t="shared" si="632"/>
        <v>0</v>
      </c>
      <c r="DM265" s="178">
        <f t="shared" si="650"/>
        <v>0</v>
      </c>
      <c r="DN265" s="39"/>
      <c r="DO265" s="63"/>
      <c r="DP265" s="179">
        <f t="shared" si="633"/>
        <v>0</v>
      </c>
      <c r="DQ265" s="221">
        <f t="shared" si="651"/>
        <v>0</v>
      </c>
      <c r="DR265" s="305"/>
    </row>
    <row r="266" spans="1:122" ht="15" customHeight="1" outlineLevel="1" x14ac:dyDescent="0.25">
      <c r="A266" s="46">
        <f t="shared" si="683"/>
        <v>43353</v>
      </c>
      <c r="B266" s="23">
        <v>878</v>
      </c>
      <c r="C266" s="185">
        <v>7.59</v>
      </c>
      <c r="D266" s="24">
        <v>1</v>
      </c>
      <c r="E266" s="26">
        <v>7251</v>
      </c>
      <c r="F266" s="26">
        <f t="shared" si="652"/>
        <v>7251</v>
      </c>
      <c r="G266" s="163">
        <f t="shared" si="653"/>
        <v>6366.3779999999997</v>
      </c>
      <c r="H266" s="24">
        <v>1</v>
      </c>
      <c r="I266" s="26">
        <v>620</v>
      </c>
      <c r="J266" s="26">
        <f t="shared" si="654"/>
        <v>620</v>
      </c>
      <c r="K266" s="163">
        <f t="shared" si="655"/>
        <v>544.36</v>
      </c>
      <c r="L266" s="49">
        <v>87.7</v>
      </c>
      <c r="M266" s="41">
        <v>363.9</v>
      </c>
      <c r="N266" s="26">
        <v>33</v>
      </c>
      <c r="O266" s="26">
        <f t="shared" si="656"/>
        <v>8369.69696969697</v>
      </c>
      <c r="P266" s="163">
        <f t="shared" si="657"/>
        <v>7348.5939393939398</v>
      </c>
      <c r="Q266" s="24">
        <v>20</v>
      </c>
      <c r="R266" s="41">
        <v>13.1</v>
      </c>
      <c r="S266" s="41">
        <f t="shared" si="658"/>
        <v>262</v>
      </c>
      <c r="T266" s="168">
        <f t="shared" si="659"/>
        <v>230.036</v>
      </c>
      <c r="U266" s="28"/>
      <c r="V266" s="221">
        <f t="shared" ref="V266" si="786">IF(U266=0,0,AVERAGE(B264:B266)*(U266)/1000)</f>
        <v>0</v>
      </c>
      <c r="W266" s="185">
        <v>8.75</v>
      </c>
      <c r="X266" s="27">
        <v>1</v>
      </c>
      <c r="Y266" s="26">
        <v>373</v>
      </c>
      <c r="Z266" s="186">
        <f t="shared" si="661"/>
        <v>373</v>
      </c>
      <c r="AA266" s="221">
        <f t="shared" si="669"/>
        <v>327.49400000000003</v>
      </c>
      <c r="AB266" s="49">
        <v>87.4</v>
      </c>
      <c r="AC266" s="41">
        <v>89.9</v>
      </c>
      <c r="AD266" s="26">
        <v>100</v>
      </c>
      <c r="AE266" s="186">
        <f t="shared" si="662"/>
        <v>25</v>
      </c>
      <c r="AF266" s="163">
        <f t="shared" si="670"/>
        <v>21.95</v>
      </c>
      <c r="AG266" s="224">
        <v>1</v>
      </c>
      <c r="AH266" s="41">
        <v>0.95799999999999996</v>
      </c>
      <c r="AI266" s="187">
        <f t="shared" si="663"/>
        <v>0.95799999999999996</v>
      </c>
      <c r="AJ266" s="168">
        <f t="shared" si="671"/>
        <v>0.84112399999999998</v>
      </c>
      <c r="AK266" s="870"/>
      <c r="AL266" s="731"/>
      <c r="AM266" s="163">
        <f t="shared" ref="AM266" si="787">IF(AL266=0,0,AVERAGE(B261:B266)*(AL266)/1000)</f>
        <v>0</v>
      </c>
      <c r="AN266" s="29">
        <f t="shared" si="781"/>
        <v>94.855881947317613</v>
      </c>
      <c r="AO266" s="25">
        <f t="shared" si="665"/>
        <v>99.701303403330925</v>
      </c>
      <c r="AP266" s="273">
        <f t="shared" si="666"/>
        <v>99.634351145038153</v>
      </c>
      <c r="AQ266" s="259">
        <v>52.3</v>
      </c>
      <c r="AR266" s="49"/>
      <c r="AS266" s="41"/>
      <c r="AT266" s="41"/>
      <c r="AU266" s="71">
        <f t="shared" si="667"/>
        <v>0</v>
      </c>
      <c r="AV266" s="222"/>
      <c r="AW266" s="199"/>
      <c r="AX266" s="7"/>
      <c r="AY266" s="188"/>
      <c r="AZ266" s="39"/>
      <c r="BA266" s="58"/>
      <c r="BB266" s="179">
        <f t="shared" si="616"/>
        <v>0</v>
      </c>
      <c r="BC266" s="163">
        <f t="shared" si="636"/>
        <v>0</v>
      </c>
      <c r="BD266" s="40"/>
      <c r="BE266" s="58"/>
      <c r="BF266" s="179">
        <f t="shared" si="617"/>
        <v>0</v>
      </c>
      <c r="BG266" s="163">
        <f t="shared" si="637"/>
        <v>0</v>
      </c>
      <c r="BH266" s="40" t="s">
        <v>94</v>
      </c>
      <c r="BI266" s="885">
        <v>0.01</v>
      </c>
      <c r="BJ266" s="163">
        <f t="shared" si="618"/>
        <v>4.3899999999999998E-3</v>
      </c>
      <c r="BK266" s="40"/>
      <c r="BL266" s="61"/>
      <c r="BM266" s="179">
        <f t="shared" si="619"/>
        <v>0</v>
      </c>
      <c r="BN266" s="163">
        <f t="shared" si="638"/>
        <v>0</v>
      </c>
      <c r="BO266" s="39"/>
      <c r="BP266" s="57"/>
      <c r="BQ266" s="179">
        <f t="shared" si="620"/>
        <v>0</v>
      </c>
      <c r="BR266" s="163">
        <f t="shared" si="639"/>
        <v>0</v>
      </c>
      <c r="BS266" s="39"/>
      <c r="BT266" s="62"/>
      <c r="BU266" s="179">
        <f t="shared" si="621"/>
        <v>0</v>
      </c>
      <c r="BV266" s="163">
        <f t="shared" si="640"/>
        <v>0</v>
      </c>
      <c r="BW266" s="39"/>
      <c r="BX266" s="56"/>
      <c r="BY266" s="178">
        <f t="shared" si="622"/>
        <v>0</v>
      </c>
      <c r="BZ266" s="163">
        <f t="shared" si="641"/>
        <v>0</v>
      </c>
      <c r="CA266" s="40"/>
      <c r="CB266" s="58"/>
      <c r="CC266" s="179">
        <f t="shared" si="623"/>
        <v>0</v>
      </c>
      <c r="CD266" s="163">
        <f t="shared" si="642"/>
        <v>0</v>
      </c>
      <c r="CE266" s="39"/>
      <c r="CF266" s="62"/>
      <c r="CG266" s="179">
        <f t="shared" si="624"/>
        <v>0</v>
      </c>
      <c r="CH266" s="163">
        <f t="shared" si="643"/>
        <v>0</v>
      </c>
      <c r="CI266" s="39"/>
      <c r="CJ266" s="56"/>
      <c r="CK266" s="178">
        <f t="shared" si="625"/>
        <v>0</v>
      </c>
      <c r="CL266" s="163">
        <f t="shared" si="644"/>
        <v>0</v>
      </c>
      <c r="CM266" s="40"/>
      <c r="CN266" s="86"/>
      <c r="CO266" s="179">
        <f t="shared" si="626"/>
        <v>0</v>
      </c>
      <c r="CP266" s="163">
        <f t="shared" si="645"/>
        <v>0</v>
      </c>
      <c r="CQ266" s="228"/>
      <c r="CR266" s="891">
        <v>0.02</v>
      </c>
      <c r="CS266" s="167">
        <f t="shared" si="627"/>
        <v>1.7559999999999999E-2</v>
      </c>
      <c r="CT266" s="40"/>
      <c r="CU266" s="59"/>
      <c r="CV266" s="179">
        <f t="shared" si="628"/>
        <v>0</v>
      </c>
      <c r="CW266" s="163">
        <f t="shared" si="646"/>
        <v>0</v>
      </c>
      <c r="CX266" s="39"/>
      <c r="CY266" s="189"/>
      <c r="CZ266" s="179">
        <f t="shared" si="629"/>
        <v>0</v>
      </c>
      <c r="DA266" s="163">
        <f t="shared" si="647"/>
        <v>0</v>
      </c>
      <c r="DB266" s="39"/>
      <c r="DC266" s="63"/>
      <c r="DD266" s="179">
        <f t="shared" si="630"/>
        <v>0</v>
      </c>
      <c r="DE266" s="163">
        <f t="shared" si="648"/>
        <v>0</v>
      </c>
      <c r="DF266" s="39"/>
      <c r="DG266" s="62"/>
      <c r="DH266" s="729">
        <f t="shared" si="631"/>
        <v>0</v>
      </c>
      <c r="DI266" s="72">
        <f t="shared" si="649"/>
        <v>0</v>
      </c>
      <c r="DJ266" s="40"/>
      <c r="DK266" s="59"/>
      <c r="DL266" s="163">
        <f t="shared" si="632"/>
        <v>0</v>
      </c>
      <c r="DM266" s="178">
        <f t="shared" si="650"/>
        <v>0</v>
      </c>
      <c r="DN266" s="39"/>
      <c r="DO266" s="63"/>
      <c r="DP266" s="179">
        <f t="shared" si="633"/>
        <v>0</v>
      </c>
      <c r="DQ266" s="221">
        <f t="shared" si="651"/>
        <v>0</v>
      </c>
      <c r="DR266" s="305"/>
    </row>
    <row r="267" spans="1:122" ht="15" customHeight="1" outlineLevel="1" x14ac:dyDescent="0.25">
      <c r="A267" s="46">
        <f t="shared" si="683"/>
        <v>43354</v>
      </c>
      <c r="B267" s="23">
        <v>753</v>
      </c>
      <c r="C267" s="185">
        <v>7.95</v>
      </c>
      <c r="D267" s="24">
        <v>1</v>
      </c>
      <c r="E267" s="26">
        <v>5274</v>
      </c>
      <c r="F267" s="26">
        <f t="shared" si="652"/>
        <v>5274</v>
      </c>
      <c r="G267" s="163">
        <f t="shared" si="653"/>
        <v>3971.3220000000001</v>
      </c>
      <c r="H267" s="24">
        <v>1</v>
      </c>
      <c r="I267" s="26">
        <v>453</v>
      </c>
      <c r="J267" s="26">
        <f t="shared" si="654"/>
        <v>453</v>
      </c>
      <c r="K267" s="163">
        <f t="shared" si="655"/>
        <v>341.10899999999998</v>
      </c>
      <c r="L267" s="49">
        <v>86.3</v>
      </c>
      <c r="M267" s="41">
        <v>254.6</v>
      </c>
      <c r="N267" s="26">
        <v>27.5</v>
      </c>
      <c r="O267" s="26">
        <f t="shared" si="656"/>
        <v>6120</v>
      </c>
      <c r="P267" s="163">
        <f t="shared" si="657"/>
        <v>4608.3599999999997</v>
      </c>
      <c r="Q267" s="24">
        <v>20</v>
      </c>
      <c r="R267" s="41">
        <v>10.199999999999999</v>
      </c>
      <c r="S267" s="41">
        <f t="shared" si="658"/>
        <v>204</v>
      </c>
      <c r="T267" s="168">
        <f t="shared" si="659"/>
        <v>153.61199999999999</v>
      </c>
      <c r="U267" s="28">
        <v>108</v>
      </c>
      <c r="V267" s="221">
        <f t="shared" ref="V267" si="788">IF(U267=0,0,IF(COUNT(B267)=0,0,(AVERAGE(B267)*U267/1000)))</f>
        <v>81.323999999999998</v>
      </c>
      <c r="W267" s="185">
        <v>8.3000000000000007</v>
      </c>
      <c r="X267" s="27">
        <v>1</v>
      </c>
      <c r="Y267" s="26">
        <v>203</v>
      </c>
      <c r="Z267" s="186">
        <f t="shared" si="661"/>
        <v>203</v>
      </c>
      <c r="AA267" s="221">
        <f t="shared" si="669"/>
        <v>152.85900000000001</v>
      </c>
      <c r="AB267" s="49">
        <v>86.1</v>
      </c>
      <c r="AC267" s="41">
        <v>87.6</v>
      </c>
      <c r="AD267" s="26">
        <v>95.5</v>
      </c>
      <c r="AE267" s="186">
        <f t="shared" si="662"/>
        <v>15.706806282722512</v>
      </c>
      <c r="AF267" s="163">
        <f t="shared" si="670"/>
        <v>11.827225130890053</v>
      </c>
      <c r="AG267" s="224">
        <v>1</v>
      </c>
      <c r="AH267" s="41">
        <v>0.93700000000000006</v>
      </c>
      <c r="AI267" s="187">
        <f t="shared" si="663"/>
        <v>0.93700000000000006</v>
      </c>
      <c r="AJ267" s="168">
        <f t="shared" si="671"/>
        <v>0.70556099999999999</v>
      </c>
      <c r="AK267" s="870"/>
      <c r="AL267" s="731">
        <v>6.2</v>
      </c>
      <c r="AM267" s="163">
        <f t="shared" ref="AM267" si="789">IF(AL267=0,0,AVERAGE(B260:B267)*(AL267)/1000)</f>
        <v>5.1563333333333334</v>
      </c>
      <c r="AN267" s="29">
        <f t="shared" si="781"/>
        <v>96.15092908608267</v>
      </c>
      <c r="AO267" s="25">
        <f t="shared" si="665"/>
        <v>99.743352838517595</v>
      </c>
      <c r="AP267" s="273">
        <f t="shared" si="666"/>
        <v>99.540686274509795</v>
      </c>
      <c r="AQ267" s="73">
        <v>52.63</v>
      </c>
      <c r="AR267" s="49"/>
      <c r="AS267" s="41"/>
      <c r="AT267" s="41"/>
      <c r="AU267" s="72">
        <f t="shared" si="667"/>
        <v>0</v>
      </c>
      <c r="AV267" s="222"/>
      <c r="AW267" s="199"/>
      <c r="AX267" s="7"/>
      <c r="AY267" s="188"/>
      <c r="AZ267" s="39"/>
      <c r="BA267" s="58">
        <v>17</v>
      </c>
      <c r="BB267" s="179">
        <f t="shared" si="616"/>
        <v>12.801</v>
      </c>
      <c r="BC267" s="163">
        <f t="shared" si="636"/>
        <v>12.801</v>
      </c>
      <c r="BD267" s="40"/>
      <c r="BE267" s="58">
        <v>0.32</v>
      </c>
      <c r="BF267" s="179">
        <f t="shared" si="617"/>
        <v>0.24096000000000001</v>
      </c>
      <c r="BG267" s="163">
        <f t="shared" si="637"/>
        <v>0.24096000000000001</v>
      </c>
      <c r="BH267" s="40" t="s">
        <v>94</v>
      </c>
      <c r="BI267" s="885">
        <v>0.01</v>
      </c>
      <c r="BJ267" s="163">
        <f t="shared" si="618"/>
        <v>3.7650000000000001E-3</v>
      </c>
      <c r="BK267" s="40"/>
      <c r="BL267" s="61">
        <v>0.98</v>
      </c>
      <c r="BM267" s="179">
        <f t="shared" si="619"/>
        <v>0.73793999999999993</v>
      </c>
      <c r="BN267" s="163">
        <f t="shared" si="638"/>
        <v>0.73793999999999993</v>
      </c>
      <c r="BO267" s="39"/>
      <c r="BP267" s="57">
        <v>130.9</v>
      </c>
      <c r="BQ267" s="179">
        <f t="shared" si="620"/>
        <v>98.567700000000002</v>
      </c>
      <c r="BR267" s="163">
        <f t="shared" si="639"/>
        <v>98.567700000000002</v>
      </c>
      <c r="BS267" s="39"/>
      <c r="BT267" s="62">
        <v>22.06</v>
      </c>
      <c r="BU267" s="179">
        <f t="shared" si="621"/>
        <v>16.611180000000001</v>
      </c>
      <c r="BV267" s="163">
        <f t="shared" si="640"/>
        <v>16.611180000000001</v>
      </c>
      <c r="BW267" s="39"/>
      <c r="BX267" s="56">
        <v>0.56000000000000005</v>
      </c>
      <c r="BY267" s="178">
        <f t="shared" si="622"/>
        <v>0.42168000000000005</v>
      </c>
      <c r="BZ267" s="163">
        <f t="shared" si="641"/>
        <v>0.42168000000000005</v>
      </c>
      <c r="CA267" s="40" t="s">
        <v>94</v>
      </c>
      <c r="CB267" s="58">
        <v>0.05</v>
      </c>
      <c r="CC267" s="179">
        <f t="shared" si="623"/>
        <v>1.8824999999999998E-2</v>
      </c>
      <c r="CD267" s="163">
        <f t="shared" si="642"/>
        <v>3.7649999999999996E-2</v>
      </c>
      <c r="CE267" s="39"/>
      <c r="CF267" s="62">
        <v>248.86</v>
      </c>
      <c r="CG267" s="179">
        <f t="shared" si="624"/>
        <v>187.39158</v>
      </c>
      <c r="CH267" s="163">
        <f t="shared" si="643"/>
        <v>187.39158</v>
      </c>
      <c r="CI267" s="39"/>
      <c r="CJ267" s="56">
        <v>0.6</v>
      </c>
      <c r="CK267" s="178">
        <f t="shared" si="625"/>
        <v>0.45180000000000003</v>
      </c>
      <c r="CL267" s="163">
        <f t="shared" si="644"/>
        <v>0.45180000000000003</v>
      </c>
      <c r="CM267" s="40" t="s">
        <v>94</v>
      </c>
      <c r="CN267" s="86">
        <v>0.13</v>
      </c>
      <c r="CO267" s="179">
        <f t="shared" si="626"/>
        <v>4.8945000000000002E-2</v>
      </c>
      <c r="CP267" s="163">
        <f t="shared" si="645"/>
        <v>9.7890000000000005E-2</v>
      </c>
      <c r="CQ267" s="228" t="s">
        <v>94</v>
      </c>
      <c r="CR267" s="61">
        <v>0.01</v>
      </c>
      <c r="CS267" s="167">
        <f t="shared" si="627"/>
        <v>3.7650000000000001E-3</v>
      </c>
      <c r="CT267" s="40" t="s">
        <v>94</v>
      </c>
      <c r="CU267" s="59">
        <v>0.03</v>
      </c>
      <c r="CV267" s="179">
        <f t="shared" si="628"/>
        <v>1.1294999999999999E-2</v>
      </c>
      <c r="CW267" s="163">
        <f t="shared" si="646"/>
        <v>2.2589999999999999E-2</v>
      </c>
      <c r="CX267" s="39"/>
      <c r="CY267" s="189">
        <v>0.44</v>
      </c>
      <c r="CZ267" s="179">
        <f t="shared" si="629"/>
        <v>0.33132</v>
      </c>
      <c r="DA267" s="163">
        <f t="shared" si="647"/>
        <v>0.33132</v>
      </c>
      <c r="DB267" s="39"/>
      <c r="DC267" s="63">
        <v>0.35</v>
      </c>
      <c r="DD267" s="179">
        <f t="shared" si="630"/>
        <v>0.26355000000000001</v>
      </c>
      <c r="DE267" s="163">
        <f t="shared" si="648"/>
        <v>0.26355000000000001</v>
      </c>
      <c r="DF267" s="39"/>
      <c r="DG267" s="62">
        <v>0.1</v>
      </c>
      <c r="DH267" s="729">
        <f t="shared" si="631"/>
        <v>7.5299999999999992E-2</v>
      </c>
      <c r="DI267" s="72">
        <f t="shared" si="649"/>
        <v>7.5299999999999992E-2</v>
      </c>
      <c r="DJ267" s="40" t="s">
        <v>94</v>
      </c>
      <c r="DK267" s="59">
        <v>0.05</v>
      </c>
      <c r="DL267" s="163">
        <f t="shared" si="632"/>
        <v>1.8824999999999998E-2</v>
      </c>
      <c r="DM267" s="178">
        <f t="shared" si="650"/>
        <v>3.7649999999999996E-2</v>
      </c>
      <c r="DN267" s="39"/>
      <c r="DO267" s="63">
        <v>0.32</v>
      </c>
      <c r="DP267" s="179">
        <f t="shared" si="633"/>
        <v>0.24096000000000001</v>
      </c>
      <c r="DQ267" s="221">
        <f t="shared" si="651"/>
        <v>0.24096000000000001</v>
      </c>
      <c r="DR267" s="305"/>
    </row>
    <row r="268" spans="1:122" ht="15" customHeight="1" outlineLevel="1" x14ac:dyDescent="0.25">
      <c r="A268" s="46">
        <f t="shared" si="683"/>
        <v>43355</v>
      </c>
      <c r="B268" s="23">
        <v>748</v>
      </c>
      <c r="C268" s="185">
        <v>8</v>
      </c>
      <c r="D268" s="24">
        <v>1</v>
      </c>
      <c r="E268" s="26">
        <v>5702</v>
      </c>
      <c r="F268" s="26">
        <f t="shared" si="652"/>
        <v>5702</v>
      </c>
      <c r="G268" s="163">
        <f t="shared" si="653"/>
        <v>4265.0959999999995</v>
      </c>
      <c r="H268" s="24">
        <v>1</v>
      </c>
      <c r="I268" s="26">
        <v>335</v>
      </c>
      <c r="J268" s="26">
        <f t="shared" si="654"/>
        <v>335</v>
      </c>
      <c r="K268" s="163">
        <f t="shared" si="655"/>
        <v>250.58</v>
      </c>
      <c r="L268" s="49">
        <v>88.2</v>
      </c>
      <c r="M268" s="41">
        <v>297.5</v>
      </c>
      <c r="N268" s="26">
        <v>33</v>
      </c>
      <c r="O268" s="26">
        <f t="shared" si="656"/>
        <v>6342.424242424242</v>
      </c>
      <c r="P268" s="163">
        <f t="shared" si="657"/>
        <v>4744.1333333333332</v>
      </c>
      <c r="Q268" s="24">
        <v>20</v>
      </c>
      <c r="R268" s="41">
        <v>9.6300000000000008</v>
      </c>
      <c r="S268" s="41">
        <f t="shared" si="658"/>
        <v>192.60000000000002</v>
      </c>
      <c r="T268" s="168">
        <f t="shared" si="659"/>
        <v>144.06480000000002</v>
      </c>
      <c r="U268" s="28"/>
      <c r="V268" s="221">
        <f t="shared" ref="V268" si="790">IF(U268=0,0,AVERAGE(B266:B268)*(U268)/1000)</f>
        <v>0</v>
      </c>
      <c r="W268" s="185">
        <v>8.6999999999999993</v>
      </c>
      <c r="X268" s="27">
        <v>1</v>
      </c>
      <c r="Y268" s="26">
        <v>184</v>
      </c>
      <c r="Z268" s="186">
        <f t="shared" si="661"/>
        <v>184</v>
      </c>
      <c r="AA268" s="221">
        <f t="shared" si="669"/>
        <v>137.63200000000001</v>
      </c>
      <c r="AB268" s="49">
        <v>88.7</v>
      </c>
      <c r="AC268" s="41">
        <v>90.2</v>
      </c>
      <c r="AD268" s="26">
        <v>100</v>
      </c>
      <c r="AE268" s="186">
        <f t="shared" si="662"/>
        <v>15</v>
      </c>
      <c r="AF268" s="163">
        <f t="shared" si="670"/>
        <v>11.22</v>
      </c>
      <c r="AG268" s="224">
        <v>1</v>
      </c>
      <c r="AH268" s="41">
        <v>0.79100000000000004</v>
      </c>
      <c r="AI268" s="187">
        <f t="shared" si="663"/>
        <v>0.79100000000000004</v>
      </c>
      <c r="AJ268" s="168">
        <f t="shared" si="671"/>
        <v>0.59166799999999997</v>
      </c>
      <c r="AK268" s="870"/>
      <c r="AL268" s="731"/>
      <c r="AM268" s="163">
        <f t="shared" ref="AM268" si="791">IF(AL268=0,0,AVERAGE(B263:B268)*(AL268)/1000)</f>
        <v>0</v>
      </c>
      <c r="AN268" s="29">
        <f t="shared" si="781"/>
        <v>96.773062083479473</v>
      </c>
      <c r="AO268" s="25">
        <f t="shared" si="665"/>
        <v>99.763497372193015</v>
      </c>
      <c r="AP268" s="273">
        <f t="shared" si="666"/>
        <v>99.589304257528553</v>
      </c>
      <c r="AQ268" s="259">
        <v>52.56</v>
      </c>
      <c r="AR268" s="49">
        <v>21.852</v>
      </c>
      <c r="AS268" s="41">
        <v>26.437000000000001</v>
      </c>
      <c r="AT268" s="41">
        <v>24.465</v>
      </c>
      <c r="AU268" s="71">
        <f t="shared" si="667"/>
        <v>56.99018538713193</v>
      </c>
      <c r="AV268" s="222"/>
      <c r="AW268" s="199"/>
      <c r="AX268" s="7"/>
      <c r="AY268" s="188"/>
      <c r="AZ268" s="39"/>
      <c r="BA268" s="58"/>
      <c r="BB268" s="179">
        <f t="shared" si="616"/>
        <v>0</v>
      </c>
      <c r="BC268" s="163">
        <f t="shared" si="636"/>
        <v>0</v>
      </c>
      <c r="BD268" s="40"/>
      <c r="BE268" s="58"/>
      <c r="BF268" s="179">
        <f t="shared" si="617"/>
        <v>0</v>
      </c>
      <c r="BG268" s="163">
        <f t="shared" si="637"/>
        <v>0</v>
      </c>
      <c r="BH268" s="40" t="s">
        <v>94</v>
      </c>
      <c r="BI268" s="885">
        <v>0.01</v>
      </c>
      <c r="BJ268" s="163">
        <f t="shared" si="618"/>
        <v>3.7400000000000003E-3</v>
      </c>
      <c r="BK268" s="40"/>
      <c r="BL268" s="61"/>
      <c r="BM268" s="179">
        <f t="shared" si="619"/>
        <v>0</v>
      </c>
      <c r="BN268" s="163">
        <f t="shared" si="638"/>
        <v>0</v>
      </c>
      <c r="BO268" s="39"/>
      <c r="BP268" s="57"/>
      <c r="BQ268" s="179">
        <f t="shared" si="620"/>
        <v>0</v>
      </c>
      <c r="BR268" s="163">
        <f t="shared" si="639"/>
        <v>0</v>
      </c>
      <c r="BS268" s="39"/>
      <c r="BT268" s="62"/>
      <c r="BU268" s="179">
        <f t="shared" si="621"/>
        <v>0</v>
      </c>
      <c r="BV268" s="163">
        <f t="shared" si="640"/>
        <v>0</v>
      </c>
      <c r="BW268" s="39"/>
      <c r="BX268" s="56"/>
      <c r="BY268" s="178">
        <f t="shared" si="622"/>
        <v>0</v>
      </c>
      <c r="BZ268" s="163">
        <f t="shared" si="641"/>
        <v>0</v>
      </c>
      <c r="CA268" s="40"/>
      <c r="CB268" s="58"/>
      <c r="CC268" s="179">
        <f t="shared" si="623"/>
        <v>0</v>
      </c>
      <c r="CD268" s="163">
        <f t="shared" si="642"/>
        <v>0</v>
      </c>
      <c r="CE268" s="39"/>
      <c r="CF268" s="62"/>
      <c r="CG268" s="179">
        <f t="shared" si="624"/>
        <v>0</v>
      </c>
      <c r="CH268" s="163">
        <f t="shared" si="643"/>
        <v>0</v>
      </c>
      <c r="CI268" s="39"/>
      <c r="CJ268" s="56"/>
      <c r="CK268" s="178">
        <f t="shared" si="625"/>
        <v>0</v>
      </c>
      <c r="CL268" s="163">
        <f t="shared" si="644"/>
        <v>0</v>
      </c>
      <c r="CM268" s="40"/>
      <c r="CN268" s="86"/>
      <c r="CO268" s="179">
        <f t="shared" si="626"/>
        <v>0</v>
      </c>
      <c r="CP268" s="163">
        <f t="shared" si="645"/>
        <v>0</v>
      </c>
      <c r="CQ268" s="228" t="s">
        <v>94</v>
      </c>
      <c r="CR268" s="61">
        <v>0.01</v>
      </c>
      <c r="CS268" s="167">
        <f t="shared" si="627"/>
        <v>3.7400000000000003E-3</v>
      </c>
      <c r="CT268" s="40"/>
      <c r="CU268" s="59"/>
      <c r="CV268" s="179">
        <f t="shared" si="628"/>
        <v>0</v>
      </c>
      <c r="CW268" s="163">
        <f t="shared" si="646"/>
        <v>0</v>
      </c>
      <c r="CX268" s="39"/>
      <c r="CY268" s="189"/>
      <c r="CZ268" s="179">
        <f t="shared" si="629"/>
        <v>0</v>
      </c>
      <c r="DA268" s="163">
        <f t="shared" si="647"/>
        <v>0</v>
      </c>
      <c r="DB268" s="39"/>
      <c r="DC268" s="63"/>
      <c r="DD268" s="179">
        <f t="shared" si="630"/>
        <v>0</v>
      </c>
      <c r="DE268" s="163">
        <f t="shared" si="648"/>
        <v>0</v>
      </c>
      <c r="DF268" s="39"/>
      <c r="DG268" s="62"/>
      <c r="DH268" s="729">
        <f t="shared" si="631"/>
        <v>0</v>
      </c>
      <c r="DI268" s="72">
        <f t="shared" si="649"/>
        <v>0</v>
      </c>
      <c r="DJ268" s="40"/>
      <c r="DK268" s="59"/>
      <c r="DL268" s="163">
        <f t="shared" si="632"/>
        <v>0</v>
      </c>
      <c r="DM268" s="178">
        <f t="shared" si="650"/>
        <v>0</v>
      </c>
      <c r="DN268" s="39"/>
      <c r="DO268" s="63"/>
      <c r="DP268" s="179">
        <f t="shared" si="633"/>
        <v>0</v>
      </c>
      <c r="DQ268" s="221">
        <f t="shared" si="651"/>
        <v>0</v>
      </c>
      <c r="DR268" s="305"/>
    </row>
    <row r="269" spans="1:122" ht="15" customHeight="1" outlineLevel="1" x14ac:dyDescent="0.25">
      <c r="A269" s="46">
        <f t="shared" si="683"/>
        <v>43356</v>
      </c>
      <c r="B269" s="23">
        <v>826</v>
      </c>
      <c r="C269" s="185">
        <v>7.9</v>
      </c>
      <c r="D269" s="24">
        <v>1</v>
      </c>
      <c r="E269" s="26">
        <v>5742</v>
      </c>
      <c r="F269" s="26">
        <f t="shared" si="652"/>
        <v>5742</v>
      </c>
      <c r="G269" s="163">
        <f t="shared" si="653"/>
        <v>4742.8919999999998</v>
      </c>
      <c r="H269" s="24">
        <v>1</v>
      </c>
      <c r="I269" s="26">
        <v>428</v>
      </c>
      <c r="J269" s="26">
        <f t="shared" si="654"/>
        <v>428</v>
      </c>
      <c r="K269" s="163">
        <f t="shared" si="655"/>
        <v>353.52800000000002</v>
      </c>
      <c r="L269" s="49">
        <v>86.9</v>
      </c>
      <c r="M269" s="41">
        <v>323.7</v>
      </c>
      <c r="N269" s="26">
        <v>35</v>
      </c>
      <c r="O269" s="26">
        <f t="shared" si="656"/>
        <v>6765.7142857142853</v>
      </c>
      <c r="P269" s="163">
        <f t="shared" si="657"/>
        <v>5588.48</v>
      </c>
      <c r="Q269" s="24">
        <v>20</v>
      </c>
      <c r="R269" s="41">
        <v>10.7</v>
      </c>
      <c r="S269" s="41">
        <f t="shared" si="658"/>
        <v>214</v>
      </c>
      <c r="T269" s="168">
        <f t="shared" si="659"/>
        <v>176.76400000000001</v>
      </c>
      <c r="U269" s="28"/>
      <c r="V269" s="221">
        <f t="shared" ref="V269" si="792">IF(U269=0,0,IF(COUNT(B269)=0,0,(AVERAGE(B269)*U269/1000)))</f>
        <v>0</v>
      </c>
      <c r="W269" s="185">
        <v>8.9</v>
      </c>
      <c r="X269" s="27">
        <v>1</v>
      </c>
      <c r="Y269" s="26">
        <v>197</v>
      </c>
      <c r="Z269" s="186">
        <f t="shared" si="661"/>
        <v>197</v>
      </c>
      <c r="AA269" s="221">
        <f t="shared" si="669"/>
        <v>162.72200000000001</v>
      </c>
      <c r="AB269" s="49">
        <v>87.8</v>
      </c>
      <c r="AC269" s="41">
        <v>88.9</v>
      </c>
      <c r="AD269" s="26">
        <v>74.5</v>
      </c>
      <c r="AE269" s="186">
        <f t="shared" si="662"/>
        <v>14.765100671141056</v>
      </c>
      <c r="AF269" s="163">
        <f t="shared" si="670"/>
        <v>12.195973154362513</v>
      </c>
      <c r="AG269" s="224">
        <v>1</v>
      </c>
      <c r="AH269" s="41">
        <v>0.72699999999999998</v>
      </c>
      <c r="AI269" s="187">
        <f t="shared" si="663"/>
        <v>0.72699999999999998</v>
      </c>
      <c r="AJ269" s="168">
        <f t="shared" si="671"/>
        <v>0.60050199999999998</v>
      </c>
      <c r="AK269" s="870"/>
      <c r="AL269" s="731"/>
      <c r="AM269" s="163">
        <f t="shared" ref="AM269" si="793">IF(AL269=0,0,AVERAGE(B262:B269)*(AL269)/1000)</f>
        <v>0</v>
      </c>
      <c r="AN269" s="29">
        <f t="shared" si="781"/>
        <v>96.569139672587951</v>
      </c>
      <c r="AO269" s="25">
        <f t="shared" si="665"/>
        <v>99.781765826228906</v>
      </c>
      <c r="AP269" s="273">
        <f t="shared" si="666"/>
        <v>99.660280373831782</v>
      </c>
      <c r="AQ269" s="49">
        <v>52.52</v>
      </c>
      <c r="AR269" s="41"/>
      <c r="AS269" s="41"/>
      <c r="AT269" s="41"/>
      <c r="AU269" s="72">
        <f>IF(AT269=0,0,(AT269-AQ269)*100/(AS269-AQ269))</f>
        <v>0</v>
      </c>
      <c r="AV269" s="222"/>
      <c r="AW269" s="199"/>
      <c r="AX269" s="7" t="s">
        <v>396</v>
      </c>
      <c r="AY269" s="188"/>
      <c r="AZ269" s="39"/>
      <c r="BA269" s="58"/>
      <c r="BB269" s="179">
        <f t="shared" si="616"/>
        <v>0</v>
      </c>
      <c r="BC269" s="163">
        <f t="shared" si="636"/>
        <v>0</v>
      </c>
      <c r="BD269" s="40"/>
      <c r="BE269" s="58"/>
      <c r="BF269" s="179">
        <f t="shared" si="617"/>
        <v>0</v>
      </c>
      <c r="BG269" s="163">
        <f t="shared" si="637"/>
        <v>0</v>
      </c>
      <c r="BH269" s="40" t="s">
        <v>94</v>
      </c>
      <c r="BI269" s="885">
        <v>0.01</v>
      </c>
      <c r="BJ269" s="163">
        <f t="shared" si="618"/>
        <v>4.13E-3</v>
      </c>
      <c r="BK269" s="40"/>
      <c r="BL269" s="61"/>
      <c r="BM269" s="179">
        <f t="shared" si="619"/>
        <v>0</v>
      </c>
      <c r="BN269" s="163">
        <f t="shared" si="638"/>
        <v>0</v>
      </c>
      <c r="BO269" s="39"/>
      <c r="BP269" s="57"/>
      <c r="BQ269" s="179">
        <f t="shared" si="620"/>
        <v>0</v>
      </c>
      <c r="BR269" s="163">
        <f t="shared" si="639"/>
        <v>0</v>
      </c>
      <c r="BS269" s="39"/>
      <c r="BT269" s="62"/>
      <c r="BU269" s="179">
        <f t="shared" si="621"/>
        <v>0</v>
      </c>
      <c r="BV269" s="163">
        <f t="shared" si="640"/>
        <v>0</v>
      </c>
      <c r="BW269" s="39"/>
      <c r="BX269" s="56"/>
      <c r="BY269" s="178">
        <f t="shared" si="622"/>
        <v>0</v>
      </c>
      <c r="BZ269" s="163">
        <f t="shared" si="641"/>
        <v>0</v>
      </c>
      <c r="CA269" s="40"/>
      <c r="CB269" s="58"/>
      <c r="CC269" s="179">
        <f t="shared" si="623"/>
        <v>0</v>
      </c>
      <c r="CD269" s="163">
        <f t="shared" si="642"/>
        <v>0</v>
      </c>
      <c r="CE269" s="39"/>
      <c r="CF269" s="62"/>
      <c r="CG269" s="179">
        <f t="shared" si="624"/>
        <v>0</v>
      </c>
      <c r="CH269" s="163">
        <f t="shared" si="643"/>
        <v>0</v>
      </c>
      <c r="CI269" s="39"/>
      <c r="CJ269" s="56"/>
      <c r="CK269" s="178">
        <f t="shared" si="625"/>
        <v>0</v>
      </c>
      <c r="CL269" s="163">
        <f t="shared" si="644"/>
        <v>0</v>
      </c>
      <c r="CM269" s="40"/>
      <c r="CN269" s="86"/>
      <c r="CO269" s="179">
        <f t="shared" si="626"/>
        <v>0</v>
      </c>
      <c r="CP269" s="163">
        <f t="shared" si="645"/>
        <v>0</v>
      </c>
      <c r="CQ269" s="228" t="s">
        <v>94</v>
      </c>
      <c r="CR269" s="61">
        <v>0.01</v>
      </c>
      <c r="CS269" s="167">
        <f t="shared" si="627"/>
        <v>4.13E-3</v>
      </c>
      <c r="CT269" s="40"/>
      <c r="CU269" s="59"/>
      <c r="CV269" s="179">
        <f t="shared" si="628"/>
        <v>0</v>
      </c>
      <c r="CW269" s="163">
        <f t="shared" si="646"/>
        <v>0</v>
      </c>
      <c r="CX269" s="39"/>
      <c r="CY269" s="189"/>
      <c r="CZ269" s="179">
        <f t="shared" si="629"/>
        <v>0</v>
      </c>
      <c r="DA269" s="163">
        <f t="shared" si="647"/>
        <v>0</v>
      </c>
      <c r="DB269" s="39"/>
      <c r="DC269" s="63"/>
      <c r="DD269" s="179">
        <f t="shared" si="630"/>
        <v>0</v>
      </c>
      <c r="DE269" s="163">
        <f t="shared" si="648"/>
        <v>0</v>
      </c>
      <c r="DF269" s="39"/>
      <c r="DG269" s="62"/>
      <c r="DH269" s="729">
        <f t="shared" si="631"/>
        <v>0</v>
      </c>
      <c r="DI269" s="72">
        <f t="shared" si="649"/>
        <v>0</v>
      </c>
      <c r="DJ269" s="40"/>
      <c r="DK269" s="59"/>
      <c r="DL269" s="163">
        <f t="shared" si="632"/>
        <v>0</v>
      </c>
      <c r="DM269" s="178">
        <f t="shared" si="650"/>
        <v>0</v>
      </c>
      <c r="DN269" s="39"/>
      <c r="DO269" s="63"/>
      <c r="DP269" s="179">
        <f t="shared" si="633"/>
        <v>0</v>
      </c>
      <c r="DQ269" s="221">
        <f t="shared" si="651"/>
        <v>0</v>
      </c>
      <c r="DR269" s="305"/>
    </row>
    <row r="270" spans="1:122" ht="15" customHeight="1" outlineLevel="1" x14ac:dyDescent="0.25">
      <c r="A270" s="46">
        <f t="shared" si="683"/>
        <v>43357</v>
      </c>
      <c r="B270" s="23">
        <v>722</v>
      </c>
      <c r="C270" s="185">
        <v>7.42</v>
      </c>
      <c r="D270" s="24">
        <v>1</v>
      </c>
      <c r="E270" s="26">
        <v>6055</v>
      </c>
      <c r="F270" s="26">
        <f t="shared" si="652"/>
        <v>6055</v>
      </c>
      <c r="G270" s="163">
        <f t="shared" si="653"/>
        <v>4371.71</v>
      </c>
      <c r="H270" s="24">
        <v>1</v>
      </c>
      <c r="I270" s="26">
        <v>384</v>
      </c>
      <c r="J270" s="26">
        <f t="shared" si="654"/>
        <v>384</v>
      </c>
      <c r="K270" s="163">
        <f t="shared" si="655"/>
        <v>277.24799999999999</v>
      </c>
      <c r="L270" s="49">
        <v>87.6</v>
      </c>
      <c r="M270" s="41">
        <v>340.5</v>
      </c>
      <c r="N270" s="26">
        <v>33</v>
      </c>
      <c r="O270" s="26">
        <f t="shared" si="656"/>
        <v>7663.636363636364</v>
      </c>
      <c r="P270" s="163">
        <f t="shared" si="657"/>
        <v>5533.1454545454553</v>
      </c>
      <c r="Q270" s="24">
        <v>20</v>
      </c>
      <c r="R270" s="41">
        <v>12.5</v>
      </c>
      <c r="S270" s="41">
        <f t="shared" si="658"/>
        <v>250</v>
      </c>
      <c r="T270" s="168">
        <f t="shared" si="659"/>
        <v>180.5</v>
      </c>
      <c r="U270" s="28"/>
      <c r="V270" s="221">
        <f t="shared" ref="V270" si="794">IF(U270=0,0,AVERAGE(B268:B270)*(U270)/1000)</f>
        <v>0</v>
      </c>
      <c r="W270" s="185">
        <v>9.14</v>
      </c>
      <c r="X270" s="27">
        <v>1</v>
      </c>
      <c r="Y270" s="26">
        <v>200</v>
      </c>
      <c r="Z270" s="186">
        <f t="shared" si="661"/>
        <v>200</v>
      </c>
      <c r="AA270" s="221">
        <f t="shared" si="669"/>
        <v>144.4</v>
      </c>
      <c r="AB270" s="49">
        <v>85.9</v>
      </c>
      <c r="AC270" s="41">
        <v>87.3</v>
      </c>
      <c r="AD270" s="26">
        <v>92</v>
      </c>
      <c r="AE270" s="186">
        <f t="shared" si="662"/>
        <v>15.217391304347732</v>
      </c>
      <c r="AF270" s="163">
        <f t="shared" si="670"/>
        <v>10.986956521739062</v>
      </c>
      <c r="AG270" s="224">
        <v>1</v>
      </c>
      <c r="AH270" s="41">
        <v>0.75700000000000001</v>
      </c>
      <c r="AI270" s="187">
        <f t="shared" si="663"/>
        <v>0.75700000000000001</v>
      </c>
      <c r="AJ270" s="168">
        <f t="shared" si="671"/>
        <v>0.54655399999999998</v>
      </c>
      <c r="AK270" s="870"/>
      <c r="AL270" s="731"/>
      <c r="AM270" s="163">
        <f t="shared" ref="AM270" si="795">IF(AL270=0,0,AVERAGE(B265:B270)*(AL270)/1000)</f>
        <v>0</v>
      </c>
      <c r="AN270" s="29">
        <f t="shared" si="781"/>
        <v>96.696944673823282</v>
      </c>
      <c r="AO270" s="25">
        <f t="shared" si="665"/>
        <v>99.80143380267161</v>
      </c>
      <c r="AP270" s="273">
        <f t="shared" si="666"/>
        <v>99.697199999999995</v>
      </c>
      <c r="AQ270" s="259">
        <v>52.07</v>
      </c>
      <c r="AR270" s="49"/>
      <c r="AS270" s="41"/>
      <c r="AT270" s="41"/>
      <c r="AU270" s="71">
        <f t="shared" si="667"/>
        <v>0</v>
      </c>
      <c r="AV270" s="222"/>
      <c r="AW270" s="199"/>
      <c r="AX270" s="7" t="s">
        <v>335</v>
      </c>
      <c r="AY270" s="188"/>
      <c r="AZ270" s="39"/>
      <c r="BA270" s="58"/>
      <c r="BB270" s="179">
        <f t="shared" si="616"/>
        <v>0</v>
      </c>
      <c r="BC270" s="163">
        <f t="shared" si="636"/>
        <v>0</v>
      </c>
      <c r="BD270" s="40"/>
      <c r="BE270" s="58"/>
      <c r="BF270" s="179">
        <f t="shared" si="617"/>
        <v>0</v>
      </c>
      <c r="BG270" s="163">
        <f t="shared" si="637"/>
        <v>0</v>
      </c>
      <c r="BH270" s="40" t="s">
        <v>94</v>
      </c>
      <c r="BI270" s="885">
        <v>0.01</v>
      </c>
      <c r="BJ270" s="163">
        <f t="shared" si="618"/>
        <v>3.6099999999999999E-3</v>
      </c>
      <c r="BK270" s="40"/>
      <c r="BL270" s="61"/>
      <c r="BM270" s="179">
        <f t="shared" si="619"/>
        <v>0</v>
      </c>
      <c r="BN270" s="163">
        <f t="shared" si="638"/>
        <v>0</v>
      </c>
      <c r="BO270" s="39"/>
      <c r="BP270" s="57"/>
      <c r="BQ270" s="179">
        <f t="shared" si="620"/>
        <v>0</v>
      </c>
      <c r="BR270" s="163">
        <f t="shared" si="639"/>
        <v>0</v>
      </c>
      <c r="BS270" s="39"/>
      <c r="BT270" s="62"/>
      <c r="BU270" s="179">
        <f t="shared" si="621"/>
        <v>0</v>
      </c>
      <c r="BV270" s="163">
        <f t="shared" si="640"/>
        <v>0</v>
      </c>
      <c r="BW270" s="39"/>
      <c r="BX270" s="56"/>
      <c r="BY270" s="178">
        <f t="shared" si="622"/>
        <v>0</v>
      </c>
      <c r="BZ270" s="163">
        <f t="shared" si="641"/>
        <v>0</v>
      </c>
      <c r="CA270" s="40"/>
      <c r="CB270" s="58"/>
      <c r="CC270" s="179">
        <f t="shared" si="623"/>
        <v>0</v>
      </c>
      <c r="CD270" s="163">
        <f t="shared" si="642"/>
        <v>0</v>
      </c>
      <c r="CE270" s="39"/>
      <c r="CF270" s="62"/>
      <c r="CG270" s="179">
        <f t="shared" si="624"/>
        <v>0</v>
      </c>
      <c r="CH270" s="163">
        <f t="shared" si="643"/>
        <v>0</v>
      </c>
      <c r="CI270" s="39"/>
      <c r="CJ270" s="56"/>
      <c r="CK270" s="178">
        <f t="shared" si="625"/>
        <v>0</v>
      </c>
      <c r="CL270" s="163">
        <f t="shared" si="644"/>
        <v>0</v>
      </c>
      <c r="CM270" s="40"/>
      <c r="CN270" s="86"/>
      <c r="CO270" s="179">
        <f t="shared" si="626"/>
        <v>0</v>
      </c>
      <c r="CP270" s="163">
        <f t="shared" si="645"/>
        <v>0</v>
      </c>
      <c r="CQ270" s="228" t="s">
        <v>94</v>
      </c>
      <c r="CR270" s="61">
        <v>0.01</v>
      </c>
      <c r="CS270" s="167">
        <f t="shared" si="627"/>
        <v>3.6099999999999999E-3</v>
      </c>
      <c r="CT270" s="40"/>
      <c r="CU270" s="59"/>
      <c r="CV270" s="179">
        <f t="shared" si="628"/>
        <v>0</v>
      </c>
      <c r="CW270" s="163">
        <f t="shared" si="646"/>
        <v>0</v>
      </c>
      <c r="CX270" s="39"/>
      <c r="CY270" s="189"/>
      <c r="CZ270" s="179">
        <f t="shared" si="629"/>
        <v>0</v>
      </c>
      <c r="DA270" s="163">
        <f t="shared" si="647"/>
        <v>0</v>
      </c>
      <c r="DB270" s="39"/>
      <c r="DC270" s="63"/>
      <c r="DD270" s="179">
        <f t="shared" si="630"/>
        <v>0</v>
      </c>
      <c r="DE270" s="163">
        <f t="shared" si="648"/>
        <v>0</v>
      </c>
      <c r="DF270" s="39"/>
      <c r="DG270" s="62"/>
      <c r="DH270" s="729">
        <f t="shared" si="631"/>
        <v>0</v>
      </c>
      <c r="DI270" s="72">
        <f t="shared" si="649"/>
        <v>0</v>
      </c>
      <c r="DJ270" s="40"/>
      <c r="DK270" s="59"/>
      <c r="DL270" s="163">
        <f t="shared" si="632"/>
        <v>0</v>
      </c>
      <c r="DM270" s="178">
        <f t="shared" si="650"/>
        <v>0</v>
      </c>
      <c r="DN270" s="39"/>
      <c r="DO270" s="63"/>
      <c r="DP270" s="179">
        <f t="shared" si="633"/>
        <v>0</v>
      </c>
      <c r="DQ270" s="221">
        <f t="shared" si="651"/>
        <v>0</v>
      </c>
      <c r="DR270" s="305"/>
    </row>
    <row r="271" spans="1:122" ht="15" customHeight="1" outlineLevel="1" x14ac:dyDescent="0.25">
      <c r="A271" s="46">
        <f t="shared" si="683"/>
        <v>43358</v>
      </c>
      <c r="B271" s="23">
        <v>969</v>
      </c>
      <c r="C271" s="185">
        <v>9.14</v>
      </c>
      <c r="D271" s="24">
        <v>1</v>
      </c>
      <c r="E271" s="26">
        <v>4546</v>
      </c>
      <c r="F271" s="26">
        <f t="shared" si="652"/>
        <v>4546</v>
      </c>
      <c r="G271" s="163">
        <f t="shared" si="653"/>
        <v>4405.0739999999996</v>
      </c>
      <c r="H271" s="24">
        <v>1</v>
      </c>
      <c r="I271" s="26">
        <v>770</v>
      </c>
      <c r="J271" s="26">
        <f t="shared" si="654"/>
        <v>770</v>
      </c>
      <c r="K271" s="163">
        <f t="shared" si="655"/>
        <v>746.13</v>
      </c>
      <c r="L271" s="49">
        <v>87.5</v>
      </c>
      <c r="M271" s="41">
        <v>267.10000000000002</v>
      </c>
      <c r="N271" s="26">
        <v>35</v>
      </c>
      <c r="O271" s="26">
        <f t="shared" si="656"/>
        <v>5131.4285714285725</v>
      </c>
      <c r="P271" s="163">
        <f t="shared" si="657"/>
        <v>4972.3542857142866</v>
      </c>
      <c r="Q271" s="24">
        <v>20</v>
      </c>
      <c r="R271" s="41">
        <v>7.17</v>
      </c>
      <c r="S271" s="41">
        <f t="shared" si="658"/>
        <v>143.4</v>
      </c>
      <c r="T271" s="168">
        <f t="shared" si="659"/>
        <v>138.9546</v>
      </c>
      <c r="U271" s="28"/>
      <c r="V271" s="221">
        <f t="shared" ref="V271" si="796">IF(U271=0,0,IF(COUNT(B271)=0,0,(AVERAGE(B271)*U271/1000)))</f>
        <v>0</v>
      </c>
      <c r="W271" s="185">
        <v>8.8699999999999992</v>
      </c>
      <c r="X271" s="27">
        <v>1</v>
      </c>
      <c r="Y271" s="26">
        <v>464</v>
      </c>
      <c r="Z271" s="186">
        <f t="shared" si="661"/>
        <v>464</v>
      </c>
      <c r="AA271" s="221">
        <f t="shared" si="669"/>
        <v>449.61599999999999</v>
      </c>
      <c r="AB271" s="49">
        <v>86.1</v>
      </c>
      <c r="AC271" s="41">
        <v>88.5</v>
      </c>
      <c r="AD271" s="26">
        <v>99</v>
      </c>
      <c r="AE271" s="186">
        <f t="shared" si="662"/>
        <v>24.242424242424299</v>
      </c>
      <c r="AF271" s="163">
        <f t="shared" si="670"/>
        <v>23.490909090909145</v>
      </c>
      <c r="AG271" s="224">
        <v>1</v>
      </c>
      <c r="AH271" s="41">
        <v>1.01</v>
      </c>
      <c r="AI271" s="187">
        <f t="shared" si="663"/>
        <v>1.01</v>
      </c>
      <c r="AJ271" s="168">
        <f t="shared" si="671"/>
        <v>0.97869000000000006</v>
      </c>
      <c r="AK271" s="870"/>
      <c r="AL271" s="731"/>
      <c r="AM271" s="163">
        <f t="shared" ref="AM271" si="797">IF(AL271=0,0,AVERAGE(B264:B271)*(AL271)/1000)</f>
        <v>0</v>
      </c>
      <c r="AN271" s="29">
        <f t="shared" si="781"/>
        <v>89.793224813022434</v>
      </c>
      <c r="AO271" s="25">
        <f t="shared" si="665"/>
        <v>99.527569683471697</v>
      </c>
      <c r="AP271" s="273">
        <f t="shared" si="666"/>
        <v>99.295676429567649</v>
      </c>
      <c r="AQ271" s="73">
        <v>51.68</v>
      </c>
      <c r="AR271" s="49"/>
      <c r="AS271" s="41"/>
      <c r="AT271" s="41"/>
      <c r="AU271" s="72">
        <f t="shared" si="667"/>
        <v>0</v>
      </c>
      <c r="AV271" s="222"/>
      <c r="AW271" s="199"/>
      <c r="AX271" s="7" t="s">
        <v>334</v>
      </c>
      <c r="AY271" s="188"/>
      <c r="AZ271" s="39"/>
      <c r="BA271" s="58"/>
      <c r="BB271" s="179">
        <f t="shared" ref="BB271:BB334" si="798">IF(AZ271="&lt;",BA271/2*$B271/1000,BA271*$B271/1000)</f>
        <v>0</v>
      </c>
      <c r="BC271" s="163">
        <f t="shared" si="636"/>
        <v>0</v>
      </c>
      <c r="BD271" s="40"/>
      <c r="BE271" s="58"/>
      <c r="BF271" s="179">
        <f t="shared" ref="BF271:BF334" si="799">IF(BD271="&lt;",BE271/2*$B271/1000,BE271*$B271/1000)</f>
        <v>0</v>
      </c>
      <c r="BG271" s="163">
        <f t="shared" si="637"/>
        <v>0</v>
      </c>
      <c r="BH271" s="40" t="s">
        <v>94</v>
      </c>
      <c r="BI271" s="885">
        <v>0.01</v>
      </c>
      <c r="BJ271" s="163">
        <f t="shared" ref="BJ271:BJ334" si="800">IF(BH271="&lt;",BI271/2*$B271/1000,BI271*$B271/1000)</f>
        <v>4.8449999999999995E-3</v>
      </c>
      <c r="BK271" s="40"/>
      <c r="BL271" s="61"/>
      <c r="BM271" s="179">
        <f t="shared" ref="BM271:BM318" si="801">IF(BK271="&lt;",BL271/2*$B271/1000,BL271*$B271/1000)</f>
        <v>0</v>
      </c>
      <c r="BN271" s="163">
        <f t="shared" si="638"/>
        <v>0</v>
      </c>
      <c r="BO271" s="39"/>
      <c r="BP271" s="57"/>
      <c r="BQ271" s="179">
        <f t="shared" ref="BQ271:BQ320" si="802">IF(BO271="&lt;",BP271/2*$B271/1000,BP271*$B271/1000)</f>
        <v>0</v>
      </c>
      <c r="BR271" s="163">
        <f t="shared" si="639"/>
        <v>0</v>
      </c>
      <c r="BS271" s="39"/>
      <c r="BT271" s="62"/>
      <c r="BU271" s="179">
        <f t="shared" ref="BU271:BU320" si="803">IF(BS271="&lt;",BT271/2*$B271/1000,BT271*$B271/1000)</f>
        <v>0</v>
      </c>
      <c r="BV271" s="163">
        <f t="shared" si="640"/>
        <v>0</v>
      </c>
      <c r="BW271" s="39"/>
      <c r="BX271" s="56"/>
      <c r="BY271" s="178">
        <f t="shared" ref="BY271:BY320" si="804">IF(BW271="&lt;",BX271/2*$B271/1000,BX271*$B271/1000)</f>
        <v>0</v>
      </c>
      <c r="BZ271" s="163">
        <f t="shared" si="641"/>
        <v>0</v>
      </c>
      <c r="CA271" s="40"/>
      <c r="CB271" s="58"/>
      <c r="CC271" s="179">
        <f t="shared" ref="CC271:CC334" si="805">IF(CA271="&lt;",CB271/2*$B271/1000,CB271*$B271/1000)</f>
        <v>0</v>
      </c>
      <c r="CD271" s="163">
        <f t="shared" si="642"/>
        <v>0</v>
      </c>
      <c r="CE271" s="39"/>
      <c r="CF271" s="62"/>
      <c r="CG271" s="179">
        <f t="shared" ref="CG271:CG334" si="806">IF(CE271="&lt;",CF271/2*$B271/1000,CF271*$B271/1000)</f>
        <v>0</v>
      </c>
      <c r="CH271" s="163">
        <f t="shared" si="643"/>
        <v>0</v>
      </c>
      <c r="CI271" s="39"/>
      <c r="CJ271" s="56"/>
      <c r="CK271" s="178">
        <f t="shared" ref="CK271:CK334" si="807">IF(CI271="&lt;",CJ271/2*$B271/1000,CJ271*$B271/1000)</f>
        <v>0</v>
      </c>
      <c r="CL271" s="163">
        <f t="shared" si="644"/>
        <v>0</v>
      </c>
      <c r="CM271" s="40"/>
      <c r="CN271" s="86"/>
      <c r="CO271" s="179">
        <f t="shared" ref="CO271:CO334" si="808">IF(CM271="&lt;",CN271/2*$B271/1000,CN271*$B271/1000)</f>
        <v>0</v>
      </c>
      <c r="CP271" s="163">
        <f t="shared" si="645"/>
        <v>0</v>
      </c>
      <c r="CQ271" s="228" t="s">
        <v>94</v>
      </c>
      <c r="CR271" s="61">
        <v>0.01</v>
      </c>
      <c r="CS271" s="167">
        <f t="shared" ref="CS271:CS334" si="809">IF(CQ271="&lt;",CR271/2*$B271/1000,CR271*$B271/1000)</f>
        <v>4.8449999999999995E-3</v>
      </c>
      <c r="CT271" s="40"/>
      <c r="CU271" s="59"/>
      <c r="CV271" s="179">
        <f t="shared" ref="CV271:CV334" si="810">IF(CT271="&lt;",CU271/2*$B271/1000,CU271*$B271/1000)</f>
        <v>0</v>
      </c>
      <c r="CW271" s="163">
        <f t="shared" si="646"/>
        <v>0</v>
      </c>
      <c r="CX271" s="39"/>
      <c r="CY271" s="189"/>
      <c r="CZ271" s="179">
        <f t="shared" ref="CZ271:CZ334" si="811">IF(CX271="&lt;",CY271/2*$B271/1000,CY271*$B271/1000)</f>
        <v>0</v>
      </c>
      <c r="DA271" s="163">
        <f t="shared" si="647"/>
        <v>0</v>
      </c>
      <c r="DB271" s="39"/>
      <c r="DC271" s="63"/>
      <c r="DD271" s="179">
        <f t="shared" ref="DD271:DD334" si="812">IF(DB271="&lt;",DC271/2*$B271/1000,DC271*$B271/1000)</f>
        <v>0</v>
      </c>
      <c r="DE271" s="163">
        <f t="shared" si="648"/>
        <v>0</v>
      </c>
      <c r="DF271" s="39"/>
      <c r="DG271" s="62"/>
      <c r="DH271" s="729">
        <f t="shared" ref="DH271:DH334" si="813">IF(DF271="&lt;",DG271/2*$B271/1000,DG271*$B271/1000)</f>
        <v>0</v>
      </c>
      <c r="DI271" s="72">
        <f t="shared" si="649"/>
        <v>0</v>
      </c>
      <c r="DJ271" s="40"/>
      <c r="DK271" s="59"/>
      <c r="DL271" s="163">
        <f t="shared" ref="DL271:DL334" si="814">IF(DJ271="&lt;",DK271/2*$B271/1000,DK271*$B271/1000)</f>
        <v>0</v>
      </c>
      <c r="DM271" s="178">
        <f t="shared" si="650"/>
        <v>0</v>
      </c>
      <c r="DN271" s="39"/>
      <c r="DO271" s="63"/>
      <c r="DP271" s="179">
        <f t="shared" ref="DP271:DP322" si="815">IF(DN271="&lt;",DO271/2*$B271/1000,DO271*$B271/1000)</f>
        <v>0</v>
      </c>
      <c r="DQ271" s="221">
        <f t="shared" si="651"/>
        <v>0</v>
      </c>
      <c r="DR271" s="305"/>
    </row>
    <row r="272" spans="1:122" ht="15" customHeight="1" outlineLevel="1" x14ac:dyDescent="0.25">
      <c r="A272" s="46">
        <f t="shared" si="683"/>
        <v>43359</v>
      </c>
      <c r="B272" s="23">
        <v>223</v>
      </c>
      <c r="C272" s="185">
        <v>8.48</v>
      </c>
      <c r="D272" s="24">
        <v>1</v>
      </c>
      <c r="E272" s="26">
        <v>5500</v>
      </c>
      <c r="F272" s="26">
        <f t="shared" si="652"/>
        <v>5500</v>
      </c>
      <c r="G272" s="163">
        <f t="shared" si="653"/>
        <v>1226.5</v>
      </c>
      <c r="H272" s="24">
        <v>1</v>
      </c>
      <c r="I272" s="26">
        <v>784</v>
      </c>
      <c r="J272" s="26">
        <f t="shared" si="654"/>
        <v>784</v>
      </c>
      <c r="K272" s="163">
        <f t="shared" si="655"/>
        <v>174.83199999999999</v>
      </c>
      <c r="L272" s="49">
        <v>87.4</v>
      </c>
      <c r="M272" s="41">
        <v>324.89999999999998</v>
      </c>
      <c r="N272" s="26">
        <v>37</v>
      </c>
      <c r="O272" s="26">
        <f t="shared" si="656"/>
        <v>6418.9189189189183</v>
      </c>
      <c r="P272" s="163">
        <f t="shared" si="657"/>
        <v>1431.4189189189187</v>
      </c>
      <c r="Q272" s="24">
        <v>20</v>
      </c>
      <c r="R272" s="41">
        <v>9.75</v>
      </c>
      <c r="S272" s="41">
        <f t="shared" si="658"/>
        <v>195</v>
      </c>
      <c r="T272" s="168">
        <f t="shared" si="659"/>
        <v>43.484999999999999</v>
      </c>
      <c r="U272" s="28"/>
      <c r="V272" s="221">
        <f t="shared" ref="V272" si="816">IF(U272=0,0,AVERAGE(B270:B272)*(U272)/1000)</f>
        <v>0</v>
      </c>
      <c r="W272" s="185">
        <v>9.39</v>
      </c>
      <c r="X272" s="27">
        <v>1</v>
      </c>
      <c r="Y272" s="26">
        <v>669</v>
      </c>
      <c r="Z272" s="186">
        <f t="shared" si="661"/>
        <v>669</v>
      </c>
      <c r="AA272" s="221">
        <f t="shared" si="669"/>
        <v>149.18700000000001</v>
      </c>
      <c r="AB272" s="49">
        <v>88.3</v>
      </c>
      <c r="AC272" s="41">
        <v>93.8</v>
      </c>
      <c r="AD272" s="26">
        <v>96.5</v>
      </c>
      <c r="AE272" s="186">
        <f t="shared" si="662"/>
        <v>56.994818652849744</v>
      </c>
      <c r="AF272" s="163">
        <f t="shared" si="670"/>
        <v>12.709844559585493</v>
      </c>
      <c r="AG272" s="224">
        <v>2</v>
      </c>
      <c r="AH272" s="41">
        <v>0.97599999999999998</v>
      </c>
      <c r="AI272" s="187">
        <f t="shared" si="663"/>
        <v>1.952</v>
      </c>
      <c r="AJ272" s="168">
        <f t="shared" si="671"/>
        <v>0.43529600000000002</v>
      </c>
      <c r="AK272" s="870"/>
      <c r="AL272" s="731"/>
      <c r="AM272" s="163">
        <f t="shared" ref="AM272" si="817">IF(AL272=0,0,AVERAGE(B267:B272)*(AL272)/1000)</f>
        <v>0</v>
      </c>
      <c r="AN272" s="29">
        <f t="shared" si="781"/>
        <v>87.836363636363629</v>
      </c>
      <c r="AO272" s="25">
        <f t="shared" si="665"/>
        <v>99.112080719934553</v>
      </c>
      <c r="AP272" s="273">
        <f t="shared" si="666"/>
        <v>98.998974358974351</v>
      </c>
      <c r="AQ272" s="259">
        <v>52.35</v>
      </c>
      <c r="AR272" s="49"/>
      <c r="AS272" s="41"/>
      <c r="AT272" s="41"/>
      <c r="AU272" s="71">
        <f t="shared" si="667"/>
        <v>0</v>
      </c>
      <c r="AV272" s="222"/>
      <c r="AW272" s="199" t="s">
        <v>337</v>
      </c>
      <c r="AX272" s="7" t="s">
        <v>334</v>
      </c>
      <c r="AY272" s="188"/>
      <c r="AZ272" s="39"/>
      <c r="BA272" s="58"/>
      <c r="BB272" s="179">
        <f t="shared" si="798"/>
        <v>0</v>
      </c>
      <c r="BC272" s="163">
        <f t="shared" ref="BC272:BC335" si="818">IF(BA272=0,0,IF(COUNT(B272)=0,0,(SUM(B272)*BA272/1000)))</f>
        <v>0</v>
      </c>
      <c r="BD272" s="40"/>
      <c r="BE272" s="58"/>
      <c r="BF272" s="179">
        <f t="shared" si="799"/>
        <v>0</v>
      </c>
      <c r="BG272" s="163">
        <f t="shared" ref="BG272:BG335" si="819">IF(BE272=0,0,IF(COUNT(B272)=0,0,(SUM(B272)*BE272/1000)))</f>
        <v>0</v>
      </c>
      <c r="BH272" s="40" t="s">
        <v>94</v>
      </c>
      <c r="BI272" s="885">
        <v>0.01</v>
      </c>
      <c r="BJ272" s="163">
        <f t="shared" si="800"/>
        <v>1.1149999999999999E-3</v>
      </c>
      <c r="BK272" s="40"/>
      <c r="BL272" s="61"/>
      <c r="BM272" s="179">
        <f t="shared" si="801"/>
        <v>0</v>
      </c>
      <c r="BN272" s="163">
        <f t="shared" ref="BN272:BN318" si="820">IF(BL272=0,0,IF(COUNT(B272)=0,0,(SUM(B272)*BL272/1000)))</f>
        <v>0</v>
      </c>
      <c r="BO272" s="39"/>
      <c r="BP272" s="57"/>
      <c r="BQ272" s="179">
        <f t="shared" si="802"/>
        <v>0</v>
      </c>
      <c r="BR272" s="163">
        <f t="shared" ref="BR272:BR320" si="821">IF(BP272=0,0,IF(COUNT(B272)=0,0,(SUM(B272)*BP272/1000)))</f>
        <v>0</v>
      </c>
      <c r="BS272" s="39"/>
      <c r="BT272" s="62"/>
      <c r="BU272" s="179">
        <f t="shared" si="803"/>
        <v>0</v>
      </c>
      <c r="BV272" s="163">
        <f t="shared" ref="BV272:BV320" si="822">IF(BT272=0,0,IF(COUNT(B272)=0,0,(SUM(B272)*BT272/1000)))</f>
        <v>0</v>
      </c>
      <c r="BW272" s="39"/>
      <c r="BX272" s="56"/>
      <c r="BY272" s="178">
        <f t="shared" si="804"/>
        <v>0</v>
      </c>
      <c r="BZ272" s="163">
        <f t="shared" ref="BZ272:BZ320" si="823">IF(BX272=0,0,IF(COUNT(B272)=0,0,(SUM(B272)*BX272/1000)))</f>
        <v>0</v>
      </c>
      <c r="CA272" s="40"/>
      <c r="CB272" s="58"/>
      <c r="CC272" s="179">
        <f t="shared" si="805"/>
        <v>0</v>
      </c>
      <c r="CD272" s="163">
        <f t="shared" ref="CD272:CD335" si="824">IF(CB272=0,0,IF(COUNT(B272)=0,0,(SUM(B272)*CB272/1000)))</f>
        <v>0</v>
      </c>
      <c r="CE272" s="39"/>
      <c r="CF272" s="62"/>
      <c r="CG272" s="179">
        <f t="shared" si="806"/>
        <v>0</v>
      </c>
      <c r="CH272" s="163">
        <f t="shared" ref="CH272:CH335" si="825">IF(CF272=0,0,IF(COUNT(B272)=0,0,(SUM(B272)*CF272/1000)))</f>
        <v>0</v>
      </c>
      <c r="CI272" s="39"/>
      <c r="CJ272" s="56"/>
      <c r="CK272" s="178">
        <f t="shared" si="807"/>
        <v>0</v>
      </c>
      <c r="CL272" s="163">
        <f t="shared" ref="CL272:CL335" si="826">IF(CJ272=0,0,IF(COUNT(B272)=0,0,(SUM(B272)*CJ272/1000)))</f>
        <v>0</v>
      </c>
      <c r="CM272" s="40"/>
      <c r="CN272" s="86"/>
      <c r="CO272" s="179">
        <f t="shared" si="808"/>
        <v>0</v>
      </c>
      <c r="CP272" s="163">
        <f t="shared" ref="CP272:CP335" si="827">IF(CN272=0,0,IF(COUNT(B272)=0,0,(SUM(B272)*CN272/1000)))</f>
        <v>0</v>
      </c>
      <c r="CQ272" s="228" t="s">
        <v>94</v>
      </c>
      <c r="CR272" s="61">
        <v>0.01</v>
      </c>
      <c r="CS272" s="167">
        <f t="shared" si="809"/>
        <v>1.1149999999999999E-3</v>
      </c>
      <c r="CT272" s="40"/>
      <c r="CU272" s="59"/>
      <c r="CV272" s="179">
        <f t="shared" si="810"/>
        <v>0</v>
      </c>
      <c r="CW272" s="163">
        <f t="shared" ref="CW272:CW335" si="828">IF(CU272=0,0,IF(COUNT(B272)=0,0,(SUM(B272)*CU272/1000)))</f>
        <v>0</v>
      </c>
      <c r="CX272" s="39"/>
      <c r="CY272" s="189"/>
      <c r="CZ272" s="179">
        <f t="shared" si="811"/>
        <v>0</v>
      </c>
      <c r="DA272" s="163">
        <f t="shared" ref="DA272:DA335" si="829">IF(CY272=0,0,IF(COUNT(B272)=0,0,(SUM(B272)*CY272/1000)))</f>
        <v>0</v>
      </c>
      <c r="DB272" s="39"/>
      <c r="DC272" s="63"/>
      <c r="DD272" s="179">
        <f t="shared" si="812"/>
        <v>0</v>
      </c>
      <c r="DE272" s="163">
        <f t="shared" ref="DE272:DE335" si="830">IF(DC272=0,0,IF(COUNT(B272)=0,0,(SUM(B272)*DC272/1000)))</f>
        <v>0</v>
      </c>
      <c r="DF272" s="39"/>
      <c r="DG272" s="62"/>
      <c r="DH272" s="729">
        <f t="shared" si="813"/>
        <v>0</v>
      </c>
      <c r="DI272" s="72">
        <f t="shared" ref="DI272:DI335" si="831">IF(DG272=0,0,IF(COUNT(B272)=0,0,(SUM(B272)*DG272/1000)))</f>
        <v>0</v>
      </c>
      <c r="DJ272" s="40"/>
      <c r="DK272" s="59"/>
      <c r="DL272" s="163">
        <f t="shared" si="814"/>
        <v>0</v>
      </c>
      <c r="DM272" s="178">
        <f t="shared" ref="DM272:DM335" si="832">IF(DK272=0,0,IF(COUNT(B272)=0,0,(SUM(B272)*DK272/1000)))</f>
        <v>0</v>
      </c>
      <c r="DN272" s="39"/>
      <c r="DO272" s="63"/>
      <c r="DP272" s="179">
        <f t="shared" si="815"/>
        <v>0</v>
      </c>
      <c r="DQ272" s="221">
        <f t="shared" ref="DQ272:DQ322" si="833">IF(DO272=0,0,IF(COUNT(B272)=0,0,(SUM(B272)*DO272/1000)))</f>
        <v>0</v>
      </c>
      <c r="DR272" s="305"/>
    </row>
    <row r="273" spans="1:122" ht="15" customHeight="1" outlineLevel="1" x14ac:dyDescent="0.25">
      <c r="A273" s="46">
        <f t="shared" si="683"/>
        <v>43360</v>
      </c>
      <c r="B273" s="23">
        <v>687</v>
      </c>
      <c r="C273" s="185">
        <v>7.8</v>
      </c>
      <c r="D273" s="24">
        <v>1</v>
      </c>
      <c r="E273" s="26">
        <v>5586</v>
      </c>
      <c r="F273" s="26">
        <f t="shared" ref="F273:F336" si="834">IF(E273=0,0,(E273*D273))</f>
        <v>5586</v>
      </c>
      <c r="G273" s="163">
        <f t="shared" ref="G273:G336" si="835">IF(F273=0,0,IF(B273=0,0,F273*B273/1000))</f>
        <v>3837.5819999999999</v>
      </c>
      <c r="H273" s="24">
        <v>1</v>
      </c>
      <c r="I273" s="26">
        <v>492</v>
      </c>
      <c r="J273" s="26">
        <f t="shared" ref="J273:J336" si="836">IF(I273=0,0,(I273*H273))</f>
        <v>492</v>
      </c>
      <c r="K273" s="163">
        <f t="shared" ref="K273:K336" si="837">IF(J273=0,0,IF(B273=0,0,J273*B273/1000))</f>
        <v>338.00400000000002</v>
      </c>
      <c r="L273" s="49">
        <v>88.2</v>
      </c>
      <c r="M273" s="41">
        <v>315.89999999999998</v>
      </c>
      <c r="N273" s="26">
        <v>32.5</v>
      </c>
      <c r="O273" s="26">
        <f t="shared" ref="O273:O336" si="838">IF(M273=0,0,(M273-L273)*1000/N273)</f>
        <v>7006.1538461538457</v>
      </c>
      <c r="P273" s="163">
        <f t="shared" ref="P273:P336" si="839">IF(O273=0,0,IF(B273=0,0,O273*B273/1000))</f>
        <v>4813.2276923076925</v>
      </c>
      <c r="Q273" s="24">
        <v>20</v>
      </c>
      <c r="R273" s="41">
        <v>10.3</v>
      </c>
      <c r="S273" s="41">
        <f t="shared" ref="S273:S336" si="840">IF(R273=0,0,(R273*Q273))</f>
        <v>206</v>
      </c>
      <c r="T273" s="168">
        <f t="shared" ref="T273:T336" si="841">IF(S273=0,0,IF(B273=0,0,S273*B273/1000))</f>
        <v>141.52199999999999</v>
      </c>
      <c r="U273" s="28"/>
      <c r="V273" s="221">
        <f t="shared" ref="V273" si="842">IF(U273=0,0,IF(COUNT(B273)=0,0,(AVERAGE(B273)*U273/1000)))</f>
        <v>0</v>
      </c>
      <c r="W273" s="185">
        <v>9.0399999999999991</v>
      </c>
      <c r="X273" s="27">
        <v>1</v>
      </c>
      <c r="Y273" s="26">
        <v>377</v>
      </c>
      <c r="Z273" s="186">
        <f t="shared" ref="Z273:Z336" si="843">IF(Y273=0,0,(Y273*X273))</f>
        <v>377</v>
      </c>
      <c r="AA273" s="221">
        <f t="shared" si="669"/>
        <v>258.99900000000002</v>
      </c>
      <c r="AB273" s="49">
        <v>87.2</v>
      </c>
      <c r="AC273" s="41">
        <v>91</v>
      </c>
      <c r="AD273" s="26">
        <v>100</v>
      </c>
      <c r="AE273" s="186">
        <f t="shared" ref="AE273:AE336" si="844">IF(AC273=0,0,(AC273-AB273)*1000/AD273)</f>
        <v>37.999999999999972</v>
      </c>
      <c r="AF273" s="163">
        <f t="shared" si="670"/>
        <v>26.10599999999998</v>
      </c>
      <c r="AG273" s="224">
        <v>2</v>
      </c>
      <c r="AH273" s="41">
        <v>0.77200000000000002</v>
      </c>
      <c r="AI273" s="187">
        <f t="shared" ref="AI273:AI336" si="845">IF(AH273=0,0,(AH273*AG273))</f>
        <v>1.544</v>
      </c>
      <c r="AJ273" s="168">
        <f t="shared" si="671"/>
        <v>1.0607280000000001</v>
      </c>
      <c r="AK273" s="870"/>
      <c r="AL273" s="731"/>
      <c r="AM273" s="163">
        <f t="shared" ref="AM273" si="846">IF(AL273=0,0,AVERAGE(B266:B273)*(AL273)/1000)</f>
        <v>0</v>
      </c>
      <c r="AN273" s="29">
        <f t="shared" si="781"/>
        <v>93.250984604368057</v>
      </c>
      <c r="AO273" s="25">
        <f t="shared" ref="AO273:AO336" si="847">IF(B273=0,0,IF(O273&gt;0,SUM((O273-AE273)/O273*100),0))</f>
        <v>99.457619675010974</v>
      </c>
      <c r="AP273" s="273">
        <f t="shared" ref="AP273:AP336" si="848">IF(B273=0,0,IF(S273&gt;0,SUM((S273-AI273)/S273*100),0))</f>
        <v>99.2504854368932</v>
      </c>
      <c r="AQ273" s="73">
        <v>52</v>
      </c>
      <c r="AR273" s="49"/>
      <c r="AS273" s="41"/>
      <c r="AT273" s="41"/>
      <c r="AU273" s="72">
        <f t="shared" ref="AU273:AU336" si="849">IF(AT273=0,0,(AT273-AR273)*100/(AS273-AR273))</f>
        <v>0</v>
      </c>
      <c r="AV273" s="222"/>
      <c r="AW273" s="199" t="s">
        <v>338</v>
      </c>
      <c r="AX273" s="7" t="s">
        <v>334</v>
      </c>
      <c r="AY273" s="188"/>
      <c r="AZ273" s="39"/>
      <c r="BA273" s="58"/>
      <c r="BB273" s="179">
        <f t="shared" si="798"/>
        <v>0</v>
      </c>
      <c r="BC273" s="163">
        <f t="shared" si="818"/>
        <v>0</v>
      </c>
      <c r="BD273" s="40"/>
      <c r="BE273" s="58"/>
      <c r="BF273" s="179">
        <f t="shared" si="799"/>
        <v>0</v>
      </c>
      <c r="BG273" s="163">
        <f t="shared" si="819"/>
        <v>0</v>
      </c>
      <c r="BH273" s="40" t="s">
        <v>94</v>
      </c>
      <c r="BI273" s="885">
        <v>0.01</v>
      </c>
      <c r="BJ273" s="163">
        <f t="shared" si="800"/>
        <v>3.4350000000000001E-3</v>
      </c>
      <c r="BK273" s="40"/>
      <c r="BL273" s="61"/>
      <c r="BM273" s="179">
        <f t="shared" si="801"/>
        <v>0</v>
      </c>
      <c r="BN273" s="163">
        <f t="shared" si="820"/>
        <v>0</v>
      </c>
      <c r="BO273" s="39"/>
      <c r="BP273" s="57"/>
      <c r="BQ273" s="179">
        <f t="shared" si="802"/>
        <v>0</v>
      </c>
      <c r="BR273" s="163">
        <f t="shared" si="821"/>
        <v>0</v>
      </c>
      <c r="BS273" s="39"/>
      <c r="BT273" s="62"/>
      <c r="BU273" s="179">
        <f t="shared" si="803"/>
        <v>0</v>
      </c>
      <c r="BV273" s="163">
        <f t="shared" si="822"/>
        <v>0</v>
      </c>
      <c r="BW273" s="39"/>
      <c r="BX273" s="56"/>
      <c r="BY273" s="178">
        <f t="shared" si="804"/>
        <v>0</v>
      </c>
      <c r="BZ273" s="163">
        <f t="shared" si="823"/>
        <v>0</v>
      </c>
      <c r="CA273" s="40"/>
      <c r="CB273" s="58"/>
      <c r="CC273" s="179">
        <f t="shared" si="805"/>
        <v>0</v>
      </c>
      <c r="CD273" s="163">
        <f t="shared" si="824"/>
        <v>0</v>
      </c>
      <c r="CE273" s="39"/>
      <c r="CF273" s="62"/>
      <c r="CG273" s="179">
        <f t="shared" si="806"/>
        <v>0</v>
      </c>
      <c r="CH273" s="163">
        <f t="shared" si="825"/>
        <v>0</v>
      </c>
      <c r="CI273" s="39"/>
      <c r="CJ273" s="56"/>
      <c r="CK273" s="178">
        <f t="shared" si="807"/>
        <v>0</v>
      </c>
      <c r="CL273" s="163">
        <f t="shared" si="826"/>
        <v>0</v>
      </c>
      <c r="CM273" s="40"/>
      <c r="CN273" s="86"/>
      <c r="CO273" s="179">
        <f t="shared" si="808"/>
        <v>0</v>
      </c>
      <c r="CP273" s="163">
        <f t="shared" si="827"/>
        <v>0</v>
      </c>
      <c r="CQ273" s="228" t="s">
        <v>94</v>
      </c>
      <c r="CR273" s="61">
        <v>0.01</v>
      </c>
      <c r="CS273" s="167">
        <f t="shared" si="809"/>
        <v>3.4350000000000001E-3</v>
      </c>
      <c r="CT273" s="40"/>
      <c r="CU273" s="59"/>
      <c r="CV273" s="179">
        <f t="shared" si="810"/>
        <v>0</v>
      </c>
      <c r="CW273" s="163">
        <f t="shared" si="828"/>
        <v>0</v>
      </c>
      <c r="CX273" s="39"/>
      <c r="CY273" s="189"/>
      <c r="CZ273" s="179">
        <f t="shared" si="811"/>
        <v>0</v>
      </c>
      <c r="DA273" s="163">
        <f t="shared" si="829"/>
        <v>0</v>
      </c>
      <c r="DB273" s="39"/>
      <c r="DC273" s="63"/>
      <c r="DD273" s="179">
        <f t="shared" si="812"/>
        <v>0</v>
      </c>
      <c r="DE273" s="163">
        <f t="shared" si="830"/>
        <v>0</v>
      </c>
      <c r="DF273" s="39"/>
      <c r="DG273" s="62"/>
      <c r="DH273" s="729">
        <f t="shared" si="813"/>
        <v>0</v>
      </c>
      <c r="DI273" s="72">
        <f t="shared" si="831"/>
        <v>0</v>
      </c>
      <c r="DJ273" s="40"/>
      <c r="DK273" s="59"/>
      <c r="DL273" s="163">
        <f t="shared" si="814"/>
        <v>0</v>
      </c>
      <c r="DM273" s="178">
        <f t="shared" si="832"/>
        <v>0</v>
      </c>
      <c r="DN273" s="39"/>
      <c r="DO273" s="63"/>
      <c r="DP273" s="179">
        <f t="shared" si="815"/>
        <v>0</v>
      </c>
      <c r="DQ273" s="221">
        <f t="shared" si="833"/>
        <v>0</v>
      </c>
      <c r="DR273" s="305"/>
    </row>
    <row r="274" spans="1:122" ht="15" customHeight="1" outlineLevel="1" x14ac:dyDescent="0.25">
      <c r="A274" s="46">
        <f t="shared" si="683"/>
        <v>43361</v>
      </c>
      <c r="B274" s="23">
        <v>911</v>
      </c>
      <c r="C274" s="185">
        <v>7.77</v>
      </c>
      <c r="D274" s="24">
        <v>1</v>
      </c>
      <c r="E274" s="26">
        <v>5872</v>
      </c>
      <c r="F274" s="26">
        <f t="shared" si="834"/>
        <v>5872</v>
      </c>
      <c r="G274" s="163">
        <f t="shared" si="835"/>
        <v>5349.3919999999998</v>
      </c>
      <c r="H274" s="24">
        <v>1</v>
      </c>
      <c r="I274" s="26">
        <v>696</v>
      </c>
      <c r="J274" s="26">
        <f t="shared" si="836"/>
        <v>696</v>
      </c>
      <c r="K274" s="163">
        <f t="shared" si="837"/>
        <v>634.05600000000004</v>
      </c>
      <c r="L274" s="49">
        <v>88.7</v>
      </c>
      <c r="M274" s="41">
        <v>332.8</v>
      </c>
      <c r="N274" s="26">
        <v>32</v>
      </c>
      <c r="O274" s="26">
        <f t="shared" si="838"/>
        <v>7628.1250000000009</v>
      </c>
      <c r="P274" s="163">
        <f t="shared" si="839"/>
        <v>6949.2218750000011</v>
      </c>
      <c r="Q274" s="24">
        <v>20</v>
      </c>
      <c r="R274" s="41">
        <v>10.7</v>
      </c>
      <c r="S274" s="41">
        <f t="shared" si="840"/>
        <v>214</v>
      </c>
      <c r="T274" s="168">
        <f t="shared" si="841"/>
        <v>194.95400000000001</v>
      </c>
      <c r="U274" s="28">
        <v>152.5</v>
      </c>
      <c r="V274" s="221">
        <f t="shared" ref="V274" si="850">IF(U274=0,0,AVERAGE(B272:B274)*(U274)/1000)</f>
        <v>92.567499999999995</v>
      </c>
      <c r="W274" s="185">
        <v>9.06</v>
      </c>
      <c r="X274" s="27">
        <v>1</v>
      </c>
      <c r="Y274" s="26">
        <v>507</v>
      </c>
      <c r="Z274" s="186">
        <f t="shared" si="843"/>
        <v>507</v>
      </c>
      <c r="AA274" s="221">
        <f t="shared" ref="AA274:AA337" si="851">IF(Z274=0,0,IF(B274=0,0,Z274*B274/1000))</f>
        <v>461.87700000000001</v>
      </c>
      <c r="AB274" s="49">
        <v>85.7</v>
      </c>
      <c r="AC274" s="41">
        <v>88.9</v>
      </c>
      <c r="AD274" s="26">
        <v>100</v>
      </c>
      <c r="AE274" s="186">
        <f t="shared" si="844"/>
        <v>32.000000000000028</v>
      </c>
      <c r="AF274" s="163">
        <f t="shared" ref="AF274:AF337" si="852">IF(AE274=0,0,IF(B274=0,0,AE274*B274/1000))</f>
        <v>29.152000000000026</v>
      </c>
      <c r="AG274" s="224">
        <v>2</v>
      </c>
      <c r="AH274" s="41">
        <v>0.64900000000000002</v>
      </c>
      <c r="AI274" s="187">
        <f t="shared" si="845"/>
        <v>1.298</v>
      </c>
      <c r="AJ274" s="168">
        <f t="shared" ref="AJ274:AJ337" si="853">IF(AI274=0,0,IF(B274=0,0,AI274*B274/1000))</f>
        <v>1.1824780000000001</v>
      </c>
      <c r="AK274" s="870"/>
      <c r="AL274" s="731">
        <v>8.1</v>
      </c>
      <c r="AM274" s="163">
        <f t="shared" ref="AM274" si="854">IF(AL274=0,0,AVERAGE(B269:B274)*(AL274)/1000)</f>
        <v>5.8563000000000001</v>
      </c>
      <c r="AN274" s="29">
        <f t="shared" si="781"/>
        <v>91.3658038147139</v>
      </c>
      <c r="AO274" s="25">
        <f t="shared" si="847"/>
        <v>99.580499795165906</v>
      </c>
      <c r="AP274" s="273">
        <f t="shared" si="848"/>
        <v>99.393457943925227</v>
      </c>
      <c r="AQ274" s="259">
        <v>52.76</v>
      </c>
      <c r="AR274" s="49">
        <v>21.852</v>
      </c>
      <c r="AS274" s="41">
        <v>23.928000000000001</v>
      </c>
      <c r="AT274" s="41">
        <v>23.116</v>
      </c>
      <c r="AU274" s="71">
        <f t="shared" si="849"/>
        <v>60.886319845857372</v>
      </c>
      <c r="AV274" s="222"/>
      <c r="AW274" s="199" t="s">
        <v>338</v>
      </c>
      <c r="AX274" s="7" t="s">
        <v>330</v>
      </c>
      <c r="AY274" s="188"/>
      <c r="AZ274" s="39"/>
      <c r="BA274" s="58">
        <v>83</v>
      </c>
      <c r="BB274" s="179">
        <f t="shared" si="798"/>
        <v>75.613</v>
      </c>
      <c r="BC274" s="163">
        <f t="shared" si="818"/>
        <v>75.613</v>
      </c>
      <c r="BD274" s="40"/>
      <c r="BE274" s="58">
        <v>0.24</v>
      </c>
      <c r="BF274" s="179">
        <f t="shared" si="799"/>
        <v>0.21863999999999997</v>
      </c>
      <c r="BG274" s="163">
        <f t="shared" si="819"/>
        <v>0.21863999999999997</v>
      </c>
      <c r="BH274" s="40" t="s">
        <v>94</v>
      </c>
      <c r="BI274" s="885">
        <v>0.01</v>
      </c>
      <c r="BJ274" s="163">
        <f t="shared" si="800"/>
        <v>4.555E-3</v>
      </c>
      <c r="BK274" s="40"/>
      <c r="BL274" s="61">
        <v>1.08</v>
      </c>
      <c r="BM274" s="179">
        <f t="shared" si="801"/>
        <v>0.98388000000000009</v>
      </c>
      <c r="BN274" s="163">
        <f t="shared" si="820"/>
        <v>0.98388000000000009</v>
      </c>
      <c r="BO274" s="39"/>
      <c r="BP274" s="57">
        <v>110.52</v>
      </c>
      <c r="BQ274" s="179">
        <f t="shared" si="802"/>
        <v>100.68372000000001</v>
      </c>
      <c r="BR274" s="163">
        <f t="shared" si="821"/>
        <v>100.68372000000001</v>
      </c>
      <c r="BS274" s="39"/>
      <c r="BT274" s="62">
        <v>21.4</v>
      </c>
      <c r="BU274" s="179">
        <f t="shared" si="803"/>
        <v>19.495399999999997</v>
      </c>
      <c r="BV274" s="163">
        <f t="shared" si="822"/>
        <v>19.495399999999997</v>
      </c>
      <c r="BW274" s="39"/>
      <c r="BX274" s="56">
        <v>0.48</v>
      </c>
      <c r="BY274" s="178">
        <f t="shared" si="804"/>
        <v>0.43727999999999995</v>
      </c>
      <c r="BZ274" s="163">
        <f t="shared" si="823"/>
        <v>0.43727999999999995</v>
      </c>
      <c r="CA274" s="40" t="s">
        <v>94</v>
      </c>
      <c r="CB274" s="58">
        <v>0.05</v>
      </c>
      <c r="CC274" s="179">
        <f t="shared" si="805"/>
        <v>2.2775000000000004E-2</v>
      </c>
      <c r="CD274" s="163">
        <f t="shared" si="824"/>
        <v>4.5550000000000007E-2</v>
      </c>
      <c r="CE274" s="39"/>
      <c r="CF274" s="62">
        <v>233.33</v>
      </c>
      <c r="CG274" s="179">
        <f t="shared" si="806"/>
        <v>212.56363000000002</v>
      </c>
      <c r="CH274" s="163">
        <f t="shared" si="825"/>
        <v>212.56363000000002</v>
      </c>
      <c r="CI274" s="39"/>
      <c r="CJ274" s="56">
        <v>0.65</v>
      </c>
      <c r="CK274" s="178">
        <f t="shared" si="807"/>
        <v>0.59214999999999995</v>
      </c>
      <c r="CL274" s="163">
        <f t="shared" si="826"/>
        <v>0.59214999999999995</v>
      </c>
      <c r="CM274" s="40" t="s">
        <v>94</v>
      </c>
      <c r="CN274" s="86">
        <v>0.13</v>
      </c>
      <c r="CO274" s="179">
        <f t="shared" si="808"/>
        <v>5.9215000000000004E-2</v>
      </c>
      <c r="CP274" s="163">
        <f t="shared" si="827"/>
        <v>0.11843000000000001</v>
      </c>
      <c r="CQ274" s="228" t="s">
        <v>94</v>
      </c>
      <c r="CR274" s="61">
        <v>0.01</v>
      </c>
      <c r="CS274" s="167">
        <f t="shared" si="809"/>
        <v>4.555E-3</v>
      </c>
      <c r="CT274" s="40" t="s">
        <v>94</v>
      </c>
      <c r="CU274" s="59">
        <v>0.03</v>
      </c>
      <c r="CV274" s="179">
        <f t="shared" si="810"/>
        <v>1.3664999999999998E-2</v>
      </c>
      <c r="CW274" s="163">
        <f t="shared" si="828"/>
        <v>2.7329999999999997E-2</v>
      </c>
      <c r="CX274" s="39"/>
      <c r="CY274" s="189">
        <v>0.32</v>
      </c>
      <c r="CZ274" s="179">
        <f t="shared" si="811"/>
        <v>0.29152</v>
      </c>
      <c r="DA274" s="163">
        <f t="shared" si="829"/>
        <v>0.29152</v>
      </c>
      <c r="DB274" s="39"/>
      <c r="DC274" s="63">
        <v>0.28999999999999998</v>
      </c>
      <c r="DD274" s="179">
        <f t="shared" si="812"/>
        <v>0.26418999999999998</v>
      </c>
      <c r="DE274" s="163">
        <f t="shared" si="830"/>
        <v>0.26418999999999998</v>
      </c>
      <c r="DF274" s="39"/>
      <c r="DG274" s="62">
        <v>0.1</v>
      </c>
      <c r="DH274" s="729">
        <f t="shared" si="813"/>
        <v>9.1100000000000014E-2</v>
      </c>
      <c r="DI274" s="72">
        <f t="shared" si="831"/>
        <v>9.1100000000000014E-2</v>
      </c>
      <c r="DJ274" s="40" t="s">
        <v>94</v>
      </c>
      <c r="DK274" s="59">
        <v>0.05</v>
      </c>
      <c r="DL274" s="163">
        <f t="shared" si="814"/>
        <v>2.2775000000000004E-2</v>
      </c>
      <c r="DM274" s="178">
        <f t="shared" si="832"/>
        <v>4.5550000000000007E-2</v>
      </c>
      <c r="DN274" s="39"/>
      <c r="DO274" s="63">
        <v>0.25</v>
      </c>
      <c r="DP274" s="179">
        <f t="shared" si="815"/>
        <v>0.22775000000000001</v>
      </c>
      <c r="DQ274" s="221">
        <f t="shared" si="833"/>
        <v>0.22775000000000001</v>
      </c>
      <c r="DR274" s="305"/>
    </row>
    <row r="275" spans="1:122" ht="15" customHeight="1" outlineLevel="1" x14ac:dyDescent="0.25">
      <c r="A275" s="46">
        <f t="shared" si="683"/>
        <v>43362</v>
      </c>
      <c r="B275" s="23">
        <v>946</v>
      </c>
      <c r="C275" s="185">
        <v>7.9</v>
      </c>
      <c r="D275" s="24">
        <v>1</v>
      </c>
      <c r="E275" s="26">
        <v>6586</v>
      </c>
      <c r="F275" s="26">
        <f t="shared" si="834"/>
        <v>6586</v>
      </c>
      <c r="G275" s="163">
        <f t="shared" si="835"/>
        <v>6230.3559999999998</v>
      </c>
      <c r="H275" s="24">
        <v>1</v>
      </c>
      <c r="I275" s="26">
        <v>656</v>
      </c>
      <c r="J275" s="26">
        <f t="shared" si="836"/>
        <v>656</v>
      </c>
      <c r="K275" s="163">
        <f t="shared" si="837"/>
        <v>620.57600000000002</v>
      </c>
      <c r="L275" s="49">
        <v>88.5</v>
      </c>
      <c r="M275" s="41">
        <v>340.3</v>
      </c>
      <c r="N275" s="26">
        <v>32</v>
      </c>
      <c r="O275" s="26">
        <f t="shared" si="838"/>
        <v>7868.75</v>
      </c>
      <c r="P275" s="163">
        <f t="shared" si="839"/>
        <v>7443.8374999999996</v>
      </c>
      <c r="Q275" s="24">
        <v>20</v>
      </c>
      <c r="R275" s="41">
        <v>10.199999999999999</v>
      </c>
      <c r="S275" s="41">
        <f t="shared" si="840"/>
        <v>204</v>
      </c>
      <c r="T275" s="168">
        <f t="shared" si="841"/>
        <v>192.98400000000001</v>
      </c>
      <c r="U275" s="28"/>
      <c r="V275" s="221">
        <f t="shared" ref="V275" si="855">IF(U275=0,0,IF(COUNT(B275)=0,0,(AVERAGE(B275)*U275/1000)))</f>
        <v>0</v>
      </c>
      <c r="W275" s="185">
        <v>8.9700000000000006</v>
      </c>
      <c r="X275" s="27">
        <v>1</v>
      </c>
      <c r="Y275" s="26">
        <v>528</v>
      </c>
      <c r="Z275" s="186">
        <f t="shared" si="843"/>
        <v>528</v>
      </c>
      <c r="AA275" s="221">
        <f t="shared" si="851"/>
        <v>499.488</v>
      </c>
      <c r="AB275" s="49">
        <v>85.3</v>
      </c>
      <c r="AC275" s="41">
        <v>87</v>
      </c>
      <c r="AD275" s="26">
        <v>100</v>
      </c>
      <c r="AE275" s="186">
        <f t="shared" si="844"/>
        <v>17.000000000000028</v>
      </c>
      <c r="AF275" s="163">
        <f t="shared" si="852"/>
        <v>16.082000000000026</v>
      </c>
      <c r="AG275" s="224">
        <v>2</v>
      </c>
      <c r="AH275" s="41">
        <v>0.38700000000000001</v>
      </c>
      <c r="AI275" s="187">
        <f t="shared" si="845"/>
        <v>0.77400000000000002</v>
      </c>
      <c r="AJ275" s="168">
        <f t="shared" si="853"/>
        <v>0.73220400000000008</v>
      </c>
      <c r="AK275" s="870"/>
      <c r="AL275" s="731"/>
      <c r="AM275" s="163">
        <f t="shared" ref="AM275" si="856">IF(AL275=0,0,AVERAGE(B268:B275)*(AL275)/1000)</f>
        <v>0</v>
      </c>
      <c r="AN275" s="29">
        <f t="shared" si="781"/>
        <v>91.982994230185241</v>
      </c>
      <c r="AO275" s="25">
        <f t="shared" si="847"/>
        <v>99.783955520254182</v>
      </c>
      <c r="AP275" s="273">
        <f t="shared" si="848"/>
        <v>99.620588235294122</v>
      </c>
      <c r="AQ275" s="73">
        <v>52.36</v>
      </c>
      <c r="AR275" s="49"/>
      <c r="AS275" s="41"/>
      <c r="AT275" s="41"/>
      <c r="AU275" s="72">
        <f t="shared" si="849"/>
        <v>0</v>
      </c>
      <c r="AV275" s="222"/>
      <c r="AW275" s="199"/>
      <c r="AX275" s="7" t="s">
        <v>330</v>
      </c>
      <c r="AY275" s="188"/>
      <c r="AZ275" s="39"/>
      <c r="BA275" s="58"/>
      <c r="BB275" s="179">
        <f t="shared" si="798"/>
        <v>0</v>
      </c>
      <c r="BC275" s="163">
        <f t="shared" si="818"/>
        <v>0</v>
      </c>
      <c r="BD275" s="40"/>
      <c r="BE275" s="58"/>
      <c r="BF275" s="179">
        <f t="shared" si="799"/>
        <v>0</v>
      </c>
      <c r="BG275" s="163">
        <f t="shared" si="819"/>
        <v>0</v>
      </c>
      <c r="BH275" s="40" t="s">
        <v>94</v>
      </c>
      <c r="BI275" s="885">
        <v>0.01</v>
      </c>
      <c r="BJ275" s="163">
        <f t="shared" si="800"/>
        <v>4.7300000000000007E-3</v>
      </c>
      <c r="BK275" s="40"/>
      <c r="BL275" s="61"/>
      <c r="BM275" s="179">
        <f t="shared" si="801"/>
        <v>0</v>
      </c>
      <c r="BN275" s="163">
        <f t="shared" si="820"/>
        <v>0</v>
      </c>
      <c r="BO275" s="39"/>
      <c r="BP275" s="57"/>
      <c r="BQ275" s="179">
        <f t="shared" si="802"/>
        <v>0</v>
      </c>
      <c r="BR275" s="163">
        <f t="shared" si="821"/>
        <v>0</v>
      </c>
      <c r="BS275" s="39"/>
      <c r="BT275" s="62"/>
      <c r="BU275" s="179">
        <f t="shared" si="803"/>
        <v>0</v>
      </c>
      <c r="BV275" s="163">
        <f t="shared" si="822"/>
        <v>0</v>
      </c>
      <c r="BW275" s="39"/>
      <c r="BX275" s="56"/>
      <c r="BY275" s="178">
        <f t="shared" si="804"/>
        <v>0</v>
      </c>
      <c r="BZ275" s="163">
        <f t="shared" si="823"/>
        <v>0</v>
      </c>
      <c r="CA275" s="40"/>
      <c r="CB275" s="58"/>
      <c r="CC275" s="179">
        <f t="shared" si="805"/>
        <v>0</v>
      </c>
      <c r="CD275" s="163">
        <f t="shared" si="824"/>
        <v>0</v>
      </c>
      <c r="CE275" s="39"/>
      <c r="CF275" s="62"/>
      <c r="CG275" s="179">
        <f t="shared" si="806"/>
        <v>0</v>
      </c>
      <c r="CH275" s="163">
        <f t="shared" si="825"/>
        <v>0</v>
      </c>
      <c r="CI275" s="39"/>
      <c r="CJ275" s="56"/>
      <c r="CK275" s="178">
        <f t="shared" si="807"/>
        <v>0</v>
      </c>
      <c r="CL275" s="163">
        <f t="shared" si="826"/>
        <v>0</v>
      </c>
      <c r="CM275" s="40"/>
      <c r="CN275" s="86"/>
      <c r="CO275" s="179">
        <f t="shared" si="808"/>
        <v>0</v>
      </c>
      <c r="CP275" s="163">
        <f t="shared" si="827"/>
        <v>0</v>
      </c>
      <c r="CQ275" s="228" t="s">
        <v>94</v>
      </c>
      <c r="CR275" s="61">
        <v>0.01</v>
      </c>
      <c r="CS275" s="167">
        <f t="shared" si="809"/>
        <v>4.7300000000000007E-3</v>
      </c>
      <c r="CT275" s="40"/>
      <c r="CU275" s="59"/>
      <c r="CV275" s="179">
        <f t="shared" si="810"/>
        <v>0</v>
      </c>
      <c r="CW275" s="163">
        <f t="shared" si="828"/>
        <v>0</v>
      </c>
      <c r="CX275" s="39"/>
      <c r="CY275" s="189"/>
      <c r="CZ275" s="179">
        <f t="shared" si="811"/>
        <v>0</v>
      </c>
      <c r="DA275" s="163">
        <f t="shared" si="829"/>
        <v>0</v>
      </c>
      <c r="DB275" s="39"/>
      <c r="DC275" s="63"/>
      <c r="DD275" s="179">
        <f t="shared" si="812"/>
        <v>0</v>
      </c>
      <c r="DE275" s="163">
        <f t="shared" si="830"/>
        <v>0</v>
      </c>
      <c r="DF275" s="39"/>
      <c r="DG275" s="62"/>
      <c r="DH275" s="729">
        <f t="shared" si="813"/>
        <v>0</v>
      </c>
      <c r="DI275" s="72">
        <f t="shared" si="831"/>
        <v>0</v>
      </c>
      <c r="DJ275" s="40"/>
      <c r="DK275" s="59"/>
      <c r="DL275" s="163">
        <f t="shared" si="814"/>
        <v>0</v>
      </c>
      <c r="DM275" s="178">
        <f t="shared" si="832"/>
        <v>0</v>
      </c>
      <c r="DN275" s="39"/>
      <c r="DO275" s="63"/>
      <c r="DP275" s="179">
        <f t="shared" si="815"/>
        <v>0</v>
      </c>
      <c r="DQ275" s="221">
        <f t="shared" si="833"/>
        <v>0</v>
      </c>
      <c r="DR275" s="305"/>
    </row>
    <row r="276" spans="1:122" ht="15" customHeight="1" outlineLevel="1" x14ac:dyDescent="0.25">
      <c r="A276" s="46">
        <f t="shared" si="683"/>
        <v>43363</v>
      </c>
      <c r="B276" s="23">
        <v>964</v>
      </c>
      <c r="C276" s="185">
        <v>7.9</v>
      </c>
      <c r="D276" s="24">
        <v>1</v>
      </c>
      <c r="E276" s="26">
        <v>6506</v>
      </c>
      <c r="F276" s="26">
        <f t="shared" si="834"/>
        <v>6506</v>
      </c>
      <c r="G276" s="163">
        <f t="shared" si="835"/>
        <v>6271.7839999999997</v>
      </c>
      <c r="H276" s="24">
        <v>1</v>
      </c>
      <c r="I276" s="26">
        <v>479</v>
      </c>
      <c r="J276" s="26">
        <f t="shared" si="836"/>
        <v>479</v>
      </c>
      <c r="K276" s="163">
        <f t="shared" si="837"/>
        <v>461.75599999999997</v>
      </c>
      <c r="L276" s="49">
        <v>87.1</v>
      </c>
      <c r="M276" s="41">
        <v>350.3</v>
      </c>
      <c r="N276" s="26">
        <v>32</v>
      </c>
      <c r="O276" s="26">
        <f t="shared" si="838"/>
        <v>8225.0000000000018</v>
      </c>
      <c r="P276" s="163">
        <f t="shared" si="839"/>
        <v>7928.9000000000015</v>
      </c>
      <c r="Q276" s="24">
        <v>20</v>
      </c>
      <c r="R276" s="41">
        <v>11.5</v>
      </c>
      <c r="S276" s="41">
        <f t="shared" si="840"/>
        <v>230</v>
      </c>
      <c r="T276" s="168">
        <f t="shared" si="841"/>
        <v>221.72</v>
      </c>
      <c r="U276" s="28"/>
      <c r="V276" s="221">
        <f t="shared" ref="V276" si="857">IF(U276=0,0,AVERAGE(B274:B276)*(U276)/1000)</f>
        <v>0</v>
      </c>
      <c r="W276" s="185">
        <v>9.1</v>
      </c>
      <c r="X276" s="27">
        <v>1</v>
      </c>
      <c r="Y276" s="26">
        <v>357</v>
      </c>
      <c r="Z276" s="186">
        <f t="shared" si="843"/>
        <v>357</v>
      </c>
      <c r="AA276" s="221">
        <f t="shared" si="851"/>
        <v>344.14800000000002</v>
      </c>
      <c r="AB276" s="49">
        <v>87.9</v>
      </c>
      <c r="AC276" s="41">
        <v>89.3</v>
      </c>
      <c r="AD276" s="26">
        <v>98</v>
      </c>
      <c r="AE276" s="186">
        <f t="shared" si="844"/>
        <v>14.285714285714198</v>
      </c>
      <c r="AF276" s="163">
        <f t="shared" si="852"/>
        <v>13.771428571428487</v>
      </c>
      <c r="AG276" s="224">
        <v>1</v>
      </c>
      <c r="AH276" s="41">
        <v>0.59399999999999997</v>
      </c>
      <c r="AI276" s="187">
        <f t="shared" si="845"/>
        <v>0.59399999999999997</v>
      </c>
      <c r="AJ276" s="168">
        <f t="shared" si="853"/>
        <v>0.57261600000000001</v>
      </c>
      <c r="AK276" s="870"/>
      <c r="AL276" s="731"/>
      <c r="AM276" s="163">
        <f t="shared" ref="AM276" si="858">IF(AL276=0,0,AVERAGE(B271:B276)*(AL276)/1000)</f>
        <v>0</v>
      </c>
      <c r="AN276" s="29">
        <f t="shared" si="781"/>
        <v>94.512757454657233</v>
      </c>
      <c r="AO276" s="25">
        <f t="shared" si="847"/>
        <v>99.826313504125068</v>
      </c>
      <c r="AP276" s="273">
        <f t="shared" si="848"/>
        <v>99.74173913043478</v>
      </c>
      <c r="AQ276" s="259">
        <v>52.9</v>
      </c>
      <c r="AR276" s="49"/>
      <c r="AS276" s="41"/>
      <c r="AT276" s="41"/>
      <c r="AU276" s="71">
        <f t="shared" si="849"/>
        <v>0</v>
      </c>
      <c r="AV276" s="222"/>
      <c r="AW276" s="199"/>
      <c r="AX276" s="7" t="s">
        <v>334</v>
      </c>
      <c r="AY276" s="188"/>
      <c r="AZ276" s="39"/>
      <c r="BA276" s="58"/>
      <c r="BB276" s="179">
        <f t="shared" si="798"/>
        <v>0</v>
      </c>
      <c r="BC276" s="163">
        <f t="shared" si="818"/>
        <v>0</v>
      </c>
      <c r="BD276" s="40"/>
      <c r="BE276" s="58"/>
      <c r="BF276" s="179">
        <f t="shared" si="799"/>
        <v>0</v>
      </c>
      <c r="BG276" s="163">
        <f t="shared" si="819"/>
        <v>0</v>
      </c>
      <c r="BH276" s="40" t="s">
        <v>94</v>
      </c>
      <c r="BI276" s="885">
        <v>0.01</v>
      </c>
      <c r="BJ276" s="163">
        <f t="shared" si="800"/>
        <v>4.8200000000000005E-3</v>
      </c>
      <c r="BK276" s="40"/>
      <c r="BL276" s="61"/>
      <c r="BM276" s="179">
        <f t="shared" si="801"/>
        <v>0</v>
      </c>
      <c r="BN276" s="163">
        <f t="shared" si="820"/>
        <v>0</v>
      </c>
      <c r="BO276" s="39"/>
      <c r="BP276" s="57"/>
      <c r="BQ276" s="179">
        <f t="shared" si="802"/>
        <v>0</v>
      </c>
      <c r="BR276" s="163">
        <f t="shared" si="821"/>
        <v>0</v>
      </c>
      <c r="BS276" s="39"/>
      <c r="BT276" s="62"/>
      <c r="BU276" s="179">
        <f t="shared" si="803"/>
        <v>0</v>
      </c>
      <c r="BV276" s="163">
        <f t="shared" si="822"/>
        <v>0</v>
      </c>
      <c r="BW276" s="39"/>
      <c r="BX276" s="56"/>
      <c r="BY276" s="178">
        <f t="shared" si="804"/>
        <v>0</v>
      </c>
      <c r="BZ276" s="163">
        <f t="shared" si="823"/>
        <v>0</v>
      </c>
      <c r="CA276" s="40"/>
      <c r="CB276" s="58"/>
      <c r="CC276" s="179">
        <f t="shared" si="805"/>
        <v>0</v>
      </c>
      <c r="CD276" s="163">
        <f t="shared" si="824"/>
        <v>0</v>
      </c>
      <c r="CE276" s="39"/>
      <c r="CF276" s="62"/>
      <c r="CG276" s="179">
        <f t="shared" si="806"/>
        <v>0</v>
      </c>
      <c r="CH276" s="163">
        <f t="shared" si="825"/>
        <v>0</v>
      </c>
      <c r="CI276" s="39"/>
      <c r="CJ276" s="56"/>
      <c r="CK276" s="178">
        <f t="shared" si="807"/>
        <v>0</v>
      </c>
      <c r="CL276" s="163">
        <f t="shared" si="826"/>
        <v>0</v>
      </c>
      <c r="CM276" s="40"/>
      <c r="CN276" s="86"/>
      <c r="CO276" s="179">
        <f t="shared" si="808"/>
        <v>0</v>
      </c>
      <c r="CP276" s="163">
        <f t="shared" si="827"/>
        <v>0</v>
      </c>
      <c r="CQ276" s="228" t="s">
        <v>94</v>
      </c>
      <c r="CR276" s="61">
        <v>0.01</v>
      </c>
      <c r="CS276" s="167">
        <f t="shared" si="809"/>
        <v>4.8200000000000005E-3</v>
      </c>
      <c r="CT276" s="40"/>
      <c r="CU276" s="59"/>
      <c r="CV276" s="179">
        <f t="shared" si="810"/>
        <v>0</v>
      </c>
      <c r="CW276" s="163">
        <f t="shared" si="828"/>
        <v>0</v>
      </c>
      <c r="CX276" s="39"/>
      <c r="CY276" s="189"/>
      <c r="CZ276" s="179">
        <f t="shared" si="811"/>
        <v>0</v>
      </c>
      <c r="DA276" s="163">
        <f t="shared" si="829"/>
        <v>0</v>
      </c>
      <c r="DB276" s="39"/>
      <c r="DC276" s="63"/>
      <c r="DD276" s="179">
        <f t="shared" si="812"/>
        <v>0</v>
      </c>
      <c r="DE276" s="163">
        <f t="shared" si="830"/>
        <v>0</v>
      </c>
      <c r="DF276" s="39"/>
      <c r="DG276" s="62"/>
      <c r="DH276" s="729">
        <f t="shared" si="813"/>
        <v>0</v>
      </c>
      <c r="DI276" s="72">
        <f t="shared" si="831"/>
        <v>0</v>
      </c>
      <c r="DJ276" s="40"/>
      <c r="DK276" s="59"/>
      <c r="DL276" s="163">
        <f t="shared" si="814"/>
        <v>0</v>
      </c>
      <c r="DM276" s="178">
        <f t="shared" si="832"/>
        <v>0</v>
      </c>
      <c r="DN276" s="39"/>
      <c r="DO276" s="63"/>
      <c r="DP276" s="179">
        <f t="shared" si="815"/>
        <v>0</v>
      </c>
      <c r="DQ276" s="221">
        <f t="shared" si="833"/>
        <v>0</v>
      </c>
      <c r="DR276" s="305"/>
    </row>
    <row r="277" spans="1:122" ht="15" customHeight="1" outlineLevel="1" x14ac:dyDescent="0.25">
      <c r="A277" s="46">
        <f t="shared" si="683"/>
        <v>43364</v>
      </c>
      <c r="B277" s="23">
        <v>893</v>
      </c>
      <c r="C277" s="185">
        <v>7.73</v>
      </c>
      <c r="D277" s="24">
        <v>1</v>
      </c>
      <c r="E277" s="26">
        <v>4723</v>
      </c>
      <c r="F277" s="26">
        <f t="shared" si="834"/>
        <v>4723</v>
      </c>
      <c r="G277" s="163">
        <f t="shared" si="835"/>
        <v>4217.6390000000001</v>
      </c>
      <c r="H277" s="24">
        <v>1</v>
      </c>
      <c r="I277" s="26">
        <v>578</v>
      </c>
      <c r="J277" s="26">
        <f t="shared" si="836"/>
        <v>578</v>
      </c>
      <c r="K277" s="163">
        <f t="shared" si="837"/>
        <v>516.154</v>
      </c>
      <c r="L277" s="49">
        <v>88.3</v>
      </c>
      <c r="M277" s="41">
        <v>261.8</v>
      </c>
      <c r="N277" s="26">
        <v>32.5</v>
      </c>
      <c r="O277" s="26">
        <f t="shared" si="838"/>
        <v>5338.4615384615381</v>
      </c>
      <c r="P277" s="163">
        <f t="shared" si="839"/>
        <v>4767.2461538461539</v>
      </c>
      <c r="Q277" s="24">
        <v>20</v>
      </c>
      <c r="R277" s="41">
        <v>6.9</v>
      </c>
      <c r="S277" s="41">
        <f t="shared" si="840"/>
        <v>138</v>
      </c>
      <c r="T277" s="168">
        <f t="shared" si="841"/>
        <v>123.23399999999999</v>
      </c>
      <c r="U277" s="28"/>
      <c r="V277" s="221">
        <f t="shared" ref="V277" si="859">IF(U277=0,0,IF(COUNT(B277)=0,0,(AVERAGE(B277)*U277/1000)))</f>
        <v>0</v>
      </c>
      <c r="W277" s="185">
        <v>9.1999999999999993</v>
      </c>
      <c r="X277" s="27">
        <v>1</v>
      </c>
      <c r="Y277" s="26">
        <v>468</v>
      </c>
      <c r="Z277" s="186">
        <f t="shared" si="843"/>
        <v>468</v>
      </c>
      <c r="AA277" s="221">
        <f t="shared" si="851"/>
        <v>417.92399999999998</v>
      </c>
      <c r="AB277" s="49">
        <v>86.2</v>
      </c>
      <c r="AC277" s="41">
        <v>88.9</v>
      </c>
      <c r="AD277" s="26">
        <v>97</v>
      </c>
      <c r="AE277" s="186">
        <f t="shared" si="844"/>
        <v>27.835051546391782</v>
      </c>
      <c r="AF277" s="163">
        <f t="shared" si="852"/>
        <v>24.856701030927859</v>
      </c>
      <c r="AG277" s="224">
        <v>1</v>
      </c>
      <c r="AH277" s="41">
        <v>0.96599999999999997</v>
      </c>
      <c r="AI277" s="187">
        <f t="shared" si="845"/>
        <v>0.96599999999999997</v>
      </c>
      <c r="AJ277" s="168">
        <f t="shared" si="853"/>
        <v>0.8626379999999999</v>
      </c>
      <c r="AK277" s="870"/>
      <c r="AL277" s="731"/>
      <c r="AM277" s="163">
        <f t="shared" ref="AM277" si="860">IF(AL277=0,0,AVERAGE(B270:B277)*(AL277)/1000)</f>
        <v>0</v>
      </c>
      <c r="AN277" s="29">
        <f t="shared" si="781"/>
        <v>90.091043828075385</v>
      </c>
      <c r="AO277" s="25">
        <f t="shared" si="847"/>
        <v>99.478594135298138</v>
      </c>
      <c r="AP277" s="273">
        <f t="shared" si="848"/>
        <v>99.3</v>
      </c>
      <c r="AQ277" s="73">
        <v>53.4</v>
      </c>
      <c r="AR277" s="49"/>
      <c r="AS277" s="41"/>
      <c r="AT277" s="41"/>
      <c r="AU277" s="72">
        <f t="shared" si="849"/>
        <v>0</v>
      </c>
      <c r="AV277" s="222"/>
      <c r="AW277" s="199"/>
      <c r="AX277" s="7" t="s">
        <v>346</v>
      </c>
      <c r="AY277" s="188"/>
      <c r="AZ277" s="39"/>
      <c r="BA277" s="58"/>
      <c r="BB277" s="179">
        <f t="shared" si="798"/>
        <v>0</v>
      </c>
      <c r="BC277" s="163">
        <f t="shared" si="818"/>
        <v>0</v>
      </c>
      <c r="BD277" s="40"/>
      <c r="BE277" s="58"/>
      <c r="BF277" s="179">
        <f t="shared" si="799"/>
        <v>0</v>
      </c>
      <c r="BG277" s="163">
        <f t="shared" si="819"/>
        <v>0</v>
      </c>
      <c r="BH277" s="40" t="s">
        <v>94</v>
      </c>
      <c r="BI277" s="885">
        <v>0.01</v>
      </c>
      <c r="BJ277" s="163">
        <f t="shared" si="800"/>
        <v>4.4650000000000002E-3</v>
      </c>
      <c r="BK277" s="40"/>
      <c r="BL277" s="61"/>
      <c r="BM277" s="179">
        <f t="shared" si="801"/>
        <v>0</v>
      </c>
      <c r="BN277" s="163">
        <f t="shared" si="820"/>
        <v>0</v>
      </c>
      <c r="BO277" s="39"/>
      <c r="BP277" s="57"/>
      <c r="BQ277" s="179">
        <f t="shared" si="802"/>
        <v>0</v>
      </c>
      <c r="BR277" s="163">
        <f t="shared" si="821"/>
        <v>0</v>
      </c>
      <c r="BS277" s="39"/>
      <c r="BT277" s="62"/>
      <c r="BU277" s="179">
        <f t="shared" si="803"/>
        <v>0</v>
      </c>
      <c r="BV277" s="163">
        <f t="shared" si="822"/>
        <v>0</v>
      </c>
      <c r="BW277" s="39"/>
      <c r="BX277" s="56"/>
      <c r="BY277" s="178">
        <f t="shared" si="804"/>
        <v>0</v>
      </c>
      <c r="BZ277" s="163">
        <f t="shared" si="823"/>
        <v>0</v>
      </c>
      <c r="CA277" s="40"/>
      <c r="CB277" s="58"/>
      <c r="CC277" s="179">
        <f t="shared" si="805"/>
        <v>0</v>
      </c>
      <c r="CD277" s="163">
        <f t="shared" si="824"/>
        <v>0</v>
      </c>
      <c r="CE277" s="39"/>
      <c r="CF277" s="62"/>
      <c r="CG277" s="179">
        <f t="shared" si="806"/>
        <v>0</v>
      </c>
      <c r="CH277" s="163">
        <f t="shared" si="825"/>
        <v>0</v>
      </c>
      <c r="CI277" s="39"/>
      <c r="CJ277" s="56"/>
      <c r="CK277" s="178">
        <f t="shared" si="807"/>
        <v>0</v>
      </c>
      <c r="CL277" s="163">
        <f t="shared" si="826"/>
        <v>0</v>
      </c>
      <c r="CM277" s="40"/>
      <c r="CN277" s="86"/>
      <c r="CO277" s="179">
        <f t="shared" si="808"/>
        <v>0</v>
      </c>
      <c r="CP277" s="163">
        <f t="shared" si="827"/>
        <v>0</v>
      </c>
      <c r="CQ277" s="228" t="s">
        <v>94</v>
      </c>
      <c r="CR277" s="61">
        <v>0.01</v>
      </c>
      <c r="CS277" s="167">
        <f t="shared" si="809"/>
        <v>4.4650000000000002E-3</v>
      </c>
      <c r="CT277" s="40"/>
      <c r="CU277" s="59"/>
      <c r="CV277" s="179">
        <f t="shared" si="810"/>
        <v>0</v>
      </c>
      <c r="CW277" s="163">
        <f t="shared" si="828"/>
        <v>0</v>
      </c>
      <c r="CX277" s="39"/>
      <c r="CY277" s="189"/>
      <c r="CZ277" s="179">
        <f t="shared" si="811"/>
        <v>0</v>
      </c>
      <c r="DA277" s="163">
        <f t="shared" si="829"/>
        <v>0</v>
      </c>
      <c r="DB277" s="39"/>
      <c r="DC277" s="63"/>
      <c r="DD277" s="179">
        <f t="shared" si="812"/>
        <v>0</v>
      </c>
      <c r="DE277" s="163">
        <f t="shared" si="830"/>
        <v>0</v>
      </c>
      <c r="DF277" s="39"/>
      <c r="DG277" s="62"/>
      <c r="DH277" s="729">
        <f t="shared" si="813"/>
        <v>0</v>
      </c>
      <c r="DI277" s="72">
        <f t="shared" si="831"/>
        <v>0</v>
      </c>
      <c r="DJ277" s="40"/>
      <c r="DK277" s="59"/>
      <c r="DL277" s="163">
        <f t="shared" si="814"/>
        <v>0</v>
      </c>
      <c r="DM277" s="178">
        <f t="shared" si="832"/>
        <v>0</v>
      </c>
      <c r="DN277" s="39"/>
      <c r="DO277" s="63"/>
      <c r="DP277" s="179">
        <f t="shared" si="815"/>
        <v>0</v>
      </c>
      <c r="DQ277" s="221">
        <f t="shared" si="833"/>
        <v>0</v>
      </c>
      <c r="DR277" s="305"/>
    </row>
    <row r="278" spans="1:122" ht="15" customHeight="1" outlineLevel="1" x14ac:dyDescent="0.25">
      <c r="A278" s="46">
        <f t="shared" si="683"/>
        <v>43365</v>
      </c>
      <c r="B278" s="23">
        <v>600</v>
      </c>
      <c r="C278" s="185">
        <v>7.92</v>
      </c>
      <c r="D278" s="24">
        <v>1</v>
      </c>
      <c r="E278" s="26">
        <v>7793</v>
      </c>
      <c r="F278" s="26">
        <f t="shared" si="834"/>
        <v>7793</v>
      </c>
      <c r="G278" s="163">
        <f t="shared" si="835"/>
        <v>4675.8</v>
      </c>
      <c r="H278" s="24">
        <v>1</v>
      </c>
      <c r="I278" s="26">
        <v>766</v>
      </c>
      <c r="J278" s="26">
        <f t="shared" si="836"/>
        <v>766</v>
      </c>
      <c r="K278" s="163">
        <f t="shared" si="837"/>
        <v>459.6</v>
      </c>
      <c r="L278" s="49">
        <v>87.6</v>
      </c>
      <c r="M278" s="41">
        <v>404.1</v>
      </c>
      <c r="N278" s="26">
        <v>31.5</v>
      </c>
      <c r="O278" s="26">
        <f t="shared" si="838"/>
        <v>10047.619047619048</v>
      </c>
      <c r="P278" s="163">
        <f t="shared" si="839"/>
        <v>6028.5714285714284</v>
      </c>
      <c r="Q278" s="24">
        <v>20</v>
      </c>
      <c r="R278" s="41">
        <v>15.1</v>
      </c>
      <c r="S278" s="41">
        <f t="shared" si="840"/>
        <v>302</v>
      </c>
      <c r="T278" s="168">
        <f t="shared" si="841"/>
        <v>181.2</v>
      </c>
      <c r="U278" s="28"/>
      <c r="V278" s="221">
        <f t="shared" ref="V278" si="861">IF(U278=0,0,AVERAGE(B276:B278)*(U278)/1000)</f>
        <v>0</v>
      </c>
      <c r="W278" s="185">
        <v>9.1999999999999993</v>
      </c>
      <c r="X278" s="27">
        <v>1</v>
      </c>
      <c r="Y278" s="26">
        <v>469</v>
      </c>
      <c r="Z278" s="186">
        <f t="shared" si="843"/>
        <v>469</v>
      </c>
      <c r="AA278" s="221">
        <f t="shared" si="851"/>
        <v>281.39999999999998</v>
      </c>
      <c r="AB278" s="49">
        <v>86.5</v>
      </c>
      <c r="AC278" s="41">
        <v>88</v>
      </c>
      <c r="AD278" s="26">
        <v>99</v>
      </c>
      <c r="AE278" s="186">
        <f t="shared" si="844"/>
        <v>15.151515151515152</v>
      </c>
      <c r="AF278" s="163">
        <f t="shared" si="852"/>
        <v>9.0909090909090917</v>
      </c>
      <c r="AG278" s="224">
        <v>1</v>
      </c>
      <c r="AH278" s="41">
        <v>0.76500000000000001</v>
      </c>
      <c r="AI278" s="187">
        <f t="shared" si="845"/>
        <v>0.76500000000000001</v>
      </c>
      <c r="AJ278" s="168">
        <f t="shared" si="853"/>
        <v>0.45900000000000002</v>
      </c>
      <c r="AK278" s="870"/>
      <c r="AL278" s="731"/>
      <c r="AM278" s="163">
        <f t="shared" ref="AM278" si="862">IF(AL278=0,0,AVERAGE(B273:B278)*(AL278)/1000)</f>
        <v>0</v>
      </c>
      <c r="AN278" s="29">
        <f t="shared" si="781"/>
        <v>93.981778519183877</v>
      </c>
      <c r="AO278" s="25">
        <f t="shared" si="847"/>
        <v>99.849202929771636</v>
      </c>
      <c r="AP278" s="273">
        <f t="shared" si="848"/>
        <v>99.746688741721854</v>
      </c>
      <c r="AQ278" s="259">
        <v>53.3</v>
      </c>
      <c r="AR278" s="49"/>
      <c r="AS278" s="41"/>
      <c r="AT278" s="41"/>
      <c r="AU278" s="71">
        <f t="shared" si="849"/>
        <v>0</v>
      </c>
      <c r="AV278" s="222"/>
      <c r="AW278" s="199"/>
      <c r="AX278" s="7"/>
      <c r="AY278" s="188"/>
      <c r="AZ278" s="39"/>
      <c r="BA278" s="58"/>
      <c r="BB278" s="179">
        <f t="shared" si="798"/>
        <v>0</v>
      </c>
      <c r="BC278" s="163">
        <f t="shared" si="818"/>
        <v>0</v>
      </c>
      <c r="BD278" s="40"/>
      <c r="BE278" s="58"/>
      <c r="BF278" s="179">
        <f t="shared" si="799"/>
        <v>0</v>
      </c>
      <c r="BG278" s="163">
        <f t="shared" si="819"/>
        <v>0</v>
      </c>
      <c r="BH278" s="40" t="s">
        <v>94</v>
      </c>
      <c r="BI278" s="885">
        <v>0.01</v>
      </c>
      <c r="BJ278" s="163">
        <f t="shared" si="800"/>
        <v>3.0000000000000001E-3</v>
      </c>
      <c r="BK278" s="40"/>
      <c r="BL278" s="61"/>
      <c r="BM278" s="179">
        <f t="shared" si="801"/>
        <v>0</v>
      </c>
      <c r="BN278" s="163">
        <f t="shared" si="820"/>
        <v>0</v>
      </c>
      <c r="BO278" s="39"/>
      <c r="BP278" s="57"/>
      <c r="BQ278" s="179">
        <f t="shared" si="802"/>
        <v>0</v>
      </c>
      <c r="BR278" s="163">
        <f t="shared" si="821"/>
        <v>0</v>
      </c>
      <c r="BS278" s="39"/>
      <c r="BT278" s="62"/>
      <c r="BU278" s="179">
        <f t="shared" si="803"/>
        <v>0</v>
      </c>
      <c r="BV278" s="163">
        <f t="shared" si="822"/>
        <v>0</v>
      </c>
      <c r="BW278" s="39"/>
      <c r="BX278" s="56"/>
      <c r="BY278" s="178">
        <f t="shared" si="804"/>
        <v>0</v>
      </c>
      <c r="BZ278" s="163">
        <f t="shared" si="823"/>
        <v>0</v>
      </c>
      <c r="CA278" s="40"/>
      <c r="CB278" s="58"/>
      <c r="CC278" s="179">
        <f t="shared" si="805"/>
        <v>0</v>
      </c>
      <c r="CD278" s="163">
        <f t="shared" si="824"/>
        <v>0</v>
      </c>
      <c r="CE278" s="39"/>
      <c r="CF278" s="62"/>
      <c r="CG278" s="179">
        <f t="shared" si="806"/>
        <v>0</v>
      </c>
      <c r="CH278" s="163">
        <f t="shared" si="825"/>
        <v>0</v>
      </c>
      <c r="CI278" s="39"/>
      <c r="CJ278" s="56"/>
      <c r="CK278" s="178">
        <f t="shared" si="807"/>
        <v>0</v>
      </c>
      <c r="CL278" s="163">
        <f t="shared" si="826"/>
        <v>0</v>
      </c>
      <c r="CM278" s="40"/>
      <c r="CN278" s="86"/>
      <c r="CO278" s="179">
        <f t="shared" si="808"/>
        <v>0</v>
      </c>
      <c r="CP278" s="163">
        <f t="shared" si="827"/>
        <v>0</v>
      </c>
      <c r="CQ278" s="228" t="s">
        <v>94</v>
      </c>
      <c r="CR278" s="61">
        <v>0.01</v>
      </c>
      <c r="CS278" s="167">
        <f t="shared" si="809"/>
        <v>3.0000000000000001E-3</v>
      </c>
      <c r="CT278" s="40"/>
      <c r="CU278" s="59"/>
      <c r="CV278" s="179">
        <f t="shared" si="810"/>
        <v>0</v>
      </c>
      <c r="CW278" s="163">
        <f t="shared" si="828"/>
        <v>0</v>
      </c>
      <c r="CX278" s="39"/>
      <c r="CY278" s="189"/>
      <c r="CZ278" s="179">
        <f t="shared" si="811"/>
        <v>0</v>
      </c>
      <c r="DA278" s="163">
        <f t="shared" si="829"/>
        <v>0</v>
      </c>
      <c r="DB278" s="39"/>
      <c r="DC278" s="63"/>
      <c r="DD278" s="179">
        <f t="shared" si="812"/>
        <v>0</v>
      </c>
      <c r="DE278" s="163">
        <f t="shared" si="830"/>
        <v>0</v>
      </c>
      <c r="DF278" s="39"/>
      <c r="DG278" s="62"/>
      <c r="DH278" s="729">
        <f t="shared" si="813"/>
        <v>0</v>
      </c>
      <c r="DI278" s="72">
        <f t="shared" si="831"/>
        <v>0</v>
      </c>
      <c r="DJ278" s="40"/>
      <c r="DK278" s="59"/>
      <c r="DL278" s="163">
        <f t="shared" si="814"/>
        <v>0</v>
      </c>
      <c r="DM278" s="178">
        <f t="shared" si="832"/>
        <v>0</v>
      </c>
      <c r="DN278" s="39"/>
      <c r="DO278" s="63"/>
      <c r="DP278" s="179">
        <f t="shared" si="815"/>
        <v>0</v>
      </c>
      <c r="DQ278" s="221">
        <f t="shared" si="833"/>
        <v>0</v>
      </c>
      <c r="DR278" s="305"/>
    </row>
    <row r="279" spans="1:122" ht="15" customHeight="1" outlineLevel="1" x14ac:dyDescent="0.25">
      <c r="A279" s="46">
        <f t="shared" si="683"/>
        <v>43366</v>
      </c>
      <c r="B279" s="23"/>
      <c r="C279" s="185"/>
      <c r="D279" s="24">
        <v>1</v>
      </c>
      <c r="E279" s="26"/>
      <c r="F279" s="26">
        <f t="shared" si="834"/>
        <v>0</v>
      </c>
      <c r="G279" s="163">
        <f t="shared" si="835"/>
        <v>0</v>
      </c>
      <c r="H279" s="24">
        <v>1</v>
      </c>
      <c r="I279" s="26"/>
      <c r="J279" s="26">
        <f t="shared" si="836"/>
        <v>0</v>
      </c>
      <c r="K279" s="163">
        <f t="shared" si="837"/>
        <v>0</v>
      </c>
      <c r="L279" s="49"/>
      <c r="M279" s="41"/>
      <c r="N279" s="26">
        <v>30</v>
      </c>
      <c r="O279" s="26">
        <f t="shared" si="838"/>
        <v>0</v>
      </c>
      <c r="P279" s="163">
        <f t="shared" si="839"/>
        <v>0</v>
      </c>
      <c r="Q279" s="24">
        <v>20</v>
      </c>
      <c r="R279" s="41"/>
      <c r="S279" s="41">
        <f t="shared" si="840"/>
        <v>0</v>
      </c>
      <c r="T279" s="168">
        <f t="shared" si="841"/>
        <v>0</v>
      </c>
      <c r="U279" s="28"/>
      <c r="V279" s="221">
        <f t="shared" ref="V279" si="863">IF(U279=0,0,IF(COUNT(B279)=0,0,(AVERAGE(B279)*U279/1000)))</f>
        <v>0</v>
      </c>
      <c r="W279" s="185"/>
      <c r="X279" s="27">
        <v>1</v>
      </c>
      <c r="Y279" s="26"/>
      <c r="Z279" s="186">
        <f t="shared" si="843"/>
        <v>0</v>
      </c>
      <c r="AA279" s="221">
        <f t="shared" si="851"/>
        <v>0</v>
      </c>
      <c r="AB279" s="49"/>
      <c r="AC279" s="41"/>
      <c r="AD279" s="26">
        <v>100</v>
      </c>
      <c r="AE279" s="186">
        <f t="shared" si="844"/>
        <v>0</v>
      </c>
      <c r="AF279" s="163">
        <f t="shared" si="852"/>
        <v>0</v>
      </c>
      <c r="AG279" s="224">
        <v>1</v>
      </c>
      <c r="AH279" s="41"/>
      <c r="AI279" s="187">
        <f t="shared" si="845"/>
        <v>0</v>
      </c>
      <c r="AJ279" s="168">
        <f t="shared" si="853"/>
        <v>0</v>
      </c>
      <c r="AK279" s="870"/>
      <c r="AL279" s="731"/>
      <c r="AM279" s="163">
        <f t="shared" ref="AM279" si="864">IF(AL279=0,0,AVERAGE(B272:B279)*(AL279)/1000)</f>
        <v>0</v>
      </c>
      <c r="AN279" s="29">
        <f t="shared" si="781"/>
        <v>0</v>
      </c>
      <c r="AO279" s="25">
        <f t="shared" si="847"/>
        <v>0</v>
      </c>
      <c r="AP279" s="273">
        <f t="shared" si="848"/>
        <v>0</v>
      </c>
      <c r="AQ279" s="73"/>
      <c r="AR279" s="49"/>
      <c r="AS279" s="41"/>
      <c r="AT279" s="41"/>
      <c r="AU279" s="72">
        <f t="shared" si="849"/>
        <v>0</v>
      </c>
      <c r="AV279" s="222"/>
      <c r="AW279" s="199"/>
      <c r="AX279" s="7"/>
      <c r="AY279" s="188"/>
      <c r="AZ279" s="39"/>
      <c r="BA279" s="58"/>
      <c r="BB279" s="179">
        <f t="shared" si="798"/>
        <v>0</v>
      </c>
      <c r="BC279" s="163">
        <f t="shared" si="818"/>
        <v>0</v>
      </c>
      <c r="BD279" s="40"/>
      <c r="BE279" s="58"/>
      <c r="BF279" s="179">
        <f t="shared" si="799"/>
        <v>0</v>
      </c>
      <c r="BG279" s="163">
        <f t="shared" si="819"/>
        <v>0</v>
      </c>
      <c r="BH279" s="40"/>
      <c r="BI279" s="885"/>
      <c r="BJ279" s="163">
        <f t="shared" si="800"/>
        <v>0</v>
      </c>
      <c r="BK279" s="40"/>
      <c r="BL279" s="61"/>
      <c r="BM279" s="179">
        <f t="shared" si="801"/>
        <v>0</v>
      </c>
      <c r="BN279" s="163">
        <f t="shared" si="820"/>
        <v>0</v>
      </c>
      <c r="BO279" s="39"/>
      <c r="BP279" s="57"/>
      <c r="BQ279" s="179">
        <f t="shared" si="802"/>
        <v>0</v>
      </c>
      <c r="BR279" s="163">
        <f t="shared" si="821"/>
        <v>0</v>
      </c>
      <c r="BS279" s="39"/>
      <c r="BT279" s="62"/>
      <c r="BU279" s="179">
        <f t="shared" si="803"/>
        <v>0</v>
      </c>
      <c r="BV279" s="163">
        <f t="shared" si="822"/>
        <v>0</v>
      </c>
      <c r="BW279" s="39"/>
      <c r="BX279" s="56"/>
      <c r="BY279" s="178">
        <f t="shared" si="804"/>
        <v>0</v>
      </c>
      <c r="BZ279" s="163">
        <f t="shared" si="823"/>
        <v>0</v>
      </c>
      <c r="CA279" s="40"/>
      <c r="CB279" s="58"/>
      <c r="CC279" s="179">
        <f t="shared" si="805"/>
        <v>0</v>
      </c>
      <c r="CD279" s="163">
        <f t="shared" si="824"/>
        <v>0</v>
      </c>
      <c r="CE279" s="39"/>
      <c r="CF279" s="62"/>
      <c r="CG279" s="179">
        <f t="shared" si="806"/>
        <v>0</v>
      </c>
      <c r="CH279" s="163">
        <f t="shared" si="825"/>
        <v>0</v>
      </c>
      <c r="CI279" s="39"/>
      <c r="CJ279" s="56"/>
      <c r="CK279" s="178">
        <f t="shared" si="807"/>
        <v>0</v>
      </c>
      <c r="CL279" s="163">
        <f t="shared" si="826"/>
        <v>0</v>
      </c>
      <c r="CM279" s="40"/>
      <c r="CN279" s="86"/>
      <c r="CO279" s="179">
        <f t="shared" si="808"/>
        <v>0</v>
      </c>
      <c r="CP279" s="163">
        <f t="shared" si="827"/>
        <v>0</v>
      </c>
      <c r="CQ279" s="228"/>
      <c r="CR279" s="61"/>
      <c r="CS279" s="167">
        <f t="shared" si="809"/>
        <v>0</v>
      </c>
      <c r="CT279" s="40"/>
      <c r="CU279" s="59"/>
      <c r="CV279" s="179">
        <f t="shared" si="810"/>
        <v>0</v>
      </c>
      <c r="CW279" s="163">
        <f t="shared" si="828"/>
        <v>0</v>
      </c>
      <c r="CX279" s="39"/>
      <c r="CY279" s="189"/>
      <c r="CZ279" s="179">
        <f t="shared" si="811"/>
        <v>0</v>
      </c>
      <c r="DA279" s="163">
        <f t="shared" si="829"/>
        <v>0</v>
      </c>
      <c r="DB279" s="39"/>
      <c r="DC279" s="63"/>
      <c r="DD279" s="179">
        <f t="shared" si="812"/>
        <v>0</v>
      </c>
      <c r="DE279" s="163">
        <f t="shared" si="830"/>
        <v>0</v>
      </c>
      <c r="DF279" s="39"/>
      <c r="DG279" s="62"/>
      <c r="DH279" s="729">
        <f t="shared" si="813"/>
        <v>0</v>
      </c>
      <c r="DI279" s="72">
        <f t="shared" si="831"/>
        <v>0</v>
      </c>
      <c r="DJ279" s="40"/>
      <c r="DK279" s="59"/>
      <c r="DL279" s="163">
        <f t="shared" si="814"/>
        <v>0</v>
      </c>
      <c r="DM279" s="178">
        <f t="shared" si="832"/>
        <v>0</v>
      </c>
      <c r="DN279" s="39"/>
      <c r="DO279" s="63"/>
      <c r="DP279" s="179">
        <f t="shared" si="815"/>
        <v>0</v>
      </c>
      <c r="DQ279" s="221">
        <f t="shared" si="833"/>
        <v>0</v>
      </c>
      <c r="DR279" s="305"/>
    </row>
    <row r="280" spans="1:122" ht="15" customHeight="1" outlineLevel="1" x14ac:dyDescent="0.25">
      <c r="A280" s="46">
        <f t="shared" ref="A280:A343" si="865">A279+1</f>
        <v>43367</v>
      </c>
      <c r="B280" s="23">
        <v>848</v>
      </c>
      <c r="C280" s="185">
        <v>7.7</v>
      </c>
      <c r="D280" s="24">
        <v>1</v>
      </c>
      <c r="E280" s="26">
        <v>7289</v>
      </c>
      <c r="F280" s="26">
        <f t="shared" si="834"/>
        <v>7289</v>
      </c>
      <c r="G280" s="163">
        <f t="shared" si="835"/>
        <v>6181.0720000000001</v>
      </c>
      <c r="H280" s="24">
        <v>1</v>
      </c>
      <c r="I280" s="26">
        <v>729</v>
      </c>
      <c r="J280" s="26">
        <f t="shared" si="836"/>
        <v>729</v>
      </c>
      <c r="K280" s="163">
        <f t="shared" si="837"/>
        <v>618.19200000000001</v>
      </c>
      <c r="L280" s="49">
        <v>86.3</v>
      </c>
      <c r="M280" s="41">
        <v>369.5</v>
      </c>
      <c r="N280" s="26">
        <v>31.5</v>
      </c>
      <c r="O280" s="26">
        <f t="shared" si="838"/>
        <v>8990.4761904761908</v>
      </c>
      <c r="P280" s="163">
        <f t="shared" si="839"/>
        <v>7623.9238095238097</v>
      </c>
      <c r="Q280" s="24">
        <v>20</v>
      </c>
      <c r="R280" s="41">
        <v>9.59</v>
      </c>
      <c r="S280" s="41">
        <f t="shared" si="840"/>
        <v>191.8</v>
      </c>
      <c r="T280" s="168">
        <f t="shared" si="841"/>
        <v>162.64640000000003</v>
      </c>
      <c r="U280" s="28"/>
      <c r="V280" s="221">
        <f t="shared" ref="V280" si="866">IF(U280=0,0,AVERAGE(B278:B280)*(U280)/1000)</f>
        <v>0</v>
      </c>
      <c r="W280" s="185">
        <v>9.15</v>
      </c>
      <c r="X280" s="27">
        <v>1</v>
      </c>
      <c r="Y280" s="26">
        <v>586</v>
      </c>
      <c r="Z280" s="186">
        <f t="shared" si="843"/>
        <v>586</v>
      </c>
      <c r="AA280" s="221">
        <f t="shared" si="851"/>
        <v>496.928</v>
      </c>
      <c r="AB280" s="49">
        <v>87.5</v>
      </c>
      <c r="AC280" s="41">
        <v>89.6</v>
      </c>
      <c r="AD280" s="26">
        <v>102</v>
      </c>
      <c r="AE280" s="186">
        <f t="shared" si="844"/>
        <v>20.588235294117595</v>
      </c>
      <c r="AF280" s="163">
        <f t="shared" si="852"/>
        <v>17.45882352941172</v>
      </c>
      <c r="AG280" s="224">
        <v>1</v>
      </c>
      <c r="AH280" s="41">
        <v>0.99099999999999999</v>
      </c>
      <c r="AI280" s="187">
        <f t="shared" si="845"/>
        <v>0.99099999999999999</v>
      </c>
      <c r="AJ280" s="168">
        <f t="shared" si="853"/>
        <v>0.84036799999999989</v>
      </c>
      <c r="AK280" s="870"/>
      <c r="AL280" s="731"/>
      <c r="AM280" s="163">
        <f t="shared" ref="AM280" si="867">IF(AL280=0,0,AVERAGE(B275:B280)*(AL280)/1000)</f>
        <v>0</v>
      </c>
      <c r="AN280" s="29">
        <f t="shared" si="781"/>
        <v>91.960488407188905</v>
      </c>
      <c r="AO280" s="25">
        <f t="shared" si="847"/>
        <v>99.77099950149551</v>
      </c>
      <c r="AP280" s="273">
        <f t="shared" si="848"/>
        <v>99.483315954118865</v>
      </c>
      <c r="AQ280" s="259">
        <v>53.08</v>
      </c>
      <c r="AR280" s="49"/>
      <c r="AS280" s="41"/>
      <c r="AT280" s="41"/>
      <c r="AU280" s="71">
        <f t="shared" si="849"/>
        <v>0</v>
      </c>
      <c r="AV280" s="222"/>
      <c r="AW280" s="199"/>
      <c r="AX280" s="7" t="s">
        <v>347</v>
      </c>
      <c r="AY280" s="188"/>
      <c r="AZ280" s="39"/>
      <c r="BA280" s="58"/>
      <c r="BB280" s="179">
        <f t="shared" si="798"/>
        <v>0</v>
      </c>
      <c r="BC280" s="163">
        <f t="shared" si="818"/>
        <v>0</v>
      </c>
      <c r="BD280" s="40"/>
      <c r="BE280" s="58"/>
      <c r="BF280" s="179">
        <f t="shared" si="799"/>
        <v>0</v>
      </c>
      <c r="BG280" s="163">
        <f t="shared" si="819"/>
        <v>0</v>
      </c>
      <c r="BH280" s="40" t="s">
        <v>94</v>
      </c>
      <c r="BI280" s="885">
        <v>0.01</v>
      </c>
      <c r="BJ280" s="163">
        <f t="shared" si="800"/>
        <v>4.2399999999999998E-3</v>
      </c>
      <c r="BK280" s="40"/>
      <c r="BL280" s="61"/>
      <c r="BM280" s="179">
        <f t="shared" si="801"/>
        <v>0</v>
      </c>
      <c r="BN280" s="163">
        <f t="shared" si="820"/>
        <v>0</v>
      </c>
      <c r="BO280" s="39"/>
      <c r="BP280" s="57"/>
      <c r="BQ280" s="179">
        <f t="shared" si="802"/>
        <v>0</v>
      </c>
      <c r="BR280" s="163">
        <f t="shared" si="821"/>
        <v>0</v>
      </c>
      <c r="BS280" s="39"/>
      <c r="BT280" s="62"/>
      <c r="BU280" s="179">
        <f t="shared" si="803"/>
        <v>0</v>
      </c>
      <c r="BV280" s="163">
        <f t="shared" si="822"/>
        <v>0</v>
      </c>
      <c r="BW280" s="39"/>
      <c r="BX280" s="56"/>
      <c r="BY280" s="178">
        <f t="shared" si="804"/>
        <v>0</v>
      </c>
      <c r="BZ280" s="163">
        <f t="shared" si="823"/>
        <v>0</v>
      </c>
      <c r="CA280" s="40"/>
      <c r="CB280" s="58"/>
      <c r="CC280" s="179">
        <f t="shared" si="805"/>
        <v>0</v>
      </c>
      <c r="CD280" s="163">
        <f t="shared" si="824"/>
        <v>0</v>
      </c>
      <c r="CE280" s="39"/>
      <c r="CF280" s="62"/>
      <c r="CG280" s="179">
        <f t="shared" si="806"/>
        <v>0</v>
      </c>
      <c r="CH280" s="163">
        <f t="shared" si="825"/>
        <v>0</v>
      </c>
      <c r="CI280" s="39"/>
      <c r="CJ280" s="56"/>
      <c r="CK280" s="178">
        <f t="shared" si="807"/>
        <v>0</v>
      </c>
      <c r="CL280" s="163">
        <f t="shared" si="826"/>
        <v>0</v>
      </c>
      <c r="CM280" s="40"/>
      <c r="CN280" s="86"/>
      <c r="CO280" s="179">
        <f t="shared" si="808"/>
        <v>0</v>
      </c>
      <c r="CP280" s="163">
        <f t="shared" si="827"/>
        <v>0</v>
      </c>
      <c r="CQ280" s="228" t="s">
        <v>94</v>
      </c>
      <c r="CR280" s="61">
        <v>0.01</v>
      </c>
      <c r="CS280" s="167">
        <f t="shared" si="809"/>
        <v>4.2399999999999998E-3</v>
      </c>
      <c r="CT280" s="40"/>
      <c r="CU280" s="59"/>
      <c r="CV280" s="179">
        <f t="shared" si="810"/>
        <v>0</v>
      </c>
      <c r="CW280" s="163">
        <f t="shared" si="828"/>
        <v>0</v>
      </c>
      <c r="CX280" s="39"/>
      <c r="CY280" s="189"/>
      <c r="CZ280" s="179">
        <f t="shared" si="811"/>
        <v>0</v>
      </c>
      <c r="DA280" s="163">
        <f t="shared" si="829"/>
        <v>0</v>
      </c>
      <c r="DB280" s="39"/>
      <c r="DC280" s="63"/>
      <c r="DD280" s="179">
        <f t="shared" si="812"/>
        <v>0</v>
      </c>
      <c r="DE280" s="163">
        <f t="shared" si="830"/>
        <v>0</v>
      </c>
      <c r="DF280" s="39"/>
      <c r="DG280" s="62"/>
      <c r="DH280" s="729">
        <f t="shared" si="813"/>
        <v>0</v>
      </c>
      <c r="DI280" s="72">
        <f t="shared" si="831"/>
        <v>0</v>
      </c>
      <c r="DJ280" s="40"/>
      <c r="DK280" s="59"/>
      <c r="DL280" s="163">
        <f t="shared" si="814"/>
        <v>0</v>
      </c>
      <c r="DM280" s="178">
        <f t="shared" si="832"/>
        <v>0</v>
      </c>
      <c r="DN280" s="39"/>
      <c r="DO280" s="63"/>
      <c r="DP280" s="179">
        <f t="shared" si="815"/>
        <v>0</v>
      </c>
      <c r="DQ280" s="221">
        <f t="shared" si="833"/>
        <v>0</v>
      </c>
      <c r="DR280" s="305"/>
    </row>
    <row r="281" spans="1:122" ht="15" customHeight="1" outlineLevel="1" x14ac:dyDescent="0.25">
      <c r="A281" s="46">
        <f t="shared" si="865"/>
        <v>43368</v>
      </c>
      <c r="B281" s="23">
        <v>857</v>
      </c>
      <c r="C281" s="185">
        <v>8.1999999999999993</v>
      </c>
      <c r="D281" s="24">
        <v>1</v>
      </c>
      <c r="E281" s="26">
        <v>6935</v>
      </c>
      <c r="F281" s="26">
        <f t="shared" si="834"/>
        <v>6935</v>
      </c>
      <c r="G281" s="163">
        <f t="shared" si="835"/>
        <v>5943.2950000000001</v>
      </c>
      <c r="H281" s="24">
        <v>1</v>
      </c>
      <c r="I281" s="26">
        <v>584</v>
      </c>
      <c r="J281" s="26">
        <f t="shared" si="836"/>
        <v>584</v>
      </c>
      <c r="K281" s="163">
        <f t="shared" si="837"/>
        <v>500.488</v>
      </c>
      <c r="L281" s="49">
        <v>86.3</v>
      </c>
      <c r="M281" s="41">
        <v>406.3</v>
      </c>
      <c r="N281" s="26">
        <v>34.5</v>
      </c>
      <c r="O281" s="26">
        <f t="shared" si="838"/>
        <v>9275.36231884058</v>
      </c>
      <c r="P281" s="163">
        <f t="shared" si="839"/>
        <v>7948.985507246377</v>
      </c>
      <c r="Q281" s="24">
        <v>20</v>
      </c>
      <c r="R281" s="41">
        <v>10.6</v>
      </c>
      <c r="S281" s="41">
        <f t="shared" si="840"/>
        <v>212</v>
      </c>
      <c r="T281" s="168">
        <f t="shared" si="841"/>
        <v>181.684</v>
      </c>
      <c r="U281" s="28">
        <v>120</v>
      </c>
      <c r="V281" s="221">
        <f t="shared" ref="V281" si="868">IF(U281=0,0,IF(COUNT(B281)=0,0,(AVERAGE(B281)*U281/1000)))</f>
        <v>102.84</v>
      </c>
      <c r="W281" s="185">
        <v>9.1999999999999993</v>
      </c>
      <c r="X281" s="27">
        <v>1</v>
      </c>
      <c r="Y281" s="26">
        <v>584</v>
      </c>
      <c r="Z281" s="186">
        <f t="shared" si="843"/>
        <v>584</v>
      </c>
      <c r="AA281" s="221">
        <f t="shared" si="851"/>
        <v>500.488</v>
      </c>
      <c r="AB281" s="49">
        <v>86.8</v>
      </c>
      <c r="AC281" s="41">
        <v>88.8</v>
      </c>
      <c r="AD281" s="26">
        <v>100</v>
      </c>
      <c r="AE281" s="186">
        <f t="shared" si="844"/>
        <v>20</v>
      </c>
      <c r="AF281" s="163">
        <f t="shared" si="852"/>
        <v>17.14</v>
      </c>
      <c r="AG281" s="224">
        <v>1</v>
      </c>
      <c r="AH281" s="41">
        <v>0.82299999999999995</v>
      </c>
      <c r="AI281" s="187">
        <f t="shared" si="845"/>
        <v>0.82299999999999995</v>
      </c>
      <c r="AJ281" s="168">
        <f t="shared" si="853"/>
        <v>0.70531099999999991</v>
      </c>
      <c r="AK281" s="870"/>
      <c r="AL281" s="731">
        <v>12</v>
      </c>
      <c r="AM281" s="163">
        <f t="shared" ref="AM281" si="869">IF(AL281=0,0,AVERAGE(B274:B281)*(AL281)/1000)</f>
        <v>10.318285714285715</v>
      </c>
      <c r="AN281" s="29">
        <f t="shared" si="781"/>
        <v>91.578947368421055</v>
      </c>
      <c r="AO281" s="25">
        <f t="shared" si="847"/>
        <v>99.784374999999997</v>
      </c>
      <c r="AP281" s="273">
        <f t="shared" si="848"/>
        <v>99.611792452830187</v>
      </c>
      <c r="AQ281" s="73">
        <v>54.08</v>
      </c>
      <c r="AR281" s="49"/>
      <c r="AS281" s="41"/>
      <c r="AT281" s="41"/>
      <c r="AU281" s="72">
        <f t="shared" si="849"/>
        <v>0</v>
      </c>
      <c r="AV281" s="222"/>
      <c r="AW281" s="199"/>
      <c r="AX281" s="7" t="s">
        <v>330</v>
      </c>
      <c r="AY281" s="188"/>
      <c r="AZ281" s="39"/>
      <c r="BA281" s="58">
        <v>88</v>
      </c>
      <c r="BB281" s="179">
        <f t="shared" si="798"/>
        <v>75.415999999999997</v>
      </c>
      <c r="BC281" s="163">
        <f t="shared" si="818"/>
        <v>75.415999999999997</v>
      </c>
      <c r="BD281" s="40"/>
      <c r="BE281" s="58">
        <v>0.17</v>
      </c>
      <c r="BF281" s="179">
        <f t="shared" si="799"/>
        <v>0.14568999999999999</v>
      </c>
      <c r="BG281" s="163">
        <f t="shared" si="819"/>
        <v>0.14568999999999999</v>
      </c>
      <c r="BH281" s="40" t="s">
        <v>94</v>
      </c>
      <c r="BI281" s="885">
        <v>0.01</v>
      </c>
      <c r="BJ281" s="163">
        <f t="shared" si="800"/>
        <v>4.2849999999999997E-3</v>
      </c>
      <c r="BK281" s="40"/>
      <c r="BL281" s="61">
        <v>0.97</v>
      </c>
      <c r="BM281" s="179">
        <f t="shared" si="801"/>
        <v>0.83128999999999997</v>
      </c>
      <c r="BN281" s="163">
        <f t="shared" si="820"/>
        <v>0.83128999999999997</v>
      </c>
      <c r="BO281" s="39"/>
      <c r="BP281" s="57">
        <v>103.17</v>
      </c>
      <c r="BQ281" s="179">
        <f t="shared" si="802"/>
        <v>88.416690000000003</v>
      </c>
      <c r="BR281" s="163">
        <f t="shared" si="821"/>
        <v>88.416690000000003</v>
      </c>
      <c r="BS281" s="39"/>
      <c r="BT281" s="62">
        <v>21.95</v>
      </c>
      <c r="BU281" s="179">
        <f t="shared" si="803"/>
        <v>18.811149999999998</v>
      </c>
      <c r="BV281" s="163">
        <f t="shared" si="822"/>
        <v>18.811149999999998</v>
      </c>
      <c r="BW281" s="39"/>
      <c r="BX281" s="56">
        <v>0.48</v>
      </c>
      <c r="BY281" s="178">
        <f t="shared" si="804"/>
        <v>0.41135999999999995</v>
      </c>
      <c r="BZ281" s="163">
        <f t="shared" si="823"/>
        <v>0.41135999999999995</v>
      </c>
      <c r="CA281" s="40" t="s">
        <v>94</v>
      </c>
      <c r="CB281" s="58">
        <v>0.05</v>
      </c>
      <c r="CC281" s="179">
        <f t="shared" si="805"/>
        <v>2.1425E-2</v>
      </c>
      <c r="CD281" s="163">
        <f t="shared" si="824"/>
        <v>4.2849999999999999E-2</v>
      </c>
      <c r="CE281" s="39"/>
      <c r="CF281" s="62">
        <v>252.43</v>
      </c>
      <c r="CG281" s="179">
        <f t="shared" si="806"/>
        <v>216.33251000000001</v>
      </c>
      <c r="CH281" s="163">
        <f t="shared" si="825"/>
        <v>216.33251000000001</v>
      </c>
      <c r="CI281" s="39"/>
      <c r="CJ281" s="56">
        <v>0.98</v>
      </c>
      <c r="CK281" s="178">
        <f t="shared" si="807"/>
        <v>0.83986000000000005</v>
      </c>
      <c r="CL281" s="163">
        <f t="shared" si="826"/>
        <v>0.83986000000000005</v>
      </c>
      <c r="CM281" s="40" t="s">
        <v>94</v>
      </c>
      <c r="CN281" s="86">
        <v>0.13</v>
      </c>
      <c r="CO281" s="179">
        <f t="shared" si="808"/>
        <v>5.5705000000000005E-2</v>
      </c>
      <c r="CP281" s="163">
        <f t="shared" si="827"/>
        <v>0.11141000000000001</v>
      </c>
      <c r="CQ281" s="228" t="s">
        <v>94</v>
      </c>
      <c r="CR281" s="61">
        <v>0.01</v>
      </c>
      <c r="CS281" s="167">
        <f t="shared" si="809"/>
        <v>4.2849999999999997E-3</v>
      </c>
      <c r="CT281" s="40" t="s">
        <v>94</v>
      </c>
      <c r="CU281" s="59">
        <v>0.03</v>
      </c>
      <c r="CV281" s="179">
        <f t="shared" si="810"/>
        <v>1.2854999999999998E-2</v>
      </c>
      <c r="CW281" s="163">
        <f t="shared" si="828"/>
        <v>2.5709999999999997E-2</v>
      </c>
      <c r="CX281" s="39"/>
      <c r="CY281" s="189">
        <v>0.36</v>
      </c>
      <c r="CZ281" s="179">
        <f t="shared" si="811"/>
        <v>0.30851999999999996</v>
      </c>
      <c r="DA281" s="163">
        <f t="shared" si="829"/>
        <v>0.30851999999999996</v>
      </c>
      <c r="DB281" s="39"/>
      <c r="DC281" s="63">
        <v>0.22</v>
      </c>
      <c r="DD281" s="179">
        <f t="shared" si="812"/>
        <v>0.18853999999999999</v>
      </c>
      <c r="DE281" s="163">
        <f t="shared" si="830"/>
        <v>0.18853999999999999</v>
      </c>
      <c r="DF281" s="39"/>
      <c r="DG281" s="62">
        <v>0.12</v>
      </c>
      <c r="DH281" s="729">
        <f t="shared" si="813"/>
        <v>0.10283999999999999</v>
      </c>
      <c r="DI281" s="72">
        <f t="shared" si="831"/>
        <v>0.10283999999999999</v>
      </c>
      <c r="DJ281" s="40" t="s">
        <v>94</v>
      </c>
      <c r="DK281" s="59">
        <v>0.05</v>
      </c>
      <c r="DL281" s="163">
        <f t="shared" si="814"/>
        <v>2.1425E-2</v>
      </c>
      <c r="DM281" s="178">
        <f t="shared" si="832"/>
        <v>4.2849999999999999E-2</v>
      </c>
      <c r="DN281" s="39"/>
      <c r="DO281" s="63">
        <v>0.34</v>
      </c>
      <c r="DP281" s="179">
        <f t="shared" si="815"/>
        <v>0.29137999999999997</v>
      </c>
      <c r="DQ281" s="221">
        <f t="shared" si="833"/>
        <v>0.29137999999999997</v>
      </c>
      <c r="DR281" s="305"/>
    </row>
    <row r="282" spans="1:122" ht="15" customHeight="1" outlineLevel="1" x14ac:dyDescent="0.25">
      <c r="A282" s="46">
        <f t="shared" si="865"/>
        <v>43369</v>
      </c>
      <c r="B282" s="23">
        <v>958</v>
      </c>
      <c r="C282" s="185">
        <v>7.8</v>
      </c>
      <c r="D282" s="24">
        <v>1</v>
      </c>
      <c r="E282" s="26">
        <v>7254</v>
      </c>
      <c r="F282" s="26">
        <f t="shared" si="834"/>
        <v>7254</v>
      </c>
      <c r="G282" s="163">
        <f t="shared" si="835"/>
        <v>6949.3320000000003</v>
      </c>
      <c r="H282" s="24">
        <v>1</v>
      </c>
      <c r="I282" s="26">
        <v>529</v>
      </c>
      <c r="J282" s="26">
        <f t="shared" si="836"/>
        <v>529</v>
      </c>
      <c r="K282" s="163">
        <f t="shared" si="837"/>
        <v>506.78199999999998</v>
      </c>
      <c r="L282" s="49">
        <v>86.8</v>
      </c>
      <c r="M282" s="41">
        <v>411.3</v>
      </c>
      <c r="N282" s="26">
        <v>32</v>
      </c>
      <c r="O282" s="26">
        <f t="shared" si="838"/>
        <v>10140.625</v>
      </c>
      <c r="P282" s="163">
        <f t="shared" si="839"/>
        <v>9714.71875</v>
      </c>
      <c r="Q282" s="24">
        <v>20</v>
      </c>
      <c r="R282" s="41">
        <v>12.3</v>
      </c>
      <c r="S282" s="41">
        <f t="shared" si="840"/>
        <v>246</v>
      </c>
      <c r="T282" s="168">
        <f t="shared" si="841"/>
        <v>235.66800000000001</v>
      </c>
      <c r="U282" s="28"/>
      <c r="V282" s="221">
        <f t="shared" ref="V282" si="870">IF(U282=0,0,AVERAGE(B280:B282)*(U282)/1000)</f>
        <v>0</v>
      </c>
      <c r="W282" s="185">
        <v>9.1999999999999993</v>
      </c>
      <c r="X282" s="27">
        <v>1</v>
      </c>
      <c r="Y282" s="26">
        <v>285</v>
      </c>
      <c r="Z282" s="186">
        <f t="shared" si="843"/>
        <v>285</v>
      </c>
      <c r="AA282" s="221">
        <f t="shared" si="851"/>
        <v>273.02999999999997</v>
      </c>
      <c r="AB282" s="49">
        <v>87.1</v>
      </c>
      <c r="AC282" s="41">
        <v>88.6</v>
      </c>
      <c r="AD282" s="26">
        <v>99</v>
      </c>
      <c r="AE282" s="186">
        <f t="shared" si="844"/>
        <v>15.151515151515152</v>
      </c>
      <c r="AF282" s="163">
        <f t="shared" si="852"/>
        <v>14.515151515151516</v>
      </c>
      <c r="AG282" s="224">
        <v>1</v>
      </c>
      <c r="AH282" s="41">
        <v>0.68200000000000005</v>
      </c>
      <c r="AI282" s="187">
        <f t="shared" si="845"/>
        <v>0.68200000000000005</v>
      </c>
      <c r="AJ282" s="168">
        <f t="shared" si="853"/>
        <v>0.65335600000000005</v>
      </c>
      <c r="AK282" s="870"/>
      <c r="AL282" s="731"/>
      <c r="AM282" s="163">
        <f t="shared" ref="AM282" si="871">IF(AL282=0,0,AVERAGE(B277:B282)*(AL282)/1000)</f>
        <v>0</v>
      </c>
      <c r="AN282" s="29">
        <f t="shared" si="781"/>
        <v>96.071133167907362</v>
      </c>
      <c r="AO282" s="25">
        <f t="shared" si="847"/>
        <v>99.850585983097531</v>
      </c>
      <c r="AP282" s="273">
        <f t="shared" si="848"/>
        <v>99.722764227642273</v>
      </c>
      <c r="AQ282" s="259">
        <v>54.67</v>
      </c>
      <c r="AR282" s="49"/>
      <c r="AS282" s="41"/>
      <c r="AT282" s="41"/>
      <c r="AU282" s="71">
        <f t="shared" si="849"/>
        <v>0</v>
      </c>
      <c r="AV282" s="222"/>
      <c r="AW282" s="199"/>
      <c r="AX282" s="7" t="s">
        <v>400</v>
      </c>
      <c r="AY282" s="188"/>
      <c r="AZ282" s="39"/>
      <c r="BA282" s="58"/>
      <c r="BB282" s="179">
        <f t="shared" si="798"/>
        <v>0</v>
      </c>
      <c r="BC282" s="163">
        <f t="shared" si="818"/>
        <v>0</v>
      </c>
      <c r="BD282" s="40"/>
      <c r="BE282" s="58"/>
      <c r="BF282" s="179">
        <f t="shared" si="799"/>
        <v>0</v>
      </c>
      <c r="BG282" s="163">
        <f t="shared" si="819"/>
        <v>0</v>
      </c>
      <c r="BH282" s="40" t="s">
        <v>94</v>
      </c>
      <c r="BI282" s="885">
        <v>0.01</v>
      </c>
      <c r="BJ282" s="163">
        <f t="shared" si="800"/>
        <v>4.79E-3</v>
      </c>
      <c r="BK282" s="40"/>
      <c r="BL282" s="61"/>
      <c r="BM282" s="179">
        <f t="shared" si="801"/>
        <v>0</v>
      </c>
      <c r="BN282" s="163">
        <f t="shared" si="820"/>
        <v>0</v>
      </c>
      <c r="BO282" s="39"/>
      <c r="BP282" s="57"/>
      <c r="BQ282" s="179">
        <f t="shared" si="802"/>
        <v>0</v>
      </c>
      <c r="BR282" s="163">
        <f t="shared" si="821"/>
        <v>0</v>
      </c>
      <c r="BS282" s="39"/>
      <c r="BT282" s="62"/>
      <c r="BU282" s="179">
        <f t="shared" si="803"/>
        <v>0</v>
      </c>
      <c r="BV282" s="163">
        <f t="shared" si="822"/>
        <v>0</v>
      </c>
      <c r="BW282" s="39"/>
      <c r="BX282" s="56"/>
      <c r="BY282" s="178">
        <f t="shared" si="804"/>
        <v>0</v>
      </c>
      <c r="BZ282" s="163">
        <f t="shared" si="823"/>
        <v>0</v>
      </c>
      <c r="CA282" s="40"/>
      <c r="CB282" s="58"/>
      <c r="CC282" s="179">
        <f t="shared" si="805"/>
        <v>0</v>
      </c>
      <c r="CD282" s="163">
        <f t="shared" si="824"/>
        <v>0</v>
      </c>
      <c r="CE282" s="39"/>
      <c r="CF282" s="62"/>
      <c r="CG282" s="179">
        <f t="shared" si="806"/>
        <v>0</v>
      </c>
      <c r="CH282" s="163">
        <f t="shared" si="825"/>
        <v>0</v>
      </c>
      <c r="CI282" s="39"/>
      <c r="CJ282" s="56"/>
      <c r="CK282" s="178">
        <f t="shared" si="807"/>
        <v>0</v>
      </c>
      <c r="CL282" s="163">
        <f t="shared" si="826"/>
        <v>0</v>
      </c>
      <c r="CM282" s="40"/>
      <c r="CN282" s="86"/>
      <c r="CO282" s="179">
        <f t="shared" si="808"/>
        <v>0</v>
      </c>
      <c r="CP282" s="163">
        <f t="shared" si="827"/>
        <v>0</v>
      </c>
      <c r="CQ282" s="228" t="s">
        <v>94</v>
      </c>
      <c r="CR282" s="61">
        <v>0.01</v>
      </c>
      <c r="CS282" s="167">
        <f t="shared" si="809"/>
        <v>4.79E-3</v>
      </c>
      <c r="CT282" s="40"/>
      <c r="CU282" s="59"/>
      <c r="CV282" s="179">
        <f t="shared" si="810"/>
        <v>0</v>
      </c>
      <c r="CW282" s="163">
        <f t="shared" si="828"/>
        <v>0</v>
      </c>
      <c r="CX282" s="39"/>
      <c r="CY282" s="189"/>
      <c r="CZ282" s="179">
        <f t="shared" si="811"/>
        <v>0</v>
      </c>
      <c r="DA282" s="163">
        <f t="shared" si="829"/>
        <v>0</v>
      </c>
      <c r="DB282" s="39"/>
      <c r="DC282" s="63"/>
      <c r="DD282" s="179">
        <f t="shared" si="812"/>
        <v>0</v>
      </c>
      <c r="DE282" s="163">
        <f t="shared" si="830"/>
        <v>0</v>
      </c>
      <c r="DF282" s="39"/>
      <c r="DG282" s="62"/>
      <c r="DH282" s="729">
        <f t="shared" si="813"/>
        <v>0</v>
      </c>
      <c r="DI282" s="72">
        <f t="shared" si="831"/>
        <v>0</v>
      </c>
      <c r="DJ282" s="40"/>
      <c r="DK282" s="59"/>
      <c r="DL282" s="163">
        <f t="shared" si="814"/>
        <v>0</v>
      </c>
      <c r="DM282" s="178">
        <f t="shared" si="832"/>
        <v>0</v>
      </c>
      <c r="DN282" s="39"/>
      <c r="DO282" s="63"/>
      <c r="DP282" s="179">
        <f t="shared" si="815"/>
        <v>0</v>
      </c>
      <c r="DQ282" s="221">
        <f t="shared" si="833"/>
        <v>0</v>
      </c>
      <c r="DR282" s="305"/>
    </row>
    <row r="283" spans="1:122" ht="15" customHeight="1" outlineLevel="1" x14ac:dyDescent="0.25">
      <c r="A283" s="46">
        <f t="shared" si="865"/>
        <v>43370</v>
      </c>
      <c r="B283" s="23">
        <v>808</v>
      </c>
      <c r="C283" s="185">
        <v>8.1</v>
      </c>
      <c r="D283" s="24">
        <v>1</v>
      </c>
      <c r="E283" s="26">
        <v>7775</v>
      </c>
      <c r="F283" s="26">
        <f t="shared" si="834"/>
        <v>7775</v>
      </c>
      <c r="G283" s="163">
        <f t="shared" si="835"/>
        <v>6282.2</v>
      </c>
      <c r="H283" s="24">
        <v>1</v>
      </c>
      <c r="I283" s="26">
        <v>470</v>
      </c>
      <c r="J283" s="26">
        <f t="shared" si="836"/>
        <v>470</v>
      </c>
      <c r="K283" s="163">
        <f t="shared" si="837"/>
        <v>379.76</v>
      </c>
      <c r="L283" s="49">
        <v>87.6</v>
      </c>
      <c r="M283" s="41">
        <v>418.7</v>
      </c>
      <c r="N283" s="26">
        <v>31.5</v>
      </c>
      <c r="O283" s="26">
        <f t="shared" si="838"/>
        <v>10511.111111111111</v>
      </c>
      <c r="P283" s="163">
        <f t="shared" si="839"/>
        <v>8492.9777777777781</v>
      </c>
      <c r="Q283" s="24">
        <v>20</v>
      </c>
      <c r="R283" s="41">
        <v>13.4</v>
      </c>
      <c r="S283" s="41">
        <f t="shared" si="840"/>
        <v>268</v>
      </c>
      <c r="T283" s="168">
        <f t="shared" si="841"/>
        <v>216.54400000000001</v>
      </c>
      <c r="U283" s="28"/>
      <c r="V283" s="221">
        <f t="shared" ref="V283" si="872">IF(U283=0,0,IF(COUNT(B283)=0,0,(AVERAGE(B283)*U283/1000)))</f>
        <v>0</v>
      </c>
      <c r="W283" s="185">
        <v>9</v>
      </c>
      <c r="X283" s="27">
        <v>1</v>
      </c>
      <c r="Y283" s="26">
        <v>201</v>
      </c>
      <c r="Z283" s="186">
        <f t="shared" si="843"/>
        <v>201</v>
      </c>
      <c r="AA283" s="221">
        <f t="shared" si="851"/>
        <v>162.40799999999999</v>
      </c>
      <c r="AB283" s="49">
        <v>87.3</v>
      </c>
      <c r="AC283" s="41">
        <v>88.7</v>
      </c>
      <c r="AD283" s="26">
        <v>100</v>
      </c>
      <c r="AE283" s="186">
        <f t="shared" si="844"/>
        <v>14.000000000000057</v>
      </c>
      <c r="AF283" s="163">
        <f t="shared" si="852"/>
        <v>11.312000000000046</v>
      </c>
      <c r="AG283" s="224">
        <v>1</v>
      </c>
      <c r="AH283" s="41">
        <v>0.63800000000000001</v>
      </c>
      <c r="AI283" s="187">
        <f t="shared" si="845"/>
        <v>0.63800000000000001</v>
      </c>
      <c r="AJ283" s="168">
        <f t="shared" si="853"/>
        <v>0.51550400000000007</v>
      </c>
      <c r="AK283" s="870"/>
      <c r="AL283" s="731"/>
      <c r="AM283" s="163">
        <f t="shared" ref="AM283" si="873">IF(AL283=0,0,AVERAGE(B276:B283)*(AL283)/1000)</f>
        <v>0</v>
      </c>
      <c r="AN283" s="29">
        <f t="shared" si="781"/>
        <v>97.414790996784561</v>
      </c>
      <c r="AO283" s="25">
        <f t="shared" si="847"/>
        <v>99.866807610993661</v>
      </c>
      <c r="AP283" s="273">
        <f t="shared" si="848"/>
        <v>99.761940298507469</v>
      </c>
      <c r="AQ283" s="73">
        <v>53.35</v>
      </c>
      <c r="AR283" s="49"/>
      <c r="AS283" s="41"/>
      <c r="AT283" s="41"/>
      <c r="AU283" s="72">
        <f t="shared" si="849"/>
        <v>0</v>
      </c>
      <c r="AV283" s="222"/>
      <c r="AW283" s="199"/>
      <c r="AX283" s="7" t="s">
        <v>348</v>
      </c>
      <c r="AY283" s="188"/>
      <c r="AZ283" s="39"/>
      <c r="BA283" s="58"/>
      <c r="BB283" s="179">
        <f t="shared" si="798"/>
        <v>0</v>
      </c>
      <c r="BC283" s="163">
        <f t="shared" si="818"/>
        <v>0</v>
      </c>
      <c r="BD283" s="40"/>
      <c r="BE283" s="58"/>
      <c r="BF283" s="179">
        <f t="shared" si="799"/>
        <v>0</v>
      </c>
      <c r="BG283" s="163">
        <f t="shared" si="819"/>
        <v>0</v>
      </c>
      <c r="BH283" s="40" t="s">
        <v>94</v>
      </c>
      <c r="BI283" s="885">
        <v>0.01</v>
      </c>
      <c r="BJ283" s="163">
        <f t="shared" si="800"/>
        <v>4.0400000000000002E-3</v>
      </c>
      <c r="BK283" s="40"/>
      <c r="BL283" s="61"/>
      <c r="BM283" s="179">
        <f t="shared" si="801"/>
        <v>0</v>
      </c>
      <c r="BN283" s="163">
        <f t="shared" si="820"/>
        <v>0</v>
      </c>
      <c r="BO283" s="39"/>
      <c r="BP283" s="57"/>
      <c r="BQ283" s="179">
        <f t="shared" si="802"/>
        <v>0</v>
      </c>
      <c r="BR283" s="163">
        <f t="shared" si="821"/>
        <v>0</v>
      </c>
      <c r="BS283" s="39"/>
      <c r="BT283" s="62"/>
      <c r="BU283" s="179">
        <f t="shared" si="803"/>
        <v>0</v>
      </c>
      <c r="BV283" s="163">
        <f t="shared" si="822"/>
        <v>0</v>
      </c>
      <c r="BW283" s="39"/>
      <c r="BX283" s="56"/>
      <c r="BY283" s="178">
        <f t="shared" si="804"/>
        <v>0</v>
      </c>
      <c r="BZ283" s="163">
        <f t="shared" si="823"/>
        <v>0</v>
      </c>
      <c r="CA283" s="40"/>
      <c r="CB283" s="58"/>
      <c r="CC283" s="179">
        <f t="shared" si="805"/>
        <v>0</v>
      </c>
      <c r="CD283" s="163">
        <f t="shared" si="824"/>
        <v>0</v>
      </c>
      <c r="CE283" s="39"/>
      <c r="CF283" s="62"/>
      <c r="CG283" s="179">
        <f t="shared" si="806"/>
        <v>0</v>
      </c>
      <c r="CH283" s="163">
        <f t="shared" si="825"/>
        <v>0</v>
      </c>
      <c r="CI283" s="39"/>
      <c r="CJ283" s="56"/>
      <c r="CK283" s="178">
        <f t="shared" si="807"/>
        <v>0</v>
      </c>
      <c r="CL283" s="163">
        <f t="shared" si="826"/>
        <v>0</v>
      </c>
      <c r="CM283" s="40"/>
      <c r="CN283" s="86"/>
      <c r="CO283" s="179">
        <f t="shared" si="808"/>
        <v>0</v>
      </c>
      <c r="CP283" s="163">
        <f t="shared" si="827"/>
        <v>0</v>
      </c>
      <c r="CQ283" s="228" t="s">
        <v>94</v>
      </c>
      <c r="CR283" s="61">
        <v>0.01</v>
      </c>
      <c r="CS283" s="167">
        <f t="shared" si="809"/>
        <v>4.0400000000000002E-3</v>
      </c>
      <c r="CT283" s="40"/>
      <c r="CU283" s="59"/>
      <c r="CV283" s="179">
        <f t="shared" si="810"/>
        <v>0</v>
      </c>
      <c r="CW283" s="163">
        <f t="shared" si="828"/>
        <v>0</v>
      </c>
      <c r="CX283" s="39"/>
      <c r="CY283" s="189"/>
      <c r="CZ283" s="179">
        <f t="shared" si="811"/>
        <v>0</v>
      </c>
      <c r="DA283" s="163">
        <f t="shared" si="829"/>
        <v>0</v>
      </c>
      <c r="DB283" s="39"/>
      <c r="DC283" s="63"/>
      <c r="DD283" s="179">
        <f t="shared" si="812"/>
        <v>0</v>
      </c>
      <c r="DE283" s="163">
        <f t="shared" si="830"/>
        <v>0</v>
      </c>
      <c r="DF283" s="39"/>
      <c r="DG283" s="62"/>
      <c r="DH283" s="729">
        <f t="shared" si="813"/>
        <v>0</v>
      </c>
      <c r="DI283" s="72">
        <f t="shared" si="831"/>
        <v>0</v>
      </c>
      <c r="DJ283" s="40"/>
      <c r="DK283" s="59"/>
      <c r="DL283" s="163">
        <f t="shared" si="814"/>
        <v>0</v>
      </c>
      <c r="DM283" s="178">
        <f t="shared" si="832"/>
        <v>0</v>
      </c>
      <c r="DN283" s="39"/>
      <c r="DO283" s="63"/>
      <c r="DP283" s="179">
        <f t="shared" si="815"/>
        <v>0</v>
      </c>
      <c r="DQ283" s="221">
        <f t="shared" si="833"/>
        <v>0</v>
      </c>
      <c r="DR283" s="305"/>
    </row>
    <row r="284" spans="1:122" ht="15" customHeight="1" outlineLevel="1" x14ac:dyDescent="0.25">
      <c r="A284" s="46">
        <f t="shared" si="865"/>
        <v>43371</v>
      </c>
      <c r="B284" s="23">
        <v>730</v>
      </c>
      <c r="C284" s="185">
        <v>7.58</v>
      </c>
      <c r="D284" s="24">
        <v>1</v>
      </c>
      <c r="E284" s="26">
        <v>7354</v>
      </c>
      <c r="F284" s="26">
        <f t="shared" si="834"/>
        <v>7354</v>
      </c>
      <c r="G284" s="163">
        <f t="shared" si="835"/>
        <v>5368.42</v>
      </c>
      <c r="H284" s="24">
        <v>1</v>
      </c>
      <c r="I284" s="26">
        <v>395</v>
      </c>
      <c r="J284" s="26">
        <f t="shared" si="836"/>
        <v>395</v>
      </c>
      <c r="K284" s="163">
        <f t="shared" si="837"/>
        <v>288.35000000000002</v>
      </c>
      <c r="L284" s="49">
        <v>88.2</v>
      </c>
      <c r="M284" s="41">
        <v>404.6</v>
      </c>
      <c r="N284" s="26">
        <v>30</v>
      </c>
      <c r="O284" s="26">
        <f t="shared" si="838"/>
        <v>10546.666666666668</v>
      </c>
      <c r="P284" s="163">
        <f t="shared" si="839"/>
        <v>7699.0666666666675</v>
      </c>
      <c r="Q284" s="24">
        <v>20</v>
      </c>
      <c r="R284" s="41">
        <v>9.15</v>
      </c>
      <c r="S284" s="41">
        <f t="shared" si="840"/>
        <v>183</v>
      </c>
      <c r="T284" s="168">
        <f t="shared" si="841"/>
        <v>133.59</v>
      </c>
      <c r="U284" s="28"/>
      <c r="V284" s="221">
        <f t="shared" ref="V284" si="874">IF(U284=0,0,AVERAGE(B282:B284)*(U284)/1000)</f>
        <v>0</v>
      </c>
      <c r="W284" s="185">
        <v>8.83</v>
      </c>
      <c r="X284" s="27">
        <v>1</v>
      </c>
      <c r="Y284" s="26">
        <v>175</v>
      </c>
      <c r="Z284" s="186">
        <f t="shared" si="843"/>
        <v>175</v>
      </c>
      <c r="AA284" s="221">
        <f t="shared" si="851"/>
        <v>127.75</v>
      </c>
      <c r="AB284" s="49">
        <v>86.1</v>
      </c>
      <c r="AC284" s="41">
        <v>87.5</v>
      </c>
      <c r="AD284" s="26">
        <v>100</v>
      </c>
      <c r="AE284" s="186">
        <f t="shared" si="844"/>
        <v>14.000000000000057</v>
      </c>
      <c r="AF284" s="163">
        <f t="shared" si="852"/>
        <v>10.220000000000041</v>
      </c>
      <c r="AG284" s="224">
        <v>1</v>
      </c>
      <c r="AH284" s="41">
        <v>0.55400000000000005</v>
      </c>
      <c r="AI284" s="187">
        <f t="shared" si="845"/>
        <v>0.55400000000000005</v>
      </c>
      <c r="AJ284" s="168">
        <f t="shared" si="853"/>
        <v>0.40442</v>
      </c>
      <c r="AK284" s="870"/>
      <c r="AL284" s="731"/>
      <c r="AM284" s="163">
        <f t="shared" ref="AM284" si="875">IF(AL284=0,0,AVERAGE(B279:B284)*(AL284)/1000)</f>
        <v>0</v>
      </c>
      <c r="AN284" s="29">
        <f t="shared" si="781"/>
        <v>97.620342670655418</v>
      </c>
      <c r="AO284" s="25">
        <f t="shared" si="847"/>
        <v>99.86725663716814</v>
      </c>
      <c r="AP284" s="273">
        <f t="shared" si="848"/>
        <v>99.697267759562834</v>
      </c>
      <c r="AQ284" s="259"/>
      <c r="AR284" s="49"/>
      <c r="AS284" s="41"/>
      <c r="AT284" s="41"/>
      <c r="AU284" s="71">
        <f t="shared" si="849"/>
        <v>0</v>
      </c>
      <c r="AV284" s="222"/>
      <c r="AW284" s="199"/>
      <c r="AX284" s="7" t="s">
        <v>352</v>
      </c>
      <c r="AY284" s="188"/>
      <c r="AZ284" s="39"/>
      <c r="BA284" s="58"/>
      <c r="BB284" s="179">
        <f t="shared" si="798"/>
        <v>0</v>
      </c>
      <c r="BC284" s="163">
        <f t="shared" si="818"/>
        <v>0</v>
      </c>
      <c r="BD284" s="40"/>
      <c r="BE284" s="58"/>
      <c r="BF284" s="179">
        <f t="shared" si="799"/>
        <v>0</v>
      </c>
      <c r="BG284" s="163">
        <f t="shared" si="819"/>
        <v>0</v>
      </c>
      <c r="BH284" s="40" t="s">
        <v>94</v>
      </c>
      <c r="BI284" s="885">
        <v>0.01</v>
      </c>
      <c r="BJ284" s="163">
        <f t="shared" si="800"/>
        <v>3.65E-3</v>
      </c>
      <c r="BK284" s="40"/>
      <c r="BL284" s="61"/>
      <c r="BM284" s="179">
        <f t="shared" si="801"/>
        <v>0</v>
      </c>
      <c r="BN284" s="163">
        <f t="shared" si="820"/>
        <v>0</v>
      </c>
      <c r="BO284" s="39"/>
      <c r="BP284" s="57"/>
      <c r="BQ284" s="179">
        <f t="shared" si="802"/>
        <v>0</v>
      </c>
      <c r="BR284" s="163">
        <f t="shared" si="821"/>
        <v>0</v>
      </c>
      <c r="BS284" s="39"/>
      <c r="BT284" s="62"/>
      <c r="BU284" s="179">
        <f t="shared" si="803"/>
        <v>0</v>
      </c>
      <c r="BV284" s="163">
        <f t="shared" si="822"/>
        <v>0</v>
      </c>
      <c r="BW284" s="39"/>
      <c r="BX284" s="56"/>
      <c r="BY284" s="178">
        <f t="shared" si="804"/>
        <v>0</v>
      </c>
      <c r="BZ284" s="163">
        <f t="shared" si="823"/>
        <v>0</v>
      </c>
      <c r="CA284" s="40"/>
      <c r="CB284" s="58"/>
      <c r="CC284" s="179">
        <f t="shared" si="805"/>
        <v>0</v>
      </c>
      <c r="CD284" s="163">
        <f t="shared" si="824"/>
        <v>0</v>
      </c>
      <c r="CE284" s="39"/>
      <c r="CF284" s="62"/>
      <c r="CG284" s="179">
        <f t="shared" si="806"/>
        <v>0</v>
      </c>
      <c r="CH284" s="163">
        <f t="shared" si="825"/>
        <v>0</v>
      </c>
      <c r="CI284" s="39"/>
      <c r="CJ284" s="56"/>
      <c r="CK284" s="178">
        <f t="shared" si="807"/>
        <v>0</v>
      </c>
      <c r="CL284" s="163">
        <f t="shared" si="826"/>
        <v>0</v>
      </c>
      <c r="CM284" s="40"/>
      <c r="CN284" s="86"/>
      <c r="CO284" s="179">
        <f t="shared" si="808"/>
        <v>0</v>
      </c>
      <c r="CP284" s="163">
        <f t="shared" si="827"/>
        <v>0</v>
      </c>
      <c r="CQ284" s="228" t="s">
        <v>94</v>
      </c>
      <c r="CR284" s="61">
        <v>0.01</v>
      </c>
      <c r="CS284" s="167">
        <f t="shared" si="809"/>
        <v>3.65E-3</v>
      </c>
      <c r="CT284" s="40"/>
      <c r="CU284" s="59"/>
      <c r="CV284" s="179">
        <f t="shared" si="810"/>
        <v>0</v>
      </c>
      <c r="CW284" s="163">
        <f t="shared" si="828"/>
        <v>0</v>
      </c>
      <c r="CX284" s="39"/>
      <c r="CY284" s="189"/>
      <c r="CZ284" s="179">
        <f t="shared" si="811"/>
        <v>0</v>
      </c>
      <c r="DA284" s="163">
        <f t="shared" si="829"/>
        <v>0</v>
      </c>
      <c r="DB284" s="39"/>
      <c r="DC284" s="63"/>
      <c r="DD284" s="179">
        <f t="shared" si="812"/>
        <v>0</v>
      </c>
      <c r="DE284" s="163">
        <f t="shared" si="830"/>
        <v>0</v>
      </c>
      <c r="DF284" s="39"/>
      <c r="DG284" s="62"/>
      <c r="DH284" s="729">
        <f t="shared" si="813"/>
        <v>0</v>
      </c>
      <c r="DI284" s="72">
        <f t="shared" si="831"/>
        <v>0</v>
      </c>
      <c r="DJ284" s="40"/>
      <c r="DK284" s="59"/>
      <c r="DL284" s="163">
        <f t="shared" si="814"/>
        <v>0</v>
      </c>
      <c r="DM284" s="178">
        <f t="shared" si="832"/>
        <v>0</v>
      </c>
      <c r="DN284" s="39"/>
      <c r="DO284" s="63"/>
      <c r="DP284" s="179">
        <f t="shared" si="815"/>
        <v>0</v>
      </c>
      <c r="DQ284" s="221">
        <f t="shared" si="833"/>
        <v>0</v>
      </c>
      <c r="DR284" s="305"/>
    </row>
    <row r="285" spans="1:122" ht="15" customHeight="1" outlineLevel="1" x14ac:dyDescent="0.25">
      <c r="A285" s="46">
        <f t="shared" si="865"/>
        <v>43372</v>
      </c>
      <c r="B285" s="23"/>
      <c r="C285" s="185">
        <v>7.75</v>
      </c>
      <c r="D285" s="24">
        <v>1</v>
      </c>
      <c r="E285" s="26">
        <v>7755</v>
      </c>
      <c r="F285" s="26">
        <f t="shared" si="834"/>
        <v>7755</v>
      </c>
      <c r="G285" s="163">
        <f t="shared" si="835"/>
        <v>0</v>
      </c>
      <c r="H285" s="24">
        <v>1</v>
      </c>
      <c r="I285" s="26">
        <v>781</v>
      </c>
      <c r="J285" s="26">
        <f t="shared" si="836"/>
        <v>781</v>
      </c>
      <c r="K285" s="163">
        <f t="shared" si="837"/>
        <v>0</v>
      </c>
      <c r="L285" s="49">
        <v>87</v>
      </c>
      <c r="M285" s="41">
        <v>400.5</v>
      </c>
      <c r="N285" s="26">
        <v>33.5</v>
      </c>
      <c r="O285" s="26">
        <f t="shared" si="838"/>
        <v>9358.2089552238813</v>
      </c>
      <c r="P285" s="163">
        <f t="shared" si="839"/>
        <v>0</v>
      </c>
      <c r="Q285" s="24">
        <v>20</v>
      </c>
      <c r="R285" s="41">
        <v>11.8</v>
      </c>
      <c r="S285" s="41">
        <f t="shared" si="840"/>
        <v>236</v>
      </c>
      <c r="T285" s="168">
        <f t="shared" si="841"/>
        <v>0</v>
      </c>
      <c r="U285" s="28"/>
      <c r="V285" s="221">
        <f t="shared" ref="V285" si="876">IF(U285=0,0,IF(COUNT(B285)=0,0,(AVERAGE(B285)*U285/1000)))</f>
        <v>0</v>
      </c>
      <c r="W285" s="185">
        <v>8.7799999999999994</v>
      </c>
      <c r="X285" s="27">
        <v>1</v>
      </c>
      <c r="Y285" s="26">
        <v>419</v>
      </c>
      <c r="Z285" s="186">
        <f t="shared" si="843"/>
        <v>419</v>
      </c>
      <c r="AA285" s="221">
        <f t="shared" si="851"/>
        <v>0</v>
      </c>
      <c r="AB285" s="49">
        <v>87</v>
      </c>
      <c r="AC285" s="41">
        <v>88.5</v>
      </c>
      <c r="AD285" s="26">
        <v>100</v>
      </c>
      <c r="AE285" s="186">
        <f t="shared" si="844"/>
        <v>15</v>
      </c>
      <c r="AF285" s="163">
        <f t="shared" si="852"/>
        <v>0</v>
      </c>
      <c r="AG285" s="224">
        <v>1</v>
      </c>
      <c r="AH285" s="41">
        <v>0.53600000000000003</v>
      </c>
      <c r="AI285" s="187">
        <f t="shared" si="845"/>
        <v>0.53600000000000003</v>
      </c>
      <c r="AJ285" s="168">
        <f t="shared" si="853"/>
        <v>0</v>
      </c>
      <c r="AK285" s="870"/>
      <c r="AL285" s="731"/>
      <c r="AM285" s="163">
        <f t="shared" ref="AM285" si="877">IF(AL285=0,0,AVERAGE(B278:B285)*(AL285)/1000)</f>
        <v>0</v>
      </c>
      <c r="AN285" s="29">
        <f t="shared" si="781"/>
        <v>0</v>
      </c>
      <c r="AO285" s="25">
        <f t="shared" si="847"/>
        <v>0</v>
      </c>
      <c r="AP285" s="273">
        <f t="shared" si="848"/>
        <v>0</v>
      </c>
      <c r="AQ285" s="73"/>
      <c r="AR285" s="49"/>
      <c r="AS285" s="41"/>
      <c r="AT285" s="41"/>
      <c r="AU285" s="72">
        <f t="shared" si="849"/>
        <v>0</v>
      </c>
      <c r="AV285" s="222"/>
      <c r="AW285" s="199" t="s">
        <v>349</v>
      </c>
      <c r="AX285" s="7" t="s">
        <v>401</v>
      </c>
      <c r="AY285" s="188"/>
      <c r="AZ285" s="39"/>
      <c r="BA285" s="58"/>
      <c r="BB285" s="179">
        <f t="shared" si="798"/>
        <v>0</v>
      </c>
      <c r="BC285" s="163">
        <f t="shared" si="818"/>
        <v>0</v>
      </c>
      <c r="BD285" s="40"/>
      <c r="BE285" s="58"/>
      <c r="BF285" s="179">
        <f t="shared" si="799"/>
        <v>0</v>
      </c>
      <c r="BG285" s="163">
        <f t="shared" si="819"/>
        <v>0</v>
      </c>
      <c r="BH285" s="40"/>
      <c r="BI285" s="885"/>
      <c r="BJ285" s="163">
        <f t="shared" si="800"/>
        <v>0</v>
      </c>
      <c r="BK285" s="40"/>
      <c r="BL285" s="61"/>
      <c r="BM285" s="179">
        <f t="shared" si="801"/>
        <v>0</v>
      </c>
      <c r="BN285" s="163">
        <f t="shared" si="820"/>
        <v>0</v>
      </c>
      <c r="BO285" s="39"/>
      <c r="BP285" s="57"/>
      <c r="BQ285" s="179">
        <f t="shared" si="802"/>
        <v>0</v>
      </c>
      <c r="BR285" s="163">
        <f t="shared" si="821"/>
        <v>0</v>
      </c>
      <c r="BS285" s="39"/>
      <c r="BT285" s="62"/>
      <c r="BU285" s="179">
        <f t="shared" si="803"/>
        <v>0</v>
      </c>
      <c r="BV285" s="163">
        <f t="shared" si="822"/>
        <v>0</v>
      </c>
      <c r="BW285" s="39"/>
      <c r="BX285" s="56"/>
      <c r="BY285" s="178">
        <f t="shared" si="804"/>
        <v>0</v>
      </c>
      <c r="BZ285" s="163">
        <f t="shared" si="823"/>
        <v>0</v>
      </c>
      <c r="CA285" s="40"/>
      <c r="CB285" s="58"/>
      <c r="CC285" s="179">
        <f t="shared" si="805"/>
        <v>0</v>
      </c>
      <c r="CD285" s="163">
        <f t="shared" si="824"/>
        <v>0</v>
      </c>
      <c r="CE285" s="39"/>
      <c r="CF285" s="62"/>
      <c r="CG285" s="179">
        <f t="shared" si="806"/>
        <v>0</v>
      </c>
      <c r="CH285" s="163">
        <f t="shared" si="825"/>
        <v>0</v>
      </c>
      <c r="CI285" s="39"/>
      <c r="CJ285" s="56"/>
      <c r="CK285" s="178">
        <f t="shared" si="807"/>
        <v>0</v>
      </c>
      <c r="CL285" s="163">
        <f t="shared" si="826"/>
        <v>0</v>
      </c>
      <c r="CM285" s="40"/>
      <c r="CN285" s="86"/>
      <c r="CO285" s="179">
        <f t="shared" si="808"/>
        <v>0</v>
      </c>
      <c r="CP285" s="163">
        <f t="shared" si="827"/>
        <v>0</v>
      </c>
      <c r="CQ285" s="228"/>
      <c r="CR285" s="61"/>
      <c r="CS285" s="167">
        <f t="shared" si="809"/>
        <v>0</v>
      </c>
      <c r="CT285" s="40"/>
      <c r="CU285" s="59"/>
      <c r="CV285" s="179">
        <f t="shared" si="810"/>
        <v>0</v>
      </c>
      <c r="CW285" s="163">
        <f t="shared" si="828"/>
        <v>0</v>
      </c>
      <c r="CX285" s="39"/>
      <c r="CY285" s="189"/>
      <c r="CZ285" s="179">
        <f t="shared" si="811"/>
        <v>0</v>
      </c>
      <c r="DA285" s="163">
        <f t="shared" si="829"/>
        <v>0</v>
      </c>
      <c r="DB285" s="39"/>
      <c r="DC285" s="63"/>
      <c r="DD285" s="179">
        <f t="shared" si="812"/>
        <v>0</v>
      </c>
      <c r="DE285" s="163">
        <f t="shared" si="830"/>
        <v>0</v>
      </c>
      <c r="DF285" s="39"/>
      <c r="DG285" s="62"/>
      <c r="DH285" s="729">
        <f t="shared" si="813"/>
        <v>0</v>
      </c>
      <c r="DI285" s="72">
        <f t="shared" si="831"/>
        <v>0</v>
      </c>
      <c r="DJ285" s="40"/>
      <c r="DK285" s="59"/>
      <c r="DL285" s="163">
        <f t="shared" si="814"/>
        <v>0</v>
      </c>
      <c r="DM285" s="178">
        <f t="shared" si="832"/>
        <v>0</v>
      </c>
      <c r="DN285" s="39"/>
      <c r="DO285" s="63"/>
      <c r="DP285" s="179">
        <f t="shared" si="815"/>
        <v>0</v>
      </c>
      <c r="DQ285" s="221">
        <f t="shared" si="833"/>
        <v>0</v>
      </c>
      <c r="DR285" s="305"/>
    </row>
    <row r="286" spans="1:122" ht="15" customHeight="1" outlineLevel="1" x14ac:dyDescent="0.25">
      <c r="A286" s="46">
        <f t="shared" si="865"/>
        <v>43373</v>
      </c>
      <c r="B286" s="23"/>
      <c r="C286" s="185"/>
      <c r="D286" s="24">
        <v>1</v>
      </c>
      <c r="E286" s="26"/>
      <c r="F286" s="26">
        <f t="shared" si="834"/>
        <v>0</v>
      </c>
      <c r="G286" s="163">
        <f t="shared" si="835"/>
        <v>0</v>
      </c>
      <c r="H286" s="24">
        <v>1</v>
      </c>
      <c r="I286" s="26"/>
      <c r="J286" s="26">
        <f t="shared" si="836"/>
        <v>0</v>
      </c>
      <c r="K286" s="163">
        <f t="shared" si="837"/>
        <v>0</v>
      </c>
      <c r="L286" s="49"/>
      <c r="M286" s="41"/>
      <c r="N286" s="26">
        <v>30</v>
      </c>
      <c r="O286" s="26">
        <f t="shared" si="838"/>
        <v>0</v>
      </c>
      <c r="P286" s="163">
        <f t="shared" si="839"/>
        <v>0</v>
      </c>
      <c r="Q286" s="24">
        <v>20</v>
      </c>
      <c r="R286" s="41"/>
      <c r="S286" s="41">
        <f t="shared" si="840"/>
        <v>0</v>
      </c>
      <c r="T286" s="168">
        <f t="shared" si="841"/>
        <v>0</v>
      </c>
      <c r="U286" s="28"/>
      <c r="V286" s="221">
        <f t="shared" ref="V286" si="878">IF(U286=0,0,AVERAGE(B284:B286)*(U286)/1000)</f>
        <v>0</v>
      </c>
      <c r="W286" s="185"/>
      <c r="X286" s="27">
        <v>1</v>
      </c>
      <c r="Y286" s="26"/>
      <c r="Z286" s="186">
        <f t="shared" si="843"/>
        <v>0</v>
      </c>
      <c r="AA286" s="221">
        <f t="shared" si="851"/>
        <v>0</v>
      </c>
      <c r="AB286" s="49"/>
      <c r="AC286" s="41"/>
      <c r="AD286" s="26">
        <v>100</v>
      </c>
      <c r="AE286" s="186">
        <f t="shared" si="844"/>
        <v>0</v>
      </c>
      <c r="AF286" s="163">
        <f t="shared" si="852"/>
        <v>0</v>
      </c>
      <c r="AG286" s="224">
        <v>1</v>
      </c>
      <c r="AH286" s="41"/>
      <c r="AI286" s="187">
        <f t="shared" si="845"/>
        <v>0</v>
      </c>
      <c r="AJ286" s="168">
        <f t="shared" si="853"/>
        <v>0</v>
      </c>
      <c r="AK286" s="870"/>
      <c r="AL286" s="731"/>
      <c r="AM286" s="163">
        <f t="shared" ref="AM286" si="879">IF(AL286=0,0,AVERAGE(B281:B286)*(AL286)/1000)</f>
        <v>0</v>
      </c>
      <c r="AN286" s="29">
        <f t="shared" si="781"/>
        <v>0</v>
      </c>
      <c r="AO286" s="25">
        <f t="shared" si="847"/>
        <v>0</v>
      </c>
      <c r="AP286" s="273">
        <f t="shared" si="848"/>
        <v>0</v>
      </c>
      <c r="AQ286" s="259"/>
      <c r="AR286" s="49"/>
      <c r="AS286" s="41"/>
      <c r="AT286" s="41"/>
      <c r="AU286" s="71">
        <f t="shared" si="849"/>
        <v>0</v>
      </c>
      <c r="AV286" s="222"/>
      <c r="AW286" s="199"/>
      <c r="AX286" s="7"/>
      <c r="AY286" s="188"/>
      <c r="AZ286" s="39"/>
      <c r="BA286" s="58"/>
      <c r="BB286" s="179">
        <f t="shared" si="798"/>
        <v>0</v>
      </c>
      <c r="BC286" s="163">
        <f t="shared" si="818"/>
        <v>0</v>
      </c>
      <c r="BD286" s="40"/>
      <c r="BE286" s="58"/>
      <c r="BF286" s="179">
        <f t="shared" si="799"/>
        <v>0</v>
      </c>
      <c r="BG286" s="163">
        <f t="shared" si="819"/>
        <v>0</v>
      </c>
      <c r="BH286" s="40"/>
      <c r="BI286" s="885"/>
      <c r="BJ286" s="163">
        <f t="shared" si="800"/>
        <v>0</v>
      </c>
      <c r="BK286" s="40"/>
      <c r="BL286" s="61"/>
      <c r="BM286" s="179">
        <f t="shared" si="801"/>
        <v>0</v>
      </c>
      <c r="BN286" s="163">
        <f t="shared" si="820"/>
        <v>0</v>
      </c>
      <c r="BO286" s="39"/>
      <c r="BP286" s="57"/>
      <c r="BQ286" s="179">
        <f t="shared" si="802"/>
        <v>0</v>
      </c>
      <c r="BR286" s="163">
        <f t="shared" si="821"/>
        <v>0</v>
      </c>
      <c r="BS286" s="39"/>
      <c r="BT286" s="62"/>
      <c r="BU286" s="179">
        <f t="shared" si="803"/>
        <v>0</v>
      </c>
      <c r="BV286" s="163">
        <f t="shared" si="822"/>
        <v>0</v>
      </c>
      <c r="BW286" s="39"/>
      <c r="BX286" s="56"/>
      <c r="BY286" s="178">
        <f t="shared" si="804"/>
        <v>0</v>
      </c>
      <c r="BZ286" s="163">
        <f t="shared" si="823"/>
        <v>0</v>
      </c>
      <c r="CA286" s="40"/>
      <c r="CB286" s="58"/>
      <c r="CC286" s="179">
        <f t="shared" si="805"/>
        <v>0</v>
      </c>
      <c r="CD286" s="163">
        <f t="shared" si="824"/>
        <v>0</v>
      </c>
      <c r="CE286" s="39"/>
      <c r="CF286" s="62"/>
      <c r="CG286" s="179">
        <f t="shared" si="806"/>
        <v>0</v>
      </c>
      <c r="CH286" s="163">
        <f t="shared" si="825"/>
        <v>0</v>
      </c>
      <c r="CI286" s="39"/>
      <c r="CJ286" s="56"/>
      <c r="CK286" s="178">
        <f t="shared" si="807"/>
        <v>0</v>
      </c>
      <c r="CL286" s="163">
        <f t="shared" si="826"/>
        <v>0</v>
      </c>
      <c r="CM286" s="40"/>
      <c r="CN286" s="86"/>
      <c r="CO286" s="179">
        <f t="shared" si="808"/>
        <v>0</v>
      </c>
      <c r="CP286" s="163">
        <f t="shared" si="827"/>
        <v>0</v>
      </c>
      <c r="CQ286" s="228"/>
      <c r="CR286" s="61"/>
      <c r="CS286" s="167">
        <f t="shared" si="809"/>
        <v>0</v>
      </c>
      <c r="CT286" s="40"/>
      <c r="CU286" s="59"/>
      <c r="CV286" s="179">
        <f t="shared" si="810"/>
        <v>0</v>
      </c>
      <c r="CW286" s="163">
        <f t="shared" si="828"/>
        <v>0</v>
      </c>
      <c r="CX286" s="39"/>
      <c r="CY286" s="189"/>
      <c r="CZ286" s="179">
        <f t="shared" si="811"/>
        <v>0</v>
      </c>
      <c r="DA286" s="163">
        <f t="shared" si="829"/>
        <v>0</v>
      </c>
      <c r="DB286" s="39"/>
      <c r="DC286" s="63"/>
      <c r="DD286" s="179">
        <f t="shared" si="812"/>
        <v>0</v>
      </c>
      <c r="DE286" s="163">
        <f t="shared" si="830"/>
        <v>0</v>
      </c>
      <c r="DF286" s="39"/>
      <c r="DG286" s="62"/>
      <c r="DH286" s="729">
        <f t="shared" si="813"/>
        <v>0</v>
      </c>
      <c r="DI286" s="72">
        <f t="shared" si="831"/>
        <v>0</v>
      </c>
      <c r="DJ286" s="40"/>
      <c r="DK286" s="59"/>
      <c r="DL286" s="163">
        <f t="shared" si="814"/>
        <v>0</v>
      </c>
      <c r="DM286" s="178">
        <f t="shared" si="832"/>
        <v>0</v>
      </c>
      <c r="DN286" s="39"/>
      <c r="DO286" s="63"/>
      <c r="DP286" s="179">
        <f t="shared" si="815"/>
        <v>0</v>
      </c>
      <c r="DQ286" s="221">
        <f t="shared" si="833"/>
        <v>0</v>
      </c>
      <c r="DR286" s="305"/>
    </row>
    <row r="287" spans="1:122" ht="15" customHeight="1" x14ac:dyDescent="0.25">
      <c r="A287" s="46">
        <f t="shared" si="865"/>
        <v>43374</v>
      </c>
      <c r="B287" s="23">
        <v>957</v>
      </c>
      <c r="C287" s="185">
        <v>7.9</v>
      </c>
      <c r="D287" s="24">
        <v>1</v>
      </c>
      <c r="E287" s="26">
        <v>7471</v>
      </c>
      <c r="F287" s="26">
        <f t="shared" si="834"/>
        <v>7471</v>
      </c>
      <c r="G287" s="163">
        <f t="shared" si="835"/>
        <v>7149.7470000000003</v>
      </c>
      <c r="H287" s="24">
        <v>1</v>
      </c>
      <c r="I287" s="26">
        <v>565</v>
      </c>
      <c r="J287" s="26">
        <f t="shared" si="836"/>
        <v>565</v>
      </c>
      <c r="K287" s="163">
        <f t="shared" si="837"/>
        <v>540.70500000000004</v>
      </c>
      <c r="L287" s="49">
        <v>86.7</v>
      </c>
      <c r="M287" s="41">
        <v>370.6</v>
      </c>
      <c r="N287" s="26">
        <v>28</v>
      </c>
      <c r="O287" s="26">
        <f t="shared" si="838"/>
        <v>10139.285714285716</v>
      </c>
      <c r="P287" s="163">
        <f t="shared" si="839"/>
        <v>9703.2964285714297</v>
      </c>
      <c r="Q287" s="24">
        <v>20</v>
      </c>
      <c r="R287" s="41">
        <v>10.7</v>
      </c>
      <c r="S287" s="41">
        <f t="shared" si="840"/>
        <v>214</v>
      </c>
      <c r="T287" s="168">
        <f t="shared" si="841"/>
        <v>204.798</v>
      </c>
      <c r="U287" s="28"/>
      <c r="V287" s="221">
        <f t="shared" ref="V287" si="880">IF(U287=0,0,IF(COUNT(B287)=0,0,(AVERAGE(B287)*U287/1000)))</f>
        <v>0</v>
      </c>
      <c r="W287" s="185">
        <v>9</v>
      </c>
      <c r="X287" s="27">
        <v>1</v>
      </c>
      <c r="Y287" s="26">
        <v>359</v>
      </c>
      <c r="Z287" s="186">
        <f t="shared" si="843"/>
        <v>359</v>
      </c>
      <c r="AA287" s="221">
        <f t="shared" si="851"/>
        <v>343.56299999999999</v>
      </c>
      <c r="AB287" s="49">
        <v>87.5</v>
      </c>
      <c r="AC287" s="41">
        <v>91.3</v>
      </c>
      <c r="AD287" s="26">
        <v>100</v>
      </c>
      <c r="AE287" s="186">
        <f t="shared" si="844"/>
        <v>37.999999999999972</v>
      </c>
      <c r="AF287" s="163">
        <f t="shared" si="852"/>
        <v>36.365999999999971</v>
      </c>
      <c r="AG287" s="224">
        <v>1</v>
      </c>
      <c r="AH287" s="41">
        <v>1.01</v>
      </c>
      <c r="AI287" s="187">
        <f t="shared" si="845"/>
        <v>1.01</v>
      </c>
      <c r="AJ287" s="168">
        <f t="shared" si="853"/>
        <v>0.96657000000000004</v>
      </c>
      <c r="AK287" s="870"/>
      <c r="AL287" s="731"/>
      <c r="AM287" s="163">
        <f t="shared" ref="AM287" si="881">IF(AL287=0,0,AVERAGE(B280:B287)*(AL287)/1000)</f>
        <v>0</v>
      </c>
      <c r="AN287" s="29">
        <f t="shared" si="781"/>
        <v>95.194753045107745</v>
      </c>
      <c r="AO287" s="25">
        <f t="shared" si="847"/>
        <v>99.625220147939416</v>
      </c>
      <c r="AP287" s="273">
        <f t="shared" si="848"/>
        <v>99.528037383177576</v>
      </c>
      <c r="AQ287" s="73">
        <v>52.3</v>
      </c>
      <c r="AR287" s="49">
        <v>21.8538</v>
      </c>
      <c r="AS287" s="41">
        <v>26.579000000000001</v>
      </c>
      <c r="AT287" s="41">
        <v>24.789899999999999</v>
      </c>
      <c r="AU287" s="72">
        <f t="shared" si="849"/>
        <v>62.137052399898394</v>
      </c>
      <c r="AV287" s="222"/>
      <c r="AW287" s="199"/>
      <c r="AX287" s="7" t="s">
        <v>350</v>
      </c>
      <c r="AY287" s="188"/>
      <c r="AZ287" s="39"/>
      <c r="BA287" s="58"/>
      <c r="BB287" s="179">
        <f t="shared" si="798"/>
        <v>0</v>
      </c>
      <c r="BC287" s="163">
        <f t="shared" si="818"/>
        <v>0</v>
      </c>
      <c r="BD287" s="40"/>
      <c r="BE287" s="58"/>
      <c r="BF287" s="179">
        <f t="shared" si="799"/>
        <v>0</v>
      </c>
      <c r="BG287" s="163">
        <f t="shared" si="819"/>
        <v>0</v>
      </c>
      <c r="BH287" s="40" t="s">
        <v>94</v>
      </c>
      <c r="BI287" s="885">
        <v>0.01</v>
      </c>
      <c r="BJ287" s="163">
        <f t="shared" si="800"/>
        <v>4.7850000000000002E-3</v>
      </c>
      <c r="BK287" s="40"/>
      <c r="BL287" s="61"/>
      <c r="BM287" s="179">
        <f t="shared" si="801"/>
        <v>0</v>
      </c>
      <c r="BN287" s="163">
        <f t="shared" si="820"/>
        <v>0</v>
      </c>
      <c r="BO287" s="39"/>
      <c r="BP287" s="57"/>
      <c r="BQ287" s="179">
        <f t="shared" si="802"/>
        <v>0</v>
      </c>
      <c r="BR287" s="163">
        <f t="shared" si="821"/>
        <v>0</v>
      </c>
      <c r="BS287" s="39"/>
      <c r="BT287" s="62"/>
      <c r="BU287" s="179">
        <f t="shared" si="803"/>
        <v>0</v>
      </c>
      <c r="BV287" s="163">
        <f t="shared" si="822"/>
        <v>0</v>
      </c>
      <c r="BW287" s="39"/>
      <c r="BX287" s="56"/>
      <c r="BY287" s="178">
        <f t="shared" si="804"/>
        <v>0</v>
      </c>
      <c r="BZ287" s="163">
        <f t="shared" si="823"/>
        <v>0</v>
      </c>
      <c r="CA287" s="40"/>
      <c r="CB287" s="58"/>
      <c r="CC287" s="179">
        <f t="shared" si="805"/>
        <v>0</v>
      </c>
      <c r="CD287" s="163">
        <f t="shared" si="824"/>
        <v>0</v>
      </c>
      <c r="CE287" s="39"/>
      <c r="CF287" s="62"/>
      <c r="CG287" s="179">
        <f t="shared" si="806"/>
        <v>0</v>
      </c>
      <c r="CH287" s="163">
        <f t="shared" si="825"/>
        <v>0</v>
      </c>
      <c r="CI287" s="39"/>
      <c r="CJ287" s="56"/>
      <c r="CK287" s="178">
        <f t="shared" si="807"/>
        <v>0</v>
      </c>
      <c r="CL287" s="163">
        <f t="shared" si="826"/>
        <v>0</v>
      </c>
      <c r="CM287" s="40"/>
      <c r="CN287" s="86"/>
      <c r="CO287" s="179">
        <f t="shared" si="808"/>
        <v>0</v>
      </c>
      <c r="CP287" s="163">
        <f t="shared" si="827"/>
        <v>0</v>
      </c>
      <c r="CQ287" s="228" t="s">
        <v>94</v>
      </c>
      <c r="CR287" s="61">
        <v>0.01</v>
      </c>
      <c r="CS287" s="167">
        <f t="shared" si="809"/>
        <v>4.7850000000000002E-3</v>
      </c>
      <c r="CT287" s="40"/>
      <c r="CU287" s="59"/>
      <c r="CV287" s="179">
        <f t="shared" si="810"/>
        <v>0</v>
      </c>
      <c r="CW287" s="163">
        <f t="shared" si="828"/>
        <v>0</v>
      </c>
      <c r="CX287" s="39"/>
      <c r="CY287" s="189"/>
      <c r="CZ287" s="179">
        <f t="shared" si="811"/>
        <v>0</v>
      </c>
      <c r="DA287" s="163">
        <f t="shared" si="829"/>
        <v>0</v>
      </c>
      <c r="DB287" s="39"/>
      <c r="DC287" s="63"/>
      <c r="DD287" s="179">
        <f t="shared" si="812"/>
        <v>0</v>
      </c>
      <c r="DE287" s="163">
        <f t="shared" si="830"/>
        <v>0</v>
      </c>
      <c r="DF287" s="39"/>
      <c r="DG287" s="62"/>
      <c r="DH287" s="729">
        <f t="shared" si="813"/>
        <v>0</v>
      </c>
      <c r="DI287" s="72">
        <f t="shared" si="831"/>
        <v>0</v>
      </c>
      <c r="DJ287" s="40"/>
      <c r="DK287" s="59"/>
      <c r="DL287" s="163">
        <f t="shared" si="814"/>
        <v>0</v>
      </c>
      <c r="DM287" s="178">
        <f t="shared" si="832"/>
        <v>0</v>
      </c>
      <c r="DN287" s="39"/>
      <c r="DO287" s="63"/>
      <c r="DP287" s="179">
        <f t="shared" si="815"/>
        <v>0</v>
      </c>
      <c r="DQ287" s="221">
        <f t="shared" si="833"/>
        <v>0</v>
      </c>
      <c r="DR287" s="305"/>
    </row>
    <row r="288" spans="1:122" ht="15" customHeight="1" outlineLevel="1" x14ac:dyDescent="0.25">
      <c r="A288" s="46">
        <f t="shared" si="865"/>
        <v>43375</v>
      </c>
      <c r="B288" s="23">
        <v>874</v>
      </c>
      <c r="C288" s="185">
        <v>8</v>
      </c>
      <c r="D288" s="24">
        <v>1</v>
      </c>
      <c r="E288" s="26">
        <v>7097</v>
      </c>
      <c r="F288" s="26">
        <f t="shared" si="834"/>
        <v>7097</v>
      </c>
      <c r="G288" s="163">
        <f t="shared" si="835"/>
        <v>6202.7780000000002</v>
      </c>
      <c r="H288" s="24">
        <v>1</v>
      </c>
      <c r="I288" s="26">
        <v>638</v>
      </c>
      <c r="J288" s="26">
        <f t="shared" si="836"/>
        <v>638</v>
      </c>
      <c r="K288" s="163">
        <f t="shared" si="837"/>
        <v>557.61199999999997</v>
      </c>
      <c r="L288" s="49">
        <v>86.7</v>
      </c>
      <c r="M288" s="41">
        <v>368.5</v>
      </c>
      <c r="N288" s="26">
        <v>31</v>
      </c>
      <c r="O288" s="26">
        <f t="shared" si="838"/>
        <v>9090.322580645161</v>
      </c>
      <c r="P288" s="163">
        <f t="shared" si="839"/>
        <v>7944.941935483871</v>
      </c>
      <c r="Q288" s="24">
        <v>20</v>
      </c>
      <c r="R288" s="41">
        <v>10.5</v>
      </c>
      <c r="S288" s="41">
        <f t="shared" si="840"/>
        <v>210</v>
      </c>
      <c r="T288" s="168">
        <f t="shared" si="841"/>
        <v>183.54</v>
      </c>
      <c r="U288" s="28">
        <v>125.6</v>
      </c>
      <c r="V288" s="221">
        <f t="shared" ref="V288" si="882">IF(U288=0,0,AVERAGE(B286:B288)*(U288)/1000)</f>
        <v>114.98679999999999</v>
      </c>
      <c r="W288" s="185">
        <v>8.9</v>
      </c>
      <c r="X288" s="27">
        <v>1</v>
      </c>
      <c r="Y288" s="26">
        <v>407</v>
      </c>
      <c r="Z288" s="186">
        <f t="shared" si="843"/>
        <v>407</v>
      </c>
      <c r="AA288" s="221">
        <f t="shared" si="851"/>
        <v>355.71800000000002</v>
      </c>
      <c r="AB288" s="49">
        <v>88.5</v>
      </c>
      <c r="AC288" s="41">
        <v>91.1</v>
      </c>
      <c r="AD288" s="26">
        <v>100</v>
      </c>
      <c r="AE288" s="186">
        <f t="shared" si="844"/>
        <v>25.999999999999947</v>
      </c>
      <c r="AF288" s="163">
        <f t="shared" si="852"/>
        <v>22.723999999999954</v>
      </c>
      <c r="AG288" s="224">
        <v>1</v>
      </c>
      <c r="AH288" s="41">
        <v>0.84099999999999997</v>
      </c>
      <c r="AI288" s="187">
        <f t="shared" si="845"/>
        <v>0.84099999999999997</v>
      </c>
      <c r="AJ288" s="168">
        <f t="shared" si="853"/>
        <v>0.73503399999999997</v>
      </c>
      <c r="AK288" s="870"/>
      <c r="AL288" s="731">
        <v>9.6</v>
      </c>
      <c r="AM288" s="163">
        <f t="shared" ref="AM288" si="883">IF(AL288=0,0,AVERAGE(B283:B288)*(AL288)/1000)</f>
        <v>8.0855999999999995</v>
      </c>
      <c r="AN288" s="29">
        <f t="shared" si="781"/>
        <v>94.265182471466815</v>
      </c>
      <c r="AO288" s="25">
        <f t="shared" si="847"/>
        <v>99.713981547196596</v>
      </c>
      <c r="AP288" s="273">
        <f t="shared" si="848"/>
        <v>99.599523809523802</v>
      </c>
      <c r="AQ288" s="259">
        <v>52.7</v>
      </c>
      <c r="AR288" s="49"/>
      <c r="AS288" s="41"/>
      <c r="AT288" s="41"/>
      <c r="AU288" s="71">
        <f t="shared" si="849"/>
        <v>0</v>
      </c>
      <c r="AV288" s="222"/>
      <c r="AW288" s="199"/>
      <c r="AX288" s="7" t="s">
        <v>351</v>
      </c>
      <c r="AY288" s="188"/>
      <c r="AZ288" s="39"/>
      <c r="BA288" s="58">
        <v>140</v>
      </c>
      <c r="BB288" s="179">
        <f t="shared" si="798"/>
        <v>122.36</v>
      </c>
      <c r="BC288" s="163">
        <f t="shared" si="818"/>
        <v>122.36</v>
      </c>
      <c r="BD288" s="40"/>
      <c r="BE288" s="58"/>
      <c r="BF288" s="179">
        <f t="shared" si="799"/>
        <v>0</v>
      </c>
      <c r="BG288" s="163">
        <f t="shared" si="819"/>
        <v>0</v>
      </c>
      <c r="BH288" s="40" t="s">
        <v>94</v>
      </c>
      <c r="BI288" s="885">
        <v>0.01</v>
      </c>
      <c r="BJ288" s="163">
        <f t="shared" si="800"/>
        <v>4.3699999999999998E-3</v>
      </c>
      <c r="BK288" s="40"/>
      <c r="BL288" s="61">
        <v>0.75889146299999999</v>
      </c>
      <c r="BM288" s="179">
        <f t="shared" si="801"/>
        <v>0.66327113866200005</v>
      </c>
      <c r="BN288" s="163">
        <f t="shared" si="820"/>
        <v>0.66327113866200005</v>
      </c>
      <c r="BO288" s="39"/>
      <c r="BP288" s="57">
        <v>159.84535199999999</v>
      </c>
      <c r="BQ288" s="179">
        <f t="shared" si="802"/>
        <v>139.70483764799999</v>
      </c>
      <c r="BR288" s="163">
        <f t="shared" si="821"/>
        <v>139.70483764799999</v>
      </c>
      <c r="BS288" s="39"/>
      <c r="BT288" s="62">
        <v>26.578554199999999</v>
      </c>
      <c r="BU288" s="179">
        <f t="shared" si="803"/>
        <v>23.229656370800001</v>
      </c>
      <c r="BV288" s="163">
        <f t="shared" si="822"/>
        <v>23.229656370800001</v>
      </c>
      <c r="BW288" s="39"/>
      <c r="BX288" s="56">
        <v>2.5789575600000001</v>
      </c>
      <c r="BY288" s="178">
        <f t="shared" si="804"/>
        <v>2.2540089074400003</v>
      </c>
      <c r="BZ288" s="163">
        <f t="shared" si="823"/>
        <v>2.2540089074400003</v>
      </c>
      <c r="CA288" s="40" t="s">
        <v>94</v>
      </c>
      <c r="CB288" s="58">
        <v>0.13</v>
      </c>
      <c r="CC288" s="179">
        <f t="shared" si="805"/>
        <v>5.6809999999999999E-2</v>
      </c>
      <c r="CD288" s="163">
        <f t="shared" si="824"/>
        <v>0.11362</v>
      </c>
      <c r="CE288" s="39"/>
      <c r="CF288" s="892">
        <v>290.80624399999999</v>
      </c>
      <c r="CG288" s="179">
        <f t="shared" si="806"/>
        <v>254.164657256</v>
      </c>
      <c r="CH288" s="163">
        <f t="shared" si="825"/>
        <v>254.164657256</v>
      </c>
      <c r="CI288" s="39"/>
      <c r="CJ288" s="56">
        <v>0.78</v>
      </c>
      <c r="CK288" s="178">
        <f t="shared" si="807"/>
        <v>0.68171999999999999</v>
      </c>
      <c r="CL288" s="163">
        <f t="shared" si="826"/>
        <v>0.68171999999999999</v>
      </c>
      <c r="CM288" s="40"/>
      <c r="CN288" s="86"/>
      <c r="CO288" s="179">
        <f t="shared" si="808"/>
        <v>0</v>
      </c>
      <c r="CP288" s="163">
        <f t="shared" si="827"/>
        <v>0</v>
      </c>
      <c r="CQ288" s="228" t="s">
        <v>94</v>
      </c>
      <c r="CR288" s="61">
        <v>0.01</v>
      </c>
      <c r="CS288" s="167">
        <f t="shared" si="809"/>
        <v>4.3699999999999998E-3</v>
      </c>
      <c r="CT288" s="40" t="s">
        <v>94</v>
      </c>
      <c r="CU288" s="59">
        <v>0.03</v>
      </c>
      <c r="CV288" s="179">
        <f t="shared" si="810"/>
        <v>1.311E-2</v>
      </c>
      <c r="CW288" s="163">
        <f t="shared" si="828"/>
        <v>2.622E-2</v>
      </c>
      <c r="CX288" s="39"/>
      <c r="CY288" s="189">
        <v>0.60218912400000002</v>
      </c>
      <c r="CZ288" s="179">
        <f t="shared" si="811"/>
        <v>0.52631329437600005</v>
      </c>
      <c r="DA288" s="163">
        <f t="shared" si="829"/>
        <v>0.52631329437600005</v>
      </c>
      <c r="DB288" s="39"/>
      <c r="DC288" s="63">
        <v>0.29198750899999998</v>
      </c>
      <c r="DD288" s="179">
        <f t="shared" si="812"/>
        <v>0.25519708286600001</v>
      </c>
      <c r="DE288" s="163">
        <f t="shared" si="830"/>
        <v>0.25519708286600001</v>
      </c>
      <c r="DF288" s="39" t="s">
        <v>94</v>
      </c>
      <c r="DG288" s="62">
        <v>0.15</v>
      </c>
      <c r="DH288" s="729">
        <f t="shared" si="813"/>
        <v>6.5549999999999997E-2</v>
      </c>
      <c r="DI288" s="72">
        <f t="shared" si="831"/>
        <v>0.13109999999999999</v>
      </c>
      <c r="DJ288" s="40" t="s">
        <v>94</v>
      </c>
      <c r="DK288" s="59">
        <v>0.03</v>
      </c>
      <c r="DL288" s="163">
        <f t="shared" si="814"/>
        <v>1.311E-2</v>
      </c>
      <c r="DM288" s="178">
        <f t="shared" si="832"/>
        <v>2.622E-2</v>
      </c>
      <c r="DN288" s="39"/>
      <c r="DO288" s="63">
        <v>0.69471919500000001</v>
      </c>
      <c r="DP288" s="179">
        <f t="shared" si="815"/>
        <v>0.60718457643000001</v>
      </c>
      <c r="DQ288" s="221">
        <f t="shared" si="833"/>
        <v>0.60718457643000001</v>
      </c>
      <c r="DR288" s="305"/>
    </row>
    <row r="289" spans="1:122" ht="15" customHeight="1" outlineLevel="1" x14ac:dyDescent="0.25">
      <c r="A289" s="46">
        <f t="shared" si="865"/>
        <v>43376</v>
      </c>
      <c r="B289" s="23">
        <v>851</v>
      </c>
      <c r="C289" s="185">
        <v>7.88</v>
      </c>
      <c r="D289" s="24">
        <v>1</v>
      </c>
      <c r="E289" s="26">
        <v>7030</v>
      </c>
      <c r="F289" s="26">
        <f t="shared" si="834"/>
        <v>7030</v>
      </c>
      <c r="G289" s="163">
        <f t="shared" si="835"/>
        <v>5982.53</v>
      </c>
      <c r="H289" s="24">
        <v>1</v>
      </c>
      <c r="I289" s="26">
        <v>611</v>
      </c>
      <c r="J289" s="26">
        <f t="shared" si="836"/>
        <v>611</v>
      </c>
      <c r="K289" s="163">
        <f t="shared" si="837"/>
        <v>519.96100000000001</v>
      </c>
      <c r="L289" s="49">
        <v>87.4</v>
      </c>
      <c r="M289" s="41">
        <v>411.7</v>
      </c>
      <c r="N289" s="26">
        <v>35.5</v>
      </c>
      <c r="O289" s="26">
        <f t="shared" si="838"/>
        <v>9135.2112676056313</v>
      </c>
      <c r="P289" s="163">
        <f t="shared" si="839"/>
        <v>7774.0647887323921</v>
      </c>
      <c r="Q289" s="24">
        <v>20</v>
      </c>
      <c r="R289" s="41">
        <v>10.6</v>
      </c>
      <c r="S289" s="41">
        <f t="shared" si="840"/>
        <v>212</v>
      </c>
      <c r="T289" s="168">
        <f t="shared" si="841"/>
        <v>180.41200000000001</v>
      </c>
      <c r="U289" s="28"/>
      <c r="V289" s="221">
        <f t="shared" ref="V289" si="884">IF(U289=0,0,IF(COUNT(B289)=0,0,(AVERAGE(B289)*U289/1000)))</f>
        <v>0</v>
      </c>
      <c r="W289" s="185">
        <v>8.8000000000000007</v>
      </c>
      <c r="X289" s="27">
        <v>1</v>
      </c>
      <c r="Y289" s="26">
        <v>437</v>
      </c>
      <c r="Z289" s="186">
        <f t="shared" si="843"/>
        <v>437</v>
      </c>
      <c r="AA289" s="221">
        <f t="shared" si="851"/>
        <v>371.887</v>
      </c>
      <c r="AB289" s="49">
        <v>86.6</v>
      </c>
      <c r="AC289" s="41">
        <v>89.1</v>
      </c>
      <c r="AD289" s="26">
        <v>100</v>
      </c>
      <c r="AE289" s="186">
        <f t="shared" si="844"/>
        <v>25</v>
      </c>
      <c r="AF289" s="163">
        <f t="shared" si="852"/>
        <v>21.274999999999999</v>
      </c>
      <c r="AG289" s="224">
        <v>1</v>
      </c>
      <c r="AH289" s="41">
        <v>0.65800000000000003</v>
      </c>
      <c r="AI289" s="187">
        <f t="shared" si="845"/>
        <v>0.65800000000000003</v>
      </c>
      <c r="AJ289" s="168">
        <f t="shared" si="853"/>
        <v>0.55995799999999996</v>
      </c>
      <c r="AK289" s="870"/>
      <c r="AL289" s="731"/>
      <c r="AM289" s="163">
        <f t="shared" ref="AM289" si="885">IF(AL289=0,0,AVERAGE(B282:B289)*(AL289)/1000)</f>
        <v>0</v>
      </c>
      <c r="AN289" s="29">
        <f t="shared" si="781"/>
        <v>93.783783783783775</v>
      </c>
      <c r="AO289" s="25">
        <f t="shared" si="847"/>
        <v>99.726333641689791</v>
      </c>
      <c r="AP289" s="273">
        <f t="shared" si="848"/>
        <v>99.689622641509445</v>
      </c>
      <c r="AQ289" s="73">
        <v>52.3</v>
      </c>
      <c r="AR289" s="49"/>
      <c r="AS289" s="41"/>
      <c r="AT289" s="41"/>
      <c r="AU289" s="72">
        <f t="shared" si="849"/>
        <v>0</v>
      </c>
      <c r="AV289" s="222"/>
      <c r="AW289" s="199"/>
      <c r="AX289" s="7" t="s">
        <v>330</v>
      </c>
      <c r="AY289" s="188"/>
      <c r="AZ289" s="39"/>
      <c r="BA289" s="58"/>
      <c r="BB289" s="179">
        <f t="shared" si="798"/>
        <v>0</v>
      </c>
      <c r="BC289" s="163">
        <f t="shared" si="818"/>
        <v>0</v>
      </c>
      <c r="BD289" s="40"/>
      <c r="BE289" s="58"/>
      <c r="BF289" s="179">
        <f t="shared" si="799"/>
        <v>0</v>
      </c>
      <c r="BG289" s="163">
        <f t="shared" si="819"/>
        <v>0</v>
      </c>
      <c r="BH289" s="40" t="s">
        <v>94</v>
      </c>
      <c r="BI289" s="885">
        <v>0.01</v>
      </c>
      <c r="BJ289" s="163">
        <f t="shared" si="800"/>
        <v>4.2550000000000001E-3</v>
      </c>
      <c r="BK289" s="40"/>
      <c r="BL289" s="61"/>
      <c r="BM289" s="179">
        <f t="shared" si="801"/>
        <v>0</v>
      </c>
      <c r="BN289" s="163">
        <f t="shared" si="820"/>
        <v>0</v>
      </c>
      <c r="BO289" s="39"/>
      <c r="BP289" s="57"/>
      <c r="BQ289" s="179">
        <f t="shared" si="802"/>
        <v>0</v>
      </c>
      <c r="BR289" s="163">
        <f t="shared" si="821"/>
        <v>0</v>
      </c>
      <c r="BS289" s="39"/>
      <c r="BT289" s="62"/>
      <c r="BU289" s="179">
        <f t="shared" si="803"/>
        <v>0</v>
      </c>
      <c r="BV289" s="163">
        <f t="shared" si="822"/>
        <v>0</v>
      </c>
      <c r="BW289" s="39"/>
      <c r="BX289" s="56"/>
      <c r="BY289" s="178">
        <f t="shared" si="804"/>
        <v>0</v>
      </c>
      <c r="BZ289" s="163">
        <f t="shared" si="823"/>
        <v>0</v>
      </c>
      <c r="CA289" s="40"/>
      <c r="CB289" s="58"/>
      <c r="CC289" s="179">
        <f t="shared" si="805"/>
        <v>0</v>
      </c>
      <c r="CD289" s="163">
        <f t="shared" si="824"/>
        <v>0</v>
      </c>
      <c r="CE289" s="39"/>
      <c r="CF289" s="62"/>
      <c r="CG289" s="179">
        <f t="shared" si="806"/>
        <v>0</v>
      </c>
      <c r="CH289" s="163">
        <f t="shared" si="825"/>
        <v>0</v>
      </c>
      <c r="CI289" s="39"/>
      <c r="CJ289" s="56"/>
      <c r="CK289" s="178">
        <f t="shared" si="807"/>
        <v>0</v>
      </c>
      <c r="CL289" s="163">
        <f t="shared" si="826"/>
        <v>0</v>
      </c>
      <c r="CM289" s="40"/>
      <c r="CN289" s="86"/>
      <c r="CO289" s="179">
        <f t="shared" si="808"/>
        <v>0</v>
      </c>
      <c r="CP289" s="163">
        <f t="shared" si="827"/>
        <v>0</v>
      </c>
      <c r="CQ289" s="228" t="s">
        <v>94</v>
      </c>
      <c r="CR289" s="61">
        <v>0.01</v>
      </c>
      <c r="CS289" s="167">
        <f t="shared" si="809"/>
        <v>4.2550000000000001E-3</v>
      </c>
      <c r="CT289" s="40"/>
      <c r="CU289" s="59"/>
      <c r="CV289" s="179">
        <f t="shared" si="810"/>
        <v>0</v>
      </c>
      <c r="CW289" s="163">
        <f t="shared" si="828"/>
        <v>0</v>
      </c>
      <c r="CX289" s="39"/>
      <c r="CY289" s="189"/>
      <c r="CZ289" s="179">
        <f t="shared" si="811"/>
        <v>0</v>
      </c>
      <c r="DA289" s="163">
        <f t="shared" si="829"/>
        <v>0</v>
      </c>
      <c r="DB289" s="39"/>
      <c r="DC289" s="63"/>
      <c r="DD289" s="179">
        <f t="shared" si="812"/>
        <v>0</v>
      </c>
      <c r="DE289" s="163">
        <f t="shared" si="830"/>
        <v>0</v>
      </c>
      <c r="DF289" s="39"/>
      <c r="DG289" s="62"/>
      <c r="DH289" s="729">
        <f t="shared" si="813"/>
        <v>0</v>
      </c>
      <c r="DI289" s="72">
        <f t="shared" si="831"/>
        <v>0</v>
      </c>
      <c r="DJ289" s="40"/>
      <c r="DK289" s="59"/>
      <c r="DL289" s="163">
        <f t="shared" si="814"/>
        <v>0</v>
      </c>
      <c r="DM289" s="178">
        <f t="shared" si="832"/>
        <v>0</v>
      </c>
      <c r="DN289" s="39"/>
      <c r="DO289" s="63"/>
      <c r="DP289" s="179">
        <f t="shared" si="815"/>
        <v>0</v>
      </c>
      <c r="DQ289" s="221">
        <f t="shared" si="833"/>
        <v>0</v>
      </c>
      <c r="DR289" s="305"/>
    </row>
    <row r="290" spans="1:122" ht="15" customHeight="1" outlineLevel="1" x14ac:dyDescent="0.25">
      <c r="A290" s="46">
        <f t="shared" si="865"/>
        <v>43377</v>
      </c>
      <c r="B290" s="23">
        <v>973</v>
      </c>
      <c r="C290" s="185">
        <v>7.93</v>
      </c>
      <c r="D290" s="24">
        <v>1</v>
      </c>
      <c r="E290" s="26">
        <v>7221</v>
      </c>
      <c r="F290" s="26">
        <f t="shared" si="834"/>
        <v>7221</v>
      </c>
      <c r="G290" s="163">
        <f t="shared" si="835"/>
        <v>7026.0330000000004</v>
      </c>
      <c r="H290" s="24">
        <v>1</v>
      </c>
      <c r="I290" s="26">
        <v>512</v>
      </c>
      <c r="J290" s="26">
        <f t="shared" si="836"/>
        <v>512</v>
      </c>
      <c r="K290" s="163">
        <f t="shared" si="837"/>
        <v>498.17599999999999</v>
      </c>
      <c r="L290" s="49">
        <v>86.9</v>
      </c>
      <c r="M290" s="41">
        <v>387.7</v>
      </c>
      <c r="N290" s="26">
        <v>31</v>
      </c>
      <c r="O290" s="26">
        <f t="shared" si="838"/>
        <v>9703.2258064516118</v>
      </c>
      <c r="P290" s="163">
        <f t="shared" si="839"/>
        <v>9441.2387096774182</v>
      </c>
      <c r="Q290" s="24">
        <v>20</v>
      </c>
      <c r="R290" s="41">
        <v>10.9</v>
      </c>
      <c r="S290" s="41">
        <f t="shared" si="840"/>
        <v>218</v>
      </c>
      <c r="T290" s="168">
        <f t="shared" si="841"/>
        <v>212.114</v>
      </c>
      <c r="U290" s="28"/>
      <c r="V290" s="221">
        <f t="shared" ref="V290" si="886">IF(U290=0,0,AVERAGE(B288:B290)*(U290)/1000)</f>
        <v>0</v>
      </c>
      <c r="W290" s="185">
        <v>8.8699999999999992</v>
      </c>
      <c r="X290" s="27">
        <v>1</v>
      </c>
      <c r="Y290" s="26">
        <v>248</v>
      </c>
      <c r="Z290" s="186">
        <f t="shared" si="843"/>
        <v>248</v>
      </c>
      <c r="AA290" s="221">
        <f t="shared" si="851"/>
        <v>241.304</v>
      </c>
      <c r="AB290" s="49">
        <v>86</v>
      </c>
      <c r="AC290" s="41">
        <v>87.8</v>
      </c>
      <c r="AD290" s="26">
        <v>100</v>
      </c>
      <c r="AE290" s="186">
        <f t="shared" si="844"/>
        <v>17.999999999999972</v>
      </c>
      <c r="AF290" s="163">
        <f t="shared" si="852"/>
        <v>17.513999999999971</v>
      </c>
      <c r="AG290" s="224">
        <v>1</v>
      </c>
      <c r="AH290" s="41">
        <v>0.52700000000000002</v>
      </c>
      <c r="AI290" s="187">
        <f t="shared" si="845"/>
        <v>0.52700000000000002</v>
      </c>
      <c r="AJ290" s="168">
        <f t="shared" si="853"/>
        <v>0.51277100000000009</v>
      </c>
      <c r="AK290" s="870"/>
      <c r="AL290" s="731"/>
      <c r="AM290" s="163">
        <f t="shared" ref="AM290" si="887">IF(AL290=0,0,AVERAGE(B285:B290)*(AL290)/1000)</f>
        <v>0</v>
      </c>
      <c r="AN290" s="29">
        <f t="shared" si="781"/>
        <v>96.565572635369065</v>
      </c>
      <c r="AO290" s="25">
        <f t="shared" si="847"/>
        <v>99.814494680851055</v>
      </c>
      <c r="AP290" s="273">
        <f t="shared" si="848"/>
        <v>99.758256880733953</v>
      </c>
      <c r="AQ290" s="259">
        <v>52.5</v>
      </c>
      <c r="AR290" s="49"/>
      <c r="AS290" s="41"/>
      <c r="AT290" s="41"/>
      <c r="AU290" s="71">
        <f t="shared" si="849"/>
        <v>0</v>
      </c>
      <c r="AV290" s="222"/>
      <c r="AW290" s="199"/>
      <c r="AX290" s="7" t="s">
        <v>330</v>
      </c>
      <c r="AY290" s="188"/>
      <c r="AZ290" s="39"/>
      <c r="BA290" s="58"/>
      <c r="BB290" s="179">
        <f t="shared" si="798"/>
        <v>0</v>
      </c>
      <c r="BC290" s="163">
        <f t="shared" si="818"/>
        <v>0</v>
      </c>
      <c r="BD290" s="40"/>
      <c r="BE290" s="58"/>
      <c r="BF290" s="179">
        <f t="shared" si="799"/>
        <v>0</v>
      </c>
      <c r="BG290" s="163">
        <f t="shared" si="819"/>
        <v>0</v>
      </c>
      <c r="BH290" s="40" t="s">
        <v>94</v>
      </c>
      <c r="BI290" s="885">
        <v>0.01</v>
      </c>
      <c r="BJ290" s="163">
        <f t="shared" si="800"/>
        <v>4.8650000000000004E-3</v>
      </c>
      <c r="BK290" s="40"/>
      <c r="BL290" s="61"/>
      <c r="BM290" s="179">
        <f t="shared" si="801"/>
        <v>0</v>
      </c>
      <c r="BN290" s="163">
        <f t="shared" si="820"/>
        <v>0</v>
      </c>
      <c r="BO290" s="39"/>
      <c r="BP290" s="57"/>
      <c r="BQ290" s="179">
        <f t="shared" si="802"/>
        <v>0</v>
      </c>
      <c r="BR290" s="163">
        <f t="shared" si="821"/>
        <v>0</v>
      </c>
      <c r="BS290" s="39"/>
      <c r="BT290" s="62"/>
      <c r="BU290" s="179">
        <f t="shared" si="803"/>
        <v>0</v>
      </c>
      <c r="BV290" s="163">
        <f t="shared" si="822"/>
        <v>0</v>
      </c>
      <c r="BW290" s="39"/>
      <c r="BX290" s="56"/>
      <c r="BY290" s="178">
        <f t="shared" si="804"/>
        <v>0</v>
      </c>
      <c r="BZ290" s="163">
        <f t="shared" si="823"/>
        <v>0</v>
      </c>
      <c r="CA290" s="40"/>
      <c r="CB290" s="58"/>
      <c r="CC290" s="179">
        <f t="shared" si="805"/>
        <v>0</v>
      </c>
      <c r="CD290" s="163">
        <f t="shared" si="824"/>
        <v>0</v>
      </c>
      <c r="CE290" s="39"/>
      <c r="CF290" s="62"/>
      <c r="CG290" s="179">
        <f t="shared" si="806"/>
        <v>0</v>
      </c>
      <c r="CH290" s="163">
        <f t="shared" si="825"/>
        <v>0</v>
      </c>
      <c r="CI290" s="39"/>
      <c r="CJ290" s="56"/>
      <c r="CK290" s="178">
        <f t="shared" si="807"/>
        <v>0</v>
      </c>
      <c r="CL290" s="163">
        <f t="shared" si="826"/>
        <v>0</v>
      </c>
      <c r="CM290" s="40"/>
      <c r="CN290" s="86"/>
      <c r="CO290" s="179">
        <f t="shared" si="808"/>
        <v>0</v>
      </c>
      <c r="CP290" s="163">
        <f t="shared" si="827"/>
        <v>0</v>
      </c>
      <c r="CQ290" s="228" t="s">
        <v>94</v>
      </c>
      <c r="CR290" s="61">
        <v>0.01</v>
      </c>
      <c r="CS290" s="167">
        <f t="shared" si="809"/>
        <v>4.8650000000000004E-3</v>
      </c>
      <c r="CT290" s="40"/>
      <c r="CU290" s="59"/>
      <c r="CV290" s="179">
        <f t="shared" si="810"/>
        <v>0</v>
      </c>
      <c r="CW290" s="163">
        <f t="shared" si="828"/>
        <v>0</v>
      </c>
      <c r="CX290" s="39"/>
      <c r="CY290" s="189"/>
      <c r="CZ290" s="179">
        <f t="shared" si="811"/>
        <v>0</v>
      </c>
      <c r="DA290" s="163">
        <f t="shared" si="829"/>
        <v>0</v>
      </c>
      <c r="DB290" s="39"/>
      <c r="DC290" s="63"/>
      <c r="DD290" s="179">
        <f t="shared" si="812"/>
        <v>0</v>
      </c>
      <c r="DE290" s="163">
        <f t="shared" si="830"/>
        <v>0</v>
      </c>
      <c r="DF290" s="39"/>
      <c r="DG290" s="62"/>
      <c r="DH290" s="729">
        <f t="shared" si="813"/>
        <v>0</v>
      </c>
      <c r="DI290" s="72">
        <f t="shared" si="831"/>
        <v>0</v>
      </c>
      <c r="DJ290" s="40"/>
      <c r="DK290" s="59"/>
      <c r="DL290" s="163">
        <f t="shared" si="814"/>
        <v>0</v>
      </c>
      <c r="DM290" s="178">
        <f t="shared" si="832"/>
        <v>0</v>
      </c>
      <c r="DN290" s="39"/>
      <c r="DO290" s="63"/>
      <c r="DP290" s="179">
        <f t="shared" si="815"/>
        <v>0</v>
      </c>
      <c r="DQ290" s="221">
        <f t="shared" si="833"/>
        <v>0</v>
      </c>
      <c r="DR290" s="305"/>
    </row>
    <row r="291" spans="1:122" ht="15" customHeight="1" outlineLevel="1" x14ac:dyDescent="0.25">
      <c r="A291" s="46">
        <f t="shared" si="865"/>
        <v>43378</v>
      </c>
      <c r="B291" s="23">
        <v>917</v>
      </c>
      <c r="C291" s="185">
        <v>7.72</v>
      </c>
      <c r="D291" s="24">
        <v>1</v>
      </c>
      <c r="E291" s="26">
        <v>6951</v>
      </c>
      <c r="F291" s="26">
        <f t="shared" si="834"/>
        <v>6951</v>
      </c>
      <c r="G291" s="163">
        <f t="shared" si="835"/>
        <v>6374.067</v>
      </c>
      <c r="H291" s="24">
        <v>1</v>
      </c>
      <c r="I291" s="26">
        <v>493</v>
      </c>
      <c r="J291" s="26">
        <f t="shared" si="836"/>
        <v>493</v>
      </c>
      <c r="K291" s="163">
        <f t="shared" si="837"/>
        <v>452.08100000000002</v>
      </c>
      <c r="L291" s="49">
        <v>87.3</v>
      </c>
      <c r="M291" s="41">
        <v>318.3</v>
      </c>
      <c r="N291" s="26">
        <v>26</v>
      </c>
      <c r="O291" s="26">
        <f t="shared" si="838"/>
        <v>8884.6153846153848</v>
      </c>
      <c r="P291" s="163">
        <f t="shared" si="839"/>
        <v>8147.1923076923076</v>
      </c>
      <c r="Q291" s="24">
        <v>20</v>
      </c>
      <c r="R291" s="41">
        <v>8.3699999999999992</v>
      </c>
      <c r="S291" s="41">
        <f t="shared" si="840"/>
        <v>167.39999999999998</v>
      </c>
      <c r="T291" s="168">
        <f t="shared" si="841"/>
        <v>153.50579999999999</v>
      </c>
      <c r="U291" s="28"/>
      <c r="V291" s="221">
        <f t="shared" ref="V291" si="888">IF(U291=0,0,IF(COUNT(B291)=0,0,(AVERAGE(B291)*U291/1000)))</f>
        <v>0</v>
      </c>
      <c r="W291" s="185">
        <v>9.1</v>
      </c>
      <c r="X291" s="27">
        <v>1</v>
      </c>
      <c r="Y291" s="26">
        <v>250</v>
      </c>
      <c r="Z291" s="186">
        <f t="shared" si="843"/>
        <v>250</v>
      </c>
      <c r="AA291" s="221">
        <f t="shared" si="851"/>
        <v>229.25</v>
      </c>
      <c r="AB291" s="49">
        <v>86.9</v>
      </c>
      <c r="AC291" s="41">
        <v>88.6</v>
      </c>
      <c r="AD291" s="26">
        <v>100</v>
      </c>
      <c r="AE291" s="186">
        <f t="shared" si="844"/>
        <v>16.999999999999886</v>
      </c>
      <c r="AF291" s="163">
        <f t="shared" si="852"/>
        <v>15.588999999999896</v>
      </c>
      <c r="AG291" s="224">
        <v>1</v>
      </c>
      <c r="AH291" s="41">
        <v>0.6</v>
      </c>
      <c r="AI291" s="187">
        <f t="shared" si="845"/>
        <v>0.6</v>
      </c>
      <c r="AJ291" s="168">
        <f t="shared" si="853"/>
        <v>0.55019999999999991</v>
      </c>
      <c r="AK291" s="870"/>
      <c r="AL291" s="731"/>
      <c r="AM291" s="163">
        <f t="shared" ref="AM291" si="889">IF(AL291=0,0,AVERAGE(B284:B291)*(AL291)/1000)</f>
        <v>0</v>
      </c>
      <c r="AN291" s="29">
        <f t="shared" si="781"/>
        <v>96.403395194935982</v>
      </c>
      <c r="AO291" s="25">
        <f t="shared" si="847"/>
        <v>99.808658008658014</v>
      </c>
      <c r="AP291" s="273">
        <f t="shared" si="848"/>
        <v>99.641577060931908</v>
      </c>
      <c r="AQ291" s="73">
        <v>52.4</v>
      </c>
      <c r="AR291" s="49"/>
      <c r="AS291" s="41"/>
      <c r="AT291" s="41"/>
      <c r="AU291" s="72">
        <f t="shared" si="849"/>
        <v>0</v>
      </c>
      <c r="AV291" s="222"/>
      <c r="AW291" s="199"/>
      <c r="AX291" s="7" t="s">
        <v>330</v>
      </c>
      <c r="AY291" s="188"/>
      <c r="AZ291" s="39"/>
      <c r="BA291" s="58"/>
      <c r="BB291" s="179">
        <f t="shared" si="798"/>
        <v>0</v>
      </c>
      <c r="BC291" s="163">
        <f t="shared" si="818"/>
        <v>0</v>
      </c>
      <c r="BD291" s="40"/>
      <c r="BE291" s="58"/>
      <c r="BF291" s="179">
        <f t="shared" si="799"/>
        <v>0</v>
      </c>
      <c r="BG291" s="163">
        <f t="shared" si="819"/>
        <v>0</v>
      </c>
      <c r="BH291" s="40" t="s">
        <v>94</v>
      </c>
      <c r="BI291" s="885">
        <v>0.01</v>
      </c>
      <c r="BJ291" s="163">
        <f t="shared" si="800"/>
        <v>4.5849999999999997E-3</v>
      </c>
      <c r="BK291" s="40"/>
      <c r="BL291" s="61"/>
      <c r="BM291" s="179">
        <f t="shared" si="801"/>
        <v>0</v>
      </c>
      <c r="BN291" s="163">
        <f t="shared" si="820"/>
        <v>0</v>
      </c>
      <c r="BO291" s="39"/>
      <c r="BP291" s="57"/>
      <c r="BQ291" s="179">
        <f t="shared" si="802"/>
        <v>0</v>
      </c>
      <c r="BR291" s="163">
        <f t="shared" si="821"/>
        <v>0</v>
      </c>
      <c r="BS291" s="39"/>
      <c r="BT291" s="62"/>
      <c r="BU291" s="179">
        <f t="shared" si="803"/>
        <v>0</v>
      </c>
      <c r="BV291" s="163">
        <f t="shared" si="822"/>
        <v>0</v>
      </c>
      <c r="BW291" s="39"/>
      <c r="BX291" s="56"/>
      <c r="BY291" s="178">
        <f t="shared" si="804"/>
        <v>0</v>
      </c>
      <c r="BZ291" s="163">
        <f t="shared" si="823"/>
        <v>0</v>
      </c>
      <c r="CA291" s="40"/>
      <c r="CB291" s="58"/>
      <c r="CC291" s="179">
        <f t="shared" si="805"/>
        <v>0</v>
      </c>
      <c r="CD291" s="163">
        <f t="shared" si="824"/>
        <v>0</v>
      </c>
      <c r="CE291" s="39"/>
      <c r="CF291" s="62"/>
      <c r="CG291" s="179">
        <f t="shared" si="806"/>
        <v>0</v>
      </c>
      <c r="CH291" s="163">
        <f t="shared" si="825"/>
        <v>0</v>
      </c>
      <c r="CI291" s="39"/>
      <c r="CJ291" s="56"/>
      <c r="CK291" s="178">
        <f t="shared" si="807"/>
        <v>0</v>
      </c>
      <c r="CL291" s="163">
        <f t="shared" si="826"/>
        <v>0</v>
      </c>
      <c r="CM291" s="40"/>
      <c r="CN291" s="86"/>
      <c r="CO291" s="179">
        <f t="shared" si="808"/>
        <v>0</v>
      </c>
      <c r="CP291" s="163">
        <f t="shared" si="827"/>
        <v>0</v>
      </c>
      <c r="CQ291" s="228" t="s">
        <v>94</v>
      </c>
      <c r="CR291" s="61">
        <v>0.01</v>
      </c>
      <c r="CS291" s="167">
        <f t="shared" si="809"/>
        <v>4.5849999999999997E-3</v>
      </c>
      <c r="CT291" s="40"/>
      <c r="CU291" s="59"/>
      <c r="CV291" s="179">
        <f t="shared" si="810"/>
        <v>0</v>
      </c>
      <c r="CW291" s="163">
        <f t="shared" si="828"/>
        <v>0</v>
      </c>
      <c r="CX291" s="39"/>
      <c r="CY291" s="189"/>
      <c r="CZ291" s="179">
        <f t="shared" si="811"/>
        <v>0</v>
      </c>
      <c r="DA291" s="163">
        <f t="shared" si="829"/>
        <v>0</v>
      </c>
      <c r="DB291" s="39"/>
      <c r="DC291" s="63"/>
      <c r="DD291" s="179">
        <f t="shared" si="812"/>
        <v>0</v>
      </c>
      <c r="DE291" s="163">
        <f t="shared" si="830"/>
        <v>0</v>
      </c>
      <c r="DF291" s="39"/>
      <c r="DG291" s="62"/>
      <c r="DH291" s="729">
        <f t="shared" si="813"/>
        <v>0</v>
      </c>
      <c r="DI291" s="72">
        <f t="shared" si="831"/>
        <v>0</v>
      </c>
      <c r="DJ291" s="40"/>
      <c r="DK291" s="59"/>
      <c r="DL291" s="163">
        <f t="shared" si="814"/>
        <v>0</v>
      </c>
      <c r="DM291" s="178">
        <f t="shared" si="832"/>
        <v>0</v>
      </c>
      <c r="DN291" s="39"/>
      <c r="DO291" s="63"/>
      <c r="DP291" s="179">
        <f t="shared" si="815"/>
        <v>0</v>
      </c>
      <c r="DQ291" s="221">
        <f t="shared" si="833"/>
        <v>0</v>
      </c>
      <c r="DR291" s="305"/>
    </row>
    <row r="292" spans="1:122" ht="15" customHeight="1" outlineLevel="1" x14ac:dyDescent="0.25">
      <c r="A292" s="46">
        <f t="shared" si="865"/>
        <v>43379</v>
      </c>
      <c r="B292" s="23">
        <v>844</v>
      </c>
      <c r="C292" s="185">
        <v>7.77</v>
      </c>
      <c r="D292" s="24">
        <v>1</v>
      </c>
      <c r="E292" s="26">
        <v>8020</v>
      </c>
      <c r="F292" s="26">
        <f t="shared" si="834"/>
        <v>8020</v>
      </c>
      <c r="G292" s="163">
        <f t="shared" si="835"/>
        <v>6768.88</v>
      </c>
      <c r="H292" s="24">
        <v>1</v>
      </c>
      <c r="I292" s="26">
        <v>843</v>
      </c>
      <c r="J292" s="26">
        <f t="shared" si="836"/>
        <v>843</v>
      </c>
      <c r="K292" s="163">
        <f t="shared" si="837"/>
        <v>711.49199999999996</v>
      </c>
      <c r="L292" s="49">
        <v>86.7</v>
      </c>
      <c r="M292" s="41">
        <v>339.4</v>
      </c>
      <c r="N292" s="26">
        <v>27</v>
      </c>
      <c r="O292" s="26">
        <f t="shared" si="838"/>
        <v>9359.2592592592591</v>
      </c>
      <c r="P292" s="163">
        <f t="shared" si="839"/>
        <v>7899.2148148148144</v>
      </c>
      <c r="Q292" s="24">
        <v>20</v>
      </c>
      <c r="R292" s="41">
        <v>9.85</v>
      </c>
      <c r="S292" s="41">
        <f t="shared" si="840"/>
        <v>197</v>
      </c>
      <c r="T292" s="168">
        <f t="shared" si="841"/>
        <v>166.268</v>
      </c>
      <c r="U292" s="28"/>
      <c r="V292" s="221">
        <f t="shared" ref="V292" si="890">IF(U292=0,0,AVERAGE(B290:B292)*(U292)/1000)</f>
        <v>0</v>
      </c>
      <c r="W292" s="185">
        <v>8.6</v>
      </c>
      <c r="X292" s="27">
        <v>1</v>
      </c>
      <c r="Y292" s="26">
        <v>501</v>
      </c>
      <c r="Z292" s="186">
        <f t="shared" si="843"/>
        <v>501</v>
      </c>
      <c r="AA292" s="221">
        <f t="shared" si="851"/>
        <v>422.84399999999999</v>
      </c>
      <c r="AB292" s="49">
        <v>89</v>
      </c>
      <c r="AC292" s="41">
        <v>92.6</v>
      </c>
      <c r="AD292" s="26">
        <v>100</v>
      </c>
      <c r="AE292" s="186">
        <f t="shared" si="844"/>
        <v>35.999999999999943</v>
      </c>
      <c r="AF292" s="163">
        <f t="shared" si="852"/>
        <v>30.383999999999954</v>
      </c>
      <c r="AG292" s="224">
        <v>1</v>
      </c>
      <c r="AH292" s="41">
        <v>0.95</v>
      </c>
      <c r="AI292" s="187">
        <f t="shared" si="845"/>
        <v>0.95</v>
      </c>
      <c r="AJ292" s="168">
        <f t="shared" si="853"/>
        <v>0.80179999999999996</v>
      </c>
      <c r="AK292" s="870"/>
      <c r="AL292" s="731"/>
      <c r="AM292" s="163">
        <f t="shared" ref="AM292" si="891">IF(AL292=0,0,AVERAGE(B287:B292)*(AL292)/1000)</f>
        <v>0</v>
      </c>
      <c r="AN292" s="29">
        <f t="shared" si="781"/>
        <v>93.753117206982537</v>
      </c>
      <c r="AO292" s="25">
        <f t="shared" si="847"/>
        <v>99.615354174910962</v>
      </c>
      <c r="AP292" s="273">
        <f t="shared" si="848"/>
        <v>99.517766497461935</v>
      </c>
      <c r="AQ292" s="259">
        <v>52.3</v>
      </c>
      <c r="AR292" s="49"/>
      <c r="AS292" s="41"/>
      <c r="AT292" s="41"/>
      <c r="AU292" s="71">
        <f t="shared" si="849"/>
        <v>0</v>
      </c>
      <c r="AV292" s="222"/>
      <c r="AW292" s="199"/>
      <c r="AX292" s="7"/>
      <c r="AY292" s="188"/>
      <c r="AZ292" s="39"/>
      <c r="BA292" s="58"/>
      <c r="BB292" s="179">
        <f t="shared" si="798"/>
        <v>0</v>
      </c>
      <c r="BC292" s="163">
        <f t="shared" si="818"/>
        <v>0</v>
      </c>
      <c r="BD292" s="40"/>
      <c r="BE292" s="58"/>
      <c r="BF292" s="179">
        <f t="shared" si="799"/>
        <v>0</v>
      </c>
      <c r="BG292" s="163">
        <f t="shared" si="819"/>
        <v>0</v>
      </c>
      <c r="BH292" s="40" t="s">
        <v>94</v>
      </c>
      <c r="BI292" s="885">
        <v>0.01</v>
      </c>
      <c r="BJ292" s="163">
        <f t="shared" si="800"/>
        <v>4.2199999999999998E-3</v>
      </c>
      <c r="BK292" s="40"/>
      <c r="BL292" s="61"/>
      <c r="BM292" s="179">
        <f t="shared" si="801"/>
        <v>0</v>
      </c>
      <c r="BN292" s="163">
        <f t="shared" si="820"/>
        <v>0</v>
      </c>
      <c r="BO292" s="39"/>
      <c r="BP292" s="57"/>
      <c r="BQ292" s="179">
        <f t="shared" si="802"/>
        <v>0</v>
      </c>
      <c r="BR292" s="163">
        <f t="shared" si="821"/>
        <v>0</v>
      </c>
      <c r="BS292" s="39"/>
      <c r="BT292" s="62"/>
      <c r="BU292" s="179">
        <f t="shared" si="803"/>
        <v>0</v>
      </c>
      <c r="BV292" s="163">
        <f t="shared" si="822"/>
        <v>0</v>
      </c>
      <c r="BW292" s="39"/>
      <c r="BX292" s="56"/>
      <c r="BY292" s="178">
        <f t="shared" si="804"/>
        <v>0</v>
      </c>
      <c r="BZ292" s="163">
        <f t="shared" si="823"/>
        <v>0</v>
      </c>
      <c r="CA292" s="40"/>
      <c r="CB292" s="58"/>
      <c r="CC292" s="179">
        <f t="shared" si="805"/>
        <v>0</v>
      </c>
      <c r="CD292" s="163">
        <f t="shared" si="824"/>
        <v>0</v>
      </c>
      <c r="CE292" s="39"/>
      <c r="CF292" s="62"/>
      <c r="CG292" s="179">
        <f t="shared" si="806"/>
        <v>0</v>
      </c>
      <c r="CH292" s="163">
        <f t="shared" si="825"/>
        <v>0</v>
      </c>
      <c r="CI292" s="39"/>
      <c r="CJ292" s="56"/>
      <c r="CK292" s="178">
        <f t="shared" si="807"/>
        <v>0</v>
      </c>
      <c r="CL292" s="163">
        <f t="shared" si="826"/>
        <v>0</v>
      </c>
      <c r="CM292" s="40"/>
      <c r="CN292" s="86"/>
      <c r="CO292" s="179">
        <f t="shared" si="808"/>
        <v>0</v>
      </c>
      <c r="CP292" s="163">
        <f t="shared" si="827"/>
        <v>0</v>
      </c>
      <c r="CQ292" s="228" t="s">
        <v>94</v>
      </c>
      <c r="CR292" s="61">
        <v>0.01</v>
      </c>
      <c r="CS292" s="167">
        <f t="shared" si="809"/>
        <v>4.2199999999999998E-3</v>
      </c>
      <c r="CT292" s="40"/>
      <c r="CU292" s="59"/>
      <c r="CV292" s="179">
        <f t="shared" si="810"/>
        <v>0</v>
      </c>
      <c r="CW292" s="163">
        <f t="shared" si="828"/>
        <v>0</v>
      </c>
      <c r="CX292" s="39"/>
      <c r="CY292" s="189"/>
      <c r="CZ292" s="179">
        <f t="shared" si="811"/>
        <v>0</v>
      </c>
      <c r="DA292" s="163">
        <f t="shared" si="829"/>
        <v>0</v>
      </c>
      <c r="DB292" s="39"/>
      <c r="DC292" s="63"/>
      <c r="DD292" s="179">
        <f t="shared" si="812"/>
        <v>0</v>
      </c>
      <c r="DE292" s="163">
        <f t="shared" si="830"/>
        <v>0</v>
      </c>
      <c r="DF292" s="39"/>
      <c r="DG292" s="62"/>
      <c r="DH292" s="729">
        <f t="shared" si="813"/>
        <v>0</v>
      </c>
      <c r="DI292" s="72">
        <f t="shared" si="831"/>
        <v>0</v>
      </c>
      <c r="DJ292" s="40"/>
      <c r="DK292" s="59"/>
      <c r="DL292" s="163">
        <f t="shared" si="814"/>
        <v>0</v>
      </c>
      <c r="DM292" s="178">
        <f t="shared" si="832"/>
        <v>0</v>
      </c>
      <c r="DN292" s="39"/>
      <c r="DO292" s="63"/>
      <c r="DP292" s="179">
        <f t="shared" si="815"/>
        <v>0</v>
      </c>
      <c r="DQ292" s="221">
        <f t="shared" si="833"/>
        <v>0</v>
      </c>
      <c r="DR292" s="305"/>
    </row>
    <row r="293" spans="1:122" ht="15" customHeight="1" outlineLevel="1" x14ac:dyDescent="0.25">
      <c r="A293" s="46">
        <f t="shared" si="865"/>
        <v>43380</v>
      </c>
      <c r="B293" s="23">
        <v>340</v>
      </c>
      <c r="C293" s="185">
        <v>7.05</v>
      </c>
      <c r="D293" s="24">
        <v>1</v>
      </c>
      <c r="E293" s="26">
        <v>6769</v>
      </c>
      <c r="F293" s="26">
        <f t="shared" si="834"/>
        <v>6769</v>
      </c>
      <c r="G293" s="163">
        <f t="shared" si="835"/>
        <v>2301.46</v>
      </c>
      <c r="H293" s="24">
        <v>1</v>
      </c>
      <c r="I293" s="26">
        <v>849</v>
      </c>
      <c r="J293" s="26">
        <f t="shared" si="836"/>
        <v>849</v>
      </c>
      <c r="K293" s="163">
        <f t="shared" si="837"/>
        <v>288.66000000000003</v>
      </c>
      <c r="L293" s="49">
        <v>86.6</v>
      </c>
      <c r="M293" s="41">
        <v>315.7</v>
      </c>
      <c r="N293" s="26">
        <v>29</v>
      </c>
      <c r="O293" s="26">
        <f t="shared" si="838"/>
        <v>7900</v>
      </c>
      <c r="P293" s="163">
        <f t="shared" si="839"/>
        <v>2686</v>
      </c>
      <c r="Q293" s="24">
        <v>20</v>
      </c>
      <c r="R293" s="41">
        <v>8.2899999999999991</v>
      </c>
      <c r="S293" s="41">
        <f t="shared" si="840"/>
        <v>165.79999999999998</v>
      </c>
      <c r="T293" s="168">
        <f t="shared" si="841"/>
        <v>56.371999999999993</v>
      </c>
      <c r="U293" s="28"/>
      <c r="V293" s="221">
        <f t="shared" ref="V293" si="892">IF(U293=0,0,IF(COUNT(B293)=0,0,(AVERAGE(B293)*U293/1000)))</f>
        <v>0</v>
      </c>
      <c r="W293" s="185">
        <v>9.5</v>
      </c>
      <c r="X293" s="27">
        <v>1</v>
      </c>
      <c r="Y293" s="26">
        <v>638</v>
      </c>
      <c r="Z293" s="186">
        <f t="shared" si="843"/>
        <v>638</v>
      </c>
      <c r="AA293" s="221">
        <f t="shared" si="851"/>
        <v>216.92</v>
      </c>
      <c r="AB293" s="49">
        <v>86.2</v>
      </c>
      <c r="AC293" s="41">
        <v>89</v>
      </c>
      <c r="AD293" s="26">
        <v>100</v>
      </c>
      <c r="AE293" s="186">
        <f t="shared" si="844"/>
        <v>27.999999999999972</v>
      </c>
      <c r="AF293" s="163">
        <f t="shared" si="852"/>
        <v>9.5199999999999907</v>
      </c>
      <c r="AG293" s="224">
        <v>1</v>
      </c>
      <c r="AH293" s="41">
        <v>0.78700000000000003</v>
      </c>
      <c r="AI293" s="187">
        <f t="shared" si="845"/>
        <v>0.78700000000000003</v>
      </c>
      <c r="AJ293" s="168">
        <f t="shared" si="853"/>
        <v>0.26757999999999998</v>
      </c>
      <c r="AK293" s="870"/>
      <c r="AL293" s="731"/>
      <c r="AM293" s="163">
        <f t="shared" ref="AM293" si="893">IF(AL293=0,0,AVERAGE(B286:B293)*(AL293)/1000)</f>
        <v>0</v>
      </c>
      <c r="AN293" s="29">
        <f t="shared" si="781"/>
        <v>90.574678682227798</v>
      </c>
      <c r="AO293" s="25">
        <f t="shared" si="847"/>
        <v>99.645569620253156</v>
      </c>
      <c r="AP293" s="273">
        <f t="shared" si="848"/>
        <v>99.525331724969831</v>
      </c>
      <c r="AQ293" s="73">
        <v>54.06</v>
      </c>
      <c r="AR293" s="49"/>
      <c r="AS293" s="41"/>
      <c r="AT293" s="41"/>
      <c r="AU293" s="72">
        <f t="shared" si="849"/>
        <v>0</v>
      </c>
      <c r="AV293" s="222"/>
      <c r="AW293" s="199"/>
      <c r="AX293" s="7"/>
      <c r="AY293" s="188"/>
      <c r="AZ293" s="39"/>
      <c r="BA293" s="58"/>
      <c r="BB293" s="179">
        <f t="shared" si="798"/>
        <v>0</v>
      </c>
      <c r="BC293" s="163">
        <f t="shared" si="818"/>
        <v>0</v>
      </c>
      <c r="BD293" s="40"/>
      <c r="BE293" s="58"/>
      <c r="BF293" s="179">
        <f t="shared" si="799"/>
        <v>0</v>
      </c>
      <c r="BG293" s="163">
        <f t="shared" si="819"/>
        <v>0</v>
      </c>
      <c r="BH293" s="40" t="s">
        <v>94</v>
      </c>
      <c r="BI293" s="885">
        <v>0.02</v>
      </c>
      <c r="BJ293" s="163">
        <f t="shared" si="800"/>
        <v>3.3999999999999998E-3</v>
      </c>
      <c r="BK293" s="40"/>
      <c r="BL293" s="61"/>
      <c r="BM293" s="179">
        <f t="shared" si="801"/>
        <v>0</v>
      </c>
      <c r="BN293" s="163">
        <f t="shared" si="820"/>
        <v>0</v>
      </c>
      <c r="BO293" s="39"/>
      <c r="BP293" s="57"/>
      <c r="BQ293" s="179">
        <f t="shared" si="802"/>
        <v>0</v>
      </c>
      <c r="BR293" s="163">
        <f t="shared" si="821"/>
        <v>0</v>
      </c>
      <c r="BS293" s="39"/>
      <c r="BT293" s="62"/>
      <c r="BU293" s="179">
        <f t="shared" si="803"/>
        <v>0</v>
      </c>
      <c r="BV293" s="163">
        <f t="shared" si="822"/>
        <v>0</v>
      </c>
      <c r="BW293" s="39"/>
      <c r="BX293" s="56"/>
      <c r="BY293" s="178">
        <f t="shared" si="804"/>
        <v>0</v>
      </c>
      <c r="BZ293" s="163">
        <f t="shared" si="823"/>
        <v>0</v>
      </c>
      <c r="CA293" s="40"/>
      <c r="CB293" s="58"/>
      <c r="CC293" s="179">
        <f t="shared" si="805"/>
        <v>0</v>
      </c>
      <c r="CD293" s="163">
        <f t="shared" si="824"/>
        <v>0</v>
      </c>
      <c r="CE293" s="39"/>
      <c r="CF293" s="62"/>
      <c r="CG293" s="179">
        <f t="shared" si="806"/>
        <v>0</v>
      </c>
      <c r="CH293" s="163">
        <f t="shared" si="825"/>
        <v>0</v>
      </c>
      <c r="CI293" s="39"/>
      <c r="CJ293" s="56"/>
      <c r="CK293" s="178">
        <f t="shared" si="807"/>
        <v>0</v>
      </c>
      <c r="CL293" s="163">
        <f t="shared" si="826"/>
        <v>0</v>
      </c>
      <c r="CM293" s="40"/>
      <c r="CN293" s="86"/>
      <c r="CO293" s="179">
        <f t="shared" si="808"/>
        <v>0</v>
      </c>
      <c r="CP293" s="163">
        <f t="shared" si="827"/>
        <v>0</v>
      </c>
      <c r="CQ293" s="228" t="s">
        <v>94</v>
      </c>
      <c r="CR293" s="61">
        <v>0.01</v>
      </c>
      <c r="CS293" s="167">
        <f t="shared" si="809"/>
        <v>1.6999999999999999E-3</v>
      </c>
      <c r="CT293" s="40"/>
      <c r="CU293" s="59"/>
      <c r="CV293" s="179">
        <f t="shared" si="810"/>
        <v>0</v>
      </c>
      <c r="CW293" s="163">
        <f t="shared" si="828"/>
        <v>0</v>
      </c>
      <c r="CX293" s="39"/>
      <c r="CY293" s="189"/>
      <c r="CZ293" s="179">
        <f t="shared" si="811"/>
        <v>0</v>
      </c>
      <c r="DA293" s="163">
        <f t="shared" si="829"/>
        <v>0</v>
      </c>
      <c r="DB293" s="39"/>
      <c r="DC293" s="63"/>
      <c r="DD293" s="179">
        <f t="shared" si="812"/>
        <v>0</v>
      </c>
      <c r="DE293" s="163">
        <f t="shared" si="830"/>
        <v>0</v>
      </c>
      <c r="DF293" s="39"/>
      <c r="DG293" s="62"/>
      <c r="DH293" s="729">
        <f t="shared" si="813"/>
        <v>0</v>
      </c>
      <c r="DI293" s="72">
        <f t="shared" si="831"/>
        <v>0</v>
      </c>
      <c r="DJ293" s="40"/>
      <c r="DK293" s="59"/>
      <c r="DL293" s="163">
        <f t="shared" si="814"/>
        <v>0</v>
      </c>
      <c r="DM293" s="178">
        <f t="shared" si="832"/>
        <v>0</v>
      </c>
      <c r="DN293" s="39"/>
      <c r="DO293" s="63"/>
      <c r="DP293" s="179">
        <f t="shared" si="815"/>
        <v>0</v>
      </c>
      <c r="DQ293" s="221">
        <f t="shared" si="833"/>
        <v>0</v>
      </c>
      <c r="DR293" s="305"/>
    </row>
    <row r="294" spans="1:122" ht="15" customHeight="1" outlineLevel="1" x14ac:dyDescent="0.25">
      <c r="A294" s="46">
        <f t="shared" si="865"/>
        <v>43381</v>
      </c>
      <c r="B294" s="23">
        <v>847</v>
      </c>
      <c r="C294" s="185">
        <v>7.7</v>
      </c>
      <c r="D294" s="24">
        <v>1</v>
      </c>
      <c r="E294" s="26">
        <v>7462</v>
      </c>
      <c r="F294" s="26">
        <f t="shared" si="834"/>
        <v>7462</v>
      </c>
      <c r="G294" s="163">
        <f t="shared" si="835"/>
        <v>6320.3140000000003</v>
      </c>
      <c r="H294" s="24">
        <v>1</v>
      </c>
      <c r="I294" s="26">
        <v>668</v>
      </c>
      <c r="J294" s="26">
        <f t="shared" si="836"/>
        <v>668</v>
      </c>
      <c r="K294" s="163">
        <f t="shared" si="837"/>
        <v>565.79600000000005</v>
      </c>
      <c r="L294" s="49">
        <v>86.9</v>
      </c>
      <c r="M294" s="41">
        <v>344.7</v>
      </c>
      <c r="N294" s="26">
        <v>28</v>
      </c>
      <c r="O294" s="26">
        <f t="shared" si="838"/>
        <v>9207.1428571428551</v>
      </c>
      <c r="P294" s="163">
        <f t="shared" si="839"/>
        <v>7798.449999999998</v>
      </c>
      <c r="Q294" s="24">
        <v>20</v>
      </c>
      <c r="R294" s="41">
        <v>10.6</v>
      </c>
      <c r="S294" s="41">
        <f t="shared" si="840"/>
        <v>212</v>
      </c>
      <c r="T294" s="168">
        <f t="shared" si="841"/>
        <v>179.56399999999999</v>
      </c>
      <c r="U294" s="28"/>
      <c r="V294" s="221">
        <f t="shared" ref="V294" si="894">IF(U294=0,0,AVERAGE(B292:B294)*(U294)/1000)</f>
        <v>0</v>
      </c>
      <c r="W294" s="185">
        <v>9</v>
      </c>
      <c r="X294" s="27">
        <v>1</v>
      </c>
      <c r="Y294" s="26">
        <v>486</v>
      </c>
      <c r="Z294" s="186">
        <f t="shared" si="843"/>
        <v>486</v>
      </c>
      <c r="AA294" s="221">
        <f t="shared" si="851"/>
        <v>411.642</v>
      </c>
      <c r="AB294" s="49">
        <v>87.1</v>
      </c>
      <c r="AC294" s="41">
        <v>92.2</v>
      </c>
      <c r="AD294" s="26">
        <v>100</v>
      </c>
      <c r="AE294" s="186">
        <f t="shared" si="844"/>
        <v>51.000000000000085</v>
      </c>
      <c r="AF294" s="163">
        <f t="shared" si="852"/>
        <v>43.197000000000074</v>
      </c>
      <c r="AG294" s="224">
        <v>1</v>
      </c>
      <c r="AH294" s="41">
        <v>1.04</v>
      </c>
      <c r="AI294" s="187">
        <f t="shared" si="845"/>
        <v>1.04</v>
      </c>
      <c r="AJ294" s="168">
        <f t="shared" si="853"/>
        <v>0.88088</v>
      </c>
      <c r="AK294" s="870"/>
      <c r="AL294" s="731"/>
      <c r="AM294" s="163">
        <f t="shared" ref="AM294" si="895">IF(AL294=0,0,AVERAGE(B289:B294)*(AL294)/1000)</f>
        <v>0</v>
      </c>
      <c r="AN294" s="29">
        <f t="shared" si="781"/>
        <v>93.487000804073972</v>
      </c>
      <c r="AO294" s="25">
        <f t="shared" si="847"/>
        <v>99.446082234290145</v>
      </c>
      <c r="AP294" s="273">
        <f t="shared" si="848"/>
        <v>99.509433962264154</v>
      </c>
      <c r="AQ294" s="259">
        <v>53.07</v>
      </c>
      <c r="AR294" s="49"/>
      <c r="AS294" s="41"/>
      <c r="AT294" s="41"/>
      <c r="AU294" s="71">
        <f t="shared" si="849"/>
        <v>0</v>
      </c>
      <c r="AV294" s="222"/>
      <c r="AW294" s="199"/>
      <c r="AX294" s="7" t="s">
        <v>402</v>
      </c>
      <c r="AY294" s="188"/>
      <c r="AZ294" s="39"/>
      <c r="BA294" s="58"/>
      <c r="BB294" s="179">
        <f t="shared" si="798"/>
        <v>0</v>
      </c>
      <c r="BC294" s="163">
        <f t="shared" si="818"/>
        <v>0</v>
      </c>
      <c r="BD294" s="40"/>
      <c r="BE294" s="58"/>
      <c r="BF294" s="179">
        <f t="shared" si="799"/>
        <v>0</v>
      </c>
      <c r="BG294" s="163">
        <f t="shared" si="819"/>
        <v>0</v>
      </c>
      <c r="BH294" s="40" t="s">
        <v>94</v>
      </c>
      <c r="BI294" s="885">
        <v>0.01</v>
      </c>
      <c r="BJ294" s="163">
        <f t="shared" si="800"/>
        <v>4.235E-3</v>
      </c>
      <c r="BK294" s="40"/>
      <c r="BL294" s="61"/>
      <c r="BM294" s="179">
        <f t="shared" si="801"/>
        <v>0</v>
      </c>
      <c r="BN294" s="163">
        <f t="shared" si="820"/>
        <v>0</v>
      </c>
      <c r="BO294" s="39"/>
      <c r="BP294" s="57"/>
      <c r="BQ294" s="179">
        <f t="shared" si="802"/>
        <v>0</v>
      </c>
      <c r="BR294" s="163">
        <f t="shared" si="821"/>
        <v>0</v>
      </c>
      <c r="BS294" s="39"/>
      <c r="BT294" s="62"/>
      <c r="BU294" s="179">
        <f t="shared" si="803"/>
        <v>0</v>
      </c>
      <c r="BV294" s="163">
        <f t="shared" si="822"/>
        <v>0</v>
      </c>
      <c r="BW294" s="39"/>
      <c r="BX294" s="56"/>
      <c r="BY294" s="178">
        <f t="shared" si="804"/>
        <v>0</v>
      </c>
      <c r="BZ294" s="163">
        <f t="shared" si="823"/>
        <v>0</v>
      </c>
      <c r="CA294" s="40"/>
      <c r="CB294" s="58"/>
      <c r="CC294" s="179">
        <f t="shared" si="805"/>
        <v>0</v>
      </c>
      <c r="CD294" s="163">
        <f t="shared" si="824"/>
        <v>0</v>
      </c>
      <c r="CE294" s="39"/>
      <c r="CF294" s="62"/>
      <c r="CG294" s="179">
        <f t="shared" si="806"/>
        <v>0</v>
      </c>
      <c r="CH294" s="163">
        <f t="shared" si="825"/>
        <v>0</v>
      </c>
      <c r="CI294" s="39"/>
      <c r="CJ294" s="56"/>
      <c r="CK294" s="178">
        <f t="shared" si="807"/>
        <v>0</v>
      </c>
      <c r="CL294" s="163">
        <f t="shared" si="826"/>
        <v>0</v>
      </c>
      <c r="CM294" s="40"/>
      <c r="CN294" s="86"/>
      <c r="CO294" s="179">
        <f t="shared" si="808"/>
        <v>0</v>
      </c>
      <c r="CP294" s="163">
        <f t="shared" si="827"/>
        <v>0</v>
      </c>
      <c r="CQ294" s="228" t="s">
        <v>94</v>
      </c>
      <c r="CR294" s="61">
        <v>0.01</v>
      </c>
      <c r="CS294" s="167">
        <f t="shared" si="809"/>
        <v>4.235E-3</v>
      </c>
      <c r="CT294" s="40"/>
      <c r="CU294" s="59"/>
      <c r="CV294" s="179">
        <f t="shared" si="810"/>
        <v>0</v>
      </c>
      <c r="CW294" s="163">
        <f t="shared" si="828"/>
        <v>0</v>
      </c>
      <c r="CX294" s="39"/>
      <c r="CY294" s="189"/>
      <c r="CZ294" s="179">
        <f t="shared" si="811"/>
        <v>0</v>
      </c>
      <c r="DA294" s="163">
        <f t="shared" si="829"/>
        <v>0</v>
      </c>
      <c r="DB294" s="39"/>
      <c r="DC294" s="63"/>
      <c r="DD294" s="179">
        <f t="shared" si="812"/>
        <v>0</v>
      </c>
      <c r="DE294" s="163">
        <f t="shared" si="830"/>
        <v>0</v>
      </c>
      <c r="DF294" s="39"/>
      <c r="DG294" s="62"/>
      <c r="DH294" s="729">
        <f t="shared" si="813"/>
        <v>0</v>
      </c>
      <c r="DI294" s="72">
        <f t="shared" si="831"/>
        <v>0</v>
      </c>
      <c r="DJ294" s="40"/>
      <c r="DK294" s="59"/>
      <c r="DL294" s="163">
        <f t="shared" si="814"/>
        <v>0</v>
      </c>
      <c r="DM294" s="178">
        <f t="shared" si="832"/>
        <v>0</v>
      </c>
      <c r="DN294" s="39"/>
      <c r="DO294" s="63"/>
      <c r="DP294" s="179">
        <f t="shared" si="815"/>
        <v>0</v>
      </c>
      <c r="DQ294" s="221">
        <f t="shared" si="833"/>
        <v>0</v>
      </c>
      <c r="DR294" s="305"/>
    </row>
    <row r="295" spans="1:122" ht="15" customHeight="1" outlineLevel="1" x14ac:dyDescent="0.25">
      <c r="A295" s="46">
        <f t="shared" si="865"/>
        <v>43382</v>
      </c>
      <c r="B295" s="23">
        <v>812</v>
      </c>
      <c r="C295" s="185">
        <v>8.8000000000000007</v>
      </c>
      <c r="D295" s="24">
        <v>1</v>
      </c>
      <c r="E295" s="26">
        <v>6666</v>
      </c>
      <c r="F295" s="26">
        <f t="shared" si="834"/>
        <v>6666</v>
      </c>
      <c r="G295" s="163">
        <f t="shared" si="835"/>
        <v>5412.7920000000004</v>
      </c>
      <c r="H295" s="24">
        <v>1</v>
      </c>
      <c r="I295" s="26">
        <v>555</v>
      </c>
      <c r="J295" s="26">
        <f t="shared" si="836"/>
        <v>555</v>
      </c>
      <c r="K295" s="163">
        <f t="shared" si="837"/>
        <v>450.66</v>
      </c>
      <c r="L295" s="49">
        <v>86</v>
      </c>
      <c r="M295" s="41">
        <v>333.8</v>
      </c>
      <c r="N295" s="26">
        <v>29</v>
      </c>
      <c r="O295" s="26">
        <f t="shared" si="838"/>
        <v>8544.8275862068967</v>
      </c>
      <c r="P295" s="163">
        <f t="shared" si="839"/>
        <v>6938.4</v>
      </c>
      <c r="Q295" s="24">
        <v>20</v>
      </c>
      <c r="R295" s="41">
        <v>9</v>
      </c>
      <c r="S295" s="41">
        <f t="shared" si="840"/>
        <v>180</v>
      </c>
      <c r="T295" s="168">
        <f t="shared" si="841"/>
        <v>146.16</v>
      </c>
      <c r="U295" s="28">
        <v>119.2</v>
      </c>
      <c r="V295" s="221">
        <f t="shared" ref="V295" si="896">IF(U295=0,0,IF(COUNT(B295)=0,0,(AVERAGE(B295)*U295/1000)))</f>
        <v>96.790400000000005</v>
      </c>
      <c r="W295" s="185">
        <v>9.1</v>
      </c>
      <c r="X295" s="27">
        <v>1</v>
      </c>
      <c r="Y295" s="26">
        <v>358</v>
      </c>
      <c r="Z295" s="186">
        <f t="shared" si="843"/>
        <v>358</v>
      </c>
      <c r="AA295" s="221">
        <f t="shared" si="851"/>
        <v>290.69600000000003</v>
      </c>
      <c r="AB295" s="49">
        <v>88.4</v>
      </c>
      <c r="AC295" s="41">
        <v>92.1</v>
      </c>
      <c r="AD295" s="26">
        <v>100</v>
      </c>
      <c r="AE295" s="186">
        <f t="shared" si="844"/>
        <v>36.999999999999886</v>
      </c>
      <c r="AF295" s="163">
        <f t="shared" si="852"/>
        <v>30.043999999999908</v>
      </c>
      <c r="AG295" s="224">
        <v>1</v>
      </c>
      <c r="AH295" s="41">
        <v>0.625</v>
      </c>
      <c r="AI295" s="187">
        <f t="shared" si="845"/>
        <v>0.625</v>
      </c>
      <c r="AJ295" s="168">
        <f t="shared" si="853"/>
        <v>0.50749999999999995</v>
      </c>
      <c r="AK295" s="870"/>
      <c r="AL295" s="731">
        <v>8.8000000000000007</v>
      </c>
      <c r="AM295" s="163">
        <f t="shared" ref="AM295" si="897">IF(AL295=0,0,AVERAGE(B288:B295)*(AL295)/1000)</f>
        <v>7.1038000000000006</v>
      </c>
      <c r="AN295" s="29">
        <f t="shared" si="781"/>
        <v>94.629462946294623</v>
      </c>
      <c r="AO295" s="25">
        <f t="shared" si="847"/>
        <v>99.566989507667472</v>
      </c>
      <c r="AP295" s="273">
        <f t="shared" si="848"/>
        <v>99.652777777777786</v>
      </c>
      <c r="AQ295" s="73">
        <v>52.97</v>
      </c>
      <c r="AR295" s="49">
        <v>21.852599999999999</v>
      </c>
      <c r="AS295" s="41">
        <v>30.693000000000001</v>
      </c>
      <c r="AT295" s="41">
        <v>26.855</v>
      </c>
      <c r="AU295" s="72">
        <f t="shared" si="849"/>
        <v>56.585674856341342</v>
      </c>
      <c r="AV295" s="222"/>
      <c r="AW295" s="199"/>
      <c r="AX295" s="7" t="s">
        <v>365</v>
      </c>
      <c r="AY295" s="188"/>
      <c r="AZ295" s="39"/>
      <c r="BA295" s="58">
        <v>120</v>
      </c>
      <c r="BB295" s="179">
        <f t="shared" si="798"/>
        <v>97.44</v>
      </c>
      <c r="BC295" s="163">
        <f t="shared" si="818"/>
        <v>97.44</v>
      </c>
      <c r="BD295" s="40"/>
      <c r="BE295" s="58"/>
      <c r="BF295" s="179">
        <f t="shared" si="799"/>
        <v>0</v>
      </c>
      <c r="BG295" s="163">
        <f t="shared" si="819"/>
        <v>0</v>
      </c>
      <c r="BH295" s="40" t="s">
        <v>94</v>
      </c>
      <c r="BI295" s="885">
        <v>0.01</v>
      </c>
      <c r="BJ295" s="163">
        <f t="shared" si="800"/>
        <v>4.0600000000000002E-3</v>
      </c>
      <c r="BK295" s="40"/>
      <c r="BL295" s="61">
        <v>0.95825475500000001</v>
      </c>
      <c r="BM295" s="179">
        <f t="shared" si="801"/>
        <v>0.77810286106000004</v>
      </c>
      <c r="BN295" s="163">
        <f t="shared" si="820"/>
        <v>0.77810286106000004</v>
      </c>
      <c r="BO295" s="39"/>
      <c r="BP295" s="57">
        <v>162.15947</v>
      </c>
      <c r="BQ295" s="179">
        <f t="shared" si="802"/>
        <v>131.67348963999999</v>
      </c>
      <c r="BR295" s="163">
        <f t="shared" si="821"/>
        <v>131.67348963999999</v>
      </c>
      <c r="BS295" s="39"/>
      <c r="BT295" s="62">
        <v>26.083293900000001</v>
      </c>
      <c r="BU295" s="179">
        <f t="shared" si="803"/>
        <v>21.1796346468</v>
      </c>
      <c r="BV295" s="163">
        <f t="shared" si="822"/>
        <v>21.1796346468</v>
      </c>
      <c r="BW295" s="39"/>
      <c r="BX295" s="56">
        <v>2.7434916500000002</v>
      </c>
      <c r="BY295" s="178">
        <f t="shared" si="804"/>
        <v>2.2277152198000003</v>
      </c>
      <c r="BZ295" s="163">
        <f t="shared" si="823"/>
        <v>2.2277152198000003</v>
      </c>
      <c r="CA295" s="40" t="s">
        <v>94</v>
      </c>
      <c r="CB295" s="58">
        <v>0.13</v>
      </c>
      <c r="CC295" s="179">
        <f t="shared" si="805"/>
        <v>5.2780000000000001E-2</v>
      </c>
      <c r="CD295" s="163">
        <f t="shared" si="824"/>
        <v>0.10556</v>
      </c>
      <c r="CE295" s="39"/>
      <c r="CF295" s="892">
        <v>292.902985</v>
      </c>
      <c r="CG295" s="179">
        <f t="shared" si="806"/>
        <v>237.83722382000002</v>
      </c>
      <c r="CH295" s="163">
        <f t="shared" si="825"/>
        <v>237.83722382000002</v>
      </c>
      <c r="CI295" s="39"/>
      <c r="CJ295" s="56">
        <v>0.67</v>
      </c>
      <c r="CK295" s="178">
        <f t="shared" si="807"/>
        <v>0.54404000000000008</v>
      </c>
      <c r="CL295" s="163">
        <f t="shared" si="826"/>
        <v>0.54404000000000008</v>
      </c>
      <c r="CM295" s="40"/>
      <c r="CN295" s="86"/>
      <c r="CO295" s="179">
        <f t="shared" si="808"/>
        <v>0</v>
      </c>
      <c r="CP295" s="163">
        <f t="shared" si="827"/>
        <v>0</v>
      </c>
      <c r="CQ295" s="228" t="s">
        <v>94</v>
      </c>
      <c r="CR295" s="61">
        <v>0.01</v>
      </c>
      <c r="CS295" s="167">
        <f t="shared" si="809"/>
        <v>4.0600000000000002E-3</v>
      </c>
      <c r="CT295" s="40" t="s">
        <v>94</v>
      </c>
      <c r="CU295" s="59">
        <v>0.03</v>
      </c>
      <c r="CV295" s="179">
        <f t="shared" si="810"/>
        <v>1.218E-2</v>
      </c>
      <c r="CW295" s="163">
        <f t="shared" si="828"/>
        <v>2.436E-2</v>
      </c>
      <c r="CX295" s="39"/>
      <c r="CY295" s="189">
        <v>0.851109326</v>
      </c>
      <c r="CZ295" s="179">
        <f t="shared" si="811"/>
        <v>0.69110077271199999</v>
      </c>
      <c r="DA295" s="163">
        <f t="shared" si="829"/>
        <v>0.69110077271199999</v>
      </c>
      <c r="DB295" s="39"/>
      <c r="DC295" s="63">
        <v>0.447284073</v>
      </c>
      <c r="DD295" s="179">
        <f t="shared" si="812"/>
        <v>0.36319466727600003</v>
      </c>
      <c r="DE295" s="163">
        <f t="shared" si="830"/>
        <v>0.36319466727600003</v>
      </c>
      <c r="DF295" s="39" t="s">
        <v>94</v>
      </c>
      <c r="DG295" s="62">
        <v>0.15</v>
      </c>
      <c r="DH295" s="729">
        <f t="shared" si="813"/>
        <v>6.0899999999999996E-2</v>
      </c>
      <c r="DI295" s="72">
        <f t="shared" si="831"/>
        <v>0.12179999999999999</v>
      </c>
      <c r="DJ295" s="40" t="s">
        <v>94</v>
      </c>
      <c r="DK295" s="59">
        <v>0.03</v>
      </c>
      <c r="DL295" s="163">
        <f t="shared" si="814"/>
        <v>1.218E-2</v>
      </c>
      <c r="DM295" s="178">
        <f t="shared" si="832"/>
        <v>2.436E-2</v>
      </c>
      <c r="DN295" s="39"/>
      <c r="DO295" s="63">
        <v>2.0441529799999998</v>
      </c>
      <c r="DP295" s="179">
        <f t="shared" si="815"/>
        <v>1.6598522197599999</v>
      </c>
      <c r="DQ295" s="221">
        <f t="shared" si="833"/>
        <v>1.6598522197599999</v>
      </c>
      <c r="DR295" s="305"/>
    </row>
    <row r="296" spans="1:122" ht="15" customHeight="1" outlineLevel="1" x14ac:dyDescent="0.25">
      <c r="A296" s="46">
        <f t="shared" si="865"/>
        <v>43383</v>
      </c>
      <c r="B296" s="23">
        <v>886</v>
      </c>
      <c r="C296" s="185">
        <v>8.24</v>
      </c>
      <c r="D296" s="24">
        <v>1</v>
      </c>
      <c r="E296" s="26">
        <v>7221</v>
      </c>
      <c r="F296" s="26">
        <f t="shared" si="834"/>
        <v>7221</v>
      </c>
      <c r="G296" s="163">
        <f t="shared" si="835"/>
        <v>6397.8059999999996</v>
      </c>
      <c r="H296" s="24">
        <v>1</v>
      </c>
      <c r="I296" s="26">
        <v>523</v>
      </c>
      <c r="J296" s="26">
        <f t="shared" si="836"/>
        <v>523</v>
      </c>
      <c r="K296" s="163">
        <f t="shared" si="837"/>
        <v>463.37799999999999</v>
      </c>
      <c r="L296" s="49">
        <v>89</v>
      </c>
      <c r="M296" s="41">
        <v>360.5</v>
      </c>
      <c r="N296" s="26">
        <v>30</v>
      </c>
      <c r="O296" s="26">
        <f t="shared" si="838"/>
        <v>9050</v>
      </c>
      <c r="P296" s="163">
        <f t="shared" si="839"/>
        <v>8018.3</v>
      </c>
      <c r="Q296" s="24">
        <v>20</v>
      </c>
      <c r="R296" s="41">
        <v>10.8</v>
      </c>
      <c r="S296" s="41">
        <f t="shared" si="840"/>
        <v>216</v>
      </c>
      <c r="T296" s="168">
        <f t="shared" si="841"/>
        <v>191.376</v>
      </c>
      <c r="U296" s="28"/>
      <c r="V296" s="221">
        <f t="shared" ref="V296" si="898">IF(U296=0,0,AVERAGE(B294:B296)*(U296)/1000)</f>
        <v>0</v>
      </c>
      <c r="W296" s="185">
        <v>8.9</v>
      </c>
      <c r="X296" s="27">
        <v>1</v>
      </c>
      <c r="Y296" s="26">
        <v>329</v>
      </c>
      <c r="Z296" s="186">
        <f t="shared" si="843"/>
        <v>329</v>
      </c>
      <c r="AA296" s="221">
        <f t="shared" si="851"/>
        <v>291.49400000000003</v>
      </c>
      <c r="AB296" s="49">
        <v>88.1</v>
      </c>
      <c r="AC296" s="41">
        <v>90.8</v>
      </c>
      <c r="AD296" s="26">
        <v>100</v>
      </c>
      <c r="AE296" s="186">
        <f t="shared" si="844"/>
        <v>27.000000000000028</v>
      </c>
      <c r="AF296" s="163">
        <f t="shared" si="852"/>
        <v>23.922000000000025</v>
      </c>
      <c r="AG296" s="224">
        <v>1</v>
      </c>
      <c r="AH296" s="41">
        <v>0.60399999999999998</v>
      </c>
      <c r="AI296" s="187">
        <f t="shared" si="845"/>
        <v>0.60399999999999998</v>
      </c>
      <c r="AJ296" s="168">
        <f t="shared" si="853"/>
        <v>0.53514399999999995</v>
      </c>
      <c r="AK296" s="870"/>
      <c r="AL296" s="731"/>
      <c r="AM296" s="163">
        <f t="shared" ref="AM296" si="899">IF(AL296=0,0,AVERAGE(B291:B296)*(AL296)/1000)</f>
        <v>0</v>
      </c>
      <c r="AN296" s="29">
        <f t="shared" si="781"/>
        <v>95.443844342888795</v>
      </c>
      <c r="AO296" s="25">
        <f t="shared" si="847"/>
        <v>99.701657458563531</v>
      </c>
      <c r="AP296" s="273">
        <f t="shared" si="848"/>
        <v>99.720370370370361</v>
      </c>
      <c r="AQ296" s="259">
        <v>52.2</v>
      </c>
      <c r="AR296" s="49"/>
      <c r="AS296" s="41"/>
      <c r="AT296" s="41"/>
      <c r="AU296" s="71">
        <f t="shared" si="849"/>
        <v>0</v>
      </c>
      <c r="AV296" s="222"/>
      <c r="AW296" s="199"/>
      <c r="AX296" s="7" t="s">
        <v>353</v>
      </c>
      <c r="AY296" s="188"/>
      <c r="AZ296" s="39"/>
      <c r="BA296" s="58"/>
      <c r="BB296" s="179">
        <f t="shared" si="798"/>
        <v>0</v>
      </c>
      <c r="BC296" s="163">
        <f t="shared" si="818"/>
        <v>0</v>
      </c>
      <c r="BD296" s="40"/>
      <c r="BE296" s="58"/>
      <c r="BF296" s="179">
        <f t="shared" si="799"/>
        <v>0</v>
      </c>
      <c r="BG296" s="163">
        <f t="shared" si="819"/>
        <v>0</v>
      </c>
      <c r="BH296" s="40" t="s">
        <v>94</v>
      </c>
      <c r="BI296" s="885">
        <v>0.01</v>
      </c>
      <c r="BJ296" s="163">
        <f t="shared" si="800"/>
        <v>4.4299999999999999E-3</v>
      </c>
      <c r="BK296" s="40"/>
      <c r="BL296" s="61"/>
      <c r="BM296" s="179">
        <f t="shared" si="801"/>
        <v>0</v>
      </c>
      <c r="BN296" s="163">
        <f t="shared" si="820"/>
        <v>0</v>
      </c>
      <c r="BO296" s="39"/>
      <c r="BP296" s="57"/>
      <c r="BQ296" s="179">
        <f t="shared" si="802"/>
        <v>0</v>
      </c>
      <c r="BR296" s="163">
        <f t="shared" si="821"/>
        <v>0</v>
      </c>
      <c r="BS296" s="39"/>
      <c r="BT296" s="62"/>
      <c r="BU296" s="179">
        <f t="shared" si="803"/>
        <v>0</v>
      </c>
      <c r="BV296" s="163">
        <f t="shared" si="822"/>
        <v>0</v>
      </c>
      <c r="BW296" s="39"/>
      <c r="BX296" s="56"/>
      <c r="BY296" s="178">
        <f t="shared" si="804"/>
        <v>0</v>
      </c>
      <c r="BZ296" s="163">
        <f t="shared" si="823"/>
        <v>0</v>
      </c>
      <c r="CA296" s="40"/>
      <c r="CB296" s="58"/>
      <c r="CC296" s="179">
        <f t="shared" si="805"/>
        <v>0</v>
      </c>
      <c r="CD296" s="163">
        <f t="shared" si="824"/>
        <v>0</v>
      </c>
      <c r="CE296" s="39"/>
      <c r="CF296" s="62"/>
      <c r="CG296" s="179">
        <f t="shared" si="806"/>
        <v>0</v>
      </c>
      <c r="CH296" s="163">
        <f t="shared" si="825"/>
        <v>0</v>
      </c>
      <c r="CI296" s="39"/>
      <c r="CJ296" s="56"/>
      <c r="CK296" s="178">
        <f t="shared" si="807"/>
        <v>0</v>
      </c>
      <c r="CL296" s="163">
        <f t="shared" si="826"/>
        <v>0</v>
      </c>
      <c r="CM296" s="40"/>
      <c r="CN296" s="86"/>
      <c r="CO296" s="179">
        <f t="shared" si="808"/>
        <v>0</v>
      </c>
      <c r="CP296" s="163">
        <f t="shared" si="827"/>
        <v>0</v>
      </c>
      <c r="CQ296" s="228" t="s">
        <v>94</v>
      </c>
      <c r="CR296" s="61">
        <v>0.01</v>
      </c>
      <c r="CS296" s="167">
        <f t="shared" si="809"/>
        <v>4.4299999999999999E-3</v>
      </c>
      <c r="CT296" s="40"/>
      <c r="CU296" s="59"/>
      <c r="CV296" s="179">
        <f t="shared" si="810"/>
        <v>0</v>
      </c>
      <c r="CW296" s="163">
        <f t="shared" si="828"/>
        <v>0</v>
      </c>
      <c r="CX296" s="39"/>
      <c r="CY296" s="189"/>
      <c r="CZ296" s="179">
        <f t="shared" si="811"/>
        <v>0</v>
      </c>
      <c r="DA296" s="163">
        <f t="shared" si="829"/>
        <v>0</v>
      </c>
      <c r="DB296" s="39"/>
      <c r="DC296" s="63"/>
      <c r="DD296" s="179">
        <f t="shared" si="812"/>
        <v>0</v>
      </c>
      <c r="DE296" s="163">
        <f t="shared" si="830"/>
        <v>0</v>
      </c>
      <c r="DF296" s="39"/>
      <c r="DG296" s="62"/>
      <c r="DH296" s="729">
        <f t="shared" si="813"/>
        <v>0</v>
      </c>
      <c r="DI296" s="72">
        <f t="shared" si="831"/>
        <v>0</v>
      </c>
      <c r="DJ296" s="40"/>
      <c r="DK296" s="59"/>
      <c r="DL296" s="163">
        <f t="shared" si="814"/>
        <v>0</v>
      </c>
      <c r="DM296" s="178">
        <f t="shared" si="832"/>
        <v>0</v>
      </c>
      <c r="DN296" s="39"/>
      <c r="DO296" s="63"/>
      <c r="DP296" s="179">
        <f t="shared" si="815"/>
        <v>0</v>
      </c>
      <c r="DQ296" s="221">
        <f t="shared" si="833"/>
        <v>0</v>
      </c>
      <c r="DR296" s="305"/>
    </row>
    <row r="297" spans="1:122" ht="15" customHeight="1" outlineLevel="1" x14ac:dyDescent="0.25">
      <c r="A297" s="46">
        <f t="shared" si="865"/>
        <v>43384</v>
      </c>
      <c r="B297" s="23">
        <v>756</v>
      </c>
      <c r="C297" s="185">
        <v>7.9</v>
      </c>
      <c r="D297" s="24">
        <v>1</v>
      </c>
      <c r="E297" s="26">
        <v>8126</v>
      </c>
      <c r="F297" s="26">
        <f t="shared" si="834"/>
        <v>8126</v>
      </c>
      <c r="G297" s="163">
        <f t="shared" si="835"/>
        <v>6143.2560000000003</v>
      </c>
      <c r="H297" s="24">
        <v>1</v>
      </c>
      <c r="I297" s="26">
        <v>597</v>
      </c>
      <c r="J297" s="26">
        <f t="shared" si="836"/>
        <v>597</v>
      </c>
      <c r="K297" s="163">
        <f t="shared" si="837"/>
        <v>451.33199999999999</v>
      </c>
      <c r="L297" s="49">
        <v>87.4</v>
      </c>
      <c r="M297" s="41">
        <v>400.4</v>
      </c>
      <c r="N297" s="26">
        <v>29</v>
      </c>
      <c r="O297" s="26">
        <f t="shared" si="838"/>
        <v>10793.103448275862</v>
      </c>
      <c r="P297" s="163">
        <f t="shared" si="839"/>
        <v>8159.5862068965516</v>
      </c>
      <c r="Q297" s="24">
        <v>20</v>
      </c>
      <c r="R297" s="41">
        <v>12.9</v>
      </c>
      <c r="S297" s="41">
        <f t="shared" si="840"/>
        <v>258</v>
      </c>
      <c r="T297" s="168">
        <f t="shared" si="841"/>
        <v>195.048</v>
      </c>
      <c r="U297" s="28"/>
      <c r="V297" s="221">
        <f t="shared" ref="V297" si="900">IF(U297=0,0,IF(COUNT(B297)=0,0,(AVERAGE(B297)*U297/1000)))</f>
        <v>0</v>
      </c>
      <c r="W297" s="185">
        <v>8.9</v>
      </c>
      <c r="X297" s="27">
        <v>1</v>
      </c>
      <c r="Y297" s="26">
        <v>311</v>
      </c>
      <c r="Z297" s="186">
        <f t="shared" si="843"/>
        <v>311</v>
      </c>
      <c r="AA297" s="221">
        <f t="shared" si="851"/>
        <v>235.11600000000001</v>
      </c>
      <c r="AB297" s="49">
        <v>87.2</v>
      </c>
      <c r="AC297" s="41">
        <v>89.6</v>
      </c>
      <c r="AD297" s="26">
        <v>100</v>
      </c>
      <c r="AE297" s="186">
        <f t="shared" si="844"/>
        <v>23.999999999999915</v>
      </c>
      <c r="AF297" s="163">
        <f t="shared" si="852"/>
        <v>18.143999999999934</v>
      </c>
      <c r="AG297" s="224">
        <v>1</v>
      </c>
      <c r="AH297" s="41">
        <v>0.60399999999999998</v>
      </c>
      <c r="AI297" s="187">
        <f t="shared" si="845"/>
        <v>0.60399999999999998</v>
      </c>
      <c r="AJ297" s="168">
        <f t="shared" si="853"/>
        <v>0.45662399999999997</v>
      </c>
      <c r="AK297" s="870"/>
      <c r="AL297" s="731"/>
      <c r="AM297" s="163">
        <f t="shared" ref="AM297" si="901">IF(AL297=0,0,AVERAGE(B290:B297)*(AL297)/1000)</f>
        <v>0</v>
      </c>
      <c r="AN297" s="29">
        <f t="shared" si="781"/>
        <v>96.172778734924933</v>
      </c>
      <c r="AO297" s="25">
        <f t="shared" si="847"/>
        <v>99.777635782747609</v>
      </c>
      <c r="AP297" s="273">
        <f t="shared" si="848"/>
        <v>99.765891472868219</v>
      </c>
      <c r="AQ297" s="73">
        <v>52.13</v>
      </c>
      <c r="AR297" s="49"/>
      <c r="AS297" s="41"/>
      <c r="AT297" s="41"/>
      <c r="AU297" s="72">
        <f t="shared" si="849"/>
        <v>0</v>
      </c>
      <c r="AV297" s="222"/>
      <c r="AW297" s="199"/>
      <c r="AX297" s="7" t="s">
        <v>334</v>
      </c>
      <c r="AY297" s="188"/>
      <c r="AZ297" s="39"/>
      <c r="BA297" s="58"/>
      <c r="BB297" s="179">
        <f t="shared" si="798"/>
        <v>0</v>
      </c>
      <c r="BC297" s="163">
        <f t="shared" si="818"/>
        <v>0</v>
      </c>
      <c r="BD297" s="40"/>
      <c r="BE297" s="58"/>
      <c r="BF297" s="179">
        <f t="shared" si="799"/>
        <v>0</v>
      </c>
      <c r="BG297" s="163">
        <f t="shared" si="819"/>
        <v>0</v>
      </c>
      <c r="BH297" s="40" t="s">
        <v>94</v>
      </c>
      <c r="BI297" s="885">
        <v>0.01</v>
      </c>
      <c r="BJ297" s="163">
        <f t="shared" si="800"/>
        <v>3.7800000000000004E-3</v>
      </c>
      <c r="BK297" s="40"/>
      <c r="BL297" s="61"/>
      <c r="BM297" s="179">
        <f t="shared" si="801"/>
        <v>0</v>
      </c>
      <c r="BN297" s="163">
        <f t="shared" si="820"/>
        <v>0</v>
      </c>
      <c r="BO297" s="39"/>
      <c r="BP297" s="57"/>
      <c r="BQ297" s="179">
        <f t="shared" si="802"/>
        <v>0</v>
      </c>
      <c r="BR297" s="163">
        <f t="shared" si="821"/>
        <v>0</v>
      </c>
      <c r="BS297" s="39"/>
      <c r="BT297" s="62"/>
      <c r="BU297" s="179">
        <f t="shared" si="803"/>
        <v>0</v>
      </c>
      <c r="BV297" s="163">
        <f t="shared" si="822"/>
        <v>0</v>
      </c>
      <c r="BW297" s="39"/>
      <c r="BX297" s="56"/>
      <c r="BY297" s="178">
        <f t="shared" si="804"/>
        <v>0</v>
      </c>
      <c r="BZ297" s="163">
        <f t="shared" si="823"/>
        <v>0</v>
      </c>
      <c r="CA297" s="40"/>
      <c r="CB297" s="58"/>
      <c r="CC297" s="179">
        <f t="shared" si="805"/>
        <v>0</v>
      </c>
      <c r="CD297" s="163">
        <f t="shared" si="824"/>
        <v>0</v>
      </c>
      <c r="CE297" s="39"/>
      <c r="CF297" s="62"/>
      <c r="CG297" s="179">
        <f t="shared" si="806"/>
        <v>0</v>
      </c>
      <c r="CH297" s="163">
        <f t="shared" si="825"/>
        <v>0</v>
      </c>
      <c r="CI297" s="39"/>
      <c r="CJ297" s="56"/>
      <c r="CK297" s="178">
        <f t="shared" si="807"/>
        <v>0</v>
      </c>
      <c r="CL297" s="163">
        <f t="shared" si="826"/>
        <v>0</v>
      </c>
      <c r="CM297" s="40"/>
      <c r="CN297" s="86"/>
      <c r="CO297" s="179">
        <f t="shared" si="808"/>
        <v>0</v>
      </c>
      <c r="CP297" s="163">
        <f t="shared" si="827"/>
        <v>0</v>
      </c>
      <c r="CQ297" s="228" t="s">
        <v>94</v>
      </c>
      <c r="CR297" s="61">
        <v>0.01</v>
      </c>
      <c r="CS297" s="167">
        <f t="shared" si="809"/>
        <v>3.7800000000000004E-3</v>
      </c>
      <c r="CT297" s="40"/>
      <c r="CU297" s="59"/>
      <c r="CV297" s="179">
        <f t="shared" si="810"/>
        <v>0</v>
      </c>
      <c r="CW297" s="163">
        <f t="shared" si="828"/>
        <v>0</v>
      </c>
      <c r="CX297" s="39"/>
      <c r="CY297" s="189"/>
      <c r="CZ297" s="179">
        <f t="shared" si="811"/>
        <v>0</v>
      </c>
      <c r="DA297" s="163">
        <f t="shared" si="829"/>
        <v>0</v>
      </c>
      <c r="DB297" s="39"/>
      <c r="DC297" s="63"/>
      <c r="DD297" s="179">
        <f t="shared" si="812"/>
        <v>0</v>
      </c>
      <c r="DE297" s="163">
        <f t="shared" si="830"/>
        <v>0</v>
      </c>
      <c r="DF297" s="39"/>
      <c r="DG297" s="62"/>
      <c r="DH297" s="729">
        <f t="shared" si="813"/>
        <v>0</v>
      </c>
      <c r="DI297" s="72">
        <f t="shared" si="831"/>
        <v>0</v>
      </c>
      <c r="DJ297" s="40"/>
      <c r="DK297" s="59"/>
      <c r="DL297" s="163">
        <f t="shared" si="814"/>
        <v>0</v>
      </c>
      <c r="DM297" s="178">
        <f t="shared" si="832"/>
        <v>0</v>
      </c>
      <c r="DN297" s="39"/>
      <c r="DO297" s="63"/>
      <c r="DP297" s="179">
        <f t="shared" si="815"/>
        <v>0</v>
      </c>
      <c r="DQ297" s="221">
        <f t="shared" si="833"/>
        <v>0</v>
      </c>
      <c r="DR297" s="305"/>
    </row>
    <row r="298" spans="1:122" outlineLevel="1" x14ac:dyDescent="0.25">
      <c r="A298" s="46">
        <f t="shared" si="865"/>
        <v>43385</v>
      </c>
      <c r="B298" s="23">
        <v>884</v>
      </c>
      <c r="C298" s="185">
        <v>7.8</v>
      </c>
      <c r="D298" s="24">
        <v>1</v>
      </c>
      <c r="E298" s="26">
        <v>8846</v>
      </c>
      <c r="F298" s="26">
        <f t="shared" si="834"/>
        <v>8846</v>
      </c>
      <c r="G298" s="163">
        <f t="shared" si="835"/>
        <v>7819.8639999999996</v>
      </c>
      <c r="H298" s="24">
        <v>1</v>
      </c>
      <c r="I298" s="26">
        <v>570</v>
      </c>
      <c r="J298" s="26">
        <f t="shared" si="836"/>
        <v>570</v>
      </c>
      <c r="K298" s="163">
        <f t="shared" si="837"/>
        <v>503.88</v>
      </c>
      <c r="L298" s="49">
        <v>88.5</v>
      </c>
      <c r="M298" s="41">
        <v>424.7</v>
      </c>
      <c r="N298" s="26">
        <v>29</v>
      </c>
      <c r="O298" s="26">
        <f t="shared" si="838"/>
        <v>11593.103448275862</v>
      </c>
      <c r="P298" s="163">
        <f t="shared" si="839"/>
        <v>10248.303448275863</v>
      </c>
      <c r="Q298" s="24">
        <v>20</v>
      </c>
      <c r="R298" s="41">
        <v>11.8</v>
      </c>
      <c r="S298" s="41">
        <f t="shared" si="840"/>
        <v>236</v>
      </c>
      <c r="T298" s="168">
        <f t="shared" si="841"/>
        <v>208.624</v>
      </c>
      <c r="U298" s="28"/>
      <c r="V298" s="221">
        <f t="shared" ref="V298" si="902">IF(U298=0,0,AVERAGE(B296:B298)*(U298)/1000)</f>
        <v>0</v>
      </c>
      <c r="W298" s="185">
        <v>8.6999999999999993</v>
      </c>
      <c r="X298" s="27">
        <v>1</v>
      </c>
      <c r="Y298" s="26">
        <v>293</v>
      </c>
      <c r="Z298" s="186">
        <f t="shared" si="843"/>
        <v>293</v>
      </c>
      <c r="AA298" s="221">
        <f t="shared" si="851"/>
        <v>259.012</v>
      </c>
      <c r="AB298" s="49">
        <v>87.5</v>
      </c>
      <c r="AC298" s="41">
        <v>90.1</v>
      </c>
      <c r="AD298" s="26">
        <v>99</v>
      </c>
      <c r="AE298" s="186">
        <f t="shared" si="844"/>
        <v>26.262626262626206</v>
      </c>
      <c r="AF298" s="163">
        <f t="shared" si="852"/>
        <v>23.216161616161568</v>
      </c>
      <c r="AG298" s="224">
        <v>1</v>
      </c>
      <c r="AH298" s="41">
        <v>0.745</v>
      </c>
      <c r="AI298" s="187">
        <f t="shared" si="845"/>
        <v>0.745</v>
      </c>
      <c r="AJ298" s="168">
        <f t="shared" si="853"/>
        <v>0.65858000000000005</v>
      </c>
      <c r="AK298" s="870"/>
      <c r="AL298" s="731"/>
      <c r="AM298" s="163">
        <f t="shared" ref="AM298" si="903">IF(AL298=0,0,AVERAGE(B293:B298)*(AL298)/1000)</f>
        <v>0</v>
      </c>
      <c r="AN298" s="29">
        <f t="shared" si="781"/>
        <v>96.687768482930139</v>
      </c>
      <c r="AO298" s="25">
        <f t="shared" si="847"/>
        <v>99.773463366562723</v>
      </c>
      <c r="AP298" s="273">
        <f t="shared" si="848"/>
        <v>99.684322033898297</v>
      </c>
      <c r="AQ298" s="259">
        <v>52.8</v>
      </c>
      <c r="AR298" s="49"/>
      <c r="AS298" s="41"/>
      <c r="AT298" s="41"/>
      <c r="AU298" s="71">
        <f t="shared" si="849"/>
        <v>0</v>
      </c>
      <c r="AV298" s="222"/>
      <c r="AW298" s="199"/>
      <c r="AX298" s="7" t="s">
        <v>397</v>
      </c>
      <c r="AY298" s="188"/>
      <c r="AZ298" s="39"/>
      <c r="BA298" s="58"/>
      <c r="BB298" s="179">
        <f t="shared" si="798"/>
        <v>0</v>
      </c>
      <c r="BC298" s="163">
        <f t="shared" si="818"/>
        <v>0</v>
      </c>
      <c r="BD298" s="40"/>
      <c r="BE298" s="58"/>
      <c r="BF298" s="179">
        <f t="shared" si="799"/>
        <v>0</v>
      </c>
      <c r="BG298" s="163">
        <f t="shared" si="819"/>
        <v>0</v>
      </c>
      <c r="BH298" s="40" t="s">
        <v>94</v>
      </c>
      <c r="BI298" s="885">
        <v>0.01</v>
      </c>
      <c r="BJ298" s="163">
        <f t="shared" si="800"/>
        <v>4.4200000000000003E-3</v>
      </c>
      <c r="BK298" s="40"/>
      <c r="BL298" s="61"/>
      <c r="BM298" s="179">
        <f t="shared" si="801"/>
        <v>0</v>
      </c>
      <c r="BN298" s="163">
        <f t="shared" si="820"/>
        <v>0</v>
      </c>
      <c r="BO298" s="39"/>
      <c r="BP298" s="57"/>
      <c r="BQ298" s="179">
        <f t="shared" si="802"/>
        <v>0</v>
      </c>
      <c r="BR298" s="163">
        <f t="shared" si="821"/>
        <v>0</v>
      </c>
      <c r="BS298" s="39"/>
      <c r="BT298" s="62"/>
      <c r="BU298" s="179">
        <f t="shared" si="803"/>
        <v>0</v>
      </c>
      <c r="BV298" s="163">
        <f t="shared" si="822"/>
        <v>0</v>
      </c>
      <c r="BW298" s="39"/>
      <c r="BX298" s="56"/>
      <c r="BY298" s="178">
        <f t="shared" si="804"/>
        <v>0</v>
      </c>
      <c r="BZ298" s="163">
        <f t="shared" si="823"/>
        <v>0</v>
      </c>
      <c r="CA298" s="40"/>
      <c r="CB298" s="58"/>
      <c r="CC298" s="179">
        <f t="shared" si="805"/>
        <v>0</v>
      </c>
      <c r="CD298" s="163">
        <f t="shared" si="824"/>
        <v>0</v>
      </c>
      <c r="CE298" s="39"/>
      <c r="CF298" s="62"/>
      <c r="CG298" s="179">
        <f t="shared" si="806"/>
        <v>0</v>
      </c>
      <c r="CH298" s="163">
        <f t="shared" si="825"/>
        <v>0</v>
      </c>
      <c r="CI298" s="39"/>
      <c r="CJ298" s="56"/>
      <c r="CK298" s="178">
        <f t="shared" si="807"/>
        <v>0</v>
      </c>
      <c r="CL298" s="163">
        <f t="shared" si="826"/>
        <v>0</v>
      </c>
      <c r="CM298" s="40"/>
      <c r="CN298" s="86"/>
      <c r="CO298" s="179">
        <f t="shared" si="808"/>
        <v>0</v>
      </c>
      <c r="CP298" s="163">
        <f t="shared" si="827"/>
        <v>0</v>
      </c>
      <c r="CQ298" s="228" t="s">
        <v>94</v>
      </c>
      <c r="CR298" s="61">
        <v>0.01</v>
      </c>
      <c r="CS298" s="167">
        <f t="shared" si="809"/>
        <v>4.4200000000000003E-3</v>
      </c>
      <c r="CT298" s="40"/>
      <c r="CU298" s="59"/>
      <c r="CV298" s="179">
        <f t="shared" si="810"/>
        <v>0</v>
      </c>
      <c r="CW298" s="163">
        <f t="shared" si="828"/>
        <v>0</v>
      </c>
      <c r="CX298" s="39"/>
      <c r="CY298" s="189"/>
      <c r="CZ298" s="179">
        <f t="shared" si="811"/>
        <v>0</v>
      </c>
      <c r="DA298" s="163">
        <f t="shared" si="829"/>
        <v>0</v>
      </c>
      <c r="DB298" s="39"/>
      <c r="DC298" s="63"/>
      <c r="DD298" s="179">
        <f t="shared" si="812"/>
        <v>0</v>
      </c>
      <c r="DE298" s="163">
        <f t="shared" si="830"/>
        <v>0</v>
      </c>
      <c r="DF298" s="39"/>
      <c r="DG298" s="62"/>
      <c r="DH298" s="729">
        <f t="shared" si="813"/>
        <v>0</v>
      </c>
      <c r="DI298" s="72">
        <f t="shared" si="831"/>
        <v>0</v>
      </c>
      <c r="DJ298" s="40"/>
      <c r="DK298" s="59"/>
      <c r="DL298" s="163">
        <f t="shared" si="814"/>
        <v>0</v>
      </c>
      <c r="DM298" s="178">
        <f t="shared" si="832"/>
        <v>0</v>
      </c>
      <c r="DN298" s="39"/>
      <c r="DO298" s="63"/>
      <c r="DP298" s="179">
        <f t="shared" si="815"/>
        <v>0</v>
      </c>
      <c r="DQ298" s="221">
        <f t="shared" si="833"/>
        <v>0</v>
      </c>
      <c r="DR298" s="305"/>
    </row>
    <row r="299" spans="1:122" outlineLevel="1" x14ac:dyDescent="0.25">
      <c r="A299" s="46">
        <f t="shared" si="865"/>
        <v>43386</v>
      </c>
      <c r="B299" s="23">
        <v>502</v>
      </c>
      <c r="C299" s="185">
        <v>8.3000000000000007</v>
      </c>
      <c r="D299" s="24">
        <v>1</v>
      </c>
      <c r="E299" s="26">
        <v>9355</v>
      </c>
      <c r="F299" s="26">
        <f t="shared" si="834"/>
        <v>9355</v>
      </c>
      <c r="G299" s="163">
        <f t="shared" si="835"/>
        <v>4696.21</v>
      </c>
      <c r="H299" s="24">
        <v>1</v>
      </c>
      <c r="I299" s="26">
        <v>1388</v>
      </c>
      <c r="J299" s="26">
        <f t="shared" si="836"/>
        <v>1388</v>
      </c>
      <c r="K299" s="163">
        <f t="shared" si="837"/>
        <v>696.77599999999995</v>
      </c>
      <c r="L299" s="49">
        <v>87.9</v>
      </c>
      <c r="M299" s="41">
        <v>426.9</v>
      </c>
      <c r="N299" s="26">
        <v>30</v>
      </c>
      <c r="O299" s="26">
        <f t="shared" si="838"/>
        <v>11300</v>
      </c>
      <c r="P299" s="163">
        <f t="shared" si="839"/>
        <v>5672.6</v>
      </c>
      <c r="Q299" s="24">
        <v>20</v>
      </c>
      <c r="R299" s="41">
        <v>9.17</v>
      </c>
      <c r="S299" s="41">
        <f t="shared" si="840"/>
        <v>183.4</v>
      </c>
      <c r="T299" s="168">
        <f t="shared" si="841"/>
        <v>92.066800000000001</v>
      </c>
      <c r="U299" s="28"/>
      <c r="V299" s="221">
        <f t="shared" ref="V299" si="904">IF(U299=0,0,IF(COUNT(B299)=0,0,(AVERAGE(B299)*U299/1000)))</f>
        <v>0</v>
      </c>
      <c r="W299" s="185">
        <v>8.6999999999999993</v>
      </c>
      <c r="X299" s="27">
        <v>1</v>
      </c>
      <c r="Y299" s="26">
        <v>786</v>
      </c>
      <c r="Z299" s="186">
        <f t="shared" si="843"/>
        <v>786</v>
      </c>
      <c r="AA299" s="221">
        <f t="shared" si="851"/>
        <v>394.572</v>
      </c>
      <c r="AB299" s="49">
        <v>87.5</v>
      </c>
      <c r="AC299" s="41">
        <v>91.9</v>
      </c>
      <c r="AD299" s="26">
        <v>100</v>
      </c>
      <c r="AE299" s="186">
        <f t="shared" si="844"/>
        <v>44.000000000000057</v>
      </c>
      <c r="AF299" s="163">
        <f t="shared" si="852"/>
        <v>22.088000000000029</v>
      </c>
      <c r="AG299" s="224">
        <v>1</v>
      </c>
      <c r="AH299" s="41">
        <v>1.3</v>
      </c>
      <c r="AI299" s="187">
        <f t="shared" si="845"/>
        <v>1.3</v>
      </c>
      <c r="AJ299" s="168">
        <f t="shared" si="853"/>
        <v>0.65260000000000007</v>
      </c>
      <c r="AK299" s="870"/>
      <c r="AL299" s="731"/>
      <c r="AM299" s="163">
        <f t="shared" ref="AM299" si="905">IF(AL299=0,0,AVERAGE(B292:B299)*(AL299)/1000)</f>
        <v>0</v>
      </c>
      <c r="AN299" s="29">
        <f t="shared" si="781"/>
        <v>91.598075895243184</v>
      </c>
      <c r="AO299" s="25">
        <f t="shared" si="847"/>
        <v>99.610619469026545</v>
      </c>
      <c r="AP299" s="273">
        <f t="shared" si="848"/>
        <v>99.291166848418754</v>
      </c>
      <c r="AQ299" s="73">
        <v>52.4</v>
      </c>
      <c r="AR299" s="49"/>
      <c r="AS299" s="41"/>
      <c r="AT299" s="41"/>
      <c r="AU299" s="72">
        <f t="shared" si="849"/>
        <v>0</v>
      </c>
      <c r="AV299" s="222"/>
      <c r="AW299" s="199"/>
      <c r="AX299" s="7" t="s">
        <v>401</v>
      </c>
      <c r="AY299" s="188"/>
      <c r="AZ299" s="39"/>
      <c r="BA299" s="58"/>
      <c r="BB299" s="179">
        <f t="shared" si="798"/>
        <v>0</v>
      </c>
      <c r="BC299" s="163">
        <f t="shared" si="818"/>
        <v>0</v>
      </c>
      <c r="BD299" s="40"/>
      <c r="BE299" s="58"/>
      <c r="BF299" s="179">
        <f t="shared" si="799"/>
        <v>0</v>
      </c>
      <c r="BG299" s="163">
        <f t="shared" si="819"/>
        <v>0</v>
      </c>
      <c r="BH299" s="40" t="s">
        <v>94</v>
      </c>
      <c r="BI299" s="885">
        <v>0.01</v>
      </c>
      <c r="BJ299" s="163">
        <f t="shared" si="800"/>
        <v>2.5100000000000001E-3</v>
      </c>
      <c r="BK299" s="40"/>
      <c r="BL299" s="61"/>
      <c r="BM299" s="179">
        <f t="shared" si="801"/>
        <v>0</v>
      </c>
      <c r="BN299" s="163">
        <f t="shared" si="820"/>
        <v>0</v>
      </c>
      <c r="BO299" s="39"/>
      <c r="BP299" s="57"/>
      <c r="BQ299" s="179">
        <f t="shared" si="802"/>
        <v>0</v>
      </c>
      <c r="BR299" s="163">
        <f t="shared" si="821"/>
        <v>0</v>
      </c>
      <c r="BS299" s="39"/>
      <c r="BT299" s="62"/>
      <c r="BU299" s="179">
        <f t="shared" si="803"/>
        <v>0</v>
      </c>
      <c r="BV299" s="163">
        <f t="shared" si="822"/>
        <v>0</v>
      </c>
      <c r="BW299" s="39"/>
      <c r="BX299" s="56"/>
      <c r="BY299" s="178">
        <f t="shared" si="804"/>
        <v>0</v>
      </c>
      <c r="BZ299" s="163">
        <f t="shared" si="823"/>
        <v>0</v>
      </c>
      <c r="CA299" s="40"/>
      <c r="CB299" s="58"/>
      <c r="CC299" s="179">
        <f t="shared" si="805"/>
        <v>0</v>
      </c>
      <c r="CD299" s="163">
        <f t="shared" si="824"/>
        <v>0</v>
      </c>
      <c r="CE299" s="39"/>
      <c r="CF299" s="62"/>
      <c r="CG299" s="179">
        <f t="shared" si="806"/>
        <v>0</v>
      </c>
      <c r="CH299" s="163">
        <f t="shared" si="825"/>
        <v>0</v>
      </c>
      <c r="CI299" s="39"/>
      <c r="CJ299" s="56"/>
      <c r="CK299" s="178">
        <f t="shared" si="807"/>
        <v>0</v>
      </c>
      <c r="CL299" s="163">
        <f t="shared" si="826"/>
        <v>0</v>
      </c>
      <c r="CM299" s="40"/>
      <c r="CN299" s="86"/>
      <c r="CO299" s="179">
        <f t="shared" si="808"/>
        <v>0</v>
      </c>
      <c r="CP299" s="163">
        <f t="shared" si="827"/>
        <v>0</v>
      </c>
      <c r="CQ299" s="228" t="s">
        <v>94</v>
      </c>
      <c r="CR299" s="61">
        <v>0.01</v>
      </c>
      <c r="CS299" s="167">
        <f t="shared" si="809"/>
        <v>2.5100000000000001E-3</v>
      </c>
      <c r="CT299" s="40"/>
      <c r="CU299" s="59"/>
      <c r="CV299" s="179">
        <f t="shared" si="810"/>
        <v>0</v>
      </c>
      <c r="CW299" s="163">
        <f t="shared" si="828"/>
        <v>0</v>
      </c>
      <c r="CX299" s="39"/>
      <c r="CY299" s="189"/>
      <c r="CZ299" s="179">
        <f t="shared" si="811"/>
        <v>0</v>
      </c>
      <c r="DA299" s="163">
        <f t="shared" si="829"/>
        <v>0</v>
      </c>
      <c r="DB299" s="39"/>
      <c r="DC299" s="63"/>
      <c r="DD299" s="179">
        <f t="shared" si="812"/>
        <v>0</v>
      </c>
      <c r="DE299" s="163">
        <f t="shared" si="830"/>
        <v>0</v>
      </c>
      <c r="DF299" s="39"/>
      <c r="DG299" s="62"/>
      <c r="DH299" s="729">
        <f t="shared" si="813"/>
        <v>0</v>
      </c>
      <c r="DI299" s="72">
        <f t="shared" si="831"/>
        <v>0</v>
      </c>
      <c r="DJ299" s="40"/>
      <c r="DK299" s="59"/>
      <c r="DL299" s="163">
        <f t="shared" si="814"/>
        <v>0</v>
      </c>
      <c r="DM299" s="178">
        <f t="shared" si="832"/>
        <v>0</v>
      </c>
      <c r="DN299" s="39"/>
      <c r="DO299" s="63"/>
      <c r="DP299" s="179">
        <f t="shared" si="815"/>
        <v>0</v>
      </c>
      <c r="DQ299" s="221">
        <f t="shared" si="833"/>
        <v>0</v>
      </c>
      <c r="DR299" s="305"/>
    </row>
    <row r="300" spans="1:122" outlineLevel="1" x14ac:dyDescent="0.25">
      <c r="A300" s="46">
        <f t="shared" si="865"/>
        <v>43387</v>
      </c>
      <c r="B300" s="23"/>
      <c r="C300" s="185"/>
      <c r="D300" s="24">
        <v>1</v>
      </c>
      <c r="E300" s="26"/>
      <c r="F300" s="26">
        <f t="shared" si="834"/>
        <v>0</v>
      </c>
      <c r="G300" s="163">
        <f t="shared" si="835"/>
        <v>0</v>
      </c>
      <c r="H300" s="24">
        <v>1</v>
      </c>
      <c r="I300" s="26"/>
      <c r="J300" s="26">
        <f t="shared" si="836"/>
        <v>0</v>
      </c>
      <c r="K300" s="163">
        <f t="shared" si="837"/>
        <v>0</v>
      </c>
      <c r="L300" s="49"/>
      <c r="M300" s="41"/>
      <c r="N300" s="26">
        <v>30</v>
      </c>
      <c r="O300" s="26">
        <f t="shared" si="838"/>
        <v>0</v>
      </c>
      <c r="P300" s="163">
        <f t="shared" si="839"/>
        <v>0</v>
      </c>
      <c r="Q300" s="24">
        <v>20</v>
      </c>
      <c r="R300" s="41"/>
      <c r="S300" s="41">
        <f t="shared" si="840"/>
        <v>0</v>
      </c>
      <c r="T300" s="168">
        <f t="shared" si="841"/>
        <v>0</v>
      </c>
      <c r="U300" s="28"/>
      <c r="V300" s="221">
        <f t="shared" ref="V300" si="906">IF(U300=0,0,AVERAGE(B298:B300)*(U300)/1000)</f>
        <v>0</v>
      </c>
      <c r="W300" s="185"/>
      <c r="X300" s="27">
        <v>1</v>
      </c>
      <c r="Y300" s="26"/>
      <c r="Z300" s="186">
        <f t="shared" si="843"/>
        <v>0</v>
      </c>
      <c r="AA300" s="221">
        <f t="shared" si="851"/>
        <v>0</v>
      </c>
      <c r="AB300" s="49"/>
      <c r="AC300" s="41"/>
      <c r="AD300" s="26">
        <v>100</v>
      </c>
      <c r="AE300" s="186">
        <f t="shared" si="844"/>
        <v>0</v>
      </c>
      <c r="AF300" s="163">
        <f t="shared" si="852"/>
        <v>0</v>
      </c>
      <c r="AG300" s="224">
        <v>1</v>
      </c>
      <c r="AH300" s="41"/>
      <c r="AI300" s="187">
        <f t="shared" si="845"/>
        <v>0</v>
      </c>
      <c r="AJ300" s="168">
        <f t="shared" si="853"/>
        <v>0</v>
      </c>
      <c r="AK300" s="870"/>
      <c r="AL300" s="731"/>
      <c r="AM300" s="163">
        <f t="shared" ref="AM300" si="907">IF(AL300=0,0,AVERAGE(B295:B300)*(AL300)/1000)</f>
        <v>0</v>
      </c>
      <c r="AN300" s="29">
        <f t="shared" si="781"/>
        <v>0</v>
      </c>
      <c r="AO300" s="25">
        <f t="shared" si="847"/>
        <v>0</v>
      </c>
      <c r="AP300" s="273">
        <f t="shared" si="848"/>
        <v>0</v>
      </c>
      <c r="AQ300" s="259"/>
      <c r="AR300" s="49"/>
      <c r="AS300" s="41"/>
      <c r="AT300" s="41"/>
      <c r="AU300" s="71">
        <f t="shared" si="849"/>
        <v>0</v>
      </c>
      <c r="AV300" s="222"/>
      <c r="AW300" s="199"/>
      <c r="AX300" s="7"/>
      <c r="AY300" s="188"/>
      <c r="AZ300" s="39"/>
      <c r="BA300" s="58"/>
      <c r="BB300" s="179">
        <f t="shared" si="798"/>
        <v>0</v>
      </c>
      <c r="BC300" s="163">
        <f t="shared" si="818"/>
        <v>0</v>
      </c>
      <c r="BD300" s="40"/>
      <c r="BE300" s="58"/>
      <c r="BF300" s="179">
        <f t="shared" si="799"/>
        <v>0</v>
      </c>
      <c r="BG300" s="163">
        <f t="shared" si="819"/>
        <v>0</v>
      </c>
      <c r="BH300" s="40"/>
      <c r="BI300" s="885"/>
      <c r="BJ300" s="163">
        <f t="shared" si="800"/>
        <v>0</v>
      </c>
      <c r="BK300" s="40"/>
      <c r="BL300" s="61"/>
      <c r="BM300" s="179">
        <f t="shared" si="801"/>
        <v>0</v>
      </c>
      <c r="BN300" s="163">
        <f t="shared" si="820"/>
        <v>0</v>
      </c>
      <c r="BO300" s="39"/>
      <c r="BP300" s="57"/>
      <c r="BQ300" s="179">
        <f t="shared" si="802"/>
        <v>0</v>
      </c>
      <c r="BR300" s="163">
        <f t="shared" si="821"/>
        <v>0</v>
      </c>
      <c r="BS300" s="39"/>
      <c r="BT300" s="62"/>
      <c r="BU300" s="179">
        <f t="shared" si="803"/>
        <v>0</v>
      </c>
      <c r="BV300" s="163">
        <f t="shared" si="822"/>
        <v>0</v>
      </c>
      <c r="BW300" s="39"/>
      <c r="BX300" s="56"/>
      <c r="BY300" s="178">
        <f t="shared" si="804"/>
        <v>0</v>
      </c>
      <c r="BZ300" s="163">
        <f t="shared" si="823"/>
        <v>0</v>
      </c>
      <c r="CA300" s="40"/>
      <c r="CB300" s="58"/>
      <c r="CC300" s="179">
        <f t="shared" si="805"/>
        <v>0</v>
      </c>
      <c r="CD300" s="163">
        <f t="shared" si="824"/>
        <v>0</v>
      </c>
      <c r="CE300" s="39"/>
      <c r="CF300" s="62"/>
      <c r="CG300" s="179">
        <f t="shared" si="806"/>
        <v>0</v>
      </c>
      <c r="CH300" s="163">
        <f t="shared" si="825"/>
        <v>0</v>
      </c>
      <c r="CI300" s="39"/>
      <c r="CJ300" s="56"/>
      <c r="CK300" s="178">
        <f t="shared" si="807"/>
        <v>0</v>
      </c>
      <c r="CL300" s="163">
        <f t="shared" si="826"/>
        <v>0</v>
      </c>
      <c r="CM300" s="40"/>
      <c r="CN300" s="86"/>
      <c r="CO300" s="179">
        <f t="shared" si="808"/>
        <v>0</v>
      </c>
      <c r="CP300" s="163">
        <f t="shared" si="827"/>
        <v>0</v>
      </c>
      <c r="CQ300" s="228"/>
      <c r="CR300" s="61"/>
      <c r="CS300" s="167">
        <f t="shared" si="809"/>
        <v>0</v>
      </c>
      <c r="CT300" s="40"/>
      <c r="CU300" s="59"/>
      <c r="CV300" s="179">
        <f t="shared" si="810"/>
        <v>0</v>
      </c>
      <c r="CW300" s="163">
        <f t="shared" si="828"/>
        <v>0</v>
      </c>
      <c r="CX300" s="39"/>
      <c r="CY300" s="189"/>
      <c r="CZ300" s="179">
        <f t="shared" si="811"/>
        <v>0</v>
      </c>
      <c r="DA300" s="163">
        <f t="shared" si="829"/>
        <v>0</v>
      </c>
      <c r="DB300" s="39"/>
      <c r="DC300" s="63"/>
      <c r="DD300" s="179">
        <f t="shared" si="812"/>
        <v>0</v>
      </c>
      <c r="DE300" s="163">
        <f t="shared" si="830"/>
        <v>0</v>
      </c>
      <c r="DF300" s="39"/>
      <c r="DG300" s="62"/>
      <c r="DH300" s="729">
        <f t="shared" si="813"/>
        <v>0</v>
      </c>
      <c r="DI300" s="72">
        <f t="shared" si="831"/>
        <v>0</v>
      </c>
      <c r="DJ300" s="40"/>
      <c r="DK300" s="59"/>
      <c r="DL300" s="163">
        <f t="shared" si="814"/>
        <v>0</v>
      </c>
      <c r="DM300" s="178">
        <f t="shared" si="832"/>
        <v>0</v>
      </c>
      <c r="DN300" s="39"/>
      <c r="DO300" s="63"/>
      <c r="DP300" s="179">
        <f t="shared" si="815"/>
        <v>0</v>
      </c>
      <c r="DQ300" s="221">
        <f t="shared" si="833"/>
        <v>0</v>
      </c>
      <c r="DR300" s="305"/>
    </row>
    <row r="301" spans="1:122" outlineLevel="1" x14ac:dyDescent="0.25">
      <c r="A301" s="46">
        <f t="shared" si="865"/>
        <v>43388</v>
      </c>
      <c r="B301" s="23">
        <v>994</v>
      </c>
      <c r="C301" s="185">
        <v>7.7</v>
      </c>
      <c r="D301" s="24">
        <v>1</v>
      </c>
      <c r="E301" s="26">
        <v>9220</v>
      </c>
      <c r="F301" s="26">
        <f t="shared" si="834"/>
        <v>9220</v>
      </c>
      <c r="G301" s="163">
        <f t="shared" si="835"/>
        <v>9164.68</v>
      </c>
      <c r="H301" s="24">
        <v>1</v>
      </c>
      <c r="I301" s="26">
        <v>718</v>
      </c>
      <c r="J301" s="26">
        <f t="shared" si="836"/>
        <v>718</v>
      </c>
      <c r="K301" s="163">
        <f t="shared" si="837"/>
        <v>713.69200000000001</v>
      </c>
      <c r="L301" s="49">
        <v>87.2</v>
      </c>
      <c r="M301" s="41">
        <v>435.8</v>
      </c>
      <c r="N301" s="26">
        <v>26.5</v>
      </c>
      <c r="O301" s="26">
        <f t="shared" si="838"/>
        <v>13154.716981132075</v>
      </c>
      <c r="P301" s="163">
        <f t="shared" si="839"/>
        <v>13075.788679245283</v>
      </c>
      <c r="Q301" s="24">
        <v>20</v>
      </c>
      <c r="R301" s="41">
        <v>15.7</v>
      </c>
      <c r="S301" s="41">
        <f t="shared" si="840"/>
        <v>314</v>
      </c>
      <c r="T301" s="168">
        <f t="shared" si="841"/>
        <v>312.11599999999999</v>
      </c>
      <c r="U301" s="28"/>
      <c r="V301" s="221">
        <f t="shared" ref="V301" si="908">IF(U301=0,0,IF(COUNT(B301)=0,0,(AVERAGE(B301)*U301/1000)))</f>
        <v>0</v>
      </c>
      <c r="W301" s="185">
        <v>9</v>
      </c>
      <c r="X301" s="27">
        <v>1</v>
      </c>
      <c r="Y301" s="26">
        <v>541</v>
      </c>
      <c r="Z301" s="186">
        <f t="shared" si="843"/>
        <v>541</v>
      </c>
      <c r="AA301" s="221">
        <f t="shared" si="851"/>
        <v>537.75400000000002</v>
      </c>
      <c r="AB301" s="49">
        <v>87.2</v>
      </c>
      <c r="AC301" s="41">
        <v>91.6</v>
      </c>
      <c r="AD301" s="26">
        <v>200</v>
      </c>
      <c r="AE301" s="186">
        <f t="shared" si="844"/>
        <v>21.999999999999957</v>
      </c>
      <c r="AF301" s="163">
        <f t="shared" si="852"/>
        <v>21.867999999999956</v>
      </c>
      <c r="AG301" s="224">
        <v>1</v>
      </c>
      <c r="AH301" s="41">
        <v>0.71099999999999997</v>
      </c>
      <c r="AI301" s="187">
        <f t="shared" si="845"/>
        <v>0.71099999999999997</v>
      </c>
      <c r="AJ301" s="168">
        <f t="shared" si="853"/>
        <v>0.70673399999999997</v>
      </c>
      <c r="AK301" s="870"/>
      <c r="AL301" s="731"/>
      <c r="AM301" s="163">
        <f t="shared" ref="AM301" si="909">IF(AL301=0,0,AVERAGE(B294:B301)*(AL301)/1000)</f>
        <v>0</v>
      </c>
      <c r="AN301" s="29">
        <f t="shared" si="781"/>
        <v>94.132321041214752</v>
      </c>
      <c r="AO301" s="25">
        <f t="shared" si="847"/>
        <v>99.832759609868035</v>
      </c>
      <c r="AP301" s="273">
        <f t="shared" si="848"/>
        <v>99.773566878980887</v>
      </c>
      <c r="AQ301" s="73">
        <v>52.3</v>
      </c>
      <c r="AR301" s="49"/>
      <c r="AS301" s="41"/>
      <c r="AT301" s="41"/>
      <c r="AU301" s="72">
        <f t="shared" si="849"/>
        <v>0</v>
      </c>
      <c r="AV301" s="222"/>
      <c r="AW301" s="199"/>
      <c r="AX301" s="7" t="s">
        <v>330</v>
      </c>
      <c r="AY301" s="188"/>
      <c r="AZ301" s="39"/>
      <c r="BA301" s="58"/>
      <c r="BB301" s="179">
        <f t="shared" si="798"/>
        <v>0</v>
      </c>
      <c r="BC301" s="163">
        <f t="shared" si="818"/>
        <v>0</v>
      </c>
      <c r="BD301" s="40"/>
      <c r="BE301" s="58"/>
      <c r="BF301" s="179">
        <f t="shared" si="799"/>
        <v>0</v>
      </c>
      <c r="BG301" s="163">
        <f t="shared" si="819"/>
        <v>0</v>
      </c>
      <c r="BH301" s="40" t="s">
        <v>94</v>
      </c>
      <c r="BI301" s="885">
        <v>0.01</v>
      </c>
      <c r="BJ301" s="163">
        <f t="shared" si="800"/>
        <v>4.9699999999999996E-3</v>
      </c>
      <c r="BK301" s="40"/>
      <c r="BL301" s="61"/>
      <c r="BM301" s="179">
        <f t="shared" si="801"/>
        <v>0</v>
      </c>
      <c r="BN301" s="163">
        <f t="shared" si="820"/>
        <v>0</v>
      </c>
      <c r="BO301" s="39"/>
      <c r="BP301" s="57"/>
      <c r="BQ301" s="179">
        <f t="shared" si="802"/>
        <v>0</v>
      </c>
      <c r="BR301" s="163">
        <f t="shared" si="821"/>
        <v>0</v>
      </c>
      <c r="BS301" s="39"/>
      <c r="BT301" s="62"/>
      <c r="BU301" s="179">
        <f t="shared" si="803"/>
        <v>0</v>
      </c>
      <c r="BV301" s="163">
        <f t="shared" si="822"/>
        <v>0</v>
      </c>
      <c r="BW301" s="39"/>
      <c r="BX301" s="56"/>
      <c r="BY301" s="178">
        <f t="shared" si="804"/>
        <v>0</v>
      </c>
      <c r="BZ301" s="163">
        <f t="shared" si="823"/>
        <v>0</v>
      </c>
      <c r="CA301" s="40"/>
      <c r="CB301" s="58"/>
      <c r="CC301" s="179">
        <f t="shared" si="805"/>
        <v>0</v>
      </c>
      <c r="CD301" s="163">
        <f t="shared" si="824"/>
        <v>0</v>
      </c>
      <c r="CE301" s="39"/>
      <c r="CF301" s="62"/>
      <c r="CG301" s="179">
        <f t="shared" si="806"/>
        <v>0</v>
      </c>
      <c r="CH301" s="163">
        <f t="shared" si="825"/>
        <v>0</v>
      </c>
      <c r="CI301" s="39"/>
      <c r="CJ301" s="56"/>
      <c r="CK301" s="178">
        <f t="shared" si="807"/>
        <v>0</v>
      </c>
      <c r="CL301" s="163">
        <f t="shared" si="826"/>
        <v>0</v>
      </c>
      <c r="CM301" s="40"/>
      <c r="CN301" s="86"/>
      <c r="CO301" s="179">
        <f t="shared" si="808"/>
        <v>0</v>
      </c>
      <c r="CP301" s="163">
        <f t="shared" si="827"/>
        <v>0</v>
      </c>
      <c r="CQ301" s="228" t="s">
        <v>94</v>
      </c>
      <c r="CR301" s="61">
        <v>0.01</v>
      </c>
      <c r="CS301" s="167">
        <f t="shared" si="809"/>
        <v>4.9699999999999996E-3</v>
      </c>
      <c r="CT301" s="40"/>
      <c r="CU301" s="59"/>
      <c r="CV301" s="179">
        <f t="shared" si="810"/>
        <v>0</v>
      </c>
      <c r="CW301" s="163">
        <f t="shared" si="828"/>
        <v>0</v>
      </c>
      <c r="CX301" s="39"/>
      <c r="CY301" s="189"/>
      <c r="CZ301" s="179">
        <f t="shared" si="811"/>
        <v>0</v>
      </c>
      <c r="DA301" s="163">
        <f t="shared" si="829"/>
        <v>0</v>
      </c>
      <c r="DB301" s="39"/>
      <c r="DC301" s="63"/>
      <c r="DD301" s="179">
        <f t="shared" si="812"/>
        <v>0</v>
      </c>
      <c r="DE301" s="163">
        <f t="shared" si="830"/>
        <v>0</v>
      </c>
      <c r="DF301" s="39"/>
      <c r="DG301" s="62"/>
      <c r="DH301" s="729">
        <f t="shared" si="813"/>
        <v>0</v>
      </c>
      <c r="DI301" s="72">
        <f t="shared" si="831"/>
        <v>0</v>
      </c>
      <c r="DJ301" s="40"/>
      <c r="DK301" s="59"/>
      <c r="DL301" s="163">
        <f t="shared" si="814"/>
        <v>0</v>
      </c>
      <c r="DM301" s="178">
        <f t="shared" si="832"/>
        <v>0</v>
      </c>
      <c r="DN301" s="39"/>
      <c r="DO301" s="63"/>
      <c r="DP301" s="179">
        <f t="shared" si="815"/>
        <v>0</v>
      </c>
      <c r="DQ301" s="221">
        <f t="shared" si="833"/>
        <v>0</v>
      </c>
      <c r="DR301" s="305"/>
    </row>
    <row r="302" spans="1:122" outlineLevel="1" x14ac:dyDescent="0.25">
      <c r="A302" s="46">
        <f t="shared" si="865"/>
        <v>43389</v>
      </c>
      <c r="B302" s="23">
        <v>901</v>
      </c>
      <c r="C302" s="185">
        <v>8.1</v>
      </c>
      <c r="D302" s="24">
        <v>1</v>
      </c>
      <c r="E302" s="26">
        <v>8569</v>
      </c>
      <c r="F302" s="26">
        <f t="shared" si="834"/>
        <v>8569</v>
      </c>
      <c r="G302" s="163">
        <f t="shared" si="835"/>
        <v>7720.6689999999999</v>
      </c>
      <c r="H302" s="24">
        <v>1</v>
      </c>
      <c r="I302" s="26">
        <v>585</v>
      </c>
      <c r="J302" s="26">
        <f t="shared" si="836"/>
        <v>585</v>
      </c>
      <c r="K302" s="163">
        <f t="shared" si="837"/>
        <v>527.08500000000004</v>
      </c>
      <c r="L302" s="49">
        <v>87.5</v>
      </c>
      <c r="M302" s="41">
        <v>403</v>
      </c>
      <c r="N302" s="26">
        <v>27</v>
      </c>
      <c r="O302" s="26">
        <f t="shared" si="838"/>
        <v>11685.185185185184</v>
      </c>
      <c r="P302" s="163">
        <f t="shared" si="839"/>
        <v>10528.35185185185</v>
      </c>
      <c r="Q302" s="24">
        <v>20</v>
      </c>
      <c r="R302" s="41">
        <v>17.100000000000001</v>
      </c>
      <c r="S302" s="41">
        <f t="shared" si="840"/>
        <v>342</v>
      </c>
      <c r="T302" s="168">
        <f t="shared" si="841"/>
        <v>308.142</v>
      </c>
      <c r="U302" s="28">
        <v>129</v>
      </c>
      <c r="V302" s="221">
        <f t="shared" ref="V302" si="910">IF(U302=0,0,AVERAGE(B300:B302)*(U302)/1000)</f>
        <v>122.22750000000001</v>
      </c>
      <c r="W302" s="185">
        <v>9.1</v>
      </c>
      <c r="X302" s="27">
        <v>1</v>
      </c>
      <c r="Y302" s="26">
        <v>360</v>
      </c>
      <c r="Z302" s="186">
        <f t="shared" si="843"/>
        <v>360</v>
      </c>
      <c r="AA302" s="221">
        <f t="shared" si="851"/>
        <v>324.36</v>
      </c>
      <c r="AB302" s="49">
        <v>86.3</v>
      </c>
      <c r="AC302" s="41">
        <v>87.9</v>
      </c>
      <c r="AD302" s="26">
        <v>100</v>
      </c>
      <c r="AE302" s="186">
        <f t="shared" si="844"/>
        <v>16.000000000000085</v>
      </c>
      <c r="AF302" s="163">
        <f t="shared" si="852"/>
        <v>14.416000000000077</v>
      </c>
      <c r="AG302" s="224">
        <v>1</v>
      </c>
      <c r="AH302" s="41">
        <v>0.53600000000000003</v>
      </c>
      <c r="AI302" s="187">
        <f t="shared" si="845"/>
        <v>0.53600000000000003</v>
      </c>
      <c r="AJ302" s="168">
        <f t="shared" si="853"/>
        <v>0.48293600000000003</v>
      </c>
      <c r="AK302" s="870"/>
      <c r="AL302" s="731">
        <v>8.8000000000000007</v>
      </c>
      <c r="AM302" s="163">
        <f t="shared" ref="AM302" si="911">IF(AL302=0,0,AVERAGE(B297:B302)*(AL302)/1000)</f>
        <v>7.1051200000000012</v>
      </c>
      <c r="AN302" s="29">
        <f t="shared" si="781"/>
        <v>95.798809662737767</v>
      </c>
      <c r="AO302" s="25">
        <f t="shared" si="847"/>
        <v>99.863074484944534</v>
      </c>
      <c r="AP302" s="273">
        <f t="shared" si="848"/>
        <v>99.843274853801162</v>
      </c>
      <c r="AQ302" s="259">
        <v>52.1</v>
      </c>
      <c r="AR302" s="49">
        <v>21.8568</v>
      </c>
      <c r="AS302" s="41">
        <v>27.841799999999999</v>
      </c>
      <c r="AT302" s="41">
        <v>25.055700000000002</v>
      </c>
      <c r="AU302" s="71">
        <f t="shared" si="849"/>
        <v>53.448621553884756</v>
      </c>
      <c r="AV302" s="222"/>
      <c r="AW302" s="199"/>
      <c r="AX302" s="7" t="s">
        <v>303</v>
      </c>
      <c r="AY302" s="188"/>
      <c r="AZ302" s="39"/>
      <c r="BA302" s="58">
        <v>38</v>
      </c>
      <c r="BB302" s="179">
        <f t="shared" si="798"/>
        <v>34.238</v>
      </c>
      <c r="BC302" s="163">
        <f t="shared" si="818"/>
        <v>34.238</v>
      </c>
      <c r="BD302" s="40"/>
      <c r="BE302" s="58"/>
      <c r="BF302" s="179">
        <f t="shared" si="799"/>
        <v>0</v>
      </c>
      <c r="BG302" s="163">
        <f t="shared" si="819"/>
        <v>0</v>
      </c>
      <c r="BH302" s="40" t="s">
        <v>94</v>
      </c>
      <c r="BI302" s="885">
        <v>0.01</v>
      </c>
      <c r="BJ302" s="163">
        <f t="shared" si="800"/>
        <v>4.5050000000000003E-3</v>
      </c>
      <c r="BK302" s="40"/>
      <c r="BL302" s="61">
        <v>0.92747729999999995</v>
      </c>
      <c r="BM302" s="179">
        <f t="shared" si="801"/>
        <v>0.8356570472999999</v>
      </c>
      <c r="BN302" s="163">
        <f t="shared" si="820"/>
        <v>0.8356570472999999</v>
      </c>
      <c r="BO302" s="39"/>
      <c r="BP302" s="57">
        <v>165.90443400000001</v>
      </c>
      <c r="BQ302" s="179">
        <f t="shared" si="802"/>
        <v>149.47989503400001</v>
      </c>
      <c r="BR302" s="163">
        <f t="shared" si="821"/>
        <v>149.47989503400001</v>
      </c>
      <c r="BS302" s="39"/>
      <c r="BT302" s="62">
        <v>25.0983467</v>
      </c>
      <c r="BU302" s="179">
        <f t="shared" si="803"/>
        <v>22.613610376699999</v>
      </c>
      <c r="BV302" s="163">
        <f t="shared" si="822"/>
        <v>22.613610376699999</v>
      </c>
      <c r="BW302" s="39"/>
      <c r="BX302" s="56">
        <v>2.6547749</v>
      </c>
      <c r="BY302" s="178">
        <f t="shared" si="804"/>
        <v>2.3919521849000001</v>
      </c>
      <c r="BZ302" s="163">
        <f t="shared" si="823"/>
        <v>2.3919521849000001</v>
      </c>
      <c r="CA302" s="40" t="s">
        <v>94</v>
      </c>
      <c r="CB302" s="58">
        <v>0.13</v>
      </c>
      <c r="CC302" s="179">
        <f t="shared" si="805"/>
        <v>5.8565000000000006E-2</v>
      </c>
      <c r="CD302" s="163">
        <f t="shared" si="824"/>
        <v>0.11713000000000001</v>
      </c>
      <c r="CE302" s="39"/>
      <c r="CF302" s="892">
        <v>281.20455900000002</v>
      </c>
      <c r="CG302" s="179">
        <f t="shared" si="806"/>
        <v>253.36530765900002</v>
      </c>
      <c r="CH302" s="163">
        <f t="shared" si="825"/>
        <v>253.36530765900002</v>
      </c>
      <c r="CI302" s="39"/>
      <c r="CJ302" s="56">
        <v>0.84</v>
      </c>
      <c r="CK302" s="178">
        <f t="shared" si="807"/>
        <v>0.75683999999999996</v>
      </c>
      <c r="CL302" s="163">
        <f t="shared" si="826"/>
        <v>0.75683999999999996</v>
      </c>
      <c r="CM302" s="40"/>
      <c r="CN302" s="86"/>
      <c r="CO302" s="179">
        <f t="shared" si="808"/>
        <v>0</v>
      </c>
      <c r="CP302" s="163">
        <f t="shared" si="827"/>
        <v>0</v>
      </c>
      <c r="CQ302" s="228" t="s">
        <v>94</v>
      </c>
      <c r="CR302" s="61">
        <v>0.01</v>
      </c>
      <c r="CS302" s="167">
        <f t="shared" si="809"/>
        <v>4.5050000000000003E-3</v>
      </c>
      <c r="CT302" s="40" t="s">
        <v>94</v>
      </c>
      <c r="CU302" s="59">
        <v>0.03</v>
      </c>
      <c r="CV302" s="179">
        <f t="shared" si="810"/>
        <v>1.3514999999999999E-2</v>
      </c>
      <c r="CW302" s="163">
        <f t="shared" si="828"/>
        <v>2.7029999999999998E-2</v>
      </c>
      <c r="CX302" s="39"/>
      <c r="CY302" s="189">
        <v>0.43888786400000002</v>
      </c>
      <c r="CZ302" s="179">
        <f t="shared" si="811"/>
        <v>0.39543796546400001</v>
      </c>
      <c r="DA302" s="163">
        <f t="shared" si="829"/>
        <v>0.39543796546400001</v>
      </c>
      <c r="DB302" s="39"/>
      <c r="DC302" s="63">
        <v>0.33793607399999998</v>
      </c>
      <c r="DD302" s="179">
        <f t="shared" si="812"/>
        <v>0.30448040267400001</v>
      </c>
      <c r="DE302" s="163">
        <f t="shared" si="830"/>
        <v>0.30448040267400001</v>
      </c>
      <c r="DF302" s="39" t="s">
        <v>94</v>
      </c>
      <c r="DG302" s="62">
        <v>0.15</v>
      </c>
      <c r="DH302" s="729">
        <f t="shared" si="813"/>
        <v>6.7574999999999996E-2</v>
      </c>
      <c r="DI302" s="72">
        <f t="shared" si="831"/>
        <v>0.13514999999999999</v>
      </c>
      <c r="DJ302" s="40" t="s">
        <v>94</v>
      </c>
      <c r="DK302" s="59">
        <v>0.03</v>
      </c>
      <c r="DL302" s="163">
        <f t="shared" si="814"/>
        <v>1.3514999999999999E-2</v>
      </c>
      <c r="DM302" s="178">
        <f t="shared" si="832"/>
        <v>2.7029999999999998E-2</v>
      </c>
      <c r="DN302" s="39"/>
      <c r="DO302" s="63">
        <v>0.85336828200000003</v>
      </c>
      <c r="DP302" s="179">
        <f t="shared" si="815"/>
        <v>0.76888482208200004</v>
      </c>
      <c r="DQ302" s="221">
        <f t="shared" si="833"/>
        <v>0.76888482208200004</v>
      </c>
      <c r="DR302" s="305"/>
    </row>
    <row r="303" spans="1:122" outlineLevel="1" x14ac:dyDescent="0.25">
      <c r="A303" s="46">
        <f t="shared" si="865"/>
        <v>43390</v>
      </c>
      <c r="B303" s="23">
        <v>982</v>
      </c>
      <c r="C303" s="185">
        <v>7.9</v>
      </c>
      <c r="D303" s="24">
        <v>1</v>
      </c>
      <c r="E303" s="26">
        <v>19600</v>
      </c>
      <c r="F303" s="26">
        <f t="shared" si="834"/>
        <v>19600</v>
      </c>
      <c r="G303" s="163">
        <f t="shared" si="835"/>
        <v>19247.2</v>
      </c>
      <c r="H303" s="24">
        <v>1</v>
      </c>
      <c r="I303" s="26">
        <v>607</v>
      </c>
      <c r="J303" s="26">
        <f t="shared" si="836"/>
        <v>607</v>
      </c>
      <c r="K303" s="163">
        <f t="shared" si="837"/>
        <v>596.07399999999996</v>
      </c>
      <c r="L303" s="49">
        <v>87.1</v>
      </c>
      <c r="M303" s="41">
        <v>759</v>
      </c>
      <c r="N303" s="26">
        <v>30</v>
      </c>
      <c r="O303" s="26">
        <f t="shared" si="838"/>
        <v>22396.666666666668</v>
      </c>
      <c r="P303" s="163">
        <f t="shared" si="839"/>
        <v>21993.526666666668</v>
      </c>
      <c r="Q303" s="24">
        <v>50</v>
      </c>
      <c r="R303" s="41">
        <v>8.6999999999999993</v>
      </c>
      <c r="S303" s="41">
        <f t="shared" si="840"/>
        <v>434.99999999999994</v>
      </c>
      <c r="T303" s="168">
        <f t="shared" si="841"/>
        <v>427.16999999999996</v>
      </c>
      <c r="U303" s="28"/>
      <c r="V303" s="221">
        <f t="shared" ref="V303" si="912">IF(U303=0,0,IF(COUNT(B303)=0,0,(AVERAGE(B303)*U303/1000)))</f>
        <v>0</v>
      </c>
      <c r="W303" s="185">
        <v>9</v>
      </c>
      <c r="X303" s="27">
        <v>1</v>
      </c>
      <c r="Y303" s="26">
        <v>341</v>
      </c>
      <c r="Z303" s="186">
        <f t="shared" si="843"/>
        <v>341</v>
      </c>
      <c r="AA303" s="221">
        <f t="shared" si="851"/>
        <v>334.86200000000002</v>
      </c>
      <c r="AB303" s="49">
        <v>85.1</v>
      </c>
      <c r="AC303" s="41">
        <v>87.1</v>
      </c>
      <c r="AD303" s="26">
        <v>100</v>
      </c>
      <c r="AE303" s="186">
        <f t="shared" si="844"/>
        <v>20</v>
      </c>
      <c r="AF303" s="163">
        <f t="shared" si="852"/>
        <v>19.64</v>
      </c>
      <c r="AG303" s="224">
        <v>1</v>
      </c>
      <c r="AH303" s="41">
        <v>0.57999999999999996</v>
      </c>
      <c r="AI303" s="187">
        <f t="shared" si="845"/>
        <v>0.57999999999999996</v>
      </c>
      <c r="AJ303" s="168">
        <f t="shared" si="853"/>
        <v>0.56955999999999996</v>
      </c>
      <c r="AK303" s="870"/>
      <c r="AL303" s="731"/>
      <c r="AM303" s="163">
        <f t="shared" ref="AM303" si="913">IF(AL303=0,0,AVERAGE(B296:B303)*(AL303)/1000)</f>
        <v>0</v>
      </c>
      <c r="AN303" s="29">
        <f t="shared" si="781"/>
        <v>98.260204081632651</v>
      </c>
      <c r="AO303" s="25">
        <f t="shared" si="847"/>
        <v>99.910700997172199</v>
      </c>
      <c r="AP303" s="273">
        <f t="shared" si="848"/>
        <v>99.866666666666674</v>
      </c>
      <c r="AQ303" s="73">
        <v>52.2</v>
      </c>
      <c r="AR303" s="49"/>
      <c r="AS303" s="41"/>
      <c r="AT303" s="41"/>
      <c r="AU303" s="72">
        <f t="shared" si="849"/>
        <v>0</v>
      </c>
      <c r="AV303" s="222"/>
      <c r="AW303" s="199"/>
      <c r="AX303" s="7" t="s">
        <v>354</v>
      </c>
      <c r="AY303" s="188"/>
      <c r="AZ303" s="39"/>
      <c r="BA303" s="58"/>
      <c r="BB303" s="179">
        <f t="shared" si="798"/>
        <v>0</v>
      </c>
      <c r="BC303" s="163">
        <f t="shared" si="818"/>
        <v>0</v>
      </c>
      <c r="BD303" s="40"/>
      <c r="BE303" s="58"/>
      <c r="BF303" s="179">
        <f t="shared" si="799"/>
        <v>0</v>
      </c>
      <c r="BG303" s="163">
        <f t="shared" si="819"/>
        <v>0</v>
      </c>
      <c r="BH303" s="40" t="s">
        <v>94</v>
      </c>
      <c r="BI303" s="885">
        <v>0.01</v>
      </c>
      <c r="BJ303" s="163">
        <f t="shared" si="800"/>
        <v>4.9100000000000003E-3</v>
      </c>
      <c r="BK303" s="40"/>
      <c r="BL303" s="61"/>
      <c r="BM303" s="179">
        <f t="shared" si="801"/>
        <v>0</v>
      </c>
      <c r="BN303" s="163">
        <f t="shared" si="820"/>
        <v>0</v>
      </c>
      <c r="BO303" s="39"/>
      <c r="BP303" s="57"/>
      <c r="BQ303" s="179">
        <f t="shared" si="802"/>
        <v>0</v>
      </c>
      <c r="BR303" s="163">
        <f t="shared" si="821"/>
        <v>0</v>
      </c>
      <c r="BS303" s="39"/>
      <c r="BT303" s="62"/>
      <c r="BU303" s="179">
        <f t="shared" si="803"/>
        <v>0</v>
      </c>
      <c r="BV303" s="163">
        <f t="shared" si="822"/>
        <v>0</v>
      </c>
      <c r="BW303" s="39"/>
      <c r="BX303" s="56"/>
      <c r="BY303" s="178">
        <f t="shared" si="804"/>
        <v>0</v>
      </c>
      <c r="BZ303" s="163">
        <f t="shared" si="823"/>
        <v>0</v>
      </c>
      <c r="CA303" s="40"/>
      <c r="CB303" s="58"/>
      <c r="CC303" s="179">
        <f t="shared" si="805"/>
        <v>0</v>
      </c>
      <c r="CD303" s="163">
        <f t="shared" si="824"/>
        <v>0</v>
      </c>
      <c r="CE303" s="39"/>
      <c r="CF303" s="62"/>
      <c r="CG303" s="179">
        <f t="shared" si="806"/>
        <v>0</v>
      </c>
      <c r="CH303" s="163">
        <f t="shared" si="825"/>
        <v>0</v>
      </c>
      <c r="CI303" s="39"/>
      <c r="CJ303" s="56"/>
      <c r="CK303" s="178">
        <f t="shared" si="807"/>
        <v>0</v>
      </c>
      <c r="CL303" s="163">
        <f t="shared" si="826"/>
        <v>0</v>
      </c>
      <c r="CM303" s="40"/>
      <c r="CN303" s="86"/>
      <c r="CO303" s="179">
        <f t="shared" si="808"/>
        <v>0</v>
      </c>
      <c r="CP303" s="163">
        <f t="shared" si="827"/>
        <v>0</v>
      </c>
      <c r="CQ303" s="228" t="s">
        <v>94</v>
      </c>
      <c r="CR303" s="61">
        <v>0.01</v>
      </c>
      <c r="CS303" s="167">
        <f t="shared" si="809"/>
        <v>4.9100000000000003E-3</v>
      </c>
      <c r="CT303" s="40"/>
      <c r="CU303" s="59"/>
      <c r="CV303" s="179">
        <f t="shared" si="810"/>
        <v>0</v>
      </c>
      <c r="CW303" s="163">
        <f t="shared" si="828"/>
        <v>0</v>
      </c>
      <c r="CX303" s="39"/>
      <c r="CY303" s="189"/>
      <c r="CZ303" s="179">
        <f t="shared" si="811"/>
        <v>0</v>
      </c>
      <c r="DA303" s="163">
        <f t="shared" si="829"/>
        <v>0</v>
      </c>
      <c r="DB303" s="39"/>
      <c r="DC303" s="63"/>
      <c r="DD303" s="179">
        <f t="shared" si="812"/>
        <v>0</v>
      </c>
      <c r="DE303" s="163">
        <f t="shared" si="830"/>
        <v>0</v>
      </c>
      <c r="DF303" s="39"/>
      <c r="DG303" s="62"/>
      <c r="DH303" s="729">
        <f t="shared" si="813"/>
        <v>0</v>
      </c>
      <c r="DI303" s="72">
        <f t="shared" si="831"/>
        <v>0</v>
      </c>
      <c r="DJ303" s="40"/>
      <c r="DK303" s="59"/>
      <c r="DL303" s="163">
        <f t="shared" si="814"/>
        <v>0</v>
      </c>
      <c r="DM303" s="178">
        <f t="shared" si="832"/>
        <v>0</v>
      </c>
      <c r="DN303" s="39"/>
      <c r="DO303" s="63"/>
      <c r="DP303" s="179">
        <f t="shared" si="815"/>
        <v>0</v>
      </c>
      <c r="DQ303" s="221">
        <f t="shared" si="833"/>
        <v>0</v>
      </c>
      <c r="DR303" s="305"/>
    </row>
    <row r="304" spans="1:122" outlineLevel="1" x14ac:dyDescent="0.25">
      <c r="A304" s="46">
        <f t="shared" si="865"/>
        <v>43391</v>
      </c>
      <c r="B304" s="23">
        <v>839</v>
      </c>
      <c r="C304" s="185">
        <v>7.9</v>
      </c>
      <c r="D304" s="24">
        <v>1</v>
      </c>
      <c r="E304" s="26">
        <v>12500</v>
      </c>
      <c r="F304" s="26">
        <f t="shared" si="834"/>
        <v>12500</v>
      </c>
      <c r="G304" s="163">
        <f t="shared" si="835"/>
        <v>10487.5</v>
      </c>
      <c r="H304" s="24">
        <v>1</v>
      </c>
      <c r="I304" s="26">
        <v>783</v>
      </c>
      <c r="J304" s="26">
        <f t="shared" si="836"/>
        <v>783</v>
      </c>
      <c r="K304" s="163">
        <f t="shared" si="837"/>
        <v>656.93700000000001</v>
      </c>
      <c r="L304" s="49">
        <v>86.9</v>
      </c>
      <c r="M304" s="41">
        <v>440.3</v>
      </c>
      <c r="N304" s="26">
        <v>26.5</v>
      </c>
      <c r="O304" s="26">
        <f t="shared" si="838"/>
        <v>13335.849056603774</v>
      </c>
      <c r="P304" s="163">
        <f t="shared" si="839"/>
        <v>11188.777358490568</v>
      </c>
      <c r="Q304" s="24">
        <v>20</v>
      </c>
      <c r="R304" s="41">
        <v>15.7</v>
      </c>
      <c r="S304" s="41">
        <f t="shared" si="840"/>
        <v>314</v>
      </c>
      <c r="T304" s="168">
        <f t="shared" si="841"/>
        <v>263.44600000000003</v>
      </c>
      <c r="U304" s="28"/>
      <c r="V304" s="221">
        <f t="shared" ref="V304" si="914">IF(U304=0,0,AVERAGE(B302:B304)*(U304)/1000)</f>
        <v>0</v>
      </c>
      <c r="W304" s="185">
        <v>9.1</v>
      </c>
      <c r="X304" s="27">
        <v>1</v>
      </c>
      <c r="Y304" s="26">
        <v>329</v>
      </c>
      <c r="Z304" s="186">
        <f t="shared" si="843"/>
        <v>329</v>
      </c>
      <c r="AA304" s="221">
        <f t="shared" si="851"/>
        <v>276.03100000000001</v>
      </c>
      <c r="AB304" s="49">
        <v>87.5</v>
      </c>
      <c r="AC304" s="41">
        <v>89.4</v>
      </c>
      <c r="AD304" s="26">
        <v>100</v>
      </c>
      <c r="AE304" s="186">
        <f t="shared" si="844"/>
        <v>19.000000000000057</v>
      </c>
      <c r="AF304" s="163">
        <f t="shared" si="852"/>
        <v>15.941000000000047</v>
      </c>
      <c r="AG304" s="224">
        <v>1</v>
      </c>
      <c r="AH304" s="41">
        <v>0.70399999999999996</v>
      </c>
      <c r="AI304" s="187">
        <f t="shared" si="845"/>
        <v>0.70399999999999996</v>
      </c>
      <c r="AJ304" s="168">
        <f t="shared" si="853"/>
        <v>0.59065599999999996</v>
      </c>
      <c r="AK304" s="870"/>
      <c r="AL304" s="731"/>
      <c r="AM304" s="163">
        <f t="shared" ref="AM304" si="915">IF(AL304=0,0,AVERAGE(B299:B304)*(AL304)/1000)</f>
        <v>0</v>
      </c>
      <c r="AN304" s="29">
        <f t="shared" si="781"/>
        <v>97.367999999999995</v>
      </c>
      <c r="AO304" s="25">
        <f t="shared" si="847"/>
        <v>99.857526881720432</v>
      </c>
      <c r="AP304" s="273">
        <f t="shared" si="848"/>
        <v>99.775796178343938</v>
      </c>
      <c r="AQ304" s="259">
        <v>52.4</v>
      </c>
      <c r="AR304" s="49"/>
      <c r="AS304" s="41"/>
      <c r="AT304" s="41"/>
      <c r="AU304" s="71">
        <f t="shared" si="849"/>
        <v>0</v>
      </c>
      <c r="AV304" s="222"/>
      <c r="AW304" s="199"/>
      <c r="AX304" s="7" t="s">
        <v>355</v>
      </c>
      <c r="AY304" s="188"/>
      <c r="AZ304" s="39"/>
      <c r="BA304" s="58"/>
      <c r="BB304" s="179">
        <f t="shared" si="798"/>
        <v>0</v>
      </c>
      <c r="BC304" s="163">
        <f t="shared" si="818"/>
        <v>0</v>
      </c>
      <c r="BD304" s="40"/>
      <c r="BE304" s="58"/>
      <c r="BF304" s="179">
        <f t="shared" si="799"/>
        <v>0</v>
      </c>
      <c r="BG304" s="163">
        <f t="shared" si="819"/>
        <v>0</v>
      </c>
      <c r="BH304" s="40" t="s">
        <v>94</v>
      </c>
      <c r="BI304" s="885">
        <v>0.01</v>
      </c>
      <c r="BJ304" s="163">
        <f t="shared" si="800"/>
        <v>4.1949999999999999E-3</v>
      </c>
      <c r="BK304" s="40"/>
      <c r="BL304" s="61"/>
      <c r="BM304" s="179">
        <f t="shared" si="801"/>
        <v>0</v>
      </c>
      <c r="BN304" s="163">
        <f t="shared" si="820"/>
        <v>0</v>
      </c>
      <c r="BO304" s="39"/>
      <c r="BP304" s="57"/>
      <c r="BQ304" s="179">
        <f t="shared" si="802"/>
        <v>0</v>
      </c>
      <c r="BR304" s="163">
        <f t="shared" si="821"/>
        <v>0</v>
      </c>
      <c r="BS304" s="39"/>
      <c r="BT304" s="62"/>
      <c r="BU304" s="179">
        <f t="shared" si="803"/>
        <v>0</v>
      </c>
      <c r="BV304" s="163">
        <f t="shared" si="822"/>
        <v>0</v>
      </c>
      <c r="BW304" s="39"/>
      <c r="BX304" s="56"/>
      <c r="BY304" s="178">
        <f t="shared" si="804"/>
        <v>0</v>
      </c>
      <c r="BZ304" s="163">
        <f t="shared" si="823"/>
        <v>0</v>
      </c>
      <c r="CA304" s="40"/>
      <c r="CB304" s="58"/>
      <c r="CC304" s="179">
        <f t="shared" si="805"/>
        <v>0</v>
      </c>
      <c r="CD304" s="163">
        <f t="shared" si="824"/>
        <v>0</v>
      </c>
      <c r="CE304" s="39"/>
      <c r="CF304" s="62"/>
      <c r="CG304" s="179">
        <f t="shared" si="806"/>
        <v>0</v>
      </c>
      <c r="CH304" s="163">
        <f t="shared" si="825"/>
        <v>0</v>
      </c>
      <c r="CI304" s="39"/>
      <c r="CJ304" s="56"/>
      <c r="CK304" s="178">
        <f t="shared" si="807"/>
        <v>0</v>
      </c>
      <c r="CL304" s="163">
        <f t="shared" si="826"/>
        <v>0</v>
      </c>
      <c r="CM304" s="40"/>
      <c r="CN304" s="86"/>
      <c r="CO304" s="179">
        <f t="shared" si="808"/>
        <v>0</v>
      </c>
      <c r="CP304" s="163">
        <f t="shared" si="827"/>
        <v>0</v>
      </c>
      <c r="CQ304" s="228" t="s">
        <v>94</v>
      </c>
      <c r="CR304" s="61">
        <v>0.01</v>
      </c>
      <c r="CS304" s="167">
        <f t="shared" si="809"/>
        <v>4.1949999999999999E-3</v>
      </c>
      <c r="CT304" s="40"/>
      <c r="CU304" s="59"/>
      <c r="CV304" s="179">
        <f t="shared" si="810"/>
        <v>0</v>
      </c>
      <c r="CW304" s="163">
        <f t="shared" si="828"/>
        <v>0</v>
      </c>
      <c r="CX304" s="39"/>
      <c r="CY304" s="189"/>
      <c r="CZ304" s="179">
        <f t="shared" si="811"/>
        <v>0</v>
      </c>
      <c r="DA304" s="163">
        <f t="shared" si="829"/>
        <v>0</v>
      </c>
      <c r="DB304" s="39"/>
      <c r="DC304" s="63"/>
      <c r="DD304" s="179">
        <f t="shared" si="812"/>
        <v>0</v>
      </c>
      <c r="DE304" s="163">
        <f t="shared" si="830"/>
        <v>0</v>
      </c>
      <c r="DF304" s="39"/>
      <c r="DG304" s="62"/>
      <c r="DH304" s="729">
        <f t="shared" si="813"/>
        <v>0</v>
      </c>
      <c r="DI304" s="72">
        <f t="shared" si="831"/>
        <v>0</v>
      </c>
      <c r="DJ304" s="40"/>
      <c r="DK304" s="59"/>
      <c r="DL304" s="163">
        <f t="shared" si="814"/>
        <v>0</v>
      </c>
      <c r="DM304" s="178">
        <f t="shared" si="832"/>
        <v>0</v>
      </c>
      <c r="DN304" s="39"/>
      <c r="DO304" s="63"/>
      <c r="DP304" s="179">
        <f t="shared" si="815"/>
        <v>0</v>
      </c>
      <c r="DQ304" s="221">
        <f t="shared" si="833"/>
        <v>0</v>
      </c>
      <c r="DR304" s="305"/>
    </row>
    <row r="305" spans="1:122" outlineLevel="1" x14ac:dyDescent="0.25">
      <c r="A305" s="46">
        <f t="shared" si="865"/>
        <v>43392</v>
      </c>
      <c r="B305" s="23">
        <v>834</v>
      </c>
      <c r="C305" s="185">
        <v>7.8</v>
      </c>
      <c r="D305" s="24">
        <v>1</v>
      </c>
      <c r="E305" s="26">
        <v>21600</v>
      </c>
      <c r="F305" s="26">
        <f t="shared" si="834"/>
        <v>21600</v>
      </c>
      <c r="G305" s="163">
        <f t="shared" si="835"/>
        <v>18014.400000000001</v>
      </c>
      <c r="H305" s="24">
        <v>1</v>
      </c>
      <c r="I305" s="26">
        <v>570</v>
      </c>
      <c r="J305" s="26">
        <f t="shared" si="836"/>
        <v>570</v>
      </c>
      <c r="K305" s="163">
        <f t="shared" si="837"/>
        <v>475.38</v>
      </c>
      <c r="L305" s="49">
        <v>87.8</v>
      </c>
      <c r="M305" s="41">
        <v>813.5</v>
      </c>
      <c r="N305" s="26">
        <v>31</v>
      </c>
      <c r="O305" s="26">
        <f t="shared" si="838"/>
        <v>23409.677419354837</v>
      </c>
      <c r="P305" s="163">
        <f t="shared" si="839"/>
        <v>19523.670967741931</v>
      </c>
      <c r="Q305" s="24">
        <v>50</v>
      </c>
      <c r="R305" s="41">
        <v>8.86</v>
      </c>
      <c r="S305" s="41">
        <f t="shared" si="840"/>
        <v>443</v>
      </c>
      <c r="T305" s="168">
        <f t="shared" si="841"/>
        <v>369.46199999999999</v>
      </c>
      <c r="U305" s="28"/>
      <c r="V305" s="221">
        <f t="shared" ref="V305" si="916">IF(U305=0,0,IF(COUNT(B305)=0,0,(AVERAGE(B305)*U305/1000)))</f>
        <v>0</v>
      </c>
      <c r="W305" s="185">
        <v>8.8000000000000007</v>
      </c>
      <c r="X305" s="27">
        <v>1</v>
      </c>
      <c r="Y305" s="26">
        <v>326</v>
      </c>
      <c r="Z305" s="186">
        <f t="shared" si="843"/>
        <v>326</v>
      </c>
      <c r="AA305" s="221">
        <f t="shared" si="851"/>
        <v>271.88400000000001</v>
      </c>
      <c r="AB305" s="49">
        <v>87.5</v>
      </c>
      <c r="AC305" s="41">
        <v>89.9</v>
      </c>
      <c r="AD305" s="26">
        <v>95</v>
      </c>
      <c r="AE305" s="186">
        <f t="shared" si="844"/>
        <v>25.263157894736899</v>
      </c>
      <c r="AF305" s="163">
        <f t="shared" si="852"/>
        <v>21.069473684210575</v>
      </c>
      <c r="AG305" s="224">
        <v>1</v>
      </c>
      <c r="AH305" s="41">
        <v>0.75800000000000001</v>
      </c>
      <c r="AI305" s="187">
        <f t="shared" si="845"/>
        <v>0.75800000000000001</v>
      </c>
      <c r="AJ305" s="168">
        <f t="shared" si="853"/>
        <v>0.63217200000000007</v>
      </c>
      <c r="AK305" s="870"/>
      <c r="AL305" s="731"/>
      <c r="AM305" s="163">
        <f t="shared" ref="AM305" si="917">IF(AL305=0,0,AVERAGE(B298:B305)*(AL305)/1000)</f>
        <v>0</v>
      </c>
      <c r="AN305" s="29">
        <f t="shared" si="781"/>
        <v>98.490740740740748</v>
      </c>
      <c r="AO305" s="25">
        <f t="shared" si="847"/>
        <v>99.892082417701971</v>
      </c>
      <c r="AP305" s="273">
        <f t="shared" si="848"/>
        <v>99.828893905191876</v>
      </c>
      <c r="AQ305" s="73">
        <v>52.2</v>
      </c>
      <c r="AR305" s="49"/>
      <c r="AS305" s="41"/>
      <c r="AT305" s="41"/>
      <c r="AU305" s="72">
        <f t="shared" si="849"/>
        <v>0</v>
      </c>
      <c r="AV305" s="222"/>
      <c r="AW305" s="199"/>
      <c r="AX305" s="7" t="s">
        <v>365</v>
      </c>
      <c r="AY305" s="188"/>
      <c r="AZ305" s="39"/>
      <c r="BA305" s="58"/>
      <c r="BB305" s="179">
        <f t="shared" si="798"/>
        <v>0</v>
      </c>
      <c r="BC305" s="163">
        <f t="shared" si="818"/>
        <v>0</v>
      </c>
      <c r="BD305" s="40"/>
      <c r="BE305" s="58"/>
      <c r="BF305" s="179">
        <f t="shared" si="799"/>
        <v>0</v>
      </c>
      <c r="BG305" s="163">
        <f t="shared" si="819"/>
        <v>0</v>
      </c>
      <c r="BH305" s="40" t="s">
        <v>94</v>
      </c>
      <c r="BI305" s="885">
        <v>0.01</v>
      </c>
      <c r="BJ305" s="163">
        <f t="shared" si="800"/>
        <v>4.1700000000000001E-3</v>
      </c>
      <c r="BK305" s="40"/>
      <c r="BL305" s="61"/>
      <c r="BM305" s="179">
        <f t="shared" si="801"/>
        <v>0</v>
      </c>
      <c r="BN305" s="163">
        <f t="shared" si="820"/>
        <v>0</v>
      </c>
      <c r="BO305" s="39"/>
      <c r="BP305" s="57"/>
      <c r="BQ305" s="179">
        <f t="shared" si="802"/>
        <v>0</v>
      </c>
      <c r="BR305" s="163">
        <f t="shared" si="821"/>
        <v>0</v>
      </c>
      <c r="BS305" s="39"/>
      <c r="BT305" s="62"/>
      <c r="BU305" s="179">
        <f t="shared" si="803"/>
        <v>0</v>
      </c>
      <c r="BV305" s="163">
        <f t="shared" si="822"/>
        <v>0</v>
      </c>
      <c r="BW305" s="39"/>
      <c r="BX305" s="56"/>
      <c r="BY305" s="178">
        <f t="shared" si="804"/>
        <v>0</v>
      </c>
      <c r="BZ305" s="163">
        <f t="shared" si="823"/>
        <v>0</v>
      </c>
      <c r="CA305" s="40"/>
      <c r="CB305" s="58"/>
      <c r="CC305" s="179">
        <f t="shared" si="805"/>
        <v>0</v>
      </c>
      <c r="CD305" s="163">
        <f t="shared" si="824"/>
        <v>0</v>
      </c>
      <c r="CE305" s="39"/>
      <c r="CF305" s="62"/>
      <c r="CG305" s="179">
        <f t="shared" si="806"/>
        <v>0</v>
      </c>
      <c r="CH305" s="163">
        <f t="shared" si="825"/>
        <v>0</v>
      </c>
      <c r="CI305" s="39"/>
      <c r="CJ305" s="56"/>
      <c r="CK305" s="178">
        <f t="shared" si="807"/>
        <v>0</v>
      </c>
      <c r="CL305" s="163">
        <f t="shared" si="826"/>
        <v>0</v>
      </c>
      <c r="CM305" s="40"/>
      <c r="CN305" s="86"/>
      <c r="CO305" s="179">
        <f t="shared" si="808"/>
        <v>0</v>
      </c>
      <c r="CP305" s="163">
        <f t="shared" si="827"/>
        <v>0</v>
      </c>
      <c r="CQ305" s="228" t="s">
        <v>94</v>
      </c>
      <c r="CR305" s="61">
        <v>0.01</v>
      </c>
      <c r="CS305" s="167">
        <f t="shared" si="809"/>
        <v>4.1700000000000001E-3</v>
      </c>
      <c r="CT305" s="40"/>
      <c r="CU305" s="59"/>
      <c r="CV305" s="179">
        <f t="shared" si="810"/>
        <v>0</v>
      </c>
      <c r="CW305" s="163">
        <f t="shared" si="828"/>
        <v>0</v>
      </c>
      <c r="CX305" s="39"/>
      <c r="CY305" s="189"/>
      <c r="CZ305" s="179">
        <f t="shared" si="811"/>
        <v>0</v>
      </c>
      <c r="DA305" s="163">
        <f t="shared" si="829"/>
        <v>0</v>
      </c>
      <c r="DB305" s="39"/>
      <c r="DC305" s="63"/>
      <c r="DD305" s="179">
        <f t="shared" si="812"/>
        <v>0</v>
      </c>
      <c r="DE305" s="163">
        <f t="shared" si="830"/>
        <v>0</v>
      </c>
      <c r="DF305" s="39"/>
      <c r="DG305" s="62"/>
      <c r="DH305" s="729">
        <f t="shared" si="813"/>
        <v>0</v>
      </c>
      <c r="DI305" s="72">
        <f t="shared" si="831"/>
        <v>0</v>
      </c>
      <c r="DJ305" s="40"/>
      <c r="DK305" s="59"/>
      <c r="DL305" s="163">
        <f t="shared" si="814"/>
        <v>0</v>
      </c>
      <c r="DM305" s="178">
        <f t="shared" si="832"/>
        <v>0</v>
      </c>
      <c r="DN305" s="39"/>
      <c r="DO305" s="63"/>
      <c r="DP305" s="179">
        <f t="shared" si="815"/>
        <v>0</v>
      </c>
      <c r="DQ305" s="221">
        <f t="shared" si="833"/>
        <v>0</v>
      </c>
      <c r="DR305" s="305"/>
    </row>
    <row r="306" spans="1:122" outlineLevel="1" x14ac:dyDescent="0.25">
      <c r="A306" s="46">
        <f t="shared" si="865"/>
        <v>43393</v>
      </c>
      <c r="B306" s="23">
        <v>842</v>
      </c>
      <c r="C306" s="185">
        <v>8.1</v>
      </c>
      <c r="D306" s="24">
        <v>1</v>
      </c>
      <c r="E306" s="26">
        <v>7282</v>
      </c>
      <c r="F306" s="26">
        <f t="shared" si="834"/>
        <v>7282</v>
      </c>
      <c r="G306" s="163">
        <f t="shared" si="835"/>
        <v>6131.4440000000004</v>
      </c>
      <c r="H306" s="24">
        <v>1</v>
      </c>
      <c r="I306" s="26">
        <v>756</v>
      </c>
      <c r="J306" s="26">
        <f t="shared" si="836"/>
        <v>756</v>
      </c>
      <c r="K306" s="163">
        <f t="shared" si="837"/>
        <v>636.55200000000002</v>
      </c>
      <c r="L306" s="49">
        <v>87.1</v>
      </c>
      <c r="M306" s="41">
        <v>323.89999999999998</v>
      </c>
      <c r="N306" s="26">
        <v>25</v>
      </c>
      <c r="O306" s="26">
        <f t="shared" si="838"/>
        <v>9471.9999999999982</v>
      </c>
      <c r="P306" s="163">
        <f t="shared" si="839"/>
        <v>7975.4239999999982</v>
      </c>
      <c r="Q306" s="24">
        <v>50</v>
      </c>
      <c r="R306" s="41">
        <v>3.47</v>
      </c>
      <c r="S306" s="41">
        <f t="shared" si="840"/>
        <v>173.5</v>
      </c>
      <c r="T306" s="168">
        <f t="shared" si="841"/>
        <v>146.08699999999999</v>
      </c>
      <c r="U306" s="28"/>
      <c r="V306" s="221">
        <f t="shared" ref="V306" si="918">IF(U306=0,0,AVERAGE(B304:B306)*(U306)/1000)</f>
        <v>0</v>
      </c>
      <c r="W306" s="185">
        <v>9.1</v>
      </c>
      <c r="X306" s="27">
        <v>1</v>
      </c>
      <c r="Y306" s="26">
        <v>450</v>
      </c>
      <c r="Z306" s="186">
        <f t="shared" si="843"/>
        <v>450</v>
      </c>
      <c r="AA306" s="221">
        <f t="shared" si="851"/>
        <v>378.9</v>
      </c>
      <c r="AB306" s="49">
        <v>88.7</v>
      </c>
      <c r="AC306" s="41">
        <v>90.6</v>
      </c>
      <c r="AD306" s="26">
        <v>96</v>
      </c>
      <c r="AE306" s="186">
        <f t="shared" si="844"/>
        <v>19.791666666666575</v>
      </c>
      <c r="AF306" s="163">
        <f t="shared" si="852"/>
        <v>16.664583333333255</v>
      </c>
      <c r="AG306" s="224">
        <v>1</v>
      </c>
      <c r="AH306" s="41">
        <v>0.55100000000000005</v>
      </c>
      <c r="AI306" s="187">
        <f t="shared" si="845"/>
        <v>0.55100000000000005</v>
      </c>
      <c r="AJ306" s="168">
        <f t="shared" si="853"/>
        <v>0.46394200000000008</v>
      </c>
      <c r="AK306" s="870"/>
      <c r="AL306" s="731"/>
      <c r="AM306" s="163">
        <f t="shared" ref="AM306" si="919">IF(AL306=0,0,AVERAGE(B301:B306)*(AL306)/1000)</f>
        <v>0</v>
      </c>
      <c r="AN306" s="29">
        <f t="shared" si="781"/>
        <v>93.820379016753634</v>
      </c>
      <c r="AO306" s="25">
        <f t="shared" si="847"/>
        <v>99.791050816441455</v>
      </c>
      <c r="AP306" s="273">
        <f t="shared" si="848"/>
        <v>99.682420749279544</v>
      </c>
      <c r="AQ306" s="259">
        <v>52.1</v>
      </c>
      <c r="AR306" s="49"/>
      <c r="AS306" s="41"/>
      <c r="AT306" s="41"/>
      <c r="AU306" s="71">
        <f t="shared" si="849"/>
        <v>0</v>
      </c>
      <c r="AV306" s="222"/>
      <c r="AW306" s="199"/>
      <c r="AX306" s="7" t="s">
        <v>403</v>
      </c>
      <c r="AY306" s="188"/>
      <c r="AZ306" s="39"/>
      <c r="BA306" s="58"/>
      <c r="BB306" s="179">
        <f t="shared" si="798"/>
        <v>0</v>
      </c>
      <c r="BC306" s="163">
        <f t="shared" si="818"/>
        <v>0</v>
      </c>
      <c r="BD306" s="40"/>
      <c r="BE306" s="58"/>
      <c r="BF306" s="179">
        <f t="shared" si="799"/>
        <v>0</v>
      </c>
      <c r="BG306" s="163">
        <f t="shared" si="819"/>
        <v>0</v>
      </c>
      <c r="BH306" s="40" t="s">
        <v>94</v>
      </c>
      <c r="BI306" s="885">
        <v>0.01</v>
      </c>
      <c r="BJ306" s="163">
        <f t="shared" si="800"/>
        <v>4.2100000000000002E-3</v>
      </c>
      <c r="BK306" s="40"/>
      <c r="BL306" s="61"/>
      <c r="BM306" s="179">
        <f t="shared" si="801"/>
        <v>0</v>
      </c>
      <c r="BN306" s="163">
        <f t="shared" si="820"/>
        <v>0</v>
      </c>
      <c r="BO306" s="39"/>
      <c r="BP306" s="57"/>
      <c r="BQ306" s="179">
        <f t="shared" si="802"/>
        <v>0</v>
      </c>
      <c r="BR306" s="163">
        <f t="shared" si="821"/>
        <v>0</v>
      </c>
      <c r="BS306" s="39"/>
      <c r="BT306" s="62"/>
      <c r="BU306" s="179">
        <f t="shared" si="803"/>
        <v>0</v>
      </c>
      <c r="BV306" s="163">
        <f t="shared" si="822"/>
        <v>0</v>
      </c>
      <c r="BW306" s="39"/>
      <c r="BX306" s="56"/>
      <c r="BY306" s="178">
        <f t="shared" si="804"/>
        <v>0</v>
      </c>
      <c r="BZ306" s="163">
        <f t="shared" si="823"/>
        <v>0</v>
      </c>
      <c r="CA306" s="40"/>
      <c r="CB306" s="58"/>
      <c r="CC306" s="179">
        <f t="shared" si="805"/>
        <v>0</v>
      </c>
      <c r="CD306" s="163">
        <f t="shared" si="824"/>
        <v>0</v>
      </c>
      <c r="CE306" s="39"/>
      <c r="CF306" s="62"/>
      <c r="CG306" s="179">
        <f t="shared" si="806"/>
        <v>0</v>
      </c>
      <c r="CH306" s="163">
        <f t="shared" si="825"/>
        <v>0</v>
      </c>
      <c r="CI306" s="39"/>
      <c r="CJ306" s="56"/>
      <c r="CK306" s="178">
        <f t="shared" si="807"/>
        <v>0</v>
      </c>
      <c r="CL306" s="163">
        <f t="shared" si="826"/>
        <v>0</v>
      </c>
      <c r="CM306" s="40"/>
      <c r="CN306" s="86"/>
      <c r="CO306" s="179">
        <f t="shared" si="808"/>
        <v>0</v>
      </c>
      <c r="CP306" s="163">
        <f t="shared" si="827"/>
        <v>0</v>
      </c>
      <c r="CQ306" s="228" t="s">
        <v>94</v>
      </c>
      <c r="CR306" s="61">
        <v>0.01</v>
      </c>
      <c r="CS306" s="167">
        <f t="shared" si="809"/>
        <v>4.2100000000000002E-3</v>
      </c>
      <c r="CT306" s="40"/>
      <c r="CU306" s="59"/>
      <c r="CV306" s="179">
        <f t="shared" si="810"/>
        <v>0</v>
      </c>
      <c r="CW306" s="163">
        <f t="shared" si="828"/>
        <v>0</v>
      </c>
      <c r="CX306" s="39"/>
      <c r="CY306" s="189"/>
      <c r="CZ306" s="179">
        <f t="shared" si="811"/>
        <v>0</v>
      </c>
      <c r="DA306" s="163">
        <f t="shared" si="829"/>
        <v>0</v>
      </c>
      <c r="DB306" s="39"/>
      <c r="DC306" s="63"/>
      <c r="DD306" s="179">
        <f t="shared" si="812"/>
        <v>0</v>
      </c>
      <c r="DE306" s="163">
        <f t="shared" si="830"/>
        <v>0</v>
      </c>
      <c r="DF306" s="39"/>
      <c r="DG306" s="62"/>
      <c r="DH306" s="729">
        <f t="shared" si="813"/>
        <v>0</v>
      </c>
      <c r="DI306" s="72">
        <f t="shared" si="831"/>
        <v>0</v>
      </c>
      <c r="DJ306" s="40"/>
      <c r="DK306" s="59"/>
      <c r="DL306" s="163">
        <f t="shared" si="814"/>
        <v>0</v>
      </c>
      <c r="DM306" s="178">
        <f t="shared" si="832"/>
        <v>0</v>
      </c>
      <c r="DN306" s="39"/>
      <c r="DO306" s="63"/>
      <c r="DP306" s="179">
        <f t="shared" si="815"/>
        <v>0</v>
      </c>
      <c r="DQ306" s="221">
        <f t="shared" si="833"/>
        <v>0</v>
      </c>
      <c r="DR306" s="305"/>
    </row>
    <row r="307" spans="1:122" outlineLevel="1" x14ac:dyDescent="0.25">
      <c r="A307" s="46">
        <f t="shared" si="865"/>
        <v>43394</v>
      </c>
      <c r="B307" s="23"/>
      <c r="C307" s="185"/>
      <c r="D307" s="24">
        <v>1</v>
      </c>
      <c r="E307" s="26"/>
      <c r="F307" s="26">
        <f t="shared" si="834"/>
        <v>0</v>
      </c>
      <c r="G307" s="163">
        <f t="shared" si="835"/>
        <v>0</v>
      </c>
      <c r="H307" s="24">
        <v>1</v>
      </c>
      <c r="I307" s="26"/>
      <c r="J307" s="26">
        <f t="shared" si="836"/>
        <v>0</v>
      </c>
      <c r="K307" s="163">
        <f t="shared" si="837"/>
        <v>0</v>
      </c>
      <c r="L307" s="49"/>
      <c r="M307" s="41"/>
      <c r="N307" s="26">
        <v>30</v>
      </c>
      <c r="O307" s="26">
        <f t="shared" si="838"/>
        <v>0</v>
      </c>
      <c r="P307" s="163">
        <f t="shared" si="839"/>
        <v>0</v>
      </c>
      <c r="Q307" s="24">
        <v>20</v>
      </c>
      <c r="R307" s="41"/>
      <c r="S307" s="41">
        <f t="shared" si="840"/>
        <v>0</v>
      </c>
      <c r="T307" s="168">
        <f t="shared" si="841"/>
        <v>0</v>
      </c>
      <c r="U307" s="28"/>
      <c r="V307" s="221">
        <f t="shared" ref="V307" si="920">IF(U307=0,0,IF(COUNT(B307)=0,0,(AVERAGE(B307)*U307/1000)))</f>
        <v>0</v>
      </c>
      <c r="W307" s="185"/>
      <c r="X307" s="27">
        <v>1</v>
      </c>
      <c r="Y307" s="26"/>
      <c r="Z307" s="186">
        <f t="shared" si="843"/>
        <v>0</v>
      </c>
      <c r="AA307" s="221">
        <f t="shared" si="851"/>
        <v>0</v>
      </c>
      <c r="AB307" s="49"/>
      <c r="AC307" s="41"/>
      <c r="AD307" s="26">
        <v>100</v>
      </c>
      <c r="AE307" s="186">
        <f t="shared" si="844"/>
        <v>0</v>
      </c>
      <c r="AF307" s="163">
        <f t="shared" si="852"/>
        <v>0</v>
      </c>
      <c r="AG307" s="224">
        <v>1</v>
      </c>
      <c r="AH307" s="41"/>
      <c r="AI307" s="187">
        <f t="shared" si="845"/>
        <v>0</v>
      </c>
      <c r="AJ307" s="168">
        <f t="shared" si="853"/>
        <v>0</v>
      </c>
      <c r="AK307" s="870"/>
      <c r="AL307" s="731"/>
      <c r="AM307" s="163">
        <f t="shared" ref="AM307" si="921">IF(AL307=0,0,AVERAGE(B300:B307)*(AL307)/1000)</f>
        <v>0</v>
      </c>
      <c r="AN307" s="29">
        <f t="shared" si="781"/>
        <v>0</v>
      </c>
      <c r="AO307" s="25">
        <f t="shared" si="847"/>
        <v>0</v>
      </c>
      <c r="AP307" s="273">
        <f t="shared" si="848"/>
        <v>0</v>
      </c>
      <c r="AQ307" s="73"/>
      <c r="AR307" s="49"/>
      <c r="AS307" s="41"/>
      <c r="AT307" s="41"/>
      <c r="AU307" s="72">
        <f t="shared" si="849"/>
        <v>0</v>
      </c>
      <c r="AV307" s="222"/>
      <c r="AW307" s="199"/>
      <c r="AX307" s="7"/>
      <c r="AY307" s="188"/>
      <c r="AZ307" s="39"/>
      <c r="BA307" s="58"/>
      <c r="BB307" s="179">
        <f t="shared" si="798"/>
        <v>0</v>
      </c>
      <c r="BC307" s="163">
        <f t="shared" si="818"/>
        <v>0</v>
      </c>
      <c r="BD307" s="40"/>
      <c r="BE307" s="58"/>
      <c r="BF307" s="179">
        <f t="shared" si="799"/>
        <v>0</v>
      </c>
      <c r="BG307" s="163">
        <f t="shared" si="819"/>
        <v>0</v>
      </c>
      <c r="BH307" s="40"/>
      <c r="BI307" s="885"/>
      <c r="BJ307" s="163">
        <f t="shared" si="800"/>
        <v>0</v>
      </c>
      <c r="BK307" s="40"/>
      <c r="BL307" s="61"/>
      <c r="BM307" s="179">
        <f t="shared" si="801"/>
        <v>0</v>
      </c>
      <c r="BN307" s="163">
        <f t="shared" si="820"/>
        <v>0</v>
      </c>
      <c r="BO307" s="39"/>
      <c r="BP307" s="57"/>
      <c r="BQ307" s="179">
        <f t="shared" si="802"/>
        <v>0</v>
      </c>
      <c r="BR307" s="163">
        <f t="shared" si="821"/>
        <v>0</v>
      </c>
      <c r="BS307" s="39"/>
      <c r="BT307" s="62"/>
      <c r="BU307" s="179">
        <f t="shared" si="803"/>
        <v>0</v>
      </c>
      <c r="BV307" s="163">
        <f t="shared" si="822"/>
        <v>0</v>
      </c>
      <c r="BW307" s="39"/>
      <c r="BX307" s="56"/>
      <c r="BY307" s="178">
        <f t="shared" si="804"/>
        <v>0</v>
      </c>
      <c r="BZ307" s="163">
        <f t="shared" si="823"/>
        <v>0</v>
      </c>
      <c r="CA307" s="40"/>
      <c r="CB307" s="58"/>
      <c r="CC307" s="179">
        <f t="shared" si="805"/>
        <v>0</v>
      </c>
      <c r="CD307" s="163">
        <f t="shared" si="824"/>
        <v>0</v>
      </c>
      <c r="CE307" s="39"/>
      <c r="CF307" s="62"/>
      <c r="CG307" s="179">
        <f t="shared" si="806"/>
        <v>0</v>
      </c>
      <c r="CH307" s="163">
        <f t="shared" si="825"/>
        <v>0</v>
      </c>
      <c r="CI307" s="39"/>
      <c r="CJ307" s="56"/>
      <c r="CK307" s="178">
        <f t="shared" si="807"/>
        <v>0</v>
      </c>
      <c r="CL307" s="163">
        <f t="shared" si="826"/>
        <v>0</v>
      </c>
      <c r="CM307" s="40"/>
      <c r="CN307" s="86"/>
      <c r="CO307" s="179">
        <f t="shared" si="808"/>
        <v>0</v>
      </c>
      <c r="CP307" s="163">
        <f t="shared" si="827"/>
        <v>0</v>
      </c>
      <c r="CQ307" s="228"/>
      <c r="CR307" s="61"/>
      <c r="CS307" s="167">
        <f t="shared" si="809"/>
        <v>0</v>
      </c>
      <c r="CT307" s="40"/>
      <c r="CU307" s="59"/>
      <c r="CV307" s="179">
        <f t="shared" si="810"/>
        <v>0</v>
      </c>
      <c r="CW307" s="163">
        <f t="shared" si="828"/>
        <v>0</v>
      </c>
      <c r="CX307" s="39"/>
      <c r="CY307" s="189"/>
      <c r="CZ307" s="179">
        <f t="shared" si="811"/>
        <v>0</v>
      </c>
      <c r="DA307" s="163">
        <f t="shared" si="829"/>
        <v>0</v>
      </c>
      <c r="DB307" s="39"/>
      <c r="DC307" s="63"/>
      <c r="DD307" s="179">
        <f t="shared" si="812"/>
        <v>0</v>
      </c>
      <c r="DE307" s="163">
        <f t="shared" si="830"/>
        <v>0</v>
      </c>
      <c r="DF307" s="39"/>
      <c r="DG307" s="62"/>
      <c r="DH307" s="729">
        <f t="shared" si="813"/>
        <v>0</v>
      </c>
      <c r="DI307" s="72">
        <f t="shared" si="831"/>
        <v>0</v>
      </c>
      <c r="DJ307" s="40"/>
      <c r="DK307" s="59"/>
      <c r="DL307" s="163">
        <f t="shared" si="814"/>
        <v>0</v>
      </c>
      <c r="DM307" s="178">
        <f t="shared" si="832"/>
        <v>0</v>
      </c>
      <c r="DN307" s="39"/>
      <c r="DO307" s="63"/>
      <c r="DP307" s="179">
        <f t="shared" si="815"/>
        <v>0</v>
      </c>
      <c r="DQ307" s="221">
        <f t="shared" si="833"/>
        <v>0</v>
      </c>
      <c r="DR307" s="305"/>
    </row>
    <row r="308" spans="1:122" outlineLevel="1" x14ac:dyDescent="0.25">
      <c r="A308" s="46">
        <f t="shared" si="865"/>
        <v>43395</v>
      </c>
      <c r="B308" s="23">
        <v>658</v>
      </c>
      <c r="C308" s="185">
        <v>8.1</v>
      </c>
      <c r="D308" s="24">
        <v>1</v>
      </c>
      <c r="E308" s="26">
        <v>7355</v>
      </c>
      <c r="F308" s="26">
        <f t="shared" si="834"/>
        <v>7355</v>
      </c>
      <c r="G308" s="163">
        <f t="shared" si="835"/>
        <v>4839.59</v>
      </c>
      <c r="H308" s="24">
        <v>1</v>
      </c>
      <c r="I308" s="26">
        <v>1119</v>
      </c>
      <c r="J308" s="26">
        <f t="shared" si="836"/>
        <v>1119</v>
      </c>
      <c r="K308" s="163">
        <f t="shared" si="837"/>
        <v>736.30200000000002</v>
      </c>
      <c r="L308" s="49">
        <v>87.9</v>
      </c>
      <c r="M308" s="41">
        <v>347.6</v>
      </c>
      <c r="N308" s="26">
        <v>30</v>
      </c>
      <c r="O308" s="26">
        <f t="shared" si="838"/>
        <v>8656.6666666666679</v>
      </c>
      <c r="P308" s="163">
        <f t="shared" si="839"/>
        <v>5696.086666666668</v>
      </c>
      <c r="Q308" s="24">
        <v>50</v>
      </c>
      <c r="R308" s="41">
        <v>4.45</v>
      </c>
      <c r="S308" s="41">
        <f t="shared" si="840"/>
        <v>222.5</v>
      </c>
      <c r="T308" s="168">
        <f t="shared" si="841"/>
        <v>146.405</v>
      </c>
      <c r="U308" s="28"/>
      <c r="V308" s="221">
        <f t="shared" ref="V308" si="922">IF(U308=0,0,AVERAGE(B306:B308)*(U308)/1000)</f>
        <v>0</v>
      </c>
      <c r="W308" s="185">
        <v>9.1</v>
      </c>
      <c r="X308" s="27">
        <v>1</v>
      </c>
      <c r="Y308" s="26">
        <v>836</v>
      </c>
      <c r="Z308" s="186">
        <f t="shared" si="843"/>
        <v>836</v>
      </c>
      <c r="AA308" s="221">
        <f t="shared" si="851"/>
        <v>550.08799999999997</v>
      </c>
      <c r="AB308" s="49">
        <v>87.5</v>
      </c>
      <c r="AC308" s="41">
        <v>93.7</v>
      </c>
      <c r="AD308" s="26">
        <v>200</v>
      </c>
      <c r="AE308" s="186">
        <f t="shared" si="844"/>
        <v>31.000000000000014</v>
      </c>
      <c r="AF308" s="163">
        <f t="shared" si="852"/>
        <v>20.39800000000001</v>
      </c>
      <c r="AG308" s="224">
        <v>1</v>
      </c>
      <c r="AH308" s="41">
        <v>1.26</v>
      </c>
      <c r="AI308" s="187">
        <f t="shared" si="845"/>
        <v>1.26</v>
      </c>
      <c r="AJ308" s="168">
        <f t="shared" si="853"/>
        <v>0.82908000000000004</v>
      </c>
      <c r="AK308" s="870"/>
      <c r="AL308" s="731"/>
      <c r="AM308" s="163">
        <f t="shared" ref="AM308" si="923">IF(AL308=0,0,AVERAGE(B303:B308)*(AL308)/1000)</f>
        <v>0</v>
      </c>
      <c r="AN308" s="29">
        <f t="shared" si="781"/>
        <v>88.63358259687287</v>
      </c>
      <c r="AO308" s="25">
        <f t="shared" si="847"/>
        <v>99.641894493646504</v>
      </c>
      <c r="AP308" s="273">
        <f t="shared" si="848"/>
        <v>99.433707865168543</v>
      </c>
      <c r="AQ308" s="259">
        <v>53.05</v>
      </c>
      <c r="AR308" s="49"/>
      <c r="AS308" s="41"/>
      <c r="AT308" s="41"/>
      <c r="AU308" s="71">
        <f t="shared" si="849"/>
        <v>0</v>
      </c>
      <c r="AV308" s="222"/>
      <c r="AW308" s="199"/>
      <c r="AX308" s="7" t="s">
        <v>404</v>
      </c>
      <c r="AY308" s="188"/>
      <c r="AZ308" s="39"/>
      <c r="BA308" s="58"/>
      <c r="BB308" s="179">
        <f t="shared" si="798"/>
        <v>0</v>
      </c>
      <c r="BC308" s="163">
        <f t="shared" si="818"/>
        <v>0</v>
      </c>
      <c r="BD308" s="40"/>
      <c r="BE308" s="58"/>
      <c r="BF308" s="179">
        <f t="shared" si="799"/>
        <v>0</v>
      </c>
      <c r="BG308" s="163">
        <f t="shared" si="819"/>
        <v>0</v>
      </c>
      <c r="BH308" s="40" t="s">
        <v>94</v>
      </c>
      <c r="BI308" s="885">
        <v>0.01</v>
      </c>
      <c r="BJ308" s="163">
        <f t="shared" si="800"/>
        <v>3.29E-3</v>
      </c>
      <c r="BK308" s="40"/>
      <c r="BL308" s="61"/>
      <c r="BM308" s="179">
        <f t="shared" si="801"/>
        <v>0</v>
      </c>
      <c r="BN308" s="163">
        <f t="shared" si="820"/>
        <v>0</v>
      </c>
      <c r="BO308" s="39"/>
      <c r="BP308" s="57"/>
      <c r="BQ308" s="179">
        <f t="shared" si="802"/>
        <v>0</v>
      </c>
      <c r="BR308" s="163">
        <f t="shared" si="821"/>
        <v>0</v>
      </c>
      <c r="BS308" s="39"/>
      <c r="BT308" s="62"/>
      <c r="BU308" s="179">
        <f t="shared" si="803"/>
        <v>0</v>
      </c>
      <c r="BV308" s="163">
        <f t="shared" si="822"/>
        <v>0</v>
      </c>
      <c r="BW308" s="39"/>
      <c r="BX308" s="56"/>
      <c r="BY308" s="178">
        <f t="shared" si="804"/>
        <v>0</v>
      </c>
      <c r="BZ308" s="163">
        <f t="shared" si="823"/>
        <v>0</v>
      </c>
      <c r="CA308" s="40"/>
      <c r="CB308" s="58"/>
      <c r="CC308" s="179">
        <f t="shared" si="805"/>
        <v>0</v>
      </c>
      <c r="CD308" s="163">
        <f t="shared" si="824"/>
        <v>0</v>
      </c>
      <c r="CE308" s="39"/>
      <c r="CF308" s="62"/>
      <c r="CG308" s="179">
        <f t="shared" si="806"/>
        <v>0</v>
      </c>
      <c r="CH308" s="163">
        <f t="shared" si="825"/>
        <v>0</v>
      </c>
      <c r="CI308" s="39"/>
      <c r="CJ308" s="56"/>
      <c r="CK308" s="178">
        <f t="shared" si="807"/>
        <v>0</v>
      </c>
      <c r="CL308" s="163">
        <f t="shared" si="826"/>
        <v>0</v>
      </c>
      <c r="CM308" s="40"/>
      <c r="CN308" s="86"/>
      <c r="CO308" s="179">
        <f t="shared" si="808"/>
        <v>0</v>
      </c>
      <c r="CP308" s="163">
        <f t="shared" si="827"/>
        <v>0</v>
      </c>
      <c r="CQ308" s="228" t="s">
        <v>94</v>
      </c>
      <c r="CR308" s="61">
        <v>0.01</v>
      </c>
      <c r="CS308" s="167">
        <f t="shared" si="809"/>
        <v>3.29E-3</v>
      </c>
      <c r="CT308" s="40"/>
      <c r="CU308" s="59"/>
      <c r="CV308" s="179">
        <f t="shared" si="810"/>
        <v>0</v>
      </c>
      <c r="CW308" s="163">
        <f t="shared" si="828"/>
        <v>0</v>
      </c>
      <c r="CX308" s="39"/>
      <c r="CY308" s="189"/>
      <c r="CZ308" s="179">
        <f t="shared" si="811"/>
        <v>0</v>
      </c>
      <c r="DA308" s="163">
        <f t="shared" si="829"/>
        <v>0</v>
      </c>
      <c r="DB308" s="39"/>
      <c r="DC308" s="63"/>
      <c r="DD308" s="179">
        <f t="shared" si="812"/>
        <v>0</v>
      </c>
      <c r="DE308" s="163">
        <f t="shared" si="830"/>
        <v>0</v>
      </c>
      <c r="DF308" s="39"/>
      <c r="DG308" s="62"/>
      <c r="DH308" s="729">
        <f t="shared" si="813"/>
        <v>0</v>
      </c>
      <c r="DI308" s="72">
        <f t="shared" si="831"/>
        <v>0</v>
      </c>
      <c r="DJ308" s="40"/>
      <c r="DK308" s="59"/>
      <c r="DL308" s="163">
        <f t="shared" si="814"/>
        <v>0</v>
      </c>
      <c r="DM308" s="178">
        <f t="shared" si="832"/>
        <v>0</v>
      </c>
      <c r="DN308" s="39"/>
      <c r="DO308" s="63"/>
      <c r="DP308" s="179">
        <f t="shared" si="815"/>
        <v>0</v>
      </c>
      <c r="DQ308" s="221">
        <f t="shared" si="833"/>
        <v>0</v>
      </c>
      <c r="DR308" s="305"/>
    </row>
    <row r="309" spans="1:122" outlineLevel="1" x14ac:dyDescent="0.25">
      <c r="A309" s="46">
        <f t="shared" si="865"/>
        <v>43396</v>
      </c>
      <c r="B309" s="23">
        <v>981</v>
      </c>
      <c r="C309" s="185">
        <v>8</v>
      </c>
      <c r="D309" s="24">
        <v>1</v>
      </c>
      <c r="E309" s="26">
        <v>12100</v>
      </c>
      <c r="F309" s="26">
        <f t="shared" si="834"/>
        <v>12100</v>
      </c>
      <c r="G309" s="163">
        <f t="shared" si="835"/>
        <v>11870.1</v>
      </c>
      <c r="H309" s="24">
        <v>1</v>
      </c>
      <c r="I309" s="26">
        <v>855</v>
      </c>
      <c r="J309" s="26">
        <f t="shared" si="836"/>
        <v>855</v>
      </c>
      <c r="K309" s="163">
        <f t="shared" si="837"/>
        <v>838.755</v>
      </c>
      <c r="L309" s="49">
        <v>88.8</v>
      </c>
      <c r="M309" s="41">
        <v>472.8</v>
      </c>
      <c r="N309" s="26">
        <v>31</v>
      </c>
      <c r="O309" s="26">
        <f t="shared" si="838"/>
        <v>12387.096774193549</v>
      </c>
      <c r="P309" s="163">
        <f t="shared" si="839"/>
        <v>12151.741935483871</v>
      </c>
      <c r="Q309" s="24">
        <v>20</v>
      </c>
      <c r="R309" s="41">
        <v>14.1</v>
      </c>
      <c r="S309" s="41">
        <f t="shared" si="840"/>
        <v>282</v>
      </c>
      <c r="T309" s="168">
        <f t="shared" si="841"/>
        <v>276.642</v>
      </c>
      <c r="U309" s="28">
        <v>155</v>
      </c>
      <c r="V309" s="221">
        <f t="shared" ref="V309" si="924">IF(U309=0,0,IF(COUNT(B309)=0,0,(AVERAGE(B309)*U309/1000)))</f>
        <v>152.05500000000001</v>
      </c>
      <c r="W309" s="185">
        <v>9.1999999999999993</v>
      </c>
      <c r="X309" s="27">
        <v>1</v>
      </c>
      <c r="Y309" s="26">
        <v>545</v>
      </c>
      <c r="Z309" s="186">
        <f t="shared" si="843"/>
        <v>545</v>
      </c>
      <c r="AA309" s="221">
        <f t="shared" si="851"/>
        <v>534.64499999999998</v>
      </c>
      <c r="AB309" s="49">
        <v>87.4</v>
      </c>
      <c r="AC309" s="41">
        <v>89.3</v>
      </c>
      <c r="AD309" s="26">
        <v>96</v>
      </c>
      <c r="AE309" s="186">
        <f t="shared" si="844"/>
        <v>19.791666666666575</v>
      </c>
      <c r="AF309" s="163">
        <f t="shared" si="852"/>
        <v>19.41562499999991</v>
      </c>
      <c r="AG309" s="224">
        <v>1</v>
      </c>
      <c r="AH309" s="41">
        <v>0.73399999999999999</v>
      </c>
      <c r="AI309" s="187">
        <f t="shared" si="845"/>
        <v>0.73399999999999999</v>
      </c>
      <c r="AJ309" s="168">
        <f t="shared" si="853"/>
        <v>0.72005399999999997</v>
      </c>
      <c r="AK309" s="870"/>
      <c r="AL309" s="731">
        <v>13.6</v>
      </c>
      <c r="AM309" s="163">
        <f t="shared" ref="AM309" si="925">IF(AL309=0,0,AVERAGE(B302:B309)*(AL309)/1000)</f>
        <v>11.729028571428572</v>
      </c>
      <c r="AN309" s="29">
        <f t="shared" si="781"/>
        <v>95.495867768595048</v>
      </c>
      <c r="AO309" s="25">
        <f t="shared" si="847"/>
        <v>99.840223524305557</v>
      </c>
      <c r="AP309" s="273">
        <f t="shared" si="848"/>
        <v>99.739716312056743</v>
      </c>
      <c r="AQ309" s="73">
        <v>52.43</v>
      </c>
      <c r="AR309" s="49"/>
      <c r="AS309" s="41"/>
      <c r="AT309" s="41"/>
      <c r="AU309" s="72">
        <f t="shared" si="849"/>
        <v>0</v>
      </c>
      <c r="AV309" s="222"/>
      <c r="AW309" s="199"/>
      <c r="AX309" s="7" t="s">
        <v>356</v>
      </c>
      <c r="AY309" s="188"/>
      <c r="AZ309" s="39"/>
      <c r="BA309" s="58">
        <v>64</v>
      </c>
      <c r="BB309" s="179">
        <f t="shared" si="798"/>
        <v>62.783999999999999</v>
      </c>
      <c r="BC309" s="163">
        <f t="shared" si="818"/>
        <v>62.783999999999999</v>
      </c>
      <c r="BD309" s="40"/>
      <c r="BE309" s="58"/>
      <c r="BF309" s="179">
        <f t="shared" si="799"/>
        <v>0</v>
      </c>
      <c r="BG309" s="163">
        <f t="shared" si="819"/>
        <v>0</v>
      </c>
      <c r="BH309" s="40" t="s">
        <v>94</v>
      </c>
      <c r="BI309" s="885">
        <v>0.01</v>
      </c>
      <c r="BJ309" s="163">
        <f t="shared" si="800"/>
        <v>4.9050000000000005E-3</v>
      </c>
      <c r="BK309" s="40"/>
      <c r="BL309" s="61">
        <v>1.3775845799999999</v>
      </c>
      <c r="BM309" s="179">
        <f t="shared" si="801"/>
        <v>1.3514104729799998</v>
      </c>
      <c r="BN309" s="163">
        <f t="shared" si="820"/>
        <v>1.3514104729799998</v>
      </c>
      <c r="BO309" s="39"/>
      <c r="BP309" s="57">
        <v>197.63888499999999</v>
      </c>
      <c r="BQ309" s="179">
        <f t="shared" si="802"/>
        <v>193.88374618500001</v>
      </c>
      <c r="BR309" s="163">
        <f t="shared" si="821"/>
        <v>193.88374618500001</v>
      </c>
      <c r="BS309" s="39"/>
      <c r="BT309" s="62">
        <v>30.754095100000001</v>
      </c>
      <c r="BU309" s="179">
        <f t="shared" si="803"/>
        <v>30.169767293100001</v>
      </c>
      <c r="BV309" s="163">
        <f t="shared" si="822"/>
        <v>30.169767293100001</v>
      </c>
      <c r="BW309" s="39"/>
      <c r="BX309" s="56">
        <v>3.2630105</v>
      </c>
      <c r="BY309" s="178">
        <f t="shared" si="804"/>
        <v>3.2010133005000001</v>
      </c>
      <c r="BZ309" s="163">
        <f t="shared" si="823"/>
        <v>3.2010133005000001</v>
      </c>
      <c r="CA309" s="40" t="s">
        <v>94</v>
      </c>
      <c r="CB309" s="58">
        <v>0.13</v>
      </c>
      <c r="CC309" s="179">
        <f t="shared" si="805"/>
        <v>6.3765000000000002E-2</v>
      </c>
      <c r="CD309" s="163">
        <f t="shared" si="824"/>
        <v>0.12753</v>
      </c>
      <c r="CE309" s="39"/>
      <c r="CF309" s="892">
        <v>322.50503500000002</v>
      </c>
      <c r="CG309" s="179">
        <f t="shared" si="806"/>
        <v>316.37743933500002</v>
      </c>
      <c r="CH309" s="163">
        <f t="shared" si="825"/>
        <v>316.37743933500002</v>
      </c>
      <c r="CI309" s="39"/>
      <c r="CJ309" s="56">
        <v>1.1000000000000001</v>
      </c>
      <c r="CK309" s="178">
        <f t="shared" si="807"/>
        <v>1.0791000000000002</v>
      </c>
      <c r="CL309" s="163">
        <f t="shared" si="826"/>
        <v>1.0791000000000002</v>
      </c>
      <c r="CM309" s="40"/>
      <c r="CN309" s="86"/>
      <c r="CO309" s="179">
        <f t="shared" si="808"/>
        <v>0</v>
      </c>
      <c r="CP309" s="163">
        <f t="shared" si="827"/>
        <v>0</v>
      </c>
      <c r="CQ309" s="228" t="s">
        <v>94</v>
      </c>
      <c r="CR309" s="61">
        <v>0.01</v>
      </c>
      <c r="CS309" s="167">
        <f t="shared" si="809"/>
        <v>4.9050000000000005E-3</v>
      </c>
      <c r="CT309" s="40" t="s">
        <v>94</v>
      </c>
      <c r="CU309" s="59">
        <v>0.03</v>
      </c>
      <c r="CV309" s="179">
        <f t="shared" si="810"/>
        <v>1.4715000000000001E-2</v>
      </c>
      <c r="CW309" s="163">
        <f t="shared" si="828"/>
        <v>2.9430000000000001E-2</v>
      </c>
      <c r="CX309" s="39" t="s">
        <v>94</v>
      </c>
      <c r="CY309" s="189">
        <v>0.2</v>
      </c>
      <c r="CZ309" s="179">
        <f t="shared" si="811"/>
        <v>9.8100000000000007E-2</v>
      </c>
      <c r="DA309" s="163">
        <f t="shared" si="829"/>
        <v>0.19620000000000001</v>
      </c>
      <c r="DB309" s="39"/>
      <c r="DC309" s="63">
        <v>0.27383783499999997</v>
      </c>
      <c r="DD309" s="179">
        <f t="shared" si="812"/>
        <v>0.26863491613499996</v>
      </c>
      <c r="DE309" s="163">
        <f t="shared" si="830"/>
        <v>0.26863491613499996</v>
      </c>
      <c r="DF309" s="39" t="s">
        <v>94</v>
      </c>
      <c r="DG309" s="62">
        <v>0.15</v>
      </c>
      <c r="DH309" s="729">
        <f t="shared" si="813"/>
        <v>7.3575000000000002E-2</v>
      </c>
      <c r="DI309" s="72">
        <f t="shared" si="831"/>
        <v>0.14715</v>
      </c>
      <c r="DJ309" s="40" t="s">
        <v>94</v>
      </c>
      <c r="DK309" s="59">
        <v>0.03</v>
      </c>
      <c r="DL309" s="163">
        <f t="shared" si="814"/>
        <v>1.4715000000000001E-2</v>
      </c>
      <c r="DM309" s="178">
        <f t="shared" si="832"/>
        <v>2.9430000000000001E-2</v>
      </c>
      <c r="DN309" s="39"/>
      <c r="DO309" s="63">
        <v>1.0475589000000001</v>
      </c>
      <c r="DP309" s="179">
        <f t="shared" si="815"/>
        <v>1.0276552808999999</v>
      </c>
      <c r="DQ309" s="221">
        <f t="shared" si="833"/>
        <v>1.0276552808999999</v>
      </c>
      <c r="DR309" s="305"/>
    </row>
    <row r="310" spans="1:122" outlineLevel="1" x14ac:dyDescent="0.25">
      <c r="A310" s="46">
        <f t="shared" si="865"/>
        <v>43397</v>
      </c>
      <c r="B310" s="23">
        <v>924</v>
      </c>
      <c r="C310" s="185">
        <v>8</v>
      </c>
      <c r="D310" s="24">
        <v>1</v>
      </c>
      <c r="E310" s="26">
        <v>8779</v>
      </c>
      <c r="F310" s="26">
        <f t="shared" si="834"/>
        <v>8779</v>
      </c>
      <c r="G310" s="163">
        <f t="shared" si="835"/>
        <v>8111.7960000000003</v>
      </c>
      <c r="H310" s="24">
        <v>1</v>
      </c>
      <c r="I310" s="26">
        <v>752</v>
      </c>
      <c r="J310" s="26">
        <f t="shared" si="836"/>
        <v>752</v>
      </c>
      <c r="K310" s="163">
        <f t="shared" si="837"/>
        <v>694.84799999999996</v>
      </c>
      <c r="L310" s="49">
        <v>87.9</v>
      </c>
      <c r="M310" s="41">
        <v>369.5</v>
      </c>
      <c r="N310" s="26">
        <v>26</v>
      </c>
      <c r="O310" s="26">
        <f t="shared" si="838"/>
        <v>10830.76923076923</v>
      </c>
      <c r="P310" s="163">
        <f t="shared" si="839"/>
        <v>10007.630769230767</v>
      </c>
      <c r="Q310" s="24">
        <v>50</v>
      </c>
      <c r="R310" s="41">
        <v>5.26</v>
      </c>
      <c r="S310" s="41">
        <f t="shared" si="840"/>
        <v>263</v>
      </c>
      <c r="T310" s="168">
        <f t="shared" si="841"/>
        <v>243.012</v>
      </c>
      <c r="U310" s="28"/>
      <c r="V310" s="221">
        <f t="shared" ref="V310" si="926">IF(U310=0,0,AVERAGE(B308:B310)*(U310)/1000)</f>
        <v>0</v>
      </c>
      <c r="W310" s="185">
        <v>7.15</v>
      </c>
      <c r="X310" s="27">
        <v>1</v>
      </c>
      <c r="Y310" s="26">
        <v>524</v>
      </c>
      <c r="Z310" s="186">
        <f t="shared" si="843"/>
        <v>524</v>
      </c>
      <c r="AA310" s="221">
        <f t="shared" si="851"/>
        <v>484.17599999999999</v>
      </c>
      <c r="AB310" s="49">
        <v>86.5</v>
      </c>
      <c r="AC310" s="41">
        <v>89.2</v>
      </c>
      <c r="AD310" s="26">
        <v>100</v>
      </c>
      <c r="AE310" s="186">
        <f t="shared" si="844"/>
        <v>27.000000000000028</v>
      </c>
      <c r="AF310" s="163">
        <f t="shared" si="852"/>
        <v>24.948000000000025</v>
      </c>
      <c r="AG310" s="224">
        <v>1</v>
      </c>
      <c r="AH310" s="41">
        <v>0.68600000000000005</v>
      </c>
      <c r="AI310" s="187">
        <f t="shared" si="845"/>
        <v>0.68600000000000005</v>
      </c>
      <c r="AJ310" s="168">
        <f t="shared" si="853"/>
        <v>0.63386399999999998</v>
      </c>
      <c r="AK310" s="870"/>
      <c r="AL310" s="731"/>
      <c r="AM310" s="163">
        <f t="shared" ref="AM310" si="927">IF(AL310=0,0,AVERAGE(B305:B310)*(AL310)/1000)</f>
        <v>0</v>
      </c>
      <c r="AN310" s="29">
        <f t="shared" si="781"/>
        <v>94.031210844059686</v>
      </c>
      <c r="AO310" s="25">
        <f t="shared" si="847"/>
        <v>99.750710227272734</v>
      </c>
      <c r="AP310" s="273">
        <f t="shared" si="848"/>
        <v>99.739163498098875</v>
      </c>
      <c r="AQ310" s="259">
        <v>52.87</v>
      </c>
      <c r="AR310" s="49"/>
      <c r="AS310" s="41"/>
      <c r="AT310" s="41"/>
      <c r="AU310" s="71">
        <f t="shared" si="849"/>
        <v>0</v>
      </c>
      <c r="AV310" s="222"/>
      <c r="AW310" s="199"/>
      <c r="AX310" s="7" t="s">
        <v>357</v>
      </c>
      <c r="AY310" s="188"/>
      <c r="AZ310" s="39"/>
      <c r="BA310" s="58"/>
      <c r="BB310" s="179">
        <f t="shared" si="798"/>
        <v>0</v>
      </c>
      <c r="BC310" s="163">
        <f t="shared" si="818"/>
        <v>0</v>
      </c>
      <c r="BD310" s="40"/>
      <c r="BE310" s="58"/>
      <c r="BF310" s="179">
        <f t="shared" si="799"/>
        <v>0</v>
      </c>
      <c r="BG310" s="163">
        <f t="shared" si="819"/>
        <v>0</v>
      </c>
      <c r="BH310" s="40" t="s">
        <v>94</v>
      </c>
      <c r="BI310" s="885">
        <v>0.01</v>
      </c>
      <c r="BJ310" s="163">
        <f t="shared" si="800"/>
        <v>4.62E-3</v>
      </c>
      <c r="BK310" s="40"/>
      <c r="BL310" s="61"/>
      <c r="BM310" s="179">
        <f t="shared" si="801"/>
        <v>0</v>
      </c>
      <c r="BN310" s="163">
        <f t="shared" si="820"/>
        <v>0</v>
      </c>
      <c r="BO310" s="39"/>
      <c r="BP310" s="57"/>
      <c r="BQ310" s="179">
        <f t="shared" si="802"/>
        <v>0</v>
      </c>
      <c r="BR310" s="163">
        <f t="shared" si="821"/>
        <v>0</v>
      </c>
      <c r="BS310" s="39"/>
      <c r="BT310" s="62"/>
      <c r="BU310" s="179">
        <f t="shared" si="803"/>
        <v>0</v>
      </c>
      <c r="BV310" s="163">
        <f t="shared" si="822"/>
        <v>0</v>
      </c>
      <c r="BW310" s="39"/>
      <c r="BX310" s="56"/>
      <c r="BY310" s="178">
        <f t="shared" si="804"/>
        <v>0</v>
      </c>
      <c r="BZ310" s="163">
        <f t="shared" si="823"/>
        <v>0</v>
      </c>
      <c r="CA310" s="40"/>
      <c r="CB310" s="58"/>
      <c r="CC310" s="179">
        <f t="shared" si="805"/>
        <v>0</v>
      </c>
      <c r="CD310" s="163">
        <f t="shared" si="824"/>
        <v>0</v>
      </c>
      <c r="CE310" s="39"/>
      <c r="CF310" s="892"/>
      <c r="CG310" s="179">
        <f t="shared" si="806"/>
        <v>0</v>
      </c>
      <c r="CH310" s="163">
        <f t="shared" si="825"/>
        <v>0</v>
      </c>
      <c r="CI310" s="39"/>
      <c r="CJ310" s="56"/>
      <c r="CK310" s="178">
        <f t="shared" si="807"/>
        <v>0</v>
      </c>
      <c r="CL310" s="163">
        <f t="shared" si="826"/>
        <v>0</v>
      </c>
      <c r="CM310" s="40"/>
      <c r="CN310" s="86"/>
      <c r="CO310" s="179">
        <f t="shared" si="808"/>
        <v>0</v>
      </c>
      <c r="CP310" s="163">
        <f t="shared" si="827"/>
        <v>0</v>
      </c>
      <c r="CQ310" s="228" t="s">
        <v>94</v>
      </c>
      <c r="CR310" s="61">
        <v>0.01</v>
      </c>
      <c r="CS310" s="167">
        <f t="shared" si="809"/>
        <v>4.62E-3</v>
      </c>
      <c r="CT310" s="40"/>
      <c r="CU310" s="59"/>
      <c r="CV310" s="179">
        <f t="shared" si="810"/>
        <v>0</v>
      </c>
      <c r="CW310" s="163">
        <f t="shared" si="828"/>
        <v>0</v>
      </c>
      <c r="CX310" s="39"/>
      <c r="CY310" s="189"/>
      <c r="CZ310" s="179">
        <f t="shared" si="811"/>
        <v>0</v>
      </c>
      <c r="DA310" s="163">
        <f t="shared" si="829"/>
        <v>0</v>
      </c>
      <c r="DB310" s="39"/>
      <c r="DC310" s="63"/>
      <c r="DD310" s="179">
        <f t="shared" si="812"/>
        <v>0</v>
      </c>
      <c r="DE310" s="163">
        <f t="shared" si="830"/>
        <v>0</v>
      </c>
      <c r="DF310" s="39"/>
      <c r="DG310" s="62"/>
      <c r="DH310" s="729">
        <f t="shared" si="813"/>
        <v>0</v>
      </c>
      <c r="DI310" s="72">
        <f t="shared" si="831"/>
        <v>0</v>
      </c>
      <c r="DJ310" s="40"/>
      <c r="DK310" s="59"/>
      <c r="DL310" s="163">
        <f t="shared" si="814"/>
        <v>0</v>
      </c>
      <c r="DM310" s="178">
        <f t="shared" si="832"/>
        <v>0</v>
      </c>
      <c r="DN310" s="39"/>
      <c r="DO310" s="63"/>
      <c r="DP310" s="179">
        <f t="shared" si="815"/>
        <v>0</v>
      </c>
      <c r="DQ310" s="221">
        <f t="shared" si="833"/>
        <v>0</v>
      </c>
      <c r="DR310" s="305"/>
    </row>
    <row r="311" spans="1:122" outlineLevel="1" x14ac:dyDescent="0.25">
      <c r="A311" s="46">
        <f t="shared" si="865"/>
        <v>43398</v>
      </c>
      <c r="B311" s="23">
        <v>923</v>
      </c>
      <c r="C311" s="185">
        <v>7.9</v>
      </c>
      <c r="D311" s="24">
        <v>1</v>
      </c>
      <c r="E311" s="26">
        <v>9384</v>
      </c>
      <c r="F311" s="26">
        <f t="shared" si="834"/>
        <v>9384</v>
      </c>
      <c r="G311" s="163">
        <f t="shared" si="835"/>
        <v>8661.4320000000007</v>
      </c>
      <c r="H311" s="24">
        <v>1</v>
      </c>
      <c r="I311" s="26">
        <v>713</v>
      </c>
      <c r="J311" s="26">
        <f t="shared" si="836"/>
        <v>713</v>
      </c>
      <c r="K311" s="163">
        <f t="shared" si="837"/>
        <v>658.09900000000005</v>
      </c>
      <c r="L311" s="49">
        <v>87.1</v>
      </c>
      <c r="M311" s="41">
        <v>494.7</v>
      </c>
      <c r="N311" s="26">
        <v>29</v>
      </c>
      <c r="O311" s="26">
        <f t="shared" si="838"/>
        <v>14055.172413793103</v>
      </c>
      <c r="P311" s="163">
        <f t="shared" si="839"/>
        <v>12972.924137931033</v>
      </c>
      <c r="Q311" s="24">
        <v>20</v>
      </c>
      <c r="R311" s="41">
        <v>15.8</v>
      </c>
      <c r="S311" s="41">
        <f t="shared" si="840"/>
        <v>316</v>
      </c>
      <c r="T311" s="168">
        <f t="shared" si="841"/>
        <v>291.66800000000001</v>
      </c>
      <c r="U311" s="28"/>
      <c r="V311" s="221">
        <f t="shared" ref="V311" si="928">IF(U311=0,0,IF(COUNT(B311)=0,0,(AVERAGE(B311)*U311/1000)))</f>
        <v>0</v>
      </c>
      <c r="W311" s="185">
        <v>9</v>
      </c>
      <c r="X311" s="27">
        <v>1</v>
      </c>
      <c r="Y311" s="26">
        <v>357</v>
      </c>
      <c r="Z311" s="186">
        <f t="shared" si="843"/>
        <v>357</v>
      </c>
      <c r="AA311" s="221">
        <f t="shared" si="851"/>
        <v>329.51100000000002</v>
      </c>
      <c r="AB311" s="49">
        <v>87.5</v>
      </c>
      <c r="AC311" s="41">
        <v>89.4</v>
      </c>
      <c r="AD311" s="26">
        <v>100</v>
      </c>
      <c r="AE311" s="186">
        <f t="shared" si="844"/>
        <v>19.000000000000057</v>
      </c>
      <c r="AF311" s="163">
        <f t="shared" si="852"/>
        <v>17.537000000000052</v>
      </c>
      <c r="AG311" s="224">
        <v>1</v>
      </c>
      <c r="AH311" s="41">
        <v>0.626</v>
      </c>
      <c r="AI311" s="187">
        <f t="shared" si="845"/>
        <v>0.626</v>
      </c>
      <c r="AJ311" s="168">
        <f t="shared" si="853"/>
        <v>0.57779800000000003</v>
      </c>
      <c r="AK311" s="870"/>
      <c r="AL311" s="731"/>
      <c r="AM311" s="163">
        <f t="shared" ref="AM311" si="929">IF(AL311=0,0,AVERAGE(B304:B311)*(AL311)/1000)</f>
        <v>0</v>
      </c>
      <c r="AN311" s="29">
        <f t="shared" si="781"/>
        <v>96.195652173913047</v>
      </c>
      <c r="AO311" s="25">
        <f t="shared" si="847"/>
        <v>99.864818449460259</v>
      </c>
      <c r="AP311" s="273">
        <f t="shared" si="848"/>
        <v>99.801898734177215</v>
      </c>
      <c r="AQ311" s="73"/>
      <c r="AR311" s="49"/>
      <c r="AS311" s="41"/>
      <c r="AT311" s="41"/>
      <c r="AU311" s="72">
        <f t="shared" si="849"/>
        <v>0</v>
      </c>
      <c r="AV311" s="222"/>
      <c r="AW311" s="199"/>
      <c r="AX311" s="7" t="s">
        <v>405</v>
      </c>
      <c r="AY311" s="188"/>
      <c r="AZ311" s="39"/>
      <c r="BA311" s="58"/>
      <c r="BB311" s="179">
        <f t="shared" si="798"/>
        <v>0</v>
      </c>
      <c r="BC311" s="163">
        <f t="shared" si="818"/>
        <v>0</v>
      </c>
      <c r="BD311" s="40"/>
      <c r="BE311" s="58"/>
      <c r="BF311" s="179">
        <f t="shared" si="799"/>
        <v>0</v>
      </c>
      <c r="BG311" s="163">
        <f t="shared" si="819"/>
        <v>0</v>
      </c>
      <c r="BH311" s="40" t="s">
        <v>94</v>
      </c>
      <c r="BI311" s="885">
        <v>0.01</v>
      </c>
      <c r="BJ311" s="163">
        <f t="shared" si="800"/>
        <v>4.6150000000000002E-3</v>
      </c>
      <c r="BK311" s="40"/>
      <c r="BL311" s="61"/>
      <c r="BM311" s="179">
        <f t="shared" si="801"/>
        <v>0</v>
      </c>
      <c r="BN311" s="163">
        <f t="shared" si="820"/>
        <v>0</v>
      </c>
      <c r="BO311" s="39"/>
      <c r="BP311" s="57"/>
      <c r="BQ311" s="179">
        <f t="shared" si="802"/>
        <v>0</v>
      </c>
      <c r="BR311" s="163">
        <f t="shared" si="821"/>
        <v>0</v>
      </c>
      <c r="BS311" s="39"/>
      <c r="BT311" s="62"/>
      <c r="BU311" s="179">
        <f t="shared" si="803"/>
        <v>0</v>
      </c>
      <c r="BV311" s="163">
        <f t="shared" si="822"/>
        <v>0</v>
      </c>
      <c r="BW311" s="39"/>
      <c r="BX311" s="56"/>
      <c r="BY311" s="178">
        <f t="shared" si="804"/>
        <v>0</v>
      </c>
      <c r="BZ311" s="163">
        <f t="shared" si="823"/>
        <v>0</v>
      </c>
      <c r="CA311" s="40"/>
      <c r="CB311" s="58"/>
      <c r="CC311" s="179">
        <f t="shared" si="805"/>
        <v>0</v>
      </c>
      <c r="CD311" s="163">
        <f t="shared" si="824"/>
        <v>0</v>
      </c>
      <c r="CE311" s="39"/>
      <c r="CF311" s="62"/>
      <c r="CG311" s="179">
        <f t="shared" si="806"/>
        <v>0</v>
      </c>
      <c r="CH311" s="163">
        <f t="shared" si="825"/>
        <v>0</v>
      </c>
      <c r="CI311" s="39"/>
      <c r="CJ311" s="56"/>
      <c r="CK311" s="178">
        <f t="shared" si="807"/>
        <v>0</v>
      </c>
      <c r="CL311" s="163">
        <f t="shared" si="826"/>
        <v>0</v>
      </c>
      <c r="CM311" s="40"/>
      <c r="CN311" s="86"/>
      <c r="CO311" s="179">
        <f t="shared" si="808"/>
        <v>0</v>
      </c>
      <c r="CP311" s="163">
        <f t="shared" si="827"/>
        <v>0</v>
      </c>
      <c r="CQ311" s="228" t="s">
        <v>94</v>
      </c>
      <c r="CR311" s="61">
        <v>0.01</v>
      </c>
      <c r="CS311" s="167">
        <f t="shared" si="809"/>
        <v>4.6150000000000002E-3</v>
      </c>
      <c r="CT311" s="40"/>
      <c r="CU311" s="59"/>
      <c r="CV311" s="179">
        <f t="shared" si="810"/>
        <v>0</v>
      </c>
      <c r="CW311" s="163">
        <f t="shared" si="828"/>
        <v>0</v>
      </c>
      <c r="CX311" s="39"/>
      <c r="CY311" s="189"/>
      <c r="CZ311" s="179">
        <f t="shared" si="811"/>
        <v>0</v>
      </c>
      <c r="DA311" s="163">
        <f t="shared" si="829"/>
        <v>0</v>
      </c>
      <c r="DB311" s="39"/>
      <c r="DC311" s="63"/>
      <c r="DD311" s="179">
        <f t="shared" si="812"/>
        <v>0</v>
      </c>
      <c r="DE311" s="163">
        <f t="shared" si="830"/>
        <v>0</v>
      </c>
      <c r="DF311" s="39"/>
      <c r="DG311" s="62"/>
      <c r="DH311" s="729">
        <f t="shared" si="813"/>
        <v>0</v>
      </c>
      <c r="DI311" s="72">
        <f t="shared" si="831"/>
        <v>0</v>
      </c>
      <c r="DJ311" s="40"/>
      <c r="DK311" s="59"/>
      <c r="DL311" s="163">
        <f t="shared" si="814"/>
        <v>0</v>
      </c>
      <c r="DM311" s="178">
        <f t="shared" si="832"/>
        <v>0</v>
      </c>
      <c r="DN311" s="39"/>
      <c r="DO311" s="63"/>
      <c r="DP311" s="179">
        <f t="shared" si="815"/>
        <v>0</v>
      </c>
      <c r="DQ311" s="221">
        <f t="shared" si="833"/>
        <v>0</v>
      </c>
      <c r="DR311" s="305"/>
    </row>
    <row r="312" spans="1:122" outlineLevel="1" x14ac:dyDescent="0.25">
      <c r="A312" s="46">
        <f t="shared" si="865"/>
        <v>43399</v>
      </c>
      <c r="B312" s="23"/>
      <c r="C312" s="185"/>
      <c r="D312" s="24">
        <v>1</v>
      </c>
      <c r="E312" s="26"/>
      <c r="F312" s="26">
        <f t="shared" si="834"/>
        <v>0</v>
      </c>
      <c r="G312" s="163">
        <f t="shared" si="835"/>
        <v>0</v>
      </c>
      <c r="H312" s="24">
        <v>1</v>
      </c>
      <c r="I312" s="26"/>
      <c r="J312" s="26">
        <f t="shared" ref="J312" si="930">IF(I312=0,0,(I312*H312))</f>
        <v>0</v>
      </c>
      <c r="K312" s="163">
        <f t="shared" ref="K312" si="931">IF(J312=0,0,IF(B312=0,0,J312*B312/1000))</f>
        <v>0</v>
      </c>
      <c r="L312" s="49"/>
      <c r="M312" s="41"/>
      <c r="N312" s="26">
        <v>30</v>
      </c>
      <c r="O312" s="26">
        <f t="shared" si="838"/>
        <v>0</v>
      </c>
      <c r="P312" s="163">
        <f t="shared" si="839"/>
        <v>0</v>
      </c>
      <c r="Q312" s="24">
        <v>20</v>
      </c>
      <c r="R312" s="41"/>
      <c r="S312" s="41">
        <f t="shared" si="840"/>
        <v>0</v>
      </c>
      <c r="T312" s="168">
        <f t="shared" si="841"/>
        <v>0</v>
      </c>
      <c r="U312" s="28"/>
      <c r="V312" s="221">
        <f t="shared" ref="V312" si="932">IF(U312=0,0,AVERAGE(B310:B312)*(U312)/1000)</f>
        <v>0</v>
      </c>
      <c r="W312" s="185"/>
      <c r="X312" s="27">
        <v>1</v>
      </c>
      <c r="Y312" s="26"/>
      <c r="Z312" s="186">
        <f t="shared" si="843"/>
        <v>0</v>
      </c>
      <c r="AA312" s="221">
        <f t="shared" si="851"/>
        <v>0</v>
      </c>
      <c r="AB312" s="49"/>
      <c r="AC312" s="41"/>
      <c r="AD312" s="26">
        <v>100</v>
      </c>
      <c r="AE312" s="186">
        <f t="shared" si="844"/>
        <v>0</v>
      </c>
      <c r="AF312" s="163">
        <f t="shared" si="852"/>
        <v>0</v>
      </c>
      <c r="AG312" s="224">
        <v>1</v>
      </c>
      <c r="AH312" s="41"/>
      <c r="AI312" s="187">
        <f t="shared" si="845"/>
        <v>0</v>
      </c>
      <c r="AJ312" s="168">
        <f t="shared" si="853"/>
        <v>0</v>
      </c>
      <c r="AK312" s="870"/>
      <c r="AL312" s="731"/>
      <c r="AM312" s="163">
        <f t="shared" ref="AM312" si="933">IF(AL312=0,0,AVERAGE(B307:B312)*(AL312)/1000)</f>
        <v>0</v>
      </c>
      <c r="AN312" s="29">
        <f t="shared" si="781"/>
        <v>0</v>
      </c>
      <c r="AO312" s="25">
        <f t="shared" si="847"/>
        <v>0</v>
      </c>
      <c r="AP312" s="273">
        <f t="shared" si="848"/>
        <v>0</v>
      </c>
      <c r="AQ312" s="259"/>
      <c r="AR312" s="49"/>
      <c r="AS312" s="41"/>
      <c r="AT312" s="41"/>
      <c r="AU312" s="71">
        <f t="shared" si="849"/>
        <v>0</v>
      </c>
      <c r="AV312" s="222"/>
      <c r="AW312" s="199"/>
      <c r="AX312" s="7"/>
      <c r="AY312" s="188"/>
      <c r="AZ312" s="39"/>
      <c r="BA312" s="58"/>
      <c r="BB312" s="179">
        <f t="shared" si="798"/>
        <v>0</v>
      </c>
      <c r="BC312" s="163">
        <f t="shared" si="818"/>
        <v>0</v>
      </c>
      <c r="BD312" s="40"/>
      <c r="BE312" s="58"/>
      <c r="BF312" s="179">
        <f t="shared" si="799"/>
        <v>0</v>
      </c>
      <c r="BG312" s="163">
        <f t="shared" si="819"/>
        <v>0</v>
      </c>
      <c r="BH312" s="40"/>
      <c r="BI312" s="885"/>
      <c r="BJ312" s="163">
        <f t="shared" si="800"/>
        <v>0</v>
      </c>
      <c r="BK312" s="40"/>
      <c r="BL312" s="61"/>
      <c r="BM312" s="179">
        <f t="shared" si="801"/>
        <v>0</v>
      </c>
      <c r="BN312" s="163">
        <f t="shared" si="820"/>
        <v>0</v>
      </c>
      <c r="BO312" s="39"/>
      <c r="BP312" s="57"/>
      <c r="BQ312" s="179">
        <f t="shared" si="802"/>
        <v>0</v>
      </c>
      <c r="BR312" s="163">
        <f t="shared" si="821"/>
        <v>0</v>
      </c>
      <c r="BS312" s="39"/>
      <c r="BT312" s="62"/>
      <c r="BU312" s="179">
        <f t="shared" si="803"/>
        <v>0</v>
      </c>
      <c r="BV312" s="163">
        <f t="shared" si="822"/>
        <v>0</v>
      </c>
      <c r="BW312" s="39"/>
      <c r="BX312" s="56"/>
      <c r="BY312" s="178">
        <f t="shared" si="804"/>
        <v>0</v>
      </c>
      <c r="BZ312" s="163">
        <f t="shared" si="823"/>
        <v>0</v>
      </c>
      <c r="CA312" s="40"/>
      <c r="CB312" s="58"/>
      <c r="CC312" s="179">
        <f t="shared" si="805"/>
        <v>0</v>
      </c>
      <c r="CD312" s="163">
        <f t="shared" si="824"/>
        <v>0</v>
      </c>
      <c r="CE312" s="39"/>
      <c r="CF312" s="62"/>
      <c r="CG312" s="179">
        <f t="shared" si="806"/>
        <v>0</v>
      </c>
      <c r="CH312" s="163">
        <f t="shared" si="825"/>
        <v>0</v>
      </c>
      <c r="CI312" s="39"/>
      <c r="CJ312" s="56"/>
      <c r="CK312" s="178">
        <f t="shared" si="807"/>
        <v>0</v>
      </c>
      <c r="CL312" s="163">
        <f t="shared" si="826"/>
        <v>0</v>
      </c>
      <c r="CM312" s="40"/>
      <c r="CN312" s="86"/>
      <c r="CO312" s="179">
        <f t="shared" si="808"/>
        <v>0</v>
      </c>
      <c r="CP312" s="163">
        <f t="shared" si="827"/>
        <v>0</v>
      </c>
      <c r="CQ312" s="228"/>
      <c r="CR312" s="61"/>
      <c r="CS312" s="167">
        <f t="shared" si="809"/>
        <v>0</v>
      </c>
      <c r="CT312" s="40"/>
      <c r="CU312" s="59"/>
      <c r="CV312" s="179">
        <f t="shared" si="810"/>
        <v>0</v>
      </c>
      <c r="CW312" s="163">
        <f t="shared" si="828"/>
        <v>0</v>
      </c>
      <c r="CX312" s="39"/>
      <c r="CY312" s="189"/>
      <c r="CZ312" s="179">
        <f t="shared" si="811"/>
        <v>0</v>
      </c>
      <c r="DA312" s="163">
        <f t="shared" si="829"/>
        <v>0</v>
      </c>
      <c r="DB312" s="39"/>
      <c r="DC312" s="63"/>
      <c r="DD312" s="179">
        <f t="shared" si="812"/>
        <v>0</v>
      </c>
      <c r="DE312" s="163">
        <f t="shared" si="830"/>
        <v>0</v>
      </c>
      <c r="DF312" s="39"/>
      <c r="DG312" s="62"/>
      <c r="DH312" s="729">
        <f t="shared" si="813"/>
        <v>0</v>
      </c>
      <c r="DI312" s="72">
        <f t="shared" si="831"/>
        <v>0</v>
      </c>
      <c r="DJ312" s="40"/>
      <c r="DK312" s="59"/>
      <c r="DL312" s="163">
        <f t="shared" si="814"/>
        <v>0</v>
      </c>
      <c r="DM312" s="178">
        <f t="shared" si="832"/>
        <v>0</v>
      </c>
      <c r="DN312" s="39"/>
      <c r="DO312" s="63"/>
      <c r="DP312" s="179">
        <f t="shared" si="815"/>
        <v>0</v>
      </c>
      <c r="DQ312" s="221">
        <f t="shared" si="833"/>
        <v>0</v>
      </c>
      <c r="DR312" s="305"/>
    </row>
    <row r="313" spans="1:122" outlineLevel="1" x14ac:dyDescent="0.25">
      <c r="A313" s="46">
        <f t="shared" si="865"/>
        <v>43400</v>
      </c>
      <c r="B313" s="23">
        <v>1404</v>
      </c>
      <c r="C313" s="185">
        <v>7.9</v>
      </c>
      <c r="D313" s="24">
        <v>1</v>
      </c>
      <c r="E313" s="26">
        <v>10350</v>
      </c>
      <c r="F313" s="26">
        <f t="shared" si="834"/>
        <v>10350</v>
      </c>
      <c r="G313" s="163">
        <f t="shared" si="835"/>
        <v>14531.4</v>
      </c>
      <c r="H313" s="24">
        <v>1</v>
      </c>
      <c r="I313" s="26">
        <v>1064</v>
      </c>
      <c r="J313" s="26">
        <f t="shared" si="836"/>
        <v>1064</v>
      </c>
      <c r="K313" s="163">
        <f t="shared" si="837"/>
        <v>1493.856</v>
      </c>
      <c r="L313" s="49">
        <v>86.8</v>
      </c>
      <c r="M313" s="41">
        <v>592.9</v>
      </c>
      <c r="N313" s="26">
        <v>35</v>
      </c>
      <c r="O313" s="26">
        <f t="shared" si="838"/>
        <v>14459.999999999998</v>
      </c>
      <c r="P313" s="163">
        <f t="shared" si="839"/>
        <v>20301.839999999997</v>
      </c>
      <c r="Q313" s="24">
        <v>20</v>
      </c>
      <c r="R313" s="41">
        <v>18.5</v>
      </c>
      <c r="S313" s="41">
        <f t="shared" si="840"/>
        <v>370</v>
      </c>
      <c r="T313" s="168">
        <f t="shared" si="841"/>
        <v>519.48</v>
      </c>
      <c r="U313" s="28"/>
      <c r="V313" s="221">
        <f t="shared" ref="V313" si="934">IF(U313=0,0,IF(COUNT(B313)=0,0,(AVERAGE(B313)*U313/1000)))</f>
        <v>0</v>
      </c>
      <c r="W313" s="185">
        <v>9</v>
      </c>
      <c r="X313" s="27">
        <v>1</v>
      </c>
      <c r="Y313" s="26">
        <v>607</v>
      </c>
      <c r="Z313" s="186">
        <f t="shared" si="843"/>
        <v>607</v>
      </c>
      <c r="AA313" s="221">
        <f t="shared" si="851"/>
        <v>852.22799999999995</v>
      </c>
      <c r="AB313" s="49">
        <v>87.7</v>
      </c>
      <c r="AC313" s="41">
        <v>91.4</v>
      </c>
      <c r="AD313" s="26">
        <v>94</v>
      </c>
      <c r="AE313" s="186">
        <f t="shared" si="844"/>
        <v>39.361702127659605</v>
      </c>
      <c r="AF313" s="163">
        <f t="shared" si="852"/>
        <v>55.263829787234087</v>
      </c>
      <c r="AG313" s="224">
        <v>1</v>
      </c>
      <c r="AH313" s="41">
        <v>1.07</v>
      </c>
      <c r="AI313" s="187">
        <f t="shared" si="845"/>
        <v>1.07</v>
      </c>
      <c r="AJ313" s="168">
        <f t="shared" si="853"/>
        <v>1.5022800000000003</v>
      </c>
      <c r="AK313" s="870"/>
      <c r="AL313" s="731"/>
      <c r="AM313" s="163">
        <f t="shared" ref="AM313" si="935">IF(AL313=0,0,AVERAGE(B306:B313)*(AL313)/1000)</f>
        <v>0</v>
      </c>
      <c r="AN313" s="29">
        <f t="shared" si="781"/>
        <v>94.135265700483089</v>
      </c>
      <c r="AO313" s="25">
        <f t="shared" si="847"/>
        <v>99.727789058591569</v>
      </c>
      <c r="AP313" s="273">
        <f t="shared" si="848"/>
        <v>99.710810810810813</v>
      </c>
      <c r="AQ313" s="73">
        <v>52</v>
      </c>
      <c r="AR313" s="49"/>
      <c r="AS313" s="41"/>
      <c r="AT313" s="41"/>
      <c r="AU313" s="72">
        <f t="shared" si="849"/>
        <v>0</v>
      </c>
      <c r="AV313" s="222"/>
      <c r="AW313" s="199"/>
      <c r="AX313" s="7" t="s">
        <v>358</v>
      </c>
      <c r="AY313" s="188"/>
      <c r="AZ313" s="39"/>
      <c r="BA313" s="58"/>
      <c r="BB313" s="179">
        <f t="shared" si="798"/>
        <v>0</v>
      </c>
      <c r="BC313" s="163">
        <f t="shared" si="818"/>
        <v>0</v>
      </c>
      <c r="BD313" s="40"/>
      <c r="BE313" s="58"/>
      <c r="BF313" s="179">
        <f t="shared" si="799"/>
        <v>0</v>
      </c>
      <c r="BG313" s="163">
        <f t="shared" si="819"/>
        <v>0</v>
      </c>
      <c r="BH313" s="40" t="s">
        <v>94</v>
      </c>
      <c r="BI313" s="885">
        <v>0.01</v>
      </c>
      <c r="BJ313" s="163">
        <f t="shared" si="800"/>
        <v>7.0200000000000002E-3</v>
      </c>
      <c r="BK313" s="40"/>
      <c r="BL313" s="61"/>
      <c r="BM313" s="179">
        <f t="shared" si="801"/>
        <v>0</v>
      </c>
      <c r="BN313" s="163">
        <f t="shared" si="820"/>
        <v>0</v>
      </c>
      <c r="BO313" s="39"/>
      <c r="BP313" s="57"/>
      <c r="BQ313" s="179">
        <f t="shared" si="802"/>
        <v>0</v>
      </c>
      <c r="BR313" s="163">
        <f t="shared" si="821"/>
        <v>0</v>
      </c>
      <c r="BS313" s="39"/>
      <c r="BT313" s="62"/>
      <c r="BU313" s="179">
        <f t="shared" si="803"/>
        <v>0</v>
      </c>
      <c r="BV313" s="163">
        <f t="shared" si="822"/>
        <v>0</v>
      </c>
      <c r="BW313" s="39"/>
      <c r="BX313" s="56"/>
      <c r="BY313" s="178">
        <f t="shared" si="804"/>
        <v>0</v>
      </c>
      <c r="BZ313" s="163">
        <f t="shared" si="823"/>
        <v>0</v>
      </c>
      <c r="CA313" s="40"/>
      <c r="CB313" s="58"/>
      <c r="CC313" s="179">
        <f t="shared" si="805"/>
        <v>0</v>
      </c>
      <c r="CD313" s="163">
        <f t="shared" si="824"/>
        <v>0</v>
      </c>
      <c r="CE313" s="39"/>
      <c r="CF313" s="62"/>
      <c r="CG313" s="179">
        <f t="shared" si="806"/>
        <v>0</v>
      </c>
      <c r="CH313" s="163">
        <f t="shared" si="825"/>
        <v>0</v>
      </c>
      <c r="CI313" s="39"/>
      <c r="CJ313" s="56"/>
      <c r="CK313" s="178">
        <f t="shared" si="807"/>
        <v>0</v>
      </c>
      <c r="CL313" s="163">
        <f t="shared" si="826"/>
        <v>0</v>
      </c>
      <c r="CM313" s="40"/>
      <c r="CN313" s="86"/>
      <c r="CO313" s="179">
        <f t="shared" si="808"/>
        <v>0</v>
      </c>
      <c r="CP313" s="163">
        <f t="shared" si="827"/>
        <v>0</v>
      </c>
      <c r="CQ313" s="228" t="s">
        <v>94</v>
      </c>
      <c r="CR313" s="61">
        <v>0.01</v>
      </c>
      <c r="CS313" s="167">
        <f t="shared" si="809"/>
        <v>7.0200000000000002E-3</v>
      </c>
      <c r="CT313" s="40"/>
      <c r="CU313" s="59"/>
      <c r="CV313" s="179">
        <f t="shared" si="810"/>
        <v>0</v>
      </c>
      <c r="CW313" s="163">
        <f t="shared" si="828"/>
        <v>0</v>
      </c>
      <c r="CX313" s="39"/>
      <c r="CY313" s="189"/>
      <c r="CZ313" s="179">
        <f t="shared" si="811"/>
        <v>0</v>
      </c>
      <c r="DA313" s="163">
        <f t="shared" si="829"/>
        <v>0</v>
      </c>
      <c r="DB313" s="39"/>
      <c r="DC313" s="63"/>
      <c r="DD313" s="179">
        <f t="shared" si="812"/>
        <v>0</v>
      </c>
      <c r="DE313" s="163">
        <f t="shared" si="830"/>
        <v>0</v>
      </c>
      <c r="DF313" s="39"/>
      <c r="DG313" s="62"/>
      <c r="DH313" s="729">
        <f t="shared" si="813"/>
        <v>0</v>
      </c>
      <c r="DI313" s="72">
        <f t="shared" si="831"/>
        <v>0</v>
      </c>
      <c r="DJ313" s="40"/>
      <c r="DK313" s="59"/>
      <c r="DL313" s="163">
        <f t="shared" si="814"/>
        <v>0</v>
      </c>
      <c r="DM313" s="178">
        <f t="shared" si="832"/>
        <v>0</v>
      </c>
      <c r="DN313" s="39"/>
      <c r="DO313" s="63"/>
      <c r="DP313" s="179">
        <f t="shared" si="815"/>
        <v>0</v>
      </c>
      <c r="DQ313" s="221">
        <f t="shared" si="833"/>
        <v>0</v>
      </c>
      <c r="DR313" s="305"/>
    </row>
    <row r="314" spans="1:122" outlineLevel="1" x14ac:dyDescent="0.25">
      <c r="A314" s="46">
        <f t="shared" si="865"/>
        <v>43401</v>
      </c>
      <c r="B314" s="23">
        <v>206</v>
      </c>
      <c r="C314" s="185">
        <v>8.1</v>
      </c>
      <c r="D314" s="24">
        <v>1</v>
      </c>
      <c r="E314" s="26">
        <v>10390</v>
      </c>
      <c r="F314" s="26">
        <f t="shared" si="834"/>
        <v>10390</v>
      </c>
      <c r="G314" s="163">
        <f t="shared" si="835"/>
        <v>2140.34</v>
      </c>
      <c r="H314" s="24">
        <v>1</v>
      </c>
      <c r="I314" s="26">
        <v>1122</v>
      </c>
      <c r="J314" s="26">
        <f t="shared" si="836"/>
        <v>1122</v>
      </c>
      <c r="K314" s="163">
        <f t="shared" si="837"/>
        <v>231.13200000000001</v>
      </c>
      <c r="L314" s="49">
        <v>87.1</v>
      </c>
      <c r="M314" s="41">
        <v>562.1</v>
      </c>
      <c r="N314" s="26">
        <v>36</v>
      </c>
      <c r="O314" s="26">
        <f t="shared" si="838"/>
        <v>13194.444444444445</v>
      </c>
      <c r="P314" s="163">
        <f t="shared" si="839"/>
        <v>2718.0555555555557</v>
      </c>
      <c r="Q314" s="24">
        <v>20</v>
      </c>
      <c r="R314" s="41">
        <v>17.8</v>
      </c>
      <c r="S314" s="41">
        <f t="shared" si="840"/>
        <v>356</v>
      </c>
      <c r="T314" s="168">
        <f t="shared" si="841"/>
        <v>73.335999999999999</v>
      </c>
      <c r="U314" s="28"/>
      <c r="V314" s="221">
        <f t="shared" ref="V314" si="936">IF(U314=0,0,AVERAGE(B312:B314)*(U314)/1000)</f>
        <v>0</v>
      </c>
      <c r="W314" s="185">
        <v>9.3000000000000007</v>
      </c>
      <c r="X314" s="27">
        <v>1</v>
      </c>
      <c r="Y314" s="26">
        <v>777</v>
      </c>
      <c r="Z314" s="186">
        <f t="shared" si="843"/>
        <v>777</v>
      </c>
      <c r="AA314" s="221">
        <f t="shared" si="851"/>
        <v>160.06200000000001</v>
      </c>
      <c r="AB314" s="49">
        <v>86.3</v>
      </c>
      <c r="AC314" s="41">
        <v>90.2</v>
      </c>
      <c r="AD314" s="26">
        <v>95</v>
      </c>
      <c r="AE314" s="186">
        <f t="shared" si="844"/>
        <v>41.052631578947427</v>
      </c>
      <c r="AF314" s="163">
        <f t="shared" si="852"/>
        <v>8.4568421052631688</v>
      </c>
      <c r="AG314" s="224">
        <v>1</v>
      </c>
      <c r="AH314" s="41">
        <v>1.57</v>
      </c>
      <c r="AI314" s="187">
        <f t="shared" si="845"/>
        <v>1.57</v>
      </c>
      <c r="AJ314" s="168">
        <f t="shared" si="853"/>
        <v>0.32342000000000004</v>
      </c>
      <c r="AK314" s="870"/>
      <c r="AL314" s="731"/>
      <c r="AM314" s="163">
        <f t="shared" ref="AM314" si="937">IF(AL314=0,0,AVERAGE(B309:B314)*(AL314)/1000)</f>
        <v>0</v>
      </c>
      <c r="AN314" s="29">
        <f t="shared" si="781"/>
        <v>92.521655437921083</v>
      </c>
      <c r="AO314" s="25">
        <f t="shared" si="847"/>
        <v>99.688864265927975</v>
      </c>
      <c r="AP314" s="273">
        <f t="shared" si="848"/>
        <v>99.55898876404494</v>
      </c>
      <c r="AQ314" s="259">
        <v>52.7</v>
      </c>
      <c r="AR314" s="49"/>
      <c r="AS314" s="41"/>
      <c r="AT314" s="41"/>
      <c r="AU314" s="71">
        <f t="shared" si="849"/>
        <v>0</v>
      </c>
      <c r="AV314" s="222"/>
      <c r="AW314" s="199"/>
      <c r="AX314" s="7"/>
      <c r="AY314" s="188"/>
      <c r="AZ314" s="39"/>
      <c r="BA314" s="58"/>
      <c r="BB314" s="179">
        <f t="shared" si="798"/>
        <v>0</v>
      </c>
      <c r="BC314" s="163">
        <f t="shared" si="818"/>
        <v>0</v>
      </c>
      <c r="BD314" s="40"/>
      <c r="BE314" s="58"/>
      <c r="BF314" s="179">
        <f t="shared" si="799"/>
        <v>0</v>
      </c>
      <c r="BG314" s="163">
        <f t="shared" si="819"/>
        <v>0</v>
      </c>
      <c r="BH314" s="40" t="s">
        <v>94</v>
      </c>
      <c r="BI314" s="885">
        <v>0.01</v>
      </c>
      <c r="BJ314" s="163">
        <f t="shared" si="800"/>
        <v>1.0300000000000001E-3</v>
      </c>
      <c r="BK314" s="40"/>
      <c r="BL314" s="61"/>
      <c r="BM314" s="179">
        <f t="shared" si="801"/>
        <v>0</v>
      </c>
      <c r="BN314" s="163">
        <f t="shared" si="820"/>
        <v>0</v>
      </c>
      <c r="BO314" s="39"/>
      <c r="BP314" s="57"/>
      <c r="BQ314" s="179">
        <f t="shared" si="802"/>
        <v>0</v>
      </c>
      <c r="BR314" s="163">
        <f t="shared" si="821"/>
        <v>0</v>
      </c>
      <c r="BS314" s="39"/>
      <c r="BT314" s="62"/>
      <c r="BU314" s="179">
        <f t="shared" si="803"/>
        <v>0</v>
      </c>
      <c r="BV314" s="163">
        <f t="shared" si="822"/>
        <v>0</v>
      </c>
      <c r="BW314" s="39"/>
      <c r="BX314" s="56"/>
      <c r="BY314" s="178">
        <f t="shared" si="804"/>
        <v>0</v>
      </c>
      <c r="BZ314" s="163">
        <f t="shared" si="823"/>
        <v>0</v>
      </c>
      <c r="CA314" s="40"/>
      <c r="CB314" s="58"/>
      <c r="CC314" s="179">
        <f t="shared" si="805"/>
        <v>0</v>
      </c>
      <c r="CD314" s="163">
        <f t="shared" si="824"/>
        <v>0</v>
      </c>
      <c r="CE314" s="39"/>
      <c r="CF314" s="62"/>
      <c r="CG314" s="179">
        <f t="shared" si="806"/>
        <v>0</v>
      </c>
      <c r="CH314" s="163">
        <f t="shared" si="825"/>
        <v>0</v>
      </c>
      <c r="CI314" s="39"/>
      <c r="CJ314" s="56"/>
      <c r="CK314" s="178">
        <f t="shared" si="807"/>
        <v>0</v>
      </c>
      <c r="CL314" s="163">
        <f t="shared" si="826"/>
        <v>0</v>
      </c>
      <c r="CM314" s="40"/>
      <c r="CN314" s="86"/>
      <c r="CO314" s="179">
        <f t="shared" si="808"/>
        <v>0</v>
      </c>
      <c r="CP314" s="163">
        <f t="shared" si="827"/>
        <v>0</v>
      </c>
      <c r="CQ314" s="228" t="s">
        <v>94</v>
      </c>
      <c r="CR314" s="61">
        <v>0.01</v>
      </c>
      <c r="CS314" s="167">
        <f t="shared" si="809"/>
        <v>1.0300000000000001E-3</v>
      </c>
      <c r="CT314" s="40"/>
      <c r="CU314" s="59"/>
      <c r="CV314" s="179">
        <f t="shared" si="810"/>
        <v>0</v>
      </c>
      <c r="CW314" s="163">
        <f t="shared" si="828"/>
        <v>0</v>
      </c>
      <c r="CX314" s="39"/>
      <c r="CY314" s="189"/>
      <c r="CZ314" s="179">
        <f t="shared" si="811"/>
        <v>0</v>
      </c>
      <c r="DA314" s="163">
        <f t="shared" si="829"/>
        <v>0</v>
      </c>
      <c r="DB314" s="39"/>
      <c r="DC314" s="63"/>
      <c r="DD314" s="179">
        <f t="shared" si="812"/>
        <v>0</v>
      </c>
      <c r="DE314" s="163">
        <f t="shared" si="830"/>
        <v>0</v>
      </c>
      <c r="DF314" s="39"/>
      <c r="DG314" s="62"/>
      <c r="DH314" s="729">
        <f t="shared" si="813"/>
        <v>0</v>
      </c>
      <c r="DI314" s="72">
        <f t="shared" si="831"/>
        <v>0</v>
      </c>
      <c r="DJ314" s="40"/>
      <c r="DK314" s="59"/>
      <c r="DL314" s="163">
        <f t="shared" si="814"/>
        <v>0</v>
      </c>
      <c r="DM314" s="178">
        <f t="shared" si="832"/>
        <v>0</v>
      </c>
      <c r="DN314" s="39"/>
      <c r="DO314" s="63"/>
      <c r="DP314" s="179">
        <f t="shared" si="815"/>
        <v>0</v>
      </c>
      <c r="DQ314" s="221">
        <f t="shared" si="833"/>
        <v>0</v>
      </c>
      <c r="DR314" s="305"/>
    </row>
    <row r="315" spans="1:122" outlineLevel="1" x14ac:dyDescent="0.25">
      <c r="A315" s="46">
        <f t="shared" si="865"/>
        <v>43402</v>
      </c>
      <c r="B315" s="23">
        <v>1156</v>
      </c>
      <c r="C315" s="185">
        <v>8.4</v>
      </c>
      <c r="D315" s="24">
        <v>1</v>
      </c>
      <c r="E315" s="26">
        <v>19800</v>
      </c>
      <c r="F315" s="26">
        <f t="shared" si="834"/>
        <v>19800</v>
      </c>
      <c r="G315" s="163">
        <f t="shared" si="835"/>
        <v>22888.799999999999</v>
      </c>
      <c r="H315" s="24">
        <v>1</v>
      </c>
      <c r="I315" s="26">
        <v>786</v>
      </c>
      <c r="J315" s="26">
        <f t="shared" si="836"/>
        <v>786</v>
      </c>
      <c r="K315" s="163">
        <f t="shared" si="837"/>
        <v>908.61599999999999</v>
      </c>
      <c r="L315" s="49">
        <v>86.3</v>
      </c>
      <c r="M315" s="41">
        <v>623.6</v>
      </c>
      <c r="N315" s="26">
        <v>25</v>
      </c>
      <c r="O315" s="26">
        <f t="shared" si="838"/>
        <v>21492.000000000004</v>
      </c>
      <c r="P315" s="163">
        <f t="shared" si="839"/>
        <v>24844.752000000004</v>
      </c>
      <c r="Q315" s="24">
        <v>20</v>
      </c>
      <c r="R315" s="41">
        <v>21.4</v>
      </c>
      <c r="S315" s="41">
        <f t="shared" si="840"/>
        <v>428</v>
      </c>
      <c r="T315" s="168">
        <f t="shared" si="841"/>
        <v>494.76799999999997</v>
      </c>
      <c r="U315" s="28"/>
      <c r="V315" s="221">
        <f t="shared" ref="V315" si="938">IF(U315=0,0,IF(COUNT(B315)=0,0,(AVERAGE(B315)*U315/1000)))</f>
        <v>0</v>
      </c>
      <c r="W315" s="185">
        <v>9.1</v>
      </c>
      <c r="X315" s="27">
        <v>1</v>
      </c>
      <c r="Y315" s="26">
        <v>552</v>
      </c>
      <c r="Z315" s="186">
        <f t="shared" si="843"/>
        <v>552</v>
      </c>
      <c r="AA315" s="221">
        <f t="shared" si="851"/>
        <v>638.11199999999997</v>
      </c>
      <c r="AB315" s="49">
        <v>87.9</v>
      </c>
      <c r="AC315" s="41">
        <v>92.1</v>
      </c>
      <c r="AD315" s="26">
        <v>100</v>
      </c>
      <c r="AE315" s="186">
        <f t="shared" si="844"/>
        <v>41.999999999999893</v>
      </c>
      <c r="AF315" s="163">
        <f t="shared" si="852"/>
        <v>48.551999999999879</v>
      </c>
      <c r="AG315" s="224">
        <v>1</v>
      </c>
      <c r="AH315" s="41">
        <v>1.29</v>
      </c>
      <c r="AI315" s="187">
        <f t="shared" si="845"/>
        <v>1.29</v>
      </c>
      <c r="AJ315" s="168">
        <f t="shared" si="853"/>
        <v>1.4912399999999999</v>
      </c>
      <c r="AK315" s="870"/>
      <c r="AL315" s="731"/>
      <c r="AM315" s="163">
        <f t="shared" ref="AM315" si="939">IF(AL315=0,0,AVERAGE(B308:B315)*(AL315)/1000)</f>
        <v>0</v>
      </c>
      <c r="AN315" s="29">
        <f t="shared" si="781"/>
        <v>97.212121212121218</v>
      </c>
      <c r="AO315" s="25">
        <f t="shared" si="847"/>
        <v>99.804578447794526</v>
      </c>
      <c r="AP315" s="273">
        <f t="shared" si="848"/>
        <v>99.69859813084112</v>
      </c>
      <c r="AQ315" s="73">
        <v>52.2</v>
      </c>
      <c r="AR315" s="49"/>
      <c r="AS315" s="41"/>
      <c r="AT315" s="41"/>
      <c r="AU315" s="72">
        <f t="shared" si="849"/>
        <v>0</v>
      </c>
      <c r="AV315" s="222"/>
      <c r="AW315" s="199"/>
      <c r="AX315" s="7" t="s">
        <v>303</v>
      </c>
      <c r="AY315" s="188"/>
      <c r="AZ315" s="39"/>
      <c r="BA315" s="58"/>
      <c r="BB315" s="179">
        <f t="shared" si="798"/>
        <v>0</v>
      </c>
      <c r="BC315" s="163">
        <f t="shared" si="818"/>
        <v>0</v>
      </c>
      <c r="BD315" s="40"/>
      <c r="BE315" s="58"/>
      <c r="BF315" s="179">
        <f t="shared" si="799"/>
        <v>0</v>
      </c>
      <c r="BG315" s="163">
        <f t="shared" si="819"/>
        <v>0</v>
      </c>
      <c r="BH315" s="40" t="s">
        <v>94</v>
      </c>
      <c r="BI315" s="885">
        <v>0.01</v>
      </c>
      <c r="BJ315" s="163">
        <f t="shared" si="800"/>
        <v>5.7800000000000004E-3</v>
      </c>
      <c r="BK315" s="40"/>
      <c r="BL315" s="61"/>
      <c r="BM315" s="179">
        <f t="shared" si="801"/>
        <v>0</v>
      </c>
      <c r="BN315" s="163">
        <f t="shared" si="820"/>
        <v>0</v>
      </c>
      <c r="BO315" s="39"/>
      <c r="BP315" s="57"/>
      <c r="BQ315" s="179">
        <f t="shared" si="802"/>
        <v>0</v>
      </c>
      <c r="BR315" s="163">
        <f t="shared" si="821"/>
        <v>0</v>
      </c>
      <c r="BS315" s="39"/>
      <c r="BT315" s="62"/>
      <c r="BU315" s="179">
        <f t="shared" si="803"/>
        <v>0</v>
      </c>
      <c r="BV315" s="163">
        <f t="shared" si="822"/>
        <v>0</v>
      </c>
      <c r="BW315" s="39"/>
      <c r="BX315" s="56"/>
      <c r="BY315" s="178">
        <f t="shared" si="804"/>
        <v>0</v>
      </c>
      <c r="BZ315" s="163">
        <f t="shared" si="823"/>
        <v>0</v>
      </c>
      <c r="CA315" s="40"/>
      <c r="CB315" s="58"/>
      <c r="CC315" s="179">
        <f t="shared" si="805"/>
        <v>0</v>
      </c>
      <c r="CD315" s="163">
        <f t="shared" si="824"/>
        <v>0</v>
      </c>
      <c r="CE315" s="39"/>
      <c r="CF315" s="62"/>
      <c r="CG315" s="179">
        <f t="shared" si="806"/>
        <v>0</v>
      </c>
      <c r="CH315" s="163">
        <f t="shared" si="825"/>
        <v>0</v>
      </c>
      <c r="CI315" s="39"/>
      <c r="CJ315" s="56"/>
      <c r="CK315" s="178">
        <f t="shared" si="807"/>
        <v>0</v>
      </c>
      <c r="CL315" s="163">
        <f t="shared" si="826"/>
        <v>0</v>
      </c>
      <c r="CM315" s="40"/>
      <c r="CN315" s="86"/>
      <c r="CO315" s="179">
        <f t="shared" si="808"/>
        <v>0</v>
      </c>
      <c r="CP315" s="163">
        <f t="shared" si="827"/>
        <v>0</v>
      </c>
      <c r="CQ315" s="228" t="s">
        <v>94</v>
      </c>
      <c r="CR315" s="61">
        <v>0.01</v>
      </c>
      <c r="CS315" s="167">
        <f t="shared" si="809"/>
        <v>5.7800000000000004E-3</v>
      </c>
      <c r="CT315" s="40"/>
      <c r="CU315" s="59"/>
      <c r="CV315" s="179">
        <f t="shared" si="810"/>
        <v>0</v>
      </c>
      <c r="CW315" s="163">
        <f t="shared" si="828"/>
        <v>0</v>
      </c>
      <c r="CX315" s="39"/>
      <c r="CY315" s="189"/>
      <c r="CZ315" s="179">
        <f t="shared" si="811"/>
        <v>0</v>
      </c>
      <c r="DA315" s="163">
        <f t="shared" si="829"/>
        <v>0</v>
      </c>
      <c r="DB315" s="39"/>
      <c r="DC315" s="63"/>
      <c r="DD315" s="179">
        <f t="shared" si="812"/>
        <v>0</v>
      </c>
      <c r="DE315" s="163">
        <f t="shared" si="830"/>
        <v>0</v>
      </c>
      <c r="DF315" s="39"/>
      <c r="DG315" s="62"/>
      <c r="DH315" s="729">
        <f t="shared" si="813"/>
        <v>0</v>
      </c>
      <c r="DI315" s="72">
        <f t="shared" si="831"/>
        <v>0</v>
      </c>
      <c r="DJ315" s="40"/>
      <c r="DK315" s="59"/>
      <c r="DL315" s="163">
        <f t="shared" si="814"/>
        <v>0</v>
      </c>
      <c r="DM315" s="178">
        <f t="shared" si="832"/>
        <v>0</v>
      </c>
      <c r="DN315" s="39"/>
      <c r="DO315" s="63"/>
      <c r="DP315" s="179">
        <f t="shared" si="815"/>
        <v>0</v>
      </c>
      <c r="DQ315" s="221">
        <f t="shared" si="833"/>
        <v>0</v>
      </c>
      <c r="DR315" s="305"/>
    </row>
    <row r="316" spans="1:122" outlineLevel="1" x14ac:dyDescent="0.25">
      <c r="A316" s="46">
        <f t="shared" si="865"/>
        <v>43403</v>
      </c>
      <c r="B316" s="23">
        <v>1061</v>
      </c>
      <c r="C316" s="185">
        <v>8.25</v>
      </c>
      <c r="D316" s="24">
        <v>1</v>
      </c>
      <c r="E316" s="26">
        <v>21800</v>
      </c>
      <c r="F316" s="26">
        <f t="shared" si="834"/>
        <v>21800</v>
      </c>
      <c r="G316" s="163">
        <f t="shared" si="835"/>
        <v>23129.8</v>
      </c>
      <c r="H316" s="24">
        <v>1</v>
      </c>
      <c r="I316" s="26">
        <v>1020</v>
      </c>
      <c r="J316" s="26">
        <f t="shared" si="836"/>
        <v>1020</v>
      </c>
      <c r="K316" s="163">
        <f t="shared" si="837"/>
        <v>1082.22</v>
      </c>
      <c r="L316" s="49">
        <v>88.7</v>
      </c>
      <c r="M316" s="41">
        <v>795</v>
      </c>
      <c r="N316" s="26">
        <v>30</v>
      </c>
      <c r="O316" s="26">
        <f t="shared" si="838"/>
        <v>23543.333333333332</v>
      </c>
      <c r="P316" s="163">
        <f t="shared" si="839"/>
        <v>24979.476666666666</v>
      </c>
      <c r="Q316" s="24">
        <v>40</v>
      </c>
      <c r="R316" s="41">
        <v>12.8</v>
      </c>
      <c r="S316" s="41">
        <f t="shared" si="840"/>
        <v>512</v>
      </c>
      <c r="T316" s="168">
        <f t="shared" si="841"/>
        <v>543.23199999999997</v>
      </c>
      <c r="U316" s="28">
        <v>20.8</v>
      </c>
      <c r="V316" s="221">
        <f t="shared" ref="V316" si="940">IF(U316=0,0,AVERAGE(B314:B316)*(U316)/1000)</f>
        <v>16.799466666666667</v>
      </c>
      <c r="W316" s="185">
        <v>9.1999999999999993</v>
      </c>
      <c r="X316" s="27">
        <v>1</v>
      </c>
      <c r="Y316" s="26">
        <v>419</v>
      </c>
      <c r="Z316" s="186">
        <f t="shared" si="843"/>
        <v>419</v>
      </c>
      <c r="AA316" s="221">
        <f t="shared" si="851"/>
        <v>444.55900000000003</v>
      </c>
      <c r="AB316" s="49">
        <v>87.9</v>
      </c>
      <c r="AC316" s="41">
        <v>91.2</v>
      </c>
      <c r="AD316" s="26">
        <v>100</v>
      </c>
      <c r="AE316" s="186">
        <f t="shared" si="844"/>
        <v>32.999999999999972</v>
      </c>
      <c r="AF316" s="163">
        <f t="shared" si="852"/>
        <v>35.01299999999997</v>
      </c>
      <c r="AG316" s="224">
        <v>1</v>
      </c>
      <c r="AH316" s="41">
        <v>1.41</v>
      </c>
      <c r="AI316" s="187">
        <f t="shared" si="845"/>
        <v>1.41</v>
      </c>
      <c r="AJ316" s="168">
        <f t="shared" si="853"/>
        <v>1.4960100000000001</v>
      </c>
      <c r="AK316" s="870"/>
      <c r="AL316" s="731">
        <v>12.2</v>
      </c>
      <c r="AM316" s="163">
        <f t="shared" ref="AM316" si="941">IF(AL316=0,0,AVERAGE(B311:B316)*(AL316)/1000)</f>
        <v>11.59</v>
      </c>
      <c r="AN316" s="29">
        <f t="shared" si="781"/>
        <v>98.077981651376149</v>
      </c>
      <c r="AO316" s="25">
        <f t="shared" si="847"/>
        <v>99.859832932181789</v>
      </c>
      <c r="AP316" s="273">
        <f t="shared" si="848"/>
        <v>99.724609375</v>
      </c>
      <c r="AQ316" s="259">
        <v>52.8</v>
      </c>
      <c r="AR316" s="49">
        <v>21.853300000000001</v>
      </c>
      <c r="AS316" s="41">
        <v>25.6569</v>
      </c>
      <c r="AT316" s="41">
        <v>23.738199999999999</v>
      </c>
      <c r="AU316" s="71">
        <f t="shared" si="849"/>
        <v>49.555684088757985</v>
      </c>
      <c r="AV316" s="222"/>
      <c r="AW316" s="199"/>
      <c r="AX316" s="7" t="s">
        <v>319</v>
      </c>
      <c r="AY316" s="188"/>
      <c r="AZ316" s="39"/>
      <c r="BA316" s="58">
        <v>110</v>
      </c>
      <c r="BB316" s="179">
        <f t="shared" si="798"/>
        <v>116.71</v>
      </c>
      <c r="BC316" s="163">
        <f t="shared" si="818"/>
        <v>116.71</v>
      </c>
      <c r="BD316" s="40"/>
      <c r="BE316" s="58"/>
      <c r="BF316" s="179">
        <f t="shared" si="799"/>
        <v>0</v>
      </c>
      <c r="BG316" s="163">
        <f t="shared" si="819"/>
        <v>0</v>
      </c>
      <c r="BH316" s="40" t="s">
        <v>94</v>
      </c>
      <c r="BI316" s="885">
        <v>0.01</v>
      </c>
      <c r="BJ316" s="163">
        <f t="shared" si="800"/>
        <v>5.3049999999999998E-3</v>
      </c>
      <c r="BK316" s="40"/>
      <c r="BL316" s="61">
        <v>1.84856117</v>
      </c>
      <c r="BM316" s="179">
        <f t="shared" si="801"/>
        <v>1.9613234013700001</v>
      </c>
      <c r="BN316" s="163">
        <f t="shared" si="820"/>
        <v>1.9613234013700001</v>
      </c>
      <c r="BO316" s="39"/>
      <c r="BP316" s="57">
        <v>309.55218500000001</v>
      </c>
      <c r="BQ316" s="179">
        <f t="shared" si="802"/>
        <v>328.43486828500005</v>
      </c>
      <c r="BR316" s="163">
        <f t="shared" si="821"/>
        <v>328.43486828500005</v>
      </c>
      <c r="BS316" s="39"/>
      <c r="BT316" s="62">
        <v>22.156087899999999</v>
      </c>
      <c r="BU316" s="179">
        <f t="shared" si="803"/>
        <v>23.507609261900001</v>
      </c>
      <c r="BV316" s="163">
        <f t="shared" si="822"/>
        <v>23.507609261900001</v>
      </c>
      <c r="BW316" s="39"/>
      <c r="BX316" s="56">
        <v>2.66073132</v>
      </c>
      <c r="BY316" s="178">
        <f t="shared" si="804"/>
        <v>2.8230359305200001</v>
      </c>
      <c r="BZ316" s="163">
        <f t="shared" si="823"/>
        <v>2.8230359305200001</v>
      </c>
      <c r="CA316" s="40" t="s">
        <v>94</v>
      </c>
      <c r="CB316" s="58">
        <v>0.13</v>
      </c>
      <c r="CC316" s="179">
        <f t="shared" si="805"/>
        <v>6.8964999999999999E-2</v>
      </c>
      <c r="CD316" s="163">
        <f t="shared" si="824"/>
        <v>0.13793</v>
      </c>
      <c r="CE316" s="39"/>
      <c r="CF316" s="892">
        <v>411.83047499999998</v>
      </c>
      <c r="CG316" s="179">
        <f t="shared" si="806"/>
        <v>436.95213397499998</v>
      </c>
      <c r="CH316" s="163">
        <f t="shared" si="825"/>
        <v>436.95213397499998</v>
      </c>
      <c r="CI316" s="39"/>
      <c r="CJ316" s="56">
        <v>1.5</v>
      </c>
      <c r="CK316" s="178">
        <f t="shared" si="807"/>
        <v>1.5914999999999999</v>
      </c>
      <c r="CL316" s="163">
        <f t="shared" si="826"/>
        <v>1.5914999999999999</v>
      </c>
      <c r="CM316" s="40"/>
      <c r="CN316" s="86"/>
      <c r="CO316" s="179">
        <f t="shared" si="808"/>
        <v>0</v>
      </c>
      <c r="CP316" s="163">
        <f t="shared" si="827"/>
        <v>0</v>
      </c>
      <c r="CQ316" s="228" t="s">
        <v>94</v>
      </c>
      <c r="CR316" s="61">
        <v>0.01</v>
      </c>
      <c r="CS316" s="167">
        <f t="shared" si="809"/>
        <v>5.3049999999999998E-3</v>
      </c>
      <c r="CT316" s="40" t="s">
        <v>94</v>
      </c>
      <c r="CU316" s="59">
        <v>0.03</v>
      </c>
      <c r="CV316" s="179">
        <f t="shared" si="810"/>
        <v>1.5914999999999999E-2</v>
      </c>
      <c r="CW316" s="163">
        <f t="shared" si="828"/>
        <v>3.1829999999999997E-2</v>
      </c>
      <c r="CX316" s="39" t="s">
        <v>94</v>
      </c>
      <c r="CY316" s="189">
        <v>0.2</v>
      </c>
      <c r="CZ316" s="179">
        <f t="shared" si="811"/>
        <v>0.10610000000000001</v>
      </c>
      <c r="DA316" s="163">
        <f t="shared" si="829"/>
        <v>0.21220000000000003</v>
      </c>
      <c r="DB316" s="39"/>
      <c r="DC316" s="63">
        <v>0.28938364999999999</v>
      </c>
      <c r="DD316" s="179">
        <f t="shared" si="812"/>
        <v>0.30703605265</v>
      </c>
      <c r="DE316" s="163">
        <f t="shared" si="830"/>
        <v>0.30703605265</v>
      </c>
      <c r="DF316" s="39" t="s">
        <v>94</v>
      </c>
      <c r="DG316" s="62">
        <v>0.15</v>
      </c>
      <c r="DH316" s="729">
        <f t="shared" si="813"/>
        <v>7.9575000000000007E-2</v>
      </c>
      <c r="DI316" s="72">
        <f t="shared" si="831"/>
        <v>0.15915000000000001</v>
      </c>
      <c r="DJ316" s="40" t="s">
        <v>94</v>
      </c>
      <c r="DK316" s="59">
        <v>0.03</v>
      </c>
      <c r="DL316" s="163">
        <f t="shared" si="814"/>
        <v>1.5914999999999999E-2</v>
      </c>
      <c r="DM316" s="178">
        <f t="shared" si="832"/>
        <v>3.1829999999999997E-2</v>
      </c>
      <c r="DN316" s="39"/>
      <c r="DO316" s="63">
        <v>0.91503357900000004</v>
      </c>
      <c r="DP316" s="179">
        <f t="shared" si="815"/>
        <v>0.97085062731900007</v>
      </c>
      <c r="DQ316" s="221">
        <f t="shared" si="833"/>
        <v>0.97085062731900007</v>
      </c>
      <c r="DR316" s="305"/>
    </row>
    <row r="317" spans="1:122" outlineLevel="1" x14ac:dyDescent="0.25">
      <c r="A317" s="46">
        <f t="shared" si="865"/>
        <v>43404</v>
      </c>
      <c r="B317" s="23">
        <v>1195</v>
      </c>
      <c r="C317" s="185">
        <v>8.1</v>
      </c>
      <c r="D317" s="24">
        <v>1</v>
      </c>
      <c r="E317" s="26">
        <v>10695</v>
      </c>
      <c r="F317" s="26">
        <f t="shared" si="834"/>
        <v>10695</v>
      </c>
      <c r="G317" s="163">
        <f t="shared" si="835"/>
        <v>12780.525</v>
      </c>
      <c r="H317" s="24">
        <v>1</v>
      </c>
      <c r="I317" s="26">
        <v>753</v>
      </c>
      <c r="J317" s="26">
        <f t="shared" si="836"/>
        <v>753</v>
      </c>
      <c r="K317" s="163">
        <f t="shared" si="837"/>
        <v>899.83500000000004</v>
      </c>
      <c r="L317" s="49">
        <v>88.4</v>
      </c>
      <c r="M317" s="41">
        <v>609.1</v>
      </c>
      <c r="N317" s="26">
        <v>31</v>
      </c>
      <c r="O317" s="26">
        <f t="shared" si="838"/>
        <v>16796.77419354839</v>
      </c>
      <c r="P317" s="163">
        <f t="shared" si="839"/>
        <v>20072.145161290326</v>
      </c>
      <c r="Q317" s="24">
        <v>50</v>
      </c>
      <c r="R317" s="41">
        <v>2.97</v>
      </c>
      <c r="S317" s="41">
        <f t="shared" si="840"/>
        <v>148.5</v>
      </c>
      <c r="T317" s="168">
        <f t="shared" si="841"/>
        <v>177.45750000000001</v>
      </c>
      <c r="U317" s="28"/>
      <c r="V317" s="221">
        <f t="shared" ref="V317" si="942">IF(U317=0,0,IF(COUNT(B317)=0,0,(AVERAGE(B317)*U317/1000)))</f>
        <v>0</v>
      </c>
      <c r="W317" s="185">
        <v>8.9</v>
      </c>
      <c r="X317" s="27">
        <v>1</v>
      </c>
      <c r="Y317" s="26">
        <v>384</v>
      </c>
      <c r="Z317" s="186">
        <f t="shared" si="843"/>
        <v>384</v>
      </c>
      <c r="AA317" s="221">
        <f t="shared" si="851"/>
        <v>458.88</v>
      </c>
      <c r="AB317" s="49">
        <v>87.9</v>
      </c>
      <c r="AC317" s="41">
        <v>92.3</v>
      </c>
      <c r="AD317" s="26">
        <v>100</v>
      </c>
      <c r="AE317" s="186">
        <f t="shared" si="844"/>
        <v>43.999999999999915</v>
      </c>
      <c r="AF317" s="163">
        <f t="shared" si="852"/>
        <v>52.579999999999899</v>
      </c>
      <c r="AG317" s="224">
        <v>1</v>
      </c>
      <c r="AH317" s="41">
        <v>1.63</v>
      </c>
      <c r="AI317" s="187">
        <f t="shared" si="845"/>
        <v>1.63</v>
      </c>
      <c r="AJ317" s="168">
        <f t="shared" si="853"/>
        <v>1.9478499999999999</v>
      </c>
      <c r="AK317" s="870"/>
      <c r="AL317" s="731"/>
      <c r="AM317" s="163">
        <f t="shared" ref="AM317" si="943">IF(AL317=0,0,AVERAGE(B310:B317)*(AL317)/1000)</f>
        <v>0</v>
      </c>
      <c r="AN317" s="29">
        <f t="shared" si="781"/>
        <v>96.409537166900421</v>
      </c>
      <c r="AO317" s="25">
        <f t="shared" si="847"/>
        <v>99.738044939504505</v>
      </c>
      <c r="AP317" s="273">
        <f t="shared" si="848"/>
        <v>98.9023569023569</v>
      </c>
      <c r="AQ317" s="73">
        <v>53.4</v>
      </c>
      <c r="AR317" s="49"/>
      <c r="AS317" s="41"/>
      <c r="AT317" s="41"/>
      <c r="AU317" s="72">
        <f t="shared" si="849"/>
        <v>0</v>
      </c>
      <c r="AV317" s="222"/>
      <c r="AW317" s="199"/>
      <c r="AX317" s="7" t="s">
        <v>330</v>
      </c>
      <c r="AY317" s="188"/>
      <c r="AZ317" s="39"/>
      <c r="BA317" s="58"/>
      <c r="BB317" s="179">
        <f t="shared" si="798"/>
        <v>0</v>
      </c>
      <c r="BC317" s="163">
        <f t="shared" si="818"/>
        <v>0</v>
      </c>
      <c r="BD317" s="40"/>
      <c r="BE317" s="58"/>
      <c r="BF317" s="179">
        <f t="shared" si="799"/>
        <v>0</v>
      </c>
      <c r="BG317" s="163">
        <f t="shared" si="819"/>
        <v>0</v>
      </c>
      <c r="BH317" s="40" t="s">
        <v>94</v>
      </c>
      <c r="BI317" s="885">
        <v>0.01</v>
      </c>
      <c r="BJ317" s="163">
        <f t="shared" si="800"/>
        <v>5.9750000000000003E-3</v>
      </c>
      <c r="BK317" s="40"/>
      <c r="BL317" s="61"/>
      <c r="BM317" s="179">
        <f t="shared" si="801"/>
        <v>0</v>
      </c>
      <c r="BN317" s="163">
        <f t="shared" si="820"/>
        <v>0</v>
      </c>
      <c r="BO317" s="39"/>
      <c r="BP317" s="57"/>
      <c r="BQ317" s="179">
        <f t="shared" si="802"/>
        <v>0</v>
      </c>
      <c r="BR317" s="163">
        <f t="shared" si="821"/>
        <v>0</v>
      </c>
      <c r="BS317" s="39"/>
      <c r="BT317" s="62"/>
      <c r="BU317" s="179">
        <f t="shared" si="803"/>
        <v>0</v>
      </c>
      <c r="BV317" s="163">
        <f t="shared" si="822"/>
        <v>0</v>
      </c>
      <c r="BW317" s="39"/>
      <c r="BX317" s="56"/>
      <c r="BY317" s="178">
        <f t="shared" si="804"/>
        <v>0</v>
      </c>
      <c r="BZ317" s="163">
        <f t="shared" si="823"/>
        <v>0</v>
      </c>
      <c r="CA317" s="40"/>
      <c r="CB317" s="58"/>
      <c r="CC317" s="179">
        <f t="shared" si="805"/>
        <v>0</v>
      </c>
      <c r="CD317" s="163">
        <f t="shared" si="824"/>
        <v>0</v>
      </c>
      <c r="CE317" s="39"/>
      <c r="CF317" s="62"/>
      <c r="CG317" s="179">
        <f t="shared" si="806"/>
        <v>0</v>
      </c>
      <c r="CH317" s="163">
        <f t="shared" si="825"/>
        <v>0</v>
      </c>
      <c r="CI317" s="39"/>
      <c r="CJ317" s="56"/>
      <c r="CK317" s="178">
        <f t="shared" si="807"/>
        <v>0</v>
      </c>
      <c r="CL317" s="163">
        <f t="shared" si="826"/>
        <v>0</v>
      </c>
      <c r="CM317" s="40"/>
      <c r="CN317" s="86"/>
      <c r="CO317" s="179">
        <f t="shared" si="808"/>
        <v>0</v>
      </c>
      <c r="CP317" s="163">
        <f t="shared" si="827"/>
        <v>0</v>
      </c>
      <c r="CQ317" s="228" t="s">
        <v>94</v>
      </c>
      <c r="CR317" s="61">
        <v>0.01</v>
      </c>
      <c r="CS317" s="167">
        <f t="shared" si="809"/>
        <v>5.9750000000000003E-3</v>
      </c>
      <c r="CT317" s="40"/>
      <c r="CU317" s="59"/>
      <c r="CV317" s="179">
        <f t="shared" si="810"/>
        <v>0</v>
      </c>
      <c r="CW317" s="163">
        <f t="shared" si="828"/>
        <v>0</v>
      </c>
      <c r="CX317" s="39"/>
      <c r="CY317" s="189"/>
      <c r="CZ317" s="179">
        <f t="shared" si="811"/>
        <v>0</v>
      </c>
      <c r="DA317" s="163">
        <f t="shared" si="829"/>
        <v>0</v>
      </c>
      <c r="DB317" s="39"/>
      <c r="DC317" s="63"/>
      <c r="DD317" s="179">
        <f t="shared" si="812"/>
        <v>0</v>
      </c>
      <c r="DE317" s="163">
        <f t="shared" si="830"/>
        <v>0</v>
      </c>
      <c r="DF317" s="39"/>
      <c r="DG317" s="62"/>
      <c r="DH317" s="729">
        <f t="shared" si="813"/>
        <v>0</v>
      </c>
      <c r="DI317" s="72">
        <f t="shared" si="831"/>
        <v>0</v>
      </c>
      <c r="DJ317" s="40"/>
      <c r="DK317" s="59"/>
      <c r="DL317" s="163">
        <f t="shared" si="814"/>
        <v>0</v>
      </c>
      <c r="DM317" s="178">
        <f t="shared" si="832"/>
        <v>0</v>
      </c>
      <c r="DN317" s="39"/>
      <c r="DO317" s="63"/>
      <c r="DP317" s="179">
        <f t="shared" si="815"/>
        <v>0</v>
      </c>
      <c r="DQ317" s="221">
        <f t="shared" si="833"/>
        <v>0</v>
      </c>
      <c r="DR317" s="305"/>
    </row>
    <row r="318" spans="1:122" x14ac:dyDescent="0.25">
      <c r="A318" s="46">
        <f t="shared" si="865"/>
        <v>43405</v>
      </c>
      <c r="B318" s="23">
        <v>136</v>
      </c>
      <c r="C318" s="185"/>
      <c r="D318" s="24">
        <v>1</v>
      </c>
      <c r="E318" s="26"/>
      <c r="F318" s="26">
        <f t="shared" si="834"/>
        <v>0</v>
      </c>
      <c r="G318" s="163">
        <f t="shared" si="835"/>
        <v>0</v>
      </c>
      <c r="H318" s="24">
        <v>1</v>
      </c>
      <c r="I318" s="26"/>
      <c r="J318" s="26">
        <f t="shared" si="836"/>
        <v>0</v>
      </c>
      <c r="K318" s="163">
        <f t="shared" si="837"/>
        <v>0</v>
      </c>
      <c r="L318" s="49"/>
      <c r="M318" s="41"/>
      <c r="N318" s="26">
        <v>30</v>
      </c>
      <c r="O318" s="26">
        <f t="shared" si="838"/>
        <v>0</v>
      </c>
      <c r="P318" s="163">
        <f t="shared" si="839"/>
        <v>0</v>
      </c>
      <c r="Q318" s="24">
        <v>20</v>
      </c>
      <c r="R318" s="41"/>
      <c r="S318" s="41">
        <f t="shared" si="840"/>
        <v>0</v>
      </c>
      <c r="T318" s="168">
        <f t="shared" si="841"/>
        <v>0</v>
      </c>
      <c r="U318" s="28"/>
      <c r="V318" s="221">
        <f t="shared" ref="V318" si="944">IF(U318=0,0,AVERAGE(B316:B318)*(U318)/1000)</f>
        <v>0</v>
      </c>
      <c r="W318" s="185"/>
      <c r="X318" s="27">
        <v>1</v>
      </c>
      <c r="Y318" s="26"/>
      <c r="Z318" s="186">
        <f t="shared" si="843"/>
        <v>0</v>
      </c>
      <c r="AA318" s="221">
        <f t="shared" si="851"/>
        <v>0</v>
      </c>
      <c r="AB318" s="49"/>
      <c r="AC318" s="41"/>
      <c r="AD318" s="26">
        <v>100</v>
      </c>
      <c r="AE318" s="186">
        <f t="shared" si="844"/>
        <v>0</v>
      </c>
      <c r="AF318" s="163">
        <f t="shared" si="852"/>
        <v>0</v>
      </c>
      <c r="AG318" s="224">
        <v>1</v>
      </c>
      <c r="AH318" s="41"/>
      <c r="AI318" s="187">
        <f t="shared" si="845"/>
        <v>0</v>
      </c>
      <c r="AJ318" s="168">
        <f t="shared" si="853"/>
        <v>0</v>
      </c>
      <c r="AK318" s="870"/>
      <c r="AL318" s="731"/>
      <c r="AM318" s="163">
        <f t="shared" ref="AM318" si="945">IF(AL318=0,0,AVERAGE(B313:B318)*(AL318)/1000)</f>
        <v>0</v>
      </c>
      <c r="AN318" s="29">
        <f t="shared" si="781"/>
        <v>0</v>
      </c>
      <c r="AO318" s="25">
        <f t="shared" si="847"/>
        <v>0</v>
      </c>
      <c r="AP318" s="273">
        <f t="shared" si="848"/>
        <v>0</v>
      </c>
      <c r="AQ318" s="259"/>
      <c r="AR318" s="49"/>
      <c r="AS318" s="41"/>
      <c r="AT318" s="41"/>
      <c r="AU318" s="71">
        <f t="shared" si="849"/>
        <v>0</v>
      </c>
      <c r="AV318" s="222"/>
      <c r="AW318" s="199" t="s">
        <v>360</v>
      </c>
      <c r="AX318" s="7"/>
      <c r="AY318" s="188"/>
      <c r="AZ318" s="39"/>
      <c r="BA318" s="58"/>
      <c r="BB318" s="179">
        <f t="shared" si="798"/>
        <v>0</v>
      </c>
      <c r="BC318" s="163">
        <f t="shared" si="818"/>
        <v>0</v>
      </c>
      <c r="BD318" s="40"/>
      <c r="BE318" s="58"/>
      <c r="BF318" s="179">
        <f t="shared" si="799"/>
        <v>0</v>
      </c>
      <c r="BG318" s="163">
        <f t="shared" si="819"/>
        <v>0</v>
      </c>
      <c r="BH318" s="40" t="s">
        <v>94</v>
      </c>
      <c r="BI318" s="885">
        <v>0.01</v>
      </c>
      <c r="BJ318" s="163">
        <f t="shared" si="800"/>
        <v>6.8000000000000005E-4</v>
      </c>
      <c r="BK318" s="40"/>
      <c r="BL318" s="61"/>
      <c r="BM318" s="179">
        <f t="shared" si="801"/>
        <v>0</v>
      </c>
      <c r="BN318" s="163">
        <f t="shared" si="820"/>
        <v>0</v>
      </c>
      <c r="BO318" s="39"/>
      <c r="BP318" s="57"/>
      <c r="BQ318" s="179">
        <f t="shared" si="802"/>
        <v>0</v>
      </c>
      <c r="BR318" s="163">
        <f t="shared" si="821"/>
        <v>0</v>
      </c>
      <c r="BS318" s="39"/>
      <c r="BT318" s="62"/>
      <c r="BU318" s="179">
        <f t="shared" si="803"/>
        <v>0</v>
      </c>
      <c r="BV318" s="163">
        <f t="shared" si="822"/>
        <v>0</v>
      </c>
      <c r="BW318" s="39"/>
      <c r="BX318" s="56"/>
      <c r="BY318" s="178">
        <f t="shared" si="804"/>
        <v>0</v>
      </c>
      <c r="BZ318" s="163">
        <f t="shared" si="823"/>
        <v>0</v>
      </c>
      <c r="CA318" s="40"/>
      <c r="CB318" s="58"/>
      <c r="CC318" s="179">
        <f t="shared" si="805"/>
        <v>0</v>
      </c>
      <c r="CD318" s="163">
        <f t="shared" si="824"/>
        <v>0</v>
      </c>
      <c r="CE318" s="39"/>
      <c r="CF318" s="62"/>
      <c r="CG318" s="179">
        <f t="shared" si="806"/>
        <v>0</v>
      </c>
      <c r="CH318" s="163">
        <f t="shared" si="825"/>
        <v>0</v>
      </c>
      <c r="CI318" s="39"/>
      <c r="CJ318" s="56"/>
      <c r="CK318" s="178">
        <f t="shared" si="807"/>
        <v>0</v>
      </c>
      <c r="CL318" s="163">
        <f t="shared" si="826"/>
        <v>0</v>
      </c>
      <c r="CM318" s="40"/>
      <c r="CN318" s="86"/>
      <c r="CO318" s="179">
        <f t="shared" si="808"/>
        <v>0</v>
      </c>
      <c r="CP318" s="163">
        <f t="shared" si="827"/>
        <v>0</v>
      </c>
      <c r="CQ318" s="228" t="s">
        <v>94</v>
      </c>
      <c r="CR318" s="61">
        <v>0.01</v>
      </c>
      <c r="CS318" s="167">
        <f t="shared" si="809"/>
        <v>6.8000000000000005E-4</v>
      </c>
      <c r="CT318" s="40"/>
      <c r="CU318" s="59"/>
      <c r="CV318" s="179">
        <f t="shared" si="810"/>
        <v>0</v>
      </c>
      <c r="CW318" s="163">
        <f t="shared" si="828"/>
        <v>0</v>
      </c>
      <c r="CX318" s="39"/>
      <c r="CY318" s="189"/>
      <c r="CZ318" s="179">
        <f t="shared" si="811"/>
        <v>0</v>
      </c>
      <c r="DA318" s="163">
        <f t="shared" si="829"/>
        <v>0</v>
      </c>
      <c r="DB318" s="39"/>
      <c r="DC318" s="63"/>
      <c r="DD318" s="179">
        <f t="shared" si="812"/>
        <v>0</v>
      </c>
      <c r="DE318" s="163">
        <f t="shared" si="830"/>
        <v>0</v>
      </c>
      <c r="DF318" s="39"/>
      <c r="DG318" s="62"/>
      <c r="DH318" s="729">
        <f t="shared" si="813"/>
        <v>0</v>
      </c>
      <c r="DI318" s="72">
        <f t="shared" si="831"/>
        <v>0</v>
      </c>
      <c r="DJ318" s="40"/>
      <c r="DK318" s="59"/>
      <c r="DL318" s="163">
        <f t="shared" si="814"/>
        <v>0</v>
      </c>
      <c r="DM318" s="178">
        <f t="shared" si="832"/>
        <v>0</v>
      </c>
      <c r="DN318" s="39"/>
      <c r="DO318" s="63"/>
      <c r="DP318" s="179">
        <f t="shared" si="815"/>
        <v>0</v>
      </c>
      <c r="DQ318" s="221">
        <f t="shared" si="833"/>
        <v>0</v>
      </c>
      <c r="DR318" s="305"/>
    </row>
    <row r="319" spans="1:122" outlineLevel="1" x14ac:dyDescent="0.25">
      <c r="A319" s="46">
        <f t="shared" si="865"/>
        <v>43406</v>
      </c>
      <c r="B319" s="23">
        <v>371</v>
      </c>
      <c r="C319" s="185">
        <v>8.1999999999999993</v>
      </c>
      <c r="D319" s="24">
        <v>1</v>
      </c>
      <c r="E319" s="26">
        <v>23800</v>
      </c>
      <c r="F319" s="26">
        <f t="shared" si="834"/>
        <v>23800</v>
      </c>
      <c r="G319" s="163">
        <f t="shared" si="835"/>
        <v>8829.7999999999993</v>
      </c>
      <c r="H319" s="24">
        <v>1</v>
      </c>
      <c r="I319" s="26">
        <v>1051</v>
      </c>
      <c r="J319" s="26">
        <f t="shared" si="836"/>
        <v>1051</v>
      </c>
      <c r="K319" s="163">
        <f t="shared" si="837"/>
        <v>389.92099999999999</v>
      </c>
      <c r="L319" s="49">
        <v>86</v>
      </c>
      <c r="M319" s="41">
        <v>822</v>
      </c>
      <c r="N319" s="26">
        <v>28</v>
      </c>
      <c r="O319" s="26">
        <f t="shared" si="838"/>
        <v>26285.714285714286</v>
      </c>
      <c r="P319" s="163">
        <f t="shared" si="839"/>
        <v>9752</v>
      </c>
      <c r="Q319" s="24">
        <v>50</v>
      </c>
      <c r="R319" s="41">
        <v>27</v>
      </c>
      <c r="S319" s="41">
        <f t="shared" si="840"/>
        <v>1350</v>
      </c>
      <c r="T319" s="168">
        <f t="shared" si="841"/>
        <v>500.85</v>
      </c>
      <c r="U319" s="28"/>
      <c r="V319" s="221">
        <f t="shared" ref="V319" si="946">IF(U319=0,0,IF(COUNT(B319)=0,0,(AVERAGE(B319)*U319/1000)))</f>
        <v>0</v>
      </c>
      <c r="W319" s="185">
        <v>9.1999999999999993</v>
      </c>
      <c r="X319" s="27">
        <v>1</v>
      </c>
      <c r="Y319" s="26">
        <v>560</v>
      </c>
      <c r="Z319" s="186">
        <f t="shared" si="843"/>
        <v>560</v>
      </c>
      <c r="AA319" s="221">
        <f t="shared" si="851"/>
        <v>207.76</v>
      </c>
      <c r="AB319" s="49">
        <v>87.2</v>
      </c>
      <c r="AC319" s="41">
        <v>92</v>
      </c>
      <c r="AD319" s="26">
        <v>98</v>
      </c>
      <c r="AE319" s="186">
        <f t="shared" si="844"/>
        <v>48.979591836734663</v>
      </c>
      <c r="AF319" s="163">
        <f t="shared" si="852"/>
        <v>18.17142857142856</v>
      </c>
      <c r="AG319" s="224">
        <v>1</v>
      </c>
      <c r="AH319" s="41">
        <v>2.17</v>
      </c>
      <c r="AI319" s="187">
        <f t="shared" si="845"/>
        <v>2.17</v>
      </c>
      <c r="AJ319" s="168">
        <f t="shared" si="853"/>
        <v>0.80506999999999995</v>
      </c>
      <c r="AK319" s="870"/>
      <c r="AL319" s="731"/>
      <c r="AM319" s="163">
        <f t="shared" ref="AM319" si="947">IF(AL319=0,0,AVERAGE(B312:B319)*(AL319)/1000)</f>
        <v>0</v>
      </c>
      <c r="AN319" s="29">
        <f t="shared" si="781"/>
        <v>97.647058823529406</v>
      </c>
      <c r="AO319" s="25">
        <f t="shared" si="847"/>
        <v>99.813664596273284</v>
      </c>
      <c r="AP319" s="273">
        <f t="shared" si="848"/>
        <v>99.839259259259251</v>
      </c>
      <c r="AQ319" s="73">
        <v>53.1</v>
      </c>
      <c r="AR319" s="49"/>
      <c r="AS319" s="41"/>
      <c r="AT319" s="41"/>
      <c r="AU319" s="72">
        <f t="shared" si="849"/>
        <v>0</v>
      </c>
      <c r="AV319" s="222"/>
      <c r="AW319" s="199"/>
      <c r="AX319" s="7" t="s">
        <v>406</v>
      </c>
      <c r="AY319" s="188"/>
      <c r="AZ319" s="39"/>
      <c r="BA319" s="58"/>
      <c r="BB319" s="179">
        <f t="shared" si="798"/>
        <v>0</v>
      </c>
      <c r="BC319" s="163">
        <f t="shared" si="818"/>
        <v>0</v>
      </c>
      <c r="BD319" s="40"/>
      <c r="BE319" s="58"/>
      <c r="BF319" s="179">
        <f t="shared" si="799"/>
        <v>0</v>
      </c>
      <c r="BG319" s="163">
        <f t="shared" si="819"/>
        <v>0</v>
      </c>
      <c r="BH319" s="40" t="s">
        <v>94</v>
      </c>
      <c r="BI319" s="885">
        <v>0.01</v>
      </c>
      <c r="BJ319" s="163">
        <f t="shared" si="800"/>
        <v>1.8549999999999999E-3</v>
      </c>
      <c r="BK319" s="40"/>
      <c r="BL319" s="61"/>
      <c r="BM319" s="179">
        <f t="shared" ref="BM319:BM320" si="948">IF(BK319="&lt;",BL319/2*$B319/1000,BL319*$B319/1000)</f>
        <v>0</v>
      </c>
      <c r="BN319" s="163">
        <f t="shared" ref="BN319:BN320" si="949">IF(BL319=0,0,IF(COUNT(B319)=0,0,(SUM(B319)*BL319/1000)))</f>
        <v>0</v>
      </c>
      <c r="BO319" s="39"/>
      <c r="BP319" s="57"/>
      <c r="BQ319" s="179">
        <f t="shared" si="802"/>
        <v>0</v>
      </c>
      <c r="BR319" s="163">
        <f t="shared" si="821"/>
        <v>0</v>
      </c>
      <c r="BS319" s="39"/>
      <c r="BT319" s="62"/>
      <c r="BU319" s="179">
        <f t="shared" si="803"/>
        <v>0</v>
      </c>
      <c r="BV319" s="163">
        <f t="shared" si="822"/>
        <v>0</v>
      </c>
      <c r="BW319" s="39"/>
      <c r="BX319" s="56"/>
      <c r="BY319" s="178">
        <f t="shared" si="804"/>
        <v>0</v>
      </c>
      <c r="BZ319" s="163">
        <f t="shared" si="823"/>
        <v>0</v>
      </c>
      <c r="CA319" s="40"/>
      <c r="CB319" s="58"/>
      <c r="CC319" s="179">
        <f t="shared" si="805"/>
        <v>0</v>
      </c>
      <c r="CD319" s="163">
        <f t="shared" si="824"/>
        <v>0</v>
      </c>
      <c r="CE319" s="39"/>
      <c r="CF319" s="62"/>
      <c r="CG319" s="179">
        <f t="shared" si="806"/>
        <v>0</v>
      </c>
      <c r="CH319" s="163">
        <f t="shared" si="825"/>
        <v>0</v>
      </c>
      <c r="CI319" s="39"/>
      <c r="CJ319" s="56"/>
      <c r="CK319" s="178">
        <f t="shared" si="807"/>
        <v>0</v>
      </c>
      <c r="CL319" s="163">
        <f t="shared" si="826"/>
        <v>0</v>
      </c>
      <c r="CM319" s="40"/>
      <c r="CN319" s="86"/>
      <c r="CO319" s="179">
        <f t="shared" si="808"/>
        <v>0</v>
      </c>
      <c r="CP319" s="163">
        <f t="shared" si="827"/>
        <v>0</v>
      </c>
      <c r="CQ319" s="228" t="s">
        <v>94</v>
      </c>
      <c r="CR319" s="61">
        <v>0.01</v>
      </c>
      <c r="CS319" s="167">
        <f t="shared" si="809"/>
        <v>1.8549999999999999E-3</v>
      </c>
      <c r="CT319" s="40"/>
      <c r="CU319" s="59"/>
      <c r="CV319" s="179">
        <f t="shared" si="810"/>
        <v>0</v>
      </c>
      <c r="CW319" s="163">
        <f t="shared" si="828"/>
        <v>0</v>
      </c>
      <c r="CX319" s="39"/>
      <c r="CY319" s="189"/>
      <c r="CZ319" s="179">
        <f t="shared" si="811"/>
        <v>0</v>
      </c>
      <c r="DA319" s="163">
        <f t="shared" si="829"/>
        <v>0</v>
      </c>
      <c r="DB319" s="39"/>
      <c r="DC319" s="63"/>
      <c r="DD319" s="179">
        <f t="shared" si="812"/>
        <v>0</v>
      </c>
      <c r="DE319" s="163">
        <f t="shared" si="830"/>
        <v>0</v>
      </c>
      <c r="DF319" s="39"/>
      <c r="DG319" s="62"/>
      <c r="DH319" s="729">
        <f t="shared" si="813"/>
        <v>0</v>
      </c>
      <c r="DI319" s="72">
        <f t="shared" si="831"/>
        <v>0</v>
      </c>
      <c r="DJ319" s="40"/>
      <c r="DK319" s="59"/>
      <c r="DL319" s="163">
        <f t="shared" si="814"/>
        <v>0</v>
      </c>
      <c r="DM319" s="178">
        <f t="shared" si="832"/>
        <v>0</v>
      </c>
      <c r="DN319" s="39"/>
      <c r="DO319" s="63"/>
      <c r="DP319" s="179">
        <f t="shared" si="815"/>
        <v>0</v>
      </c>
      <c r="DQ319" s="221">
        <f t="shared" si="833"/>
        <v>0</v>
      </c>
      <c r="DR319" s="305"/>
    </row>
    <row r="320" spans="1:122" outlineLevel="1" x14ac:dyDescent="0.25">
      <c r="A320" s="46">
        <f t="shared" si="865"/>
        <v>43407</v>
      </c>
      <c r="B320" s="23">
        <v>504</v>
      </c>
      <c r="C320" s="185">
        <v>8.9</v>
      </c>
      <c r="D320" s="24">
        <v>1</v>
      </c>
      <c r="E320" s="26">
        <v>12900</v>
      </c>
      <c r="F320" s="26">
        <f t="shared" si="834"/>
        <v>12900</v>
      </c>
      <c r="G320" s="163">
        <f t="shared" si="835"/>
        <v>6501.6</v>
      </c>
      <c r="H320" s="24">
        <v>1</v>
      </c>
      <c r="I320" s="26">
        <v>1797</v>
      </c>
      <c r="J320" s="26">
        <f t="shared" si="836"/>
        <v>1797</v>
      </c>
      <c r="K320" s="163">
        <f t="shared" si="837"/>
        <v>905.68799999999999</v>
      </c>
      <c r="L320" s="49">
        <v>88.3</v>
      </c>
      <c r="M320" s="41">
        <v>385</v>
      </c>
      <c r="N320" s="26">
        <v>26</v>
      </c>
      <c r="O320" s="26">
        <f t="shared" si="838"/>
        <v>11411.538461538461</v>
      </c>
      <c r="P320" s="163">
        <f t="shared" si="839"/>
        <v>5751.415384615384</v>
      </c>
      <c r="Q320" s="24">
        <v>20</v>
      </c>
      <c r="R320" s="41">
        <v>12.8</v>
      </c>
      <c r="S320" s="41">
        <f t="shared" si="840"/>
        <v>256</v>
      </c>
      <c r="T320" s="168">
        <f t="shared" si="841"/>
        <v>129.024</v>
      </c>
      <c r="U320" s="28"/>
      <c r="V320" s="221">
        <f t="shared" ref="V320" si="950">IF(U320=0,0,AVERAGE(B318:B320)*(U320)/1000)</f>
        <v>0</v>
      </c>
      <c r="W320" s="185">
        <v>9</v>
      </c>
      <c r="X320" s="27">
        <v>1</v>
      </c>
      <c r="Y320" s="26">
        <v>1105</v>
      </c>
      <c r="Z320" s="186">
        <f t="shared" si="843"/>
        <v>1105</v>
      </c>
      <c r="AA320" s="221">
        <f t="shared" si="851"/>
        <v>556.91999999999996</v>
      </c>
      <c r="AB320" s="49">
        <v>87</v>
      </c>
      <c r="AC320" s="41">
        <v>93.6</v>
      </c>
      <c r="AD320" s="26">
        <v>100</v>
      </c>
      <c r="AE320" s="186">
        <f t="shared" si="844"/>
        <v>65.999999999999943</v>
      </c>
      <c r="AF320" s="163">
        <f t="shared" si="852"/>
        <v>33.263999999999967</v>
      </c>
      <c r="AG320" s="224">
        <v>1</v>
      </c>
      <c r="AH320" s="41">
        <v>2.6</v>
      </c>
      <c r="AI320" s="187">
        <f t="shared" si="845"/>
        <v>2.6</v>
      </c>
      <c r="AJ320" s="168">
        <f t="shared" si="853"/>
        <v>1.3104</v>
      </c>
      <c r="AK320" s="870"/>
      <c r="AL320" s="731"/>
      <c r="AM320" s="163">
        <f t="shared" ref="AM320" si="951">IF(AL320=0,0,AVERAGE(B315:B320)*(AL320)/1000)</f>
        <v>0</v>
      </c>
      <c r="AN320" s="29">
        <f t="shared" si="781"/>
        <v>91.434108527131784</v>
      </c>
      <c r="AO320" s="25">
        <f t="shared" si="847"/>
        <v>99.421638018200198</v>
      </c>
      <c r="AP320" s="273">
        <f t="shared" si="848"/>
        <v>98.984375</v>
      </c>
      <c r="AQ320" s="259">
        <v>53.26</v>
      </c>
      <c r="AR320" s="49"/>
      <c r="AS320" s="41"/>
      <c r="AT320" s="41"/>
      <c r="AU320" s="71">
        <f t="shared" si="849"/>
        <v>0</v>
      </c>
      <c r="AV320" s="222"/>
      <c r="AW320" s="199" t="s">
        <v>362</v>
      </c>
      <c r="AX320" s="7" t="s">
        <v>359</v>
      </c>
      <c r="AY320" s="188"/>
      <c r="AZ320" s="39"/>
      <c r="BA320" s="58"/>
      <c r="BB320" s="179">
        <f t="shared" si="798"/>
        <v>0</v>
      </c>
      <c r="BC320" s="163">
        <f t="shared" si="818"/>
        <v>0</v>
      </c>
      <c r="BD320" s="40"/>
      <c r="BE320" s="58"/>
      <c r="BF320" s="179">
        <f t="shared" si="799"/>
        <v>0</v>
      </c>
      <c r="BG320" s="163">
        <f t="shared" si="819"/>
        <v>0</v>
      </c>
      <c r="BH320" s="40"/>
      <c r="BI320" s="885">
        <v>0.01</v>
      </c>
      <c r="BJ320" s="163">
        <f t="shared" si="800"/>
        <v>5.0400000000000002E-3</v>
      </c>
      <c r="BK320" s="40"/>
      <c r="BL320" s="61"/>
      <c r="BM320" s="179">
        <f t="shared" si="948"/>
        <v>0</v>
      </c>
      <c r="BN320" s="163">
        <f t="shared" si="949"/>
        <v>0</v>
      </c>
      <c r="BO320" s="39"/>
      <c r="BP320" s="57"/>
      <c r="BQ320" s="179">
        <f t="shared" si="802"/>
        <v>0</v>
      </c>
      <c r="BR320" s="163">
        <f t="shared" si="821"/>
        <v>0</v>
      </c>
      <c r="BS320" s="39"/>
      <c r="BT320" s="62"/>
      <c r="BU320" s="179">
        <f t="shared" si="803"/>
        <v>0</v>
      </c>
      <c r="BV320" s="163">
        <f t="shared" si="822"/>
        <v>0</v>
      </c>
      <c r="BW320" s="39"/>
      <c r="BX320" s="56"/>
      <c r="BY320" s="178">
        <f t="shared" si="804"/>
        <v>0</v>
      </c>
      <c r="BZ320" s="163">
        <f t="shared" si="823"/>
        <v>0</v>
      </c>
      <c r="CA320" s="40"/>
      <c r="CB320" s="58"/>
      <c r="CC320" s="179">
        <f t="shared" si="805"/>
        <v>0</v>
      </c>
      <c r="CD320" s="163">
        <f t="shared" si="824"/>
        <v>0</v>
      </c>
      <c r="CE320" s="39"/>
      <c r="CF320" s="62"/>
      <c r="CG320" s="179">
        <f t="shared" si="806"/>
        <v>0</v>
      </c>
      <c r="CH320" s="163">
        <f t="shared" si="825"/>
        <v>0</v>
      </c>
      <c r="CI320" s="39"/>
      <c r="CJ320" s="56"/>
      <c r="CK320" s="178">
        <f t="shared" si="807"/>
        <v>0</v>
      </c>
      <c r="CL320" s="163">
        <f t="shared" si="826"/>
        <v>0</v>
      </c>
      <c r="CM320" s="40"/>
      <c r="CN320" s="86"/>
      <c r="CO320" s="179">
        <f t="shared" si="808"/>
        <v>0</v>
      </c>
      <c r="CP320" s="163">
        <f t="shared" si="827"/>
        <v>0</v>
      </c>
      <c r="CQ320" s="228" t="s">
        <v>94</v>
      </c>
      <c r="CR320" s="61">
        <v>0.01</v>
      </c>
      <c r="CS320" s="167">
        <f t="shared" si="809"/>
        <v>2.5200000000000001E-3</v>
      </c>
      <c r="CT320" s="40"/>
      <c r="CU320" s="59"/>
      <c r="CV320" s="179">
        <f t="shared" si="810"/>
        <v>0</v>
      </c>
      <c r="CW320" s="163">
        <f t="shared" si="828"/>
        <v>0</v>
      </c>
      <c r="CX320" s="39"/>
      <c r="CY320" s="189"/>
      <c r="CZ320" s="179">
        <f t="shared" si="811"/>
        <v>0</v>
      </c>
      <c r="DA320" s="163">
        <f t="shared" si="829"/>
        <v>0</v>
      </c>
      <c r="DB320" s="39"/>
      <c r="DC320" s="63"/>
      <c r="DD320" s="179">
        <f t="shared" si="812"/>
        <v>0</v>
      </c>
      <c r="DE320" s="163">
        <f t="shared" si="830"/>
        <v>0</v>
      </c>
      <c r="DF320" s="39"/>
      <c r="DG320" s="62"/>
      <c r="DH320" s="729">
        <f t="shared" si="813"/>
        <v>0</v>
      </c>
      <c r="DI320" s="72">
        <f t="shared" si="831"/>
        <v>0</v>
      </c>
      <c r="DJ320" s="40"/>
      <c r="DK320" s="59"/>
      <c r="DL320" s="163">
        <f t="shared" si="814"/>
        <v>0</v>
      </c>
      <c r="DM320" s="178">
        <f t="shared" si="832"/>
        <v>0</v>
      </c>
      <c r="DN320" s="39"/>
      <c r="DO320" s="63"/>
      <c r="DP320" s="179">
        <f t="shared" si="815"/>
        <v>0</v>
      </c>
      <c r="DQ320" s="221">
        <f t="shared" si="833"/>
        <v>0</v>
      </c>
      <c r="DR320" s="305"/>
    </row>
    <row r="321" spans="1:122" outlineLevel="1" x14ac:dyDescent="0.25">
      <c r="A321" s="46">
        <f t="shared" si="865"/>
        <v>43408</v>
      </c>
      <c r="B321" s="23"/>
      <c r="C321" s="185"/>
      <c r="D321" s="24">
        <v>1</v>
      </c>
      <c r="E321" s="26"/>
      <c r="F321" s="26">
        <f t="shared" si="834"/>
        <v>0</v>
      </c>
      <c r="G321" s="163">
        <f t="shared" si="835"/>
        <v>0</v>
      </c>
      <c r="H321" s="24">
        <v>1</v>
      </c>
      <c r="I321" s="26"/>
      <c r="J321" s="26">
        <f t="shared" si="836"/>
        <v>0</v>
      </c>
      <c r="K321" s="163">
        <f t="shared" si="837"/>
        <v>0</v>
      </c>
      <c r="L321" s="49"/>
      <c r="M321" s="41"/>
      <c r="N321" s="26">
        <v>30</v>
      </c>
      <c r="O321" s="26">
        <f t="shared" si="838"/>
        <v>0</v>
      </c>
      <c r="P321" s="163">
        <f t="shared" si="839"/>
        <v>0</v>
      </c>
      <c r="Q321" s="24">
        <v>20</v>
      </c>
      <c r="R321" s="41"/>
      <c r="S321" s="41">
        <f t="shared" si="840"/>
        <v>0</v>
      </c>
      <c r="T321" s="168">
        <f t="shared" si="841"/>
        <v>0</v>
      </c>
      <c r="U321" s="28"/>
      <c r="V321" s="221">
        <f t="shared" ref="V321" si="952">IF(U321=0,0,IF(COUNT(B321)=0,0,(AVERAGE(B321)*U321/1000)))</f>
        <v>0</v>
      </c>
      <c r="W321" s="185"/>
      <c r="X321" s="27">
        <v>1</v>
      </c>
      <c r="Y321" s="26"/>
      <c r="Z321" s="186">
        <f t="shared" si="843"/>
        <v>0</v>
      </c>
      <c r="AA321" s="221">
        <f t="shared" si="851"/>
        <v>0</v>
      </c>
      <c r="AB321" s="49"/>
      <c r="AC321" s="41"/>
      <c r="AD321" s="26">
        <v>100</v>
      </c>
      <c r="AE321" s="186">
        <f t="shared" si="844"/>
        <v>0</v>
      </c>
      <c r="AF321" s="163">
        <f t="shared" si="852"/>
        <v>0</v>
      </c>
      <c r="AG321" s="224">
        <v>1</v>
      </c>
      <c r="AH321" s="41"/>
      <c r="AI321" s="187">
        <f t="shared" si="845"/>
        <v>0</v>
      </c>
      <c r="AJ321" s="168">
        <f t="shared" si="853"/>
        <v>0</v>
      </c>
      <c r="AK321" s="870"/>
      <c r="AL321" s="731"/>
      <c r="AM321" s="163">
        <f t="shared" ref="AM321" si="953">IF(AL321=0,0,AVERAGE(B314:B321)*(AL321)/1000)</f>
        <v>0</v>
      </c>
      <c r="AN321" s="29">
        <f t="shared" si="781"/>
        <v>0</v>
      </c>
      <c r="AO321" s="25">
        <f t="shared" si="847"/>
        <v>0</v>
      </c>
      <c r="AP321" s="273">
        <f t="shared" si="848"/>
        <v>0</v>
      </c>
      <c r="AQ321" s="73"/>
      <c r="AR321" s="49"/>
      <c r="AS321" s="41"/>
      <c r="AT321" s="41"/>
      <c r="AU321" s="72">
        <f t="shared" si="849"/>
        <v>0</v>
      </c>
      <c r="AV321" s="222"/>
      <c r="AW321" s="199"/>
      <c r="AX321" s="7"/>
      <c r="AY321" s="188"/>
      <c r="AZ321" s="39"/>
      <c r="BA321" s="58"/>
      <c r="BB321" s="179">
        <f t="shared" si="798"/>
        <v>0</v>
      </c>
      <c r="BC321" s="163">
        <f t="shared" si="818"/>
        <v>0</v>
      </c>
      <c r="BD321" s="40"/>
      <c r="BE321" s="58"/>
      <c r="BF321" s="179">
        <f t="shared" si="799"/>
        <v>0</v>
      </c>
      <c r="BG321" s="163">
        <f t="shared" si="819"/>
        <v>0</v>
      </c>
      <c r="BH321" s="40"/>
      <c r="BI321" s="885"/>
      <c r="BJ321" s="163">
        <f t="shared" si="800"/>
        <v>0</v>
      </c>
      <c r="BK321" s="40"/>
      <c r="BL321" s="61"/>
      <c r="BM321" s="179">
        <f t="shared" ref="BM321:BM344" si="954">IF(BK321="&lt;",BL321/2*$B321/1000,BL321*$B321/1000)</f>
        <v>0</v>
      </c>
      <c r="BN321" s="163">
        <f t="shared" ref="BN321:BN344" si="955">IF(BL321=0,0,IF(COUNT(B321)=0,0,(SUM(B321)*BL321/1000)))</f>
        <v>0</v>
      </c>
      <c r="BO321" s="39"/>
      <c r="BP321" s="57"/>
      <c r="BQ321" s="179">
        <f t="shared" ref="BQ321:BQ344" si="956">IF(BO321="&lt;",BP321/2*$B321/1000,BP321*$B321/1000)</f>
        <v>0</v>
      </c>
      <c r="BR321" s="163">
        <f t="shared" ref="BR321:BR344" si="957">IF(BP321=0,0,IF(COUNT(B321)=0,0,(SUM(B321)*BP321/1000)))</f>
        <v>0</v>
      </c>
      <c r="BS321" s="39"/>
      <c r="BT321" s="62"/>
      <c r="BU321" s="179">
        <f t="shared" ref="BU321:BU344" si="958">IF(BS321="&lt;",BT321/2*$B321/1000,BT321*$B321/1000)</f>
        <v>0</v>
      </c>
      <c r="BV321" s="163">
        <f t="shared" ref="BV321:BV344" si="959">IF(BT321=0,0,IF(COUNT(B321)=0,0,(SUM(B321)*BT321/1000)))</f>
        <v>0</v>
      </c>
      <c r="BW321" s="39"/>
      <c r="BX321" s="56"/>
      <c r="BY321" s="178">
        <f t="shared" ref="BY321:BY345" si="960">IF(BW321="&lt;",BX321/2*$B321/1000,BX321*$B321/1000)</f>
        <v>0</v>
      </c>
      <c r="BZ321" s="163">
        <f t="shared" ref="BZ321:BZ345" si="961">IF(BX321=0,0,IF(COUNT(B321)=0,0,(SUM(B321)*BX321/1000)))</f>
        <v>0</v>
      </c>
      <c r="CA321" s="40"/>
      <c r="CB321" s="58"/>
      <c r="CC321" s="179">
        <f t="shared" si="805"/>
        <v>0</v>
      </c>
      <c r="CD321" s="163">
        <f t="shared" si="824"/>
        <v>0</v>
      </c>
      <c r="CE321" s="39"/>
      <c r="CF321" s="62"/>
      <c r="CG321" s="179">
        <f t="shared" si="806"/>
        <v>0</v>
      </c>
      <c r="CH321" s="163">
        <f t="shared" si="825"/>
        <v>0</v>
      </c>
      <c r="CI321" s="39"/>
      <c r="CJ321" s="56"/>
      <c r="CK321" s="178">
        <f t="shared" si="807"/>
        <v>0</v>
      </c>
      <c r="CL321" s="163">
        <f t="shared" si="826"/>
        <v>0</v>
      </c>
      <c r="CM321" s="40"/>
      <c r="CN321" s="86"/>
      <c r="CO321" s="179">
        <f t="shared" si="808"/>
        <v>0</v>
      </c>
      <c r="CP321" s="163">
        <f t="shared" si="827"/>
        <v>0</v>
      </c>
      <c r="CQ321" s="228"/>
      <c r="CR321" s="61"/>
      <c r="CS321" s="167">
        <f t="shared" si="809"/>
        <v>0</v>
      </c>
      <c r="CT321" s="40"/>
      <c r="CU321" s="59"/>
      <c r="CV321" s="179">
        <f t="shared" si="810"/>
        <v>0</v>
      </c>
      <c r="CW321" s="163">
        <f t="shared" si="828"/>
        <v>0</v>
      </c>
      <c r="CX321" s="39"/>
      <c r="CY321" s="189"/>
      <c r="CZ321" s="179">
        <f t="shared" si="811"/>
        <v>0</v>
      </c>
      <c r="DA321" s="163">
        <f t="shared" si="829"/>
        <v>0</v>
      </c>
      <c r="DB321" s="39"/>
      <c r="DC321" s="63"/>
      <c r="DD321" s="179">
        <f t="shared" si="812"/>
        <v>0</v>
      </c>
      <c r="DE321" s="163">
        <f t="shared" si="830"/>
        <v>0</v>
      </c>
      <c r="DF321" s="39"/>
      <c r="DG321" s="62"/>
      <c r="DH321" s="729">
        <f t="shared" si="813"/>
        <v>0</v>
      </c>
      <c r="DI321" s="72">
        <f t="shared" si="831"/>
        <v>0</v>
      </c>
      <c r="DJ321" s="40"/>
      <c r="DK321" s="59"/>
      <c r="DL321" s="163">
        <f t="shared" si="814"/>
        <v>0</v>
      </c>
      <c r="DM321" s="178">
        <f t="shared" si="832"/>
        <v>0</v>
      </c>
      <c r="DN321" s="39"/>
      <c r="DO321" s="63"/>
      <c r="DP321" s="179">
        <f t="shared" si="815"/>
        <v>0</v>
      </c>
      <c r="DQ321" s="221">
        <f t="shared" si="833"/>
        <v>0</v>
      </c>
      <c r="DR321" s="305"/>
    </row>
    <row r="322" spans="1:122" outlineLevel="1" x14ac:dyDescent="0.25">
      <c r="A322" s="46">
        <f t="shared" si="865"/>
        <v>43409</v>
      </c>
      <c r="B322" s="23">
        <v>1037</v>
      </c>
      <c r="C322" s="185">
        <v>8.6</v>
      </c>
      <c r="D322" s="24">
        <v>1</v>
      </c>
      <c r="E322" s="26">
        <v>10400</v>
      </c>
      <c r="F322" s="26">
        <f t="shared" si="834"/>
        <v>10400</v>
      </c>
      <c r="G322" s="163">
        <f t="shared" si="835"/>
        <v>10784.8</v>
      </c>
      <c r="H322" s="24">
        <v>1</v>
      </c>
      <c r="I322" s="26">
        <v>1375</v>
      </c>
      <c r="J322" s="26">
        <f t="shared" si="836"/>
        <v>1375</v>
      </c>
      <c r="K322" s="163">
        <f t="shared" si="837"/>
        <v>1425.875</v>
      </c>
      <c r="L322" s="49">
        <v>87.7</v>
      </c>
      <c r="M322" s="41">
        <v>357</v>
      </c>
      <c r="N322" s="26">
        <v>29.5</v>
      </c>
      <c r="O322" s="26">
        <f t="shared" si="838"/>
        <v>9128.8135593220341</v>
      </c>
      <c r="P322" s="163">
        <f t="shared" si="839"/>
        <v>9466.5796610169491</v>
      </c>
      <c r="Q322" s="24">
        <v>50</v>
      </c>
      <c r="R322" s="41">
        <v>5.53</v>
      </c>
      <c r="S322" s="41">
        <f t="shared" si="840"/>
        <v>276.5</v>
      </c>
      <c r="T322" s="168">
        <f t="shared" si="841"/>
        <v>286.73050000000001</v>
      </c>
      <c r="U322" s="28"/>
      <c r="V322" s="221">
        <f t="shared" ref="V322" si="962">IF(U322=0,0,AVERAGE(B320:B322)*(U322)/1000)</f>
        <v>0</v>
      </c>
      <c r="W322" s="185">
        <v>9</v>
      </c>
      <c r="X322" s="27">
        <v>1</v>
      </c>
      <c r="Y322" s="26">
        <v>1022</v>
      </c>
      <c r="Z322" s="186">
        <f t="shared" si="843"/>
        <v>1022</v>
      </c>
      <c r="AA322" s="221">
        <f t="shared" si="851"/>
        <v>1059.8140000000001</v>
      </c>
      <c r="AB322" s="49">
        <v>87.2</v>
      </c>
      <c r="AC322" s="41">
        <v>93.5</v>
      </c>
      <c r="AD322" s="26">
        <v>100</v>
      </c>
      <c r="AE322" s="186">
        <f t="shared" si="844"/>
        <v>62.999999999999972</v>
      </c>
      <c r="AF322" s="163">
        <f t="shared" si="852"/>
        <v>65.330999999999975</v>
      </c>
      <c r="AG322" s="224">
        <v>1</v>
      </c>
      <c r="AH322" s="41">
        <v>2.4300000000000002</v>
      </c>
      <c r="AI322" s="187">
        <f t="shared" si="845"/>
        <v>2.4300000000000002</v>
      </c>
      <c r="AJ322" s="168">
        <f t="shared" si="853"/>
        <v>2.5199100000000003</v>
      </c>
      <c r="AK322" s="870"/>
      <c r="AL322" s="731"/>
      <c r="AM322" s="163">
        <f t="shared" ref="AM322" si="963">IF(AL322=0,0,AVERAGE(B317:B322)*(AL322)/1000)</f>
        <v>0</v>
      </c>
      <c r="AN322" s="29">
        <f t="shared" si="781"/>
        <v>90.17307692307692</v>
      </c>
      <c r="AO322" s="25">
        <f t="shared" si="847"/>
        <v>99.309877460081694</v>
      </c>
      <c r="AP322" s="273">
        <f t="shared" si="848"/>
        <v>99.121157323688962</v>
      </c>
      <c r="AQ322" s="259">
        <v>53.04</v>
      </c>
      <c r="AR322" s="49"/>
      <c r="AS322" s="41"/>
      <c r="AT322" s="41"/>
      <c r="AU322" s="71">
        <f t="shared" si="849"/>
        <v>0</v>
      </c>
      <c r="AV322" s="222"/>
      <c r="AW322" s="199" t="s">
        <v>363</v>
      </c>
      <c r="AX322" s="7" t="s">
        <v>361</v>
      </c>
      <c r="AY322" s="188"/>
      <c r="AZ322" s="39"/>
      <c r="BA322" s="58"/>
      <c r="BB322" s="179">
        <f t="shared" si="798"/>
        <v>0</v>
      </c>
      <c r="BC322" s="163">
        <f t="shared" si="818"/>
        <v>0</v>
      </c>
      <c r="BD322" s="40"/>
      <c r="BE322" s="58"/>
      <c r="BF322" s="179">
        <f t="shared" si="799"/>
        <v>0</v>
      </c>
      <c r="BG322" s="163">
        <f t="shared" si="819"/>
        <v>0</v>
      </c>
      <c r="BH322" s="40" t="s">
        <v>94</v>
      </c>
      <c r="BI322" s="885">
        <v>0.01</v>
      </c>
      <c r="BJ322" s="163">
        <f t="shared" si="800"/>
        <v>5.1850000000000004E-3</v>
      </c>
      <c r="BK322" s="40"/>
      <c r="BL322" s="61"/>
      <c r="BM322" s="179">
        <f t="shared" si="954"/>
        <v>0</v>
      </c>
      <c r="BN322" s="163">
        <f t="shared" si="955"/>
        <v>0</v>
      </c>
      <c r="BO322" s="39"/>
      <c r="BP322" s="57"/>
      <c r="BQ322" s="179">
        <f t="shared" si="956"/>
        <v>0</v>
      </c>
      <c r="BR322" s="163">
        <f t="shared" si="957"/>
        <v>0</v>
      </c>
      <c r="BS322" s="39"/>
      <c r="BT322" s="62"/>
      <c r="BU322" s="179">
        <f t="shared" si="958"/>
        <v>0</v>
      </c>
      <c r="BV322" s="163">
        <f t="shared" si="959"/>
        <v>0</v>
      </c>
      <c r="BW322" s="39"/>
      <c r="BX322" s="56"/>
      <c r="BY322" s="178">
        <f t="shared" si="960"/>
        <v>0</v>
      </c>
      <c r="BZ322" s="163">
        <f t="shared" si="961"/>
        <v>0</v>
      </c>
      <c r="CA322" s="40"/>
      <c r="CB322" s="58"/>
      <c r="CC322" s="179">
        <f t="shared" si="805"/>
        <v>0</v>
      </c>
      <c r="CD322" s="163">
        <f t="shared" si="824"/>
        <v>0</v>
      </c>
      <c r="CE322" s="39"/>
      <c r="CF322" s="62"/>
      <c r="CG322" s="179">
        <f t="shared" si="806"/>
        <v>0</v>
      </c>
      <c r="CH322" s="163">
        <f t="shared" si="825"/>
        <v>0</v>
      </c>
      <c r="CI322" s="39"/>
      <c r="CJ322" s="56"/>
      <c r="CK322" s="178">
        <f t="shared" si="807"/>
        <v>0</v>
      </c>
      <c r="CL322" s="163">
        <f t="shared" si="826"/>
        <v>0</v>
      </c>
      <c r="CM322" s="40"/>
      <c r="CN322" s="86"/>
      <c r="CO322" s="179">
        <f t="shared" si="808"/>
        <v>0</v>
      </c>
      <c r="CP322" s="163">
        <f t="shared" si="827"/>
        <v>0</v>
      </c>
      <c r="CQ322" s="228" t="s">
        <v>94</v>
      </c>
      <c r="CR322" s="61">
        <v>0.01</v>
      </c>
      <c r="CS322" s="167">
        <f t="shared" si="809"/>
        <v>5.1850000000000004E-3</v>
      </c>
      <c r="CT322" s="40"/>
      <c r="CU322" s="59"/>
      <c r="CV322" s="179">
        <f t="shared" si="810"/>
        <v>0</v>
      </c>
      <c r="CW322" s="163">
        <f t="shared" si="828"/>
        <v>0</v>
      </c>
      <c r="CX322" s="39"/>
      <c r="CY322" s="189"/>
      <c r="CZ322" s="179">
        <f t="shared" si="811"/>
        <v>0</v>
      </c>
      <c r="DA322" s="163">
        <f t="shared" si="829"/>
        <v>0</v>
      </c>
      <c r="DB322" s="39"/>
      <c r="DC322" s="63"/>
      <c r="DD322" s="179">
        <f t="shared" si="812"/>
        <v>0</v>
      </c>
      <c r="DE322" s="163">
        <f t="shared" si="830"/>
        <v>0</v>
      </c>
      <c r="DF322" s="39"/>
      <c r="DG322" s="62"/>
      <c r="DH322" s="729">
        <f t="shared" si="813"/>
        <v>0</v>
      </c>
      <c r="DI322" s="72">
        <f t="shared" si="831"/>
        <v>0</v>
      </c>
      <c r="DJ322" s="40"/>
      <c r="DK322" s="59"/>
      <c r="DL322" s="163">
        <f t="shared" si="814"/>
        <v>0</v>
      </c>
      <c r="DM322" s="178">
        <f t="shared" si="832"/>
        <v>0</v>
      </c>
      <c r="DN322" s="39"/>
      <c r="DO322" s="63"/>
      <c r="DP322" s="179">
        <f t="shared" si="815"/>
        <v>0</v>
      </c>
      <c r="DQ322" s="221">
        <f t="shared" si="833"/>
        <v>0</v>
      </c>
      <c r="DR322" s="305"/>
    </row>
    <row r="323" spans="1:122" outlineLevel="1" x14ac:dyDescent="0.25">
      <c r="A323" s="46">
        <f t="shared" si="865"/>
        <v>43410</v>
      </c>
      <c r="B323" s="23">
        <v>831</v>
      </c>
      <c r="C323" s="185">
        <v>8.1</v>
      </c>
      <c r="D323" s="24">
        <v>1</v>
      </c>
      <c r="E323" s="26">
        <v>13200</v>
      </c>
      <c r="F323" s="26">
        <f t="shared" si="834"/>
        <v>13200</v>
      </c>
      <c r="G323" s="163">
        <f t="shared" si="835"/>
        <v>10969.2</v>
      </c>
      <c r="H323" s="24">
        <v>1</v>
      </c>
      <c r="I323" s="26">
        <v>703</v>
      </c>
      <c r="J323" s="26">
        <f t="shared" si="836"/>
        <v>703</v>
      </c>
      <c r="K323" s="163">
        <f t="shared" si="837"/>
        <v>584.19299999999998</v>
      </c>
      <c r="L323" s="49">
        <v>87.2</v>
      </c>
      <c r="M323" s="41">
        <v>478.7</v>
      </c>
      <c r="N323" s="26">
        <v>29</v>
      </c>
      <c r="O323" s="26">
        <f t="shared" si="838"/>
        <v>13500</v>
      </c>
      <c r="P323" s="163">
        <f t="shared" si="839"/>
        <v>11218.5</v>
      </c>
      <c r="Q323" s="24">
        <v>50</v>
      </c>
      <c r="R323" s="41">
        <v>6.15</v>
      </c>
      <c r="S323" s="41">
        <f t="shared" si="840"/>
        <v>307.5</v>
      </c>
      <c r="T323" s="168">
        <f t="shared" si="841"/>
        <v>255.5325</v>
      </c>
      <c r="U323" s="28">
        <v>120</v>
      </c>
      <c r="V323" s="221">
        <f t="shared" ref="V323" si="964">IF(U323=0,0,IF(COUNT(B323)=0,0,(AVERAGE(B323)*U323/1000)))</f>
        <v>99.72</v>
      </c>
      <c r="W323" s="185">
        <v>9</v>
      </c>
      <c r="X323" s="27">
        <v>1</v>
      </c>
      <c r="Y323" s="26">
        <v>479</v>
      </c>
      <c r="Z323" s="186">
        <f t="shared" si="843"/>
        <v>479</v>
      </c>
      <c r="AA323" s="221">
        <f t="shared" si="851"/>
        <v>398.04899999999998</v>
      </c>
      <c r="AB323" s="49">
        <v>87.5</v>
      </c>
      <c r="AC323" s="41">
        <v>94.5</v>
      </c>
      <c r="AD323" s="26">
        <v>100</v>
      </c>
      <c r="AE323" s="186">
        <f t="shared" si="844"/>
        <v>70</v>
      </c>
      <c r="AF323" s="163">
        <f t="shared" si="852"/>
        <v>58.17</v>
      </c>
      <c r="AG323" s="224">
        <v>1</v>
      </c>
      <c r="AH323" s="41">
        <v>2.11</v>
      </c>
      <c r="AI323" s="187">
        <f t="shared" si="845"/>
        <v>2.11</v>
      </c>
      <c r="AJ323" s="168">
        <f t="shared" si="853"/>
        <v>1.7534099999999999</v>
      </c>
      <c r="AK323" s="870"/>
      <c r="AL323" s="731">
        <v>16.8</v>
      </c>
      <c r="AM323" s="163">
        <f t="shared" ref="AM323" si="965">IF(AL323=0,0,AVERAGE(B316:B323)*(AL323)/1000)</f>
        <v>12.324</v>
      </c>
      <c r="AN323" s="29">
        <f t="shared" si="781"/>
        <v>96.371212121212125</v>
      </c>
      <c r="AO323" s="25">
        <f t="shared" si="847"/>
        <v>99.481481481481481</v>
      </c>
      <c r="AP323" s="273">
        <f t="shared" si="848"/>
        <v>99.313821138211381</v>
      </c>
      <c r="AQ323" s="73">
        <v>53.07</v>
      </c>
      <c r="AR323" s="49"/>
      <c r="AS323" s="41"/>
      <c r="AT323" s="41"/>
      <c r="AU323" s="72">
        <f t="shared" si="849"/>
        <v>0</v>
      </c>
      <c r="AV323" s="222"/>
      <c r="AW323" s="199" t="s">
        <v>364</v>
      </c>
      <c r="AX323" s="7" t="s">
        <v>365</v>
      </c>
      <c r="AY323" s="188"/>
      <c r="AZ323" s="39"/>
      <c r="BA323" s="58">
        <v>67</v>
      </c>
      <c r="BB323" s="179">
        <f t="shared" si="798"/>
        <v>55.677</v>
      </c>
      <c r="BC323" s="163">
        <f t="shared" si="818"/>
        <v>55.677</v>
      </c>
      <c r="BD323" s="40"/>
      <c r="BE323" s="58"/>
      <c r="BF323" s="179">
        <f t="shared" si="799"/>
        <v>0</v>
      </c>
      <c r="BG323" s="163">
        <f t="shared" si="819"/>
        <v>0</v>
      </c>
      <c r="BH323" s="40" t="s">
        <v>94</v>
      </c>
      <c r="BI323" s="885">
        <v>0.01</v>
      </c>
      <c r="BJ323" s="163">
        <f t="shared" si="800"/>
        <v>4.1549999999999998E-3</v>
      </c>
      <c r="BK323" s="40"/>
      <c r="BL323" s="58">
        <v>4.1071887</v>
      </c>
      <c r="BM323" s="179">
        <f t="shared" si="954"/>
        <v>3.4130738096999997</v>
      </c>
      <c r="BN323" s="163">
        <f t="shared" si="955"/>
        <v>3.4130738096999997</v>
      </c>
      <c r="BO323" s="39"/>
      <c r="BP323" s="57">
        <v>307.883667</v>
      </c>
      <c r="BQ323" s="179">
        <f t="shared" si="956"/>
        <v>255.851327277</v>
      </c>
      <c r="BR323" s="163">
        <f t="shared" si="957"/>
        <v>255.851327277</v>
      </c>
      <c r="BS323" s="39"/>
      <c r="BT323" s="62">
        <v>53.889362300000002</v>
      </c>
      <c r="BU323" s="179">
        <f t="shared" si="958"/>
        <v>44.782060071300002</v>
      </c>
      <c r="BV323" s="163">
        <f t="shared" si="959"/>
        <v>44.782060071300002</v>
      </c>
      <c r="BW323" s="39"/>
      <c r="BX323" s="56">
        <v>1.9443612100000001</v>
      </c>
      <c r="BY323" s="178">
        <f t="shared" si="960"/>
        <v>1.6157641655100001</v>
      </c>
      <c r="BZ323" s="163">
        <f t="shared" si="961"/>
        <v>1.6157641655100001</v>
      </c>
      <c r="CA323" s="40" t="s">
        <v>94</v>
      </c>
      <c r="CB323" s="58">
        <v>0.13</v>
      </c>
      <c r="CC323" s="179">
        <f t="shared" si="805"/>
        <v>5.4015000000000001E-2</v>
      </c>
      <c r="CD323" s="163">
        <f t="shared" si="824"/>
        <v>0.10803</v>
      </c>
      <c r="CE323" s="39"/>
      <c r="CF323" s="62">
        <v>587.22760000000005</v>
      </c>
      <c r="CG323" s="179">
        <f t="shared" si="806"/>
        <v>487.98613560000001</v>
      </c>
      <c r="CH323" s="163">
        <f t="shared" si="825"/>
        <v>487.98613560000001</v>
      </c>
      <c r="CI323" s="39"/>
      <c r="CJ323" s="56">
        <v>1.1000000000000001</v>
      </c>
      <c r="CK323" s="178">
        <f t="shared" si="807"/>
        <v>0.91410000000000002</v>
      </c>
      <c r="CL323" s="163">
        <f t="shared" si="826"/>
        <v>0.91410000000000002</v>
      </c>
      <c r="CM323" s="40"/>
      <c r="CN323" s="86"/>
      <c r="CO323" s="179">
        <f t="shared" si="808"/>
        <v>0</v>
      </c>
      <c r="CP323" s="163">
        <f t="shared" si="827"/>
        <v>0</v>
      </c>
      <c r="CQ323" s="228" t="s">
        <v>94</v>
      </c>
      <c r="CR323" s="61">
        <v>0.01</v>
      </c>
      <c r="CS323" s="167">
        <f t="shared" si="809"/>
        <v>4.1549999999999998E-3</v>
      </c>
      <c r="CT323" s="40" t="s">
        <v>94</v>
      </c>
      <c r="CU323" s="59">
        <v>0.03</v>
      </c>
      <c r="CV323" s="179">
        <f t="shared" si="810"/>
        <v>1.2465E-2</v>
      </c>
      <c r="CW323" s="163">
        <f t="shared" si="828"/>
        <v>2.4930000000000001E-2</v>
      </c>
      <c r="CX323" s="39"/>
      <c r="CY323" s="189">
        <v>0.93910759700000002</v>
      </c>
      <c r="CZ323" s="179">
        <f t="shared" si="811"/>
        <v>0.78039841310699998</v>
      </c>
      <c r="DA323" s="163">
        <f t="shared" si="829"/>
        <v>0.78039841310699998</v>
      </c>
      <c r="DB323" s="39"/>
      <c r="DC323" s="63">
        <v>0.32196861500000001</v>
      </c>
      <c r="DD323" s="179">
        <f t="shared" si="812"/>
        <v>0.26755591906500004</v>
      </c>
      <c r="DE323" s="163">
        <f t="shared" si="830"/>
        <v>0.26755591906500004</v>
      </c>
      <c r="DF323" s="39" t="s">
        <v>94</v>
      </c>
      <c r="DG323" s="62">
        <v>0.15</v>
      </c>
      <c r="DH323" s="729">
        <f t="shared" si="813"/>
        <v>6.2324999999999998E-2</v>
      </c>
      <c r="DI323" s="72">
        <f t="shared" si="831"/>
        <v>0.12465</v>
      </c>
      <c r="DJ323" s="40" t="s">
        <v>94</v>
      </c>
      <c r="DK323" s="59">
        <v>0.13</v>
      </c>
      <c r="DL323" s="163">
        <f t="shared" si="814"/>
        <v>5.4015000000000001E-2</v>
      </c>
      <c r="DM323" s="178">
        <f t="shared" si="832"/>
        <v>0.10803</v>
      </c>
      <c r="DN323" s="39"/>
      <c r="DO323" s="63">
        <v>1.2889832299999999</v>
      </c>
      <c r="DP323" s="179">
        <f t="shared" ref="DP323:DP344" si="966">IF(DN323="&lt;",DO323/2*$B323/1000,DO323*$B323/1000)</f>
        <v>1.07114506413</v>
      </c>
      <c r="DQ323" s="221">
        <f t="shared" ref="DQ323:DQ344" si="967">IF(DO323=0,0,IF(COUNT(B323)=0,0,(SUM(B323)*DO323/1000)))</f>
        <v>1.07114506413</v>
      </c>
      <c r="DR323" s="305"/>
    </row>
    <row r="324" spans="1:122" outlineLevel="1" x14ac:dyDescent="0.25">
      <c r="A324" s="46">
        <f t="shared" si="865"/>
        <v>43411</v>
      </c>
      <c r="B324" s="23">
        <v>857</v>
      </c>
      <c r="C324" s="185">
        <v>8.1</v>
      </c>
      <c r="D324" s="24">
        <v>1</v>
      </c>
      <c r="E324" s="26">
        <v>15700</v>
      </c>
      <c r="F324" s="26">
        <f t="shared" si="834"/>
        <v>15700</v>
      </c>
      <c r="G324" s="163">
        <f t="shared" si="835"/>
        <v>13454.9</v>
      </c>
      <c r="H324" s="24">
        <v>1</v>
      </c>
      <c r="I324" s="26">
        <v>672</v>
      </c>
      <c r="J324" s="26">
        <f t="shared" si="836"/>
        <v>672</v>
      </c>
      <c r="K324" s="163">
        <f t="shared" si="837"/>
        <v>575.904</v>
      </c>
      <c r="L324" s="49">
        <v>86.7</v>
      </c>
      <c r="M324" s="41">
        <v>559.4</v>
      </c>
      <c r="N324" s="26">
        <v>28</v>
      </c>
      <c r="O324" s="26">
        <f t="shared" si="838"/>
        <v>16882.142857142859</v>
      </c>
      <c r="P324" s="163">
        <f t="shared" si="839"/>
        <v>14467.996428571429</v>
      </c>
      <c r="Q324" s="24">
        <v>50</v>
      </c>
      <c r="R324" s="41">
        <v>16.399999999999999</v>
      </c>
      <c r="S324" s="41">
        <f t="shared" si="840"/>
        <v>819.99999999999989</v>
      </c>
      <c r="T324" s="168">
        <f t="shared" si="841"/>
        <v>702.7399999999999</v>
      </c>
      <c r="U324" s="28"/>
      <c r="V324" s="221">
        <f t="shared" ref="V324" si="968">IF(U324=0,0,AVERAGE(B322:B324)*(U324)/1000)</f>
        <v>0</v>
      </c>
      <c r="W324" s="185">
        <v>9.1</v>
      </c>
      <c r="X324" s="27">
        <v>1</v>
      </c>
      <c r="Y324" s="26">
        <v>461</v>
      </c>
      <c r="Z324" s="186">
        <f t="shared" si="843"/>
        <v>461</v>
      </c>
      <c r="AA324" s="221">
        <f t="shared" si="851"/>
        <v>395.077</v>
      </c>
      <c r="AB324" s="49">
        <v>87.5</v>
      </c>
      <c r="AC324" s="41">
        <v>90.1</v>
      </c>
      <c r="AD324" s="26">
        <v>200</v>
      </c>
      <c r="AE324" s="186">
        <f t="shared" si="844"/>
        <v>12.999999999999973</v>
      </c>
      <c r="AF324" s="163">
        <f t="shared" si="852"/>
        <v>11.140999999999977</v>
      </c>
      <c r="AG324" s="224">
        <v>1</v>
      </c>
      <c r="AH324" s="41">
        <v>1.1000000000000001</v>
      </c>
      <c r="AI324" s="187">
        <f t="shared" si="845"/>
        <v>1.1000000000000001</v>
      </c>
      <c r="AJ324" s="168">
        <f t="shared" si="853"/>
        <v>0.94270000000000009</v>
      </c>
      <c r="AK324" s="870"/>
      <c r="AL324" s="731"/>
      <c r="AM324" s="163">
        <f t="shared" ref="AM324" si="969">IF(AL324=0,0,AVERAGE(B319:B324)*(AL324)/1000)</f>
        <v>0</v>
      </c>
      <c r="AN324" s="29">
        <f t="shared" si="781"/>
        <v>97.063694267515928</v>
      </c>
      <c r="AO324" s="25">
        <f t="shared" si="847"/>
        <v>99.922995557435996</v>
      </c>
      <c r="AP324" s="273">
        <f t="shared" si="848"/>
        <v>99.865853658536579</v>
      </c>
      <c r="AQ324" s="259">
        <v>52.07</v>
      </c>
      <c r="AR324" s="49"/>
      <c r="AS324" s="41"/>
      <c r="AT324" s="41"/>
      <c r="AU324" s="71">
        <f t="shared" si="849"/>
        <v>0</v>
      </c>
      <c r="AV324" s="222"/>
      <c r="AW324" s="199"/>
      <c r="AX324" s="7" t="s">
        <v>365</v>
      </c>
      <c r="AY324" s="188"/>
      <c r="AZ324" s="39"/>
      <c r="BA324" s="58"/>
      <c r="BB324" s="179">
        <f t="shared" si="798"/>
        <v>0</v>
      </c>
      <c r="BC324" s="163">
        <f t="shared" si="818"/>
        <v>0</v>
      </c>
      <c r="BD324" s="40"/>
      <c r="BE324" s="58"/>
      <c r="BF324" s="179">
        <f t="shared" si="799"/>
        <v>0</v>
      </c>
      <c r="BG324" s="163">
        <f t="shared" si="819"/>
        <v>0</v>
      </c>
      <c r="BH324" s="40" t="s">
        <v>94</v>
      </c>
      <c r="BI324" s="885">
        <v>0.01</v>
      </c>
      <c r="BJ324" s="163">
        <f t="shared" si="800"/>
        <v>4.2849999999999997E-3</v>
      </c>
      <c r="BK324" s="40"/>
      <c r="BL324" s="58"/>
      <c r="BM324" s="179">
        <f t="shared" si="954"/>
        <v>0</v>
      </c>
      <c r="BN324" s="163">
        <f t="shared" si="955"/>
        <v>0</v>
      </c>
      <c r="BO324" s="39"/>
      <c r="BP324" s="62"/>
      <c r="BQ324" s="179">
        <f t="shared" si="956"/>
        <v>0</v>
      </c>
      <c r="BR324" s="163">
        <f t="shared" si="957"/>
        <v>0</v>
      </c>
      <c r="BS324" s="39"/>
      <c r="BT324" s="62"/>
      <c r="BU324" s="179">
        <f t="shared" si="958"/>
        <v>0</v>
      </c>
      <c r="BV324" s="163">
        <f t="shared" si="959"/>
        <v>0</v>
      </c>
      <c r="BW324" s="39"/>
      <c r="BX324" s="62"/>
      <c r="BY324" s="178">
        <f t="shared" si="960"/>
        <v>0</v>
      </c>
      <c r="BZ324" s="163">
        <f t="shared" si="961"/>
        <v>0</v>
      </c>
      <c r="CA324" s="40"/>
      <c r="CB324" s="58"/>
      <c r="CC324" s="179">
        <f t="shared" si="805"/>
        <v>0</v>
      </c>
      <c r="CD324" s="163">
        <f t="shared" si="824"/>
        <v>0</v>
      </c>
      <c r="CE324" s="39"/>
      <c r="CF324" s="62"/>
      <c r="CG324" s="179">
        <f t="shared" si="806"/>
        <v>0</v>
      </c>
      <c r="CH324" s="163">
        <f t="shared" si="825"/>
        <v>0</v>
      </c>
      <c r="CI324" s="39"/>
      <c r="CJ324" s="56"/>
      <c r="CK324" s="178">
        <f t="shared" si="807"/>
        <v>0</v>
      </c>
      <c r="CL324" s="163">
        <f t="shared" si="826"/>
        <v>0</v>
      </c>
      <c r="CM324" s="40"/>
      <c r="CN324" s="86"/>
      <c r="CO324" s="179">
        <f t="shared" si="808"/>
        <v>0</v>
      </c>
      <c r="CP324" s="163">
        <f t="shared" si="827"/>
        <v>0</v>
      </c>
      <c r="CQ324" s="228" t="s">
        <v>94</v>
      </c>
      <c r="CR324" s="61">
        <v>0.01</v>
      </c>
      <c r="CS324" s="167">
        <f t="shared" si="809"/>
        <v>4.2849999999999997E-3</v>
      </c>
      <c r="CT324" s="40"/>
      <c r="CU324" s="59"/>
      <c r="CV324" s="179">
        <f t="shared" si="810"/>
        <v>0</v>
      </c>
      <c r="CW324" s="163">
        <f t="shared" si="828"/>
        <v>0</v>
      </c>
      <c r="CX324" s="39"/>
      <c r="CY324" s="189"/>
      <c r="CZ324" s="179">
        <f t="shared" si="811"/>
        <v>0</v>
      </c>
      <c r="DA324" s="163">
        <f t="shared" si="829"/>
        <v>0</v>
      </c>
      <c r="DB324" s="39"/>
      <c r="DC324" s="63"/>
      <c r="DD324" s="179">
        <f t="shared" si="812"/>
        <v>0</v>
      </c>
      <c r="DE324" s="163">
        <f t="shared" si="830"/>
        <v>0</v>
      </c>
      <c r="DF324" s="39"/>
      <c r="DG324" s="62"/>
      <c r="DH324" s="729">
        <f t="shared" si="813"/>
        <v>0</v>
      </c>
      <c r="DI324" s="72">
        <f t="shared" si="831"/>
        <v>0</v>
      </c>
      <c r="DJ324" s="40"/>
      <c r="DK324" s="59"/>
      <c r="DL324" s="163">
        <f t="shared" si="814"/>
        <v>0</v>
      </c>
      <c r="DM324" s="178">
        <f t="shared" si="832"/>
        <v>0</v>
      </c>
      <c r="DN324" s="39"/>
      <c r="DO324" s="63"/>
      <c r="DP324" s="179">
        <f t="shared" si="966"/>
        <v>0</v>
      </c>
      <c r="DQ324" s="221">
        <f t="shared" si="967"/>
        <v>0</v>
      </c>
      <c r="DR324" s="305"/>
    </row>
    <row r="325" spans="1:122" outlineLevel="1" x14ac:dyDescent="0.25">
      <c r="A325" s="46">
        <f t="shared" si="865"/>
        <v>43412</v>
      </c>
      <c r="B325" s="23">
        <v>822</v>
      </c>
      <c r="C325" s="185">
        <v>7.9</v>
      </c>
      <c r="D325" s="24">
        <v>1</v>
      </c>
      <c r="E325" s="26">
        <v>17100</v>
      </c>
      <c r="F325" s="26">
        <f t="shared" si="834"/>
        <v>17100</v>
      </c>
      <c r="G325" s="163">
        <f t="shared" si="835"/>
        <v>14056.2</v>
      </c>
      <c r="H325" s="24">
        <v>1</v>
      </c>
      <c r="I325" s="26">
        <v>1011</v>
      </c>
      <c r="J325" s="26">
        <f t="shared" si="836"/>
        <v>1011</v>
      </c>
      <c r="K325" s="163">
        <f t="shared" si="837"/>
        <v>831.04200000000003</v>
      </c>
      <c r="L325" s="49">
        <v>88.5</v>
      </c>
      <c r="M325" s="41">
        <v>523</v>
      </c>
      <c r="N325" s="26">
        <v>26</v>
      </c>
      <c r="O325" s="26">
        <f t="shared" si="838"/>
        <v>16711.538461538461</v>
      </c>
      <c r="P325" s="163">
        <f t="shared" si="839"/>
        <v>13736.884615384613</v>
      </c>
      <c r="Q325" s="24">
        <v>20</v>
      </c>
      <c r="R325" s="41">
        <v>15.9</v>
      </c>
      <c r="S325" s="41">
        <f t="shared" si="840"/>
        <v>318</v>
      </c>
      <c r="T325" s="168">
        <f t="shared" si="841"/>
        <v>261.39600000000002</v>
      </c>
      <c r="U325" s="28"/>
      <c r="V325" s="221">
        <f t="shared" ref="V325" si="970">IF(U325=0,0,IF(COUNT(B325)=0,0,(AVERAGE(B325)*U325/1000)))</f>
        <v>0</v>
      </c>
      <c r="W325" s="185">
        <v>9</v>
      </c>
      <c r="X325" s="27">
        <v>1</v>
      </c>
      <c r="Y325" s="26">
        <v>595</v>
      </c>
      <c r="Z325" s="186">
        <f t="shared" si="843"/>
        <v>595</v>
      </c>
      <c r="AA325" s="221">
        <f t="shared" si="851"/>
        <v>489.09</v>
      </c>
      <c r="AB325" s="49">
        <v>86.7</v>
      </c>
      <c r="AC325" s="41">
        <v>88.6</v>
      </c>
      <c r="AD325" s="26">
        <v>100</v>
      </c>
      <c r="AE325" s="186">
        <f t="shared" si="844"/>
        <v>18.999999999999915</v>
      </c>
      <c r="AF325" s="163">
        <f t="shared" si="852"/>
        <v>15.617999999999929</v>
      </c>
      <c r="AG325" s="224">
        <v>1</v>
      </c>
      <c r="AH325" s="41">
        <v>1.22</v>
      </c>
      <c r="AI325" s="187">
        <f t="shared" si="845"/>
        <v>1.22</v>
      </c>
      <c r="AJ325" s="168">
        <f t="shared" si="853"/>
        <v>1.00284</v>
      </c>
      <c r="AK325" s="870"/>
      <c r="AL325" s="731"/>
      <c r="AM325" s="163">
        <f t="shared" ref="AM325" si="971">IF(AL325=0,0,AVERAGE(B318:B325)*(AL325)/1000)</f>
        <v>0</v>
      </c>
      <c r="AN325" s="29">
        <f t="shared" si="781"/>
        <v>96.520467836257311</v>
      </c>
      <c r="AO325" s="25">
        <f t="shared" si="847"/>
        <v>99.886306098964326</v>
      </c>
      <c r="AP325" s="273">
        <f t="shared" si="848"/>
        <v>99.616352201257854</v>
      </c>
      <c r="AQ325" s="73">
        <v>52.58</v>
      </c>
      <c r="AR325" s="49"/>
      <c r="AS325" s="41"/>
      <c r="AT325" s="41"/>
      <c r="AU325" s="72">
        <f t="shared" si="849"/>
        <v>0</v>
      </c>
      <c r="AV325" s="222"/>
      <c r="AW325" s="199"/>
      <c r="AX325" s="7" t="s">
        <v>366</v>
      </c>
      <c r="AY325" s="188"/>
      <c r="AZ325" s="39"/>
      <c r="BA325" s="58"/>
      <c r="BB325" s="179">
        <f t="shared" si="798"/>
        <v>0</v>
      </c>
      <c r="BC325" s="163">
        <f t="shared" si="818"/>
        <v>0</v>
      </c>
      <c r="BD325" s="40"/>
      <c r="BE325" s="58"/>
      <c r="BF325" s="179">
        <f t="shared" si="799"/>
        <v>0</v>
      </c>
      <c r="BG325" s="163">
        <f t="shared" si="819"/>
        <v>0</v>
      </c>
      <c r="BH325" s="40" t="s">
        <v>94</v>
      </c>
      <c r="BI325" s="885">
        <v>0.01</v>
      </c>
      <c r="BJ325" s="163">
        <f t="shared" si="800"/>
        <v>4.1099999999999999E-3</v>
      </c>
      <c r="BK325" s="40"/>
      <c r="BL325" s="58"/>
      <c r="BM325" s="179">
        <f t="shared" si="954"/>
        <v>0</v>
      </c>
      <c r="BN325" s="163">
        <f t="shared" si="955"/>
        <v>0</v>
      </c>
      <c r="BO325" s="39"/>
      <c r="BP325" s="62"/>
      <c r="BQ325" s="179">
        <f t="shared" si="956"/>
        <v>0</v>
      </c>
      <c r="BR325" s="163">
        <f t="shared" si="957"/>
        <v>0</v>
      </c>
      <c r="BS325" s="39"/>
      <c r="BT325" s="62"/>
      <c r="BU325" s="179">
        <f t="shared" si="958"/>
        <v>0</v>
      </c>
      <c r="BV325" s="163">
        <f t="shared" si="959"/>
        <v>0</v>
      </c>
      <c r="BW325" s="39"/>
      <c r="BX325" s="62"/>
      <c r="BY325" s="178">
        <f t="shared" si="960"/>
        <v>0</v>
      </c>
      <c r="BZ325" s="163">
        <f t="shared" si="961"/>
        <v>0</v>
      </c>
      <c r="CA325" s="40"/>
      <c r="CB325" s="58"/>
      <c r="CC325" s="179">
        <f t="shared" si="805"/>
        <v>0</v>
      </c>
      <c r="CD325" s="163">
        <f t="shared" si="824"/>
        <v>0</v>
      </c>
      <c r="CE325" s="39"/>
      <c r="CF325" s="62"/>
      <c r="CG325" s="179">
        <f t="shared" si="806"/>
        <v>0</v>
      </c>
      <c r="CH325" s="163">
        <f t="shared" si="825"/>
        <v>0</v>
      </c>
      <c r="CI325" s="39"/>
      <c r="CJ325" s="56"/>
      <c r="CK325" s="178">
        <f t="shared" si="807"/>
        <v>0</v>
      </c>
      <c r="CL325" s="163">
        <f t="shared" si="826"/>
        <v>0</v>
      </c>
      <c r="CM325" s="40"/>
      <c r="CN325" s="86"/>
      <c r="CO325" s="179">
        <f t="shared" si="808"/>
        <v>0</v>
      </c>
      <c r="CP325" s="163">
        <f t="shared" si="827"/>
        <v>0</v>
      </c>
      <c r="CQ325" s="228" t="s">
        <v>94</v>
      </c>
      <c r="CR325" s="61">
        <v>0.01</v>
      </c>
      <c r="CS325" s="167">
        <f t="shared" si="809"/>
        <v>4.1099999999999999E-3</v>
      </c>
      <c r="CT325" s="40"/>
      <c r="CU325" s="59"/>
      <c r="CV325" s="179">
        <f t="shared" si="810"/>
        <v>0</v>
      </c>
      <c r="CW325" s="163">
        <f t="shared" si="828"/>
        <v>0</v>
      </c>
      <c r="CX325" s="39"/>
      <c r="CY325" s="189"/>
      <c r="CZ325" s="179">
        <f t="shared" si="811"/>
        <v>0</v>
      </c>
      <c r="DA325" s="163">
        <f t="shared" si="829"/>
        <v>0</v>
      </c>
      <c r="DB325" s="39"/>
      <c r="DC325" s="63"/>
      <c r="DD325" s="179">
        <f t="shared" si="812"/>
        <v>0</v>
      </c>
      <c r="DE325" s="163">
        <f t="shared" si="830"/>
        <v>0</v>
      </c>
      <c r="DF325" s="39"/>
      <c r="DG325" s="62"/>
      <c r="DH325" s="729">
        <f t="shared" si="813"/>
        <v>0</v>
      </c>
      <c r="DI325" s="72">
        <f t="shared" si="831"/>
        <v>0</v>
      </c>
      <c r="DJ325" s="40"/>
      <c r="DK325" s="59"/>
      <c r="DL325" s="163">
        <f t="shared" si="814"/>
        <v>0</v>
      </c>
      <c r="DM325" s="178">
        <f t="shared" si="832"/>
        <v>0</v>
      </c>
      <c r="DN325" s="39"/>
      <c r="DO325" s="63"/>
      <c r="DP325" s="179">
        <f t="shared" si="966"/>
        <v>0</v>
      </c>
      <c r="DQ325" s="221">
        <f t="shared" si="967"/>
        <v>0</v>
      </c>
      <c r="DR325" s="305"/>
    </row>
    <row r="326" spans="1:122" outlineLevel="1" x14ac:dyDescent="0.25">
      <c r="A326" s="46">
        <f t="shared" si="865"/>
        <v>43413</v>
      </c>
      <c r="B326" s="23">
        <v>803</v>
      </c>
      <c r="C326" s="185">
        <v>7.6</v>
      </c>
      <c r="D326" s="24">
        <v>1</v>
      </c>
      <c r="E326" s="26">
        <v>12300</v>
      </c>
      <c r="F326" s="26">
        <f t="shared" si="834"/>
        <v>12300</v>
      </c>
      <c r="G326" s="163">
        <f t="shared" si="835"/>
        <v>9876.9</v>
      </c>
      <c r="H326" s="24">
        <v>1</v>
      </c>
      <c r="I326" s="26">
        <v>723</v>
      </c>
      <c r="J326" s="26">
        <f t="shared" si="836"/>
        <v>723</v>
      </c>
      <c r="K326" s="163">
        <f t="shared" si="837"/>
        <v>580.56899999999996</v>
      </c>
      <c r="L326" s="49">
        <v>87.8</v>
      </c>
      <c r="M326" s="41">
        <v>397</v>
      </c>
      <c r="N326" s="26">
        <v>27</v>
      </c>
      <c r="O326" s="26">
        <f t="shared" si="838"/>
        <v>11451.851851851852</v>
      </c>
      <c r="P326" s="163">
        <f t="shared" si="839"/>
        <v>9195.8370370370376</v>
      </c>
      <c r="Q326" s="24">
        <v>20</v>
      </c>
      <c r="R326" s="41">
        <v>11</v>
      </c>
      <c r="S326" s="41">
        <f t="shared" si="840"/>
        <v>220</v>
      </c>
      <c r="T326" s="168">
        <f t="shared" si="841"/>
        <v>176.66</v>
      </c>
      <c r="U326" s="28"/>
      <c r="V326" s="221">
        <f t="shared" ref="V326" si="972">IF(U326=0,0,AVERAGE(B324:B326)*(U326)/1000)</f>
        <v>0</v>
      </c>
      <c r="W326" s="185">
        <v>8.8000000000000007</v>
      </c>
      <c r="X326" s="27">
        <v>1</v>
      </c>
      <c r="Y326" s="26">
        <v>353</v>
      </c>
      <c r="Z326" s="186">
        <f t="shared" si="843"/>
        <v>353</v>
      </c>
      <c r="AA326" s="221">
        <f t="shared" si="851"/>
        <v>283.459</v>
      </c>
      <c r="AB326" s="49">
        <v>85.8</v>
      </c>
      <c r="AC326" s="41">
        <v>87.4</v>
      </c>
      <c r="AD326" s="26">
        <v>100</v>
      </c>
      <c r="AE326" s="186">
        <f t="shared" si="844"/>
        <v>16.000000000000085</v>
      </c>
      <c r="AF326" s="163">
        <f t="shared" si="852"/>
        <v>12.848000000000068</v>
      </c>
      <c r="AG326" s="224">
        <v>1</v>
      </c>
      <c r="AH326" s="41">
        <v>1.08</v>
      </c>
      <c r="AI326" s="187">
        <f t="shared" si="845"/>
        <v>1.08</v>
      </c>
      <c r="AJ326" s="168">
        <f t="shared" si="853"/>
        <v>0.86724000000000001</v>
      </c>
      <c r="AK326" s="870"/>
      <c r="AL326" s="731"/>
      <c r="AM326" s="163">
        <f t="shared" ref="AM326" si="973">IF(AL326=0,0,AVERAGE(B321:B326)*(AL326)/1000)</f>
        <v>0</v>
      </c>
      <c r="AN326" s="29">
        <f t="shared" si="781"/>
        <v>97.130081300813004</v>
      </c>
      <c r="AO326" s="25">
        <f t="shared" si="847"/>
        <v>99.860284605433378</v>
      </c>
      <c r="AP326" s="273">
        <f t="shared" si="848"/>
        <v>99.509090909090901</v>
      </c>
      <c r="AQ326" s="259">
        <v>53.48</v>
      </c>
      <c r="AR326" s="49"/>
      <c r="AS326" s="41"/>
      <c r="AT326" s="41"/>
      <c r="AU326" s="71">
        <f t="shared" si="849"/>
        <v>0</v>
      </c>
      <c r="AV326" s="222"/>
      <c r="AW326" s="199"/>
      <c r="AX326" s="7" t="s">
        <v>367</v>
      </c>
      <c r="AY326" s="188"/>
      <c r="AZ326" s="39"/>
      <c r="BA326" s="58"/>
      <c r="BB326" s="179">
        <f t="shared" si="798"/>
        <v>0</v>
      </c>
      <c r="BC326" s="163">
        <f t="shared" si="818"/>
        <v>0</v>
      </c>
      <c r="BD326" s="40"/>
      <c r="BE326" s="58"/>
      <c r="BF326" s="179">
        <f t="shared" si="799"/>
        <v>0</v>
      </c>
      <c r="BG326" s="163">
        <f t="shared" si="819"/>
        <v>0</v>
      </c>
      <c r="BH326" s="40" t="s">
        <v>94</v>
      </c>
      <c r="BI326" s="885">
        <v>0.01</v>
      </c>
      <c r="BJ326" s="163">
        <f t="shared" si="800"/>
        <v>4.0149999999999995E-3</v>
      </c>
      <c r="BK326" s="40"/>
      <c r="BL326" s="58"/>
      <c r="BM326" s="179">
        <f t="shared" si="954"/>
        <v>0</v>
      </c>
      <c r="BN326" s="163">
        <f t="shared" si="955"/>
        <v>0</v>
      </c>
      <c r="BO326" s="39"/>
      <c r="BP326" s="62"/>
      <c r="BQ326" s="179">
        <f t="shared" si="956"/>
        <v>0</v>
      </c>
      <c r="BR326" s="163">
        <f t="shared" si="957"/>
        <v>0</v>
      </c>
      <c r="BS326" s="39"/>
      <c r="BT326" s="62"/>
      <c r="BU326" s="179">
        <f t="shared" si="958"/>
        <v>0</v>
      </c>
      <c r="BV326" s="163">
        <f t="shared" si="959"/>
        <v>0</v>
      </c>
      <c r="BW326" s="39"/>
      <c r="BX326" s="62"/>
      <c r="BY326" s="178">
        <f t="shared" si="960"/>
        <v>0</v>
      </c>
      <c r="BZ326" s="163">
        <f t="shared" si="961"/>
        <v>0</v>
      </c>
      <c r="CA326" s="40"/>
      <c r="CB326" s="58"/>
      <c r="CC326" s="179">
        <f t="shared" si="805"/>
        <v>0</v>
      </c>
      <c r="CD326" s="163">
        <f t="shared" si="824"/>
        <v>0</v>
      </c>
      <c r="CE326" s="39"/>
      <c r="CF326" s="62"/>
      <c r="CG326" s="179">
        <f t="shared" si="806"/>
        <v>0</v>
      </c>
      <c r="CH326" s="163">
        <f t="shared" si="825"/>
        <v>0</v>
      </c>
      <c r="CI326" s="39"/>
      <c r="CJ326" s="56"/>
      <c r="CK326" s="178">
        <f t="shared" si="807"/>
        <v>0</v>
      </c>
      <c r="CL326" s="163">
        <f t="shared" si="826"/>
        <v>0</v>
      </c>
      <c r="CM326" s="40"/>
      <c r="CN326" s="86"/>
      <c r="CO326" s="179">
        <f t="shared" si="808"/>
        <v>0</v>
      </c>
      <c r="CP326" s="163">
        <f t="shared" si="827"/>
        <v>0</v>
      </c>
      <c r="CQ326" s="228"/>
      <c r="CR326" s="61">
        <v>0.01</v>
      </c>
      <c r="CS326" s="167">
        <f t="shared" si="809"/>
        <v>8.0299999999999989E-3</v>
      </c>
      <c r="CT326" s="40"/>
      <c r="CU326" s="59"/>
      <c r="CV326" s="179">
        <f t="shared" si="810"/>
        <v>0</v>
      </c>
      <c r="CW326" s="163">
        <f t="shared" si="828"/>
        <v>0</v>
      </c>
      <c r="CX326" s="39"/>
      <c r="CY326" s="189"/>
      <c r="CZ326" s="179">
        <f t="shared" si="811"/>
        <v>0</v>
      </c>
      <c r="DA326" s="163">
        <f t="shared" si="829"/>
        <v>0</v>
      </c>
      <c r="DB326" s="39"/>
      <c r="DC326" s="63"/>
      <c r="DD326" s="179">
        <f t="shared" si="812"/>
        <v>0</v>
      </c>
      <c r="DE326" s="163">
        <f t="shared" si="830"/>
        <v>0</v>
      </c>
      <c r="DF326" s="39"/>
      <c r="DG326" s="62"/>
      <c r="DH326" s="729">
        <f t="shared" si="813"/>
        <v>0</v>
      </c>
      <c r="DI326" s="72">
        <f t="shared" si="831"/>
        <v>0</v>
      </c>
      <c r="DJ326" s="40"/>
      <c r="DK326" s="59"/>
      <c r="DL326" s="163">
        <f t="shared" si="814"/>
        <v>0</v>
      </c>
      <c r="DM326" s="178">
        <f t="shared" si="832"/>
        <v>0</v>
      </c>
      <c r="DN326" s="39"/>
      <c r="DO326" s="63"/>
      <c r="DP326" s="179">
        <f t="shared" si="966"/>
        <v>0</v>
      </c>
      <c r="DQ326" s="221">
        <f t="shared" si="967"/>
        <v>0</v>
      </c>
      <c r="DR326" s="305"/>
    </row>
    <row r="327" spans="1:122" outlineLevel="1" x14ac:dyDescent="0.25">
      <c r="A327" s="46">
        <f t="shared" si="865"/>
        <v>43414</v>
      </c>
      <c r="B327" s="23">
        <v>606</v>
      </c>
      <c r="C327" s="185">
        <v>7.9</v>
      </c>
      <c r="D327" s="24">
        <v>1</v>
      </c>
      <c r="E327" s="26">
        <v>9790</v>
      </c>
      <c r="F327" s="26">
        <f t="shared" si="834"/>
        <v>9790</v>
      </c>
      <c r="G327" s="163">
        <f t="shared" si="835"/>
        <v>5932.74</v>
      </c>
      <c r="H327" s="24">
        <v>1</v>
      </c>
      <c r="I327" s="26">
        <v>914</v>
      </c>
      <c r="J327" s="26">
        <f t="shared" si="836"/>
        <v>914</v>
      </c>
      <c r="K327" s="163">
        <f t="shared" si="837"/>
        <v>553.88400000000001</v>
      </c>
      <c r="L327" s="49">
        <v>88.2</v>
      </c>
      <c r="M327" s="41">
        <v>315</v>
      </c>
      <c r="N327" s="26">
        <v>25</v>
      </c>
      <c r="O327" s="26">
        <f t="shared" si="838"/>
        <v>9072</v>
      </c>
      <c r="P327" s="163">
        <f t="shared" si="839"/>
        <v>5497.6319999999996</v>
      </c>
      <c r="Q327" s="24">
        <v>20</v>
      </c>
      <c r="R327" s="41">
        <v>8.69</v>
      </c>
      <c r="S327" s="41">
        <f t="shared" si="840"/>
        <v>173.79999999999998</v>
      </c>
      <c r="T327" s="168">
        <f t="shared" si="841"/>
        <v>105.32279999999999</v>
      </c>
      <c r="U327" s="28"/>
      <c r="V327" s="221">
        <f t="shared" ref="V327" si="974">IF(U327=0,0,IF(COUNT(B327)=0,0,(AVERAGE(B327)*U327/1000)))</f>
        <v>0</v>
      </c>
      <c r="W327" s="185">
        <v>9</v>
      </c>
      <c r="X327" s="27">
        <v>1</v>
      </c>
      <c r="Y327" s="26">
        <v>494</v>
      </c>
      <c r="Z327" s="186">
        <f t="shared" si="843"/>
        <v>494</v>
      </c>
      <c r="AA327" s="221">
        <f t="shared" si="851"/>
        <v>299.36399999999998</v>
      </c>
      <c r="AB327" s="49">
        <v>88.2</v>
      </c>
      <c r="AC327" s="41">
        <v>90.3</v>
      </c>
      <c r="AD327" s="26">
        <v>100</v>
      </c>
      <c r="AE327" s="186">
        <f t="shared" si="844"/>
        <v>20.999999999999947</v>
      </c>
      <c r="AF327" s="163">
        <f t="shared" si="852"/>
        <v>12.725999999999967</v>
      </c>
      <c r="AG327" s="224">
        <v>1</v>
      </c>
      <c r="AH327" s="41">
        <v>1.28</v>
      </c>
      <c r="AI327" s="187">
        <f t="shared" si="845"/>
        <v>1.28</v>
      </c>
      <c r="AJ327" s="168">
        <f t="shared" si="853"/>
        <v>0.77568000000000004</v>
      </c>
      <c r="AK327" s="870"/>
      <c r="AL327" s="731"/>
      <c r="AM327" s="163">
        <f t="shared" ref="AM327" si="975">IF(AL327=0,0,AVERAGE(B320:B327)*(AL327)/1000)</f>
        <v>0</v>
      </c>
      <c r="AN327" s="29">
        <f t="shared" ref="AN327:AN378" si="976">IF(B327=0,0,IF(F327&gt;0,SUM((F327-Z327)/F327*100),0))</f>
        <v>94.954034729315623</v>
      </c>
      <c r="AO327" s="25">
        <f t="shared" si="847"/>
        <v>99.768518518518519</v>
      </c>
      <c r="AP327" s="273">
        <f t="shared" si="848"/>
        <v>99.263521288837737</v>
      </c>
      <c r="AQ327" s="73">
        <v>52.58</v>
      </c>
      <c r="AR327" s="49"/>
      <c r="AS327" s="41"/>
      <c r="AT327" s="41"/>
      <c r="AU327" s="72">
        <f t="shared" si="849"/>
        <v>0</v>
      </c>
      <c r="AV327" s="222"/>
      <c r="AW327" s="199"/>
      <c r="AX327" s="7" t="s">
        <v>368</v>
      </c>
      <c r="AY327" s="188"/>
      <c r="AZ327" s="39"/>
      <c r="BA327" s="58"/>
      <c r="BB327" s="179">
        <f t="shared" si="798"/>
        <v>0</v>
      </c>
      <c r="BC327" s="163">
        <f t="shared" si="818"/>
        <v>0</v>
      </c>
      <c r="BD327" s="40"/>
      <c r="BE327" s="58"/>
      <c r="BF327" s="179">
        <f t="shared" si="799"/>
        <v>0</v>
      </c>
      <c r="BG327" s="163">
        <f t="shared" si="819"/>
        <v>0</v>
      </c>
      <c r="BH327" s="40" t="s">
        <v>94</v>
      </c>
      <c r="BI327" s="885">
        <v>0.01</v>
      </c>
      <c r="BJ327" s="163">
        <f t="shared" si="800"/>
        <v>3.0300000000000001E-3</v>
      </c>
      <c r="BK327" s="40"/>
      <c r="BL327" s="58"/>
      <c r="BM327" s="179">
        <f t="shared" si="954"/>
        <v>0</v>
      </c>
      <c r="BN327" s="163">
        <f t="shared" si="955"/>
        <v>0</v>
      </c>
      <c r="BO327" s="39"/>
      <c r="BP327" s="62"/>
      <c r="BQ327" s="179">
        <f t="shared" si="956"/>
        <v>0</v>
      </c>
      <c r="BR327" s="163">
        <f t="shared" si="957"/>
        <v>0</v>
      </c>
      <c r="BS327" s="39"/>
      <c r="BT327" s="62"/>
      <c r="BU327" s="179">
        <f t="shared" si="958"/>
        <v>0</v>
      </c>
      <c r="BV327" s="163">
        <f t="shared" si="959"/>
        <v>0</v>
      </c>
      <c r="BW327" s="39"/>
      <c r="BX327" s="62"/>
      <c r="BY327" s="178">
        <f t="shared" si="960"/>
        <v>0</v>
      </c>
      <c r="BZ327" s="163">
        <f t="shared" si="961"/>
        <v>0</v>
      </c>
      <c r="CA327" s="40"/>
      <c r="CB327" s="58"/>
      <c r="CC327" s="179">
        <f t="shared" si="805"/>
        <v>0</v>
      </c>
      <c r="CD327" s="163">
        <f t="shared" si="824"/>
        <v>0</v>
      </c>
      <c r="CE327" s="39"/>
      <c r="CF327" s="62"/>
      <c r="CG327" s="179">
        <f t="shared" si="806"/>
        <v>0</v>
      </c>
      <c r="CH327" s="163">
        <f t="shared" si="825"/>
        <v>0</v>
      </c>
      <c r="CI327" s="39"/>
      <c r="CJ327" s="56"/>
      <c r="CK327" s="178">
        <f t="shared" si="807"/>
        <v>0</v>
      </c>
      <c r="CL327" s="163">
        <f t="shared" si="826"/>
        <v>0</v>
      </c>
      <c r="CM327" s="40"/>
      <c r="CN327" s="86"/>
      <c r="CO327" s="179">
        <f t="shared" si="808"/>
        <v>0</v>
      </c>
      <c r="CP327" s="163">
        <f t="shared" si="827"/>
        <v>0</v>
      </c>
      <c r="CQ327" s="228" t="s">
        <v>94</v>
      </c>
      <c r="CR327" s="61">
        <v>0.01</v>
      </c>
      <c r="CS327" s="167">
        <f t="shared" si="809"/>
        <v>3.0300000000000001E-3</v>
      </c>
      <c r="CT327" s="40"/>
      <c r="CU327" s="59"/>
      <c r="CV327" s="179">
        <f t="shared" si="810"/>
        <v>0</v>
      </c>
      <c r="CW327" s="163">
        <f t="shared" si="828"/>
        <v>0</v>
      </c>
      <c r="CX327" s="39"/>
      <c r="CY327" s="189"/>
      <c r="CZ327" s="179">
        <f t="shared" si="811"/>
        <v>0</v>
      </c>
      <c r="DA327" s="163">
        <f t="shared" si="829"/>
        <v>0</v>
      </c>
      <c r="DB327" s="39"/>
      <c r="DC327" s="63"/>
      <c r="DD327" s="179">
        <f t="shared" si="812"/>
        <v>0</v>
      </c>
      <c r="DE327" s="163">
        <f t="shared" si="830"/>
        <v>0</v>
      </c>
      <c r="DF327" s="39"/>
      <c r="DG327" s="62"/>
      <c r="DH327" s="729">
        <f t="shared" si="813"/>
        <v>0</v>
      </c>
      <c r="DI327" s="72">
        <f t="shared" si="831"/>
        <v>0</v>
      </c>
      <c r="DJ327" s="40"/>
      <c r="DK327" s="59"/>
      <c r="DL327" s="163">
        <f t="shared" si="814"/>
        <v>0</v>
      </c>
      <c r="DM327" s="178">
        <f t="shared" si="832"/>
        <v>0</v>
      </c>
      <c r="DN327" s="39"/>
      <c r="DO327" s="63"/>
      <c r="DP327" s="179">
        <f t="shared" si="966"/>
        <v>0</v>
      </c>
      <c r="DQ327" s="221">
        <f t="shared" si="967"/>
        <v>0</v>
      </c>
      <c r="DR327" s="305"/>
    </row>
    <row r="328" spans="1:122" outlineLevel="1" x14ac:dyDescent="0.25">
      <c r="A328" s="46">
        <f t="shared" si="865"/>
        <v>43415</v>
      </c>
      <c r="B328" s="23"/>
      <c r="C328" s="185"/>
      <c r="D328" s="24">
        <v>1</v>
      </c>
      <c r="E328" s="26"/>
      <c r="F328" s="26">
        <f t="shared" si="834"/>
        <v>0</v>
      </c>
      <c r="G328" s="163">
        <f t="shared" si="835"/>
        <v>0</v>
      </c>
      <c r="H328" s="24">
        <v>1</v>
      </c>
      <c r="I328" s="26"/>
      <c r="J328" s="26">
        <f t="shared" si="836"/>
        <v>0</v>
      </c>
      <c r="K328" s="163">
        <f t="shared" si="837"/>
        <v>0</v>
      </c>
      <c r="L328" s="49"/>
      <c r="M328" s="41"/>
      <c r="N328" s="26">
        <v>30</v>
      </c>
      <c r="O328" s="26">
        <f t="shared" si="838"/>
        <v>0</v>
      </c>
      <c r="P328" s="163">
        <f t="shared" si="839"/>
        <v>0</v>
      </c>
      <c r="Q328" s="24">
        <v>20</v>
      </c>
      <c r="R328" s="41"/>
      <c r="S328" s="41">
        <f t="shared" si="840"/>
        <v>0</v>
      </c>
      <c r="T328" s="168">
        <f t="shared" si="841"/>
        <v>0</v>
      </c>
      <c r="U328" s="28"/>
      <c r="V328" s="221">
        <f t="shared" ref="V328" si="977">IF(U328=0,0,AVERAGE(B326:B328)*(U328)/1000)</f>
        <v>0</v>
      </c>
      <c r="W328" s="185"/>
      <c r="X328" s="27">
        <v>1</v>
      </c>
      <c r="Y328" s="26"/>
      <c r="Z328" s="186">
        <f t="shared" si="843"/>
        <v>0</v>
      </c>
      <c r="AA328" s="221">
        <f t="shared" si="851"/>
        <v>0</v>
      </c>
      <c r="AB328" s="49"/>
      <c r="AC328" s="41"/>
      <c r="AD328" s="26">
        <v>100</v>
      </c>
      <c r="AE328" s="186">
        <f t="shared" si="844"/>
        <v>0</v>
      </c>
      <c r="AF328" s="163">
        <f t="shared" si="852"/>
        <v>0</v>
      </c>
      <c r="AG328" s="224">
        <v>1</v>
      </c>
      <c r="AH328" s="41"/>
      <c r="AI328" s="187">
        <f t="shared" si="845"/>
        <v>0</v>
      </c>
      <c r="AJ328" s="168">
        <f t="shared" si="853"/>
        <v>0</v>
      </c>
      <c r="AK328" s="870"/>
      <c r="AL328" s="731"/>
      <c r="AM328" s="163">
        <f t="shared" ref="AM328" si="978">IF(AL328=0,0,AVERAGE(B323:B328)*(AL328)/1000)</f>
        <v>0</v>
      </c>
      <c r="AN328" s="29">
        <f t="shared" si="976"/>
        <v>0</v>
      </c>
      <c r="AO328" s="25">
        <f t="shared" si="847"/>
        <v>0</v>
      </c>
      <c r="AP328" s="273">
        <f t="shared" si="848"/>
        <v>0</v>
      </c>
      <c r="AQ328" s="259"/>
      <c r="AR328" s="49"/>
      <c r="AS328" s="41"/>
      <c r="AT328" s="41"/>
      <c r="AU328" s="71">
        <f t="shared" si="849"/>
        <v>0</v>
      </c>
      <c r="AV328" s="222"/>
      <c r="AW328" s="199"/>
      <c r="AX328" s="7"/>
      <c r="AY328" s="188"/>
      <c r="AZ328" s="39"/>
      <c r="BA328" s="58"/>
      <c r="BB328" s="179">
        <f t="shared" si="798"/>
        <v>0</v>
      </c>
      <c r="BC328" s="163">
        <f t="shared" si="818"/>
        <v>0</v>
      </c>
      <c r="BD328" s="40"/>
      <c r="BE328" s="58"/>
      <c r="BF328" s="179">
        <f t="shared" si="799"/>
        <v>0</v>
      </c>
      <c r="BG328" s="163">
        <f t="shared" si="819"/>
        <v>0</v>
      </c>
      <c r="BH328" s="40"/>
      <c r="BI328" s="885"/>
      <c r="BJ328" s="163">
        <f t="shared" si="800"/>
        <v>0</v>
      </c>
      <c r="BK328" s="40"/>
      <c r="BL328" s="58"/>
      <c r="BM328" s="179">
        <f t="shared" si="954"/>
        <v>0</v>
      </c>
      <c r="BN328" s="163">
        <f t="shared" si="955"/>
        <v>0</v>
      </c>
      <c r="BO328" s="39"/>
      <c r="BP328" s="57"/>
      <c r="BQ328" s="179">
        <f t="shared" si="956"/>
        <v>0</v>
      </c>
      <c r="BR328" s="163">
        <f t="shared" si="957"/>
        <v>0</v>
      </c>
      <c r="BS328" s="39"/>
      <c r="BT328" s="62"/>
      <c r="BU328" s="179">
        <f t="shared" si="958"/>
        <v>0</v>
      </c>
      <c r="BV328" s="163">
        <f t="shared" si="959"/>
        <v>0</v>
      </c>
      <c r="BW328" s="39"/>
      <c r="BX328" s="62"/>
      <c r="BY328" s="178">
        <f t="shared" si="960"/>
        <v>0</v>
      </c>
      <c r="BZ328" s="163">
        <f t="shared" si="961"/>
        <v>0</v>
      </c>
      <c r="CA328" s="40"/>
      <c r="CB328" s="58"/>
      <c r="CC328" s="179">
        <f t="shared" si="805"/>
        <v>0</v>
      </c>
      <c r="CD328" s="163">
        <f t="shared" si="824"/>
        <v>0</v>
      </c>
      <c r="CE328" s="39"/>
      <c r="CF328" s="62"/>
      <c r="CG328" s="179">
        <f t="shared" si="806"/>
        <v>0</v>
      </c>
      <c r="CH328" s="163">
        <f t="shared" si="825"/>
        <v>0</v>
      </c>
      <c r="CI328" s="39"/>
      <c r="CJ328" s="56"/>
      <c r="CK328" s="178">
        <f t="shared" si="807"/>
        <v>0</v>
      </c>
      <c r="CL328" s="163">
        <f t="shared" si="826"/>
        <v>0</v>
      </c>
      <c r="CM328" s="40"/>
      <c r="CN328" s="86"/>
      <c r="CO328" s="179">
        <f t="shared" si="808"/>
        <v>0</v>
      </c>
      <c r="CP328" s="163">
        <f t="shared" si="827"/>
        <v>0</v>
      </c>
      <c r="CQ328" s="228" t="s">
        <v>94</v>
      </c>
      <c r="CR328" s="61">
        <v>0.01</v>
      </c>
      <c r="CS328" s="167">
        <f t="shared" si="809"/>
        <v>0</v>
      </c>
      <c r="CT328" s="40"/>
      <c r="CU328" s="59"/>
      <c r="CV328" s="179">
        <f t="shared" si="810"/>
        <v>0</v>
      </c>
      <c r="CW328" s="163">
        <f t="shared" si="828"/>
        <v>0</v>
      </c>
      <c r="CX328" s="39"/>
      <c r="CY328" s="189"/>
      <c r="CZ328" s="179">
        <f t="shared" si="811"/>
        <v>0</v>
      </c>
      <c r="DA328" s="163">
        <f t="shared" si="829"/>
        <v>0</v>
      </c>
      <c r="DB328" s="39"/>
      <c r="DC328" s="63"/>
      <c r="DD328" s="179">
        <f t="shared" si="812"/>
        <v>0</v>
      </c>
      <c r="DE328" s="163">
        <f t="shared" si="830"/>
        <v>0</v>
      </c>
      <c r="DF328" s="39"/>
      <c r="DG328" s="62"/>
      <c r="DH328" s="729">
        <f t="shared" si="813"/>
        <v>0</v>
      </c>
      <c r="DI328" s="72">
        <f t="shared" si="831"/>
        <v>0</v>
      </c>
      <c r="DJ328" s="40"/>
      <c r="DK328" s="59"/>
      <c r="DL328" s="163">
        <f t="shared" si="814"/>
        <v>0</v>
      </c>
      <c r="DM328" s="178">
        <f t="shared" si="832"/>
        <v>0</v>
      </c>
      <c r="DN328" s="39"/>
      <c r="DO328" s="63"/>
      <c r="DP328" s="179">
        <f t="shared" si="966"/>
        <v>0</v>
      </c>
      <c r="DQ328" s="221">
        <f t="shared" si="967"/>
        <v>0</v>
      </c>
      <c r="DR328" s="305"/>
    </row>
    <row r="329" spans="1:122" outlineLevel="1" x14ac:dyDescent="0.25">
      <c r="A329" s="46">
        <f t="shared" si="865"/>
        <v>43416</v>
      </c>
      <c r="B329" s="23">
        <v>884</v>
      </c>
      <c r="C329" s="185">
        <v>7.7</v>
      </c>
      <c r="D329" s="24">
        <v>1</v>
      </c>
      <c r="E329" s="26">
        <v>8340</v>
      </c>
      <c r="F329" s="26">
        <f t="shared" si="834"/>
        <v>8340</v>
      </c>
      <c r="G329" s="163">
        <f t="shared" si="835"/>
        <v>7372.56</v>
      </c>
      <c r="H329" s="24">
        <v>1</v>
      </c>
      <c r="I329" s="26">
        <v>688</v>
      </c>
      <c r="J329" s="26">
        <f t="shared" si="836"/>
        <v>688</v>
      </c>
      <c r="K329" s="163">
        <f t="shared" si="837"/>
        <v>608.19200000000001</v>
      </c>
      <c r="L329" s="49">
        <v>87.3</v>
      </c>
      <c r="M329" s="41">
        <v>302.2</v>
      </c>
      <c r="N329" s="26">
        <v>29.5</v>
      </c>
      <c r="O329" s="26">
        <f t="shared" si="838"/>
        <v>7284.7457627118638</v>
      </c>
      <c r="P329" s="163">
        <f t="shared" si="839"/>
        <v>6439.7152542372878</v>
      </c>
      <c r="Q329" s="24">
        <v>20</v>
      </c>
      <c r="R329" s="41">
        <v>8.49</v>
      </c>
      <c r="S329" s="41">
        <f t="shared" si="840"/>
        <v>169.8</v>
      </c>
      <c r="T329" s="168">
        <f t="shared" si="841"/>
        <v>150.10320000000002</v>
      </c>
      <c r="U329" s="28"/>
      <c r="V329" s="221">
        <f t="shared" ref="V329" si="979">IF(U329=0,0,IF(COUNT(B329)=0,0,(AVERAGE(B329)*U329/1000)))</f>
        <v>0</v>
      </c>
      <c r="W329" s="185">
        <v>9</v>
      </c>
      <c r="X329" s="27">
        <v>1</v>
      </c>
      <c r="Y329" s="26">
        <v>674</v>
      </c>
      <c r="Z329" s="186">
        <f t="shared" si="843"/>
        <v>674</v>
      </c>
      <c r="AA329" s="221">
        <f t="shared" si="851"/>
        <v>595.81600000000003</v>
      </c>
      <c r="AB329" s="49">
        <v>87.8</v>
      </c>
      <c r="AC329" s="41">
        <v>89</v>
      </c>
      <c r="AD329" s="26">
        <v>100</v>
      </c>
      <c r="AE329" s="186">
        <f t="shared" si="844"/>
        <v>12.000000000000027</v>
      </c>
      <c r="AF329" s="163">
        <f t="shared" si="852"/>
        <v>10.608000000000024</v>
      </c>
      <c r="AG329" s="224">
        <v>1</v>
      </c>
      <c r="AH329" s="41">
        <v>0.69</v>
      </c>
      <c r="AI329" s="187">
        <f t="shared" si="845"/>
        <v>0.69</v>
      </c>
      <c r="AJ329" s="168">
        <f t="shared" si="853"/>
        <v>0.60995999999999995</v>
      </c>
      <c r="AK329" s="870"/>
      <c r="AL329" s="731"/>
      <c r="AM329" s="163">
        <f t="shared" ref="AM329" si="980">IF(AL329=0,0,AVERAGE(B322:B329)*(AL329)/1000)</f>
        <v>0</v>
      </c>
      <c r="AN329" s="29">
        <f t="shared" si="976"/>
        <v>91.918465227817748</v>
      </c>
      <c r="AO329" s="25">
        <f t="shared" si="847"/>
        <v>99.835272219637034</v>
      </c>
      <c r="AP329" s="273">
        <f t="shared" si="848"/>
        <v>99.593639575971736</v>
      </c>
      <c r="AQ329" s="73">
        <v>52.3</v>
      </c>
      <c r="AR329" s="49">
        <v>14.503</v>
      </c>
      <c r="AS329" s="41">
        <v>20.8064</v>
      </c>
      <c r="AT329" s="41">
        <v>17.335799999999999</v>
      </c>
      <c r="AU329" s="72">
        <f t="shared" si="849"/>
        <v>44.940825586191558</v>
      </c>
      <c r="AV329" s="222"/>
      <c r="AW329" s="199"/>
      <c r="AX329" s="7" t="s">
        <v>369</v>
      </c>
      <c r="AY329" s="188"/>
      <c r="AZ329" s="39"/>
      <c r="BA329" s="58"/>
      <c r="BB329" s="179">
        <f t="shared" si="798"/>
        <v>0</v>
      </c>
      <c r="BC329" s="163">
        <f t="shared" si="818"/>
        <v>0</v>
      </c>
      <c r="BD329" s="40"/>
      <c r="BE329" s="58"/>
      <c r="BF329" s="179">
        <f t="shared" si="799"/>
        <v>0</v>
      </c>
      <c r="BG329" s="163">
        <f t="shared" si="819"/>
        <v>0</v>
      </c>
      <c r="BH329" s="40" t="s">
        <v>94</v>
      </c>
      <c r="BI329" s="885">
        <v>0.01</v>
      </c>
      <c r="BJ329" s="163">
        <f t="shared" si="800"/>
        <v>4.4200000000000003E-3</v>
      </c>
      <c r="BK329" s="40"/>
      <c r="BL329" s="58"/>
      <c r="BM329" s="179">
        <f t="shared" si="954"/>
        <v>0</v>
      </c>
      <c r="BN329" s="163">
        <f t="shared" si="955"/>
        <v>0</v>
      </c>
      <c r="BO329" s="39"/>
      <c r="BP329" s="57"/>
      <c r="BQ329" s="179">
        <f t="shared" si="956"/>
        <v>0</v>
      </c>
      <c r="BR329" s="163">
        <f t="shared" si="957"/>
        <v>0</v>
      </c>
      <c r="BS329" s="39"/>
      <c r="BT329" s="62"/>
      <c r="BU329" s="179">
        <f t="shared" si="958"/>
        <v>0</v>
      </c>
      <c r="BV329" s="163">
        <f t="shared" si="959"/>
        <v>0</v>
      </c>
      <c r="BW329" s="39"/>
      <c r="BX329" s="56"/>
      <c r="BY329" s="178">
        <f t="shared" si="960"/>
        <v>0</v>
      </c>
      <c r="BZ329" s="163">
        <f t="shared" si="961"/>
        <v>0</v>
      </c>
      <c r="CA329" s="40"/>
      <c r="CB329" s="58"/>
      <c r="CC329" s="179">
        <f t="shared" si="805"/>
        <v>0</v>
      </c>
      <c r="CD329" s="163">
        <f t="shared" si="824"/>
        <v>0</v>
      </c>
      <c r="CE329" s="39"/>
      <c r="CF329" s="62"/>
      <c r="CG329" s="179">
        <f t="shared" si="806"/>
        <v>0</v>
      </c>
      <c r="CH329" s="163">
        <f t="shared" si="825"/>
        <v>0</v>
      </c>
      <c r="CI329" s="39"/>
      <c r="CJ329" s="56"/>
      <c r="CK329" s="178">
        <f t="shared" si="807"/>
        <v>0</v>
      </c>
      <c r="CL329" s="163">
        <f t="shared" si="826"/>
        <v>0</v>
      </c>
      <c r="CM329" s="40"/>
      <c r="CN329" s="86"/>
      <c r="CO329" s="179">
        <f t="shared" si="808"/>
        <v>0</v>
      </c>
      <c r="CP329" s="163">
        <f t="shared" si="827"/>
        <v>0</v>
      </c>
      <c r="CQ329" s="228" t="s">
        <v>94</v>
      </c>
      <c r="CR329" s="61">
        <v>0.01</v>
      </c>
      <c r="CS329" s="167">
        <f t="shared" si="809"/>
        <v>4.4200000000000003E-3</v>
      </c>
      <c r="CT329" s="40"/>
      <c r="CU329" s="59"/>
      <c r="CV329" s="179">
        <f t="shared" si="810"/>
        <v>0</v>
      </c>
      <c r="CW329" s="163">
        <f t="shared" si="828"/>
        <v>0</v>
      </c>
      <c r="CX329" s="39"/>
      <c r="CY329" s="189"/>
      <c r="CZ329" s="179">
        <f t="shared" si="811"/>
        <v>0</v>
      </c>
      <c r="DA329" s="163">
        <f t="shared" si="829"/>
        <v>0</v>
      </c>
      <c r="DB329" s="39"/>
      <c r="DC329" s="63"/>
      <c r="DD329" s="179">
        <f t="shared" si="812"/>
        <v>0</v>
      </c>
      <c r="DE329" s="163">
        <f t="shared" si="830"/>
        <v>0</v>
      </c>
      <c r="DF329" s="39"/>
      <c r="DG329" s="62"/>
      <c r="DH329" s="729">
        <f t="shared" si="813"/>
        <v>0</v>
      </c>
      <c r="DI329" s="72">
        <f t="shared" si="831"/>
        <v>0</v>
      </c>
      <c r="DJ329" s="40"/>
      <c r="DK329" s="59"/>
      <c r="DL329" s="163">
        <f t="shared" si="814"/>
        <v>0</v>
      </c>
      <c r="DM329" s="178">
        <f t="shared" si="832"/>
        <v>0</v>
      </c>
      <c r="DN329" s="39"/>
      <c r="DO329" s="63"/>
      <c r="DP329" s="179">
        <f t="shared" si="966"/>
        <v>0</v>
      </c>
      <c r="DQ329" s="221">
        <f t="shared" si="967"/>
        <v>0</v>
      </c>
      <c r="DR329" s="305"/>
    </row>
    <row r="330" spans="1:122" outlineLevel="1" x14ac:dyDescent="0.25">
      <c r="A330" s="46">
        <f t="shared" si="865"/>
        <v>43417</v>
      </c>
      <c r="B330" s="23">
        <v>641</v>
      </c>
      <c r="C330" s="185">
        <v>8.1</v>
      </c>
      <c r="D330" s="24">
        <v>1</v>
      </c>
      <c r="E330" s="26">
        <v>2892</v>
      </c>
      <c r="F330" s="26">
        <f t="shared" si="834"/>
        <v>2892</v>
      </c>
      <c r="G330" s="163">
        <f t="shared" si="835"/>
        <v>1853.7719999999999</v>
      </c>
      <c r="H330" s="24">
        <v>1</v>
      </c>
      <c r="I330" s="26">
        <v>606</v>
      </c>
      <c r="J330" s="26">
        <f t="shared" si="836"/>
        <v>606</v>
      </c>
      <c r="K330" s="163">
        <f t="shared" si="837"/>
        <v>388.44600000000003</v>
      </c>
      <c r="L330" s="49">
        <v>87.1</v>
      </c>
      <c r="M330" s="41">
        <v>152.6</v>
      </c>
      <c r="N330" s="26">
        <v>28.5</v>
      </c>
      <c r="O330" s="26">
        <f t="shared" si="838"/>
        <v>2298.2456140350878</v>
      </c>
      <c r="P330" s="163">
        <f t="shared" si="839"/>
        <v>1473.1754385964912</v>
      </c>
      <c r="Q330" s="24">
        <v>20</v>
      </c>
      <c r="R330" s="41">
        <v>2.2999999999999998</v>
      </c>
      <c r="S330" s="41">
        <f t="shared" si="840"/>
        <v>46</v>
      </c>
      <c r="T330" s="168">
        <f t="shared" si="841"/>
        <v>29.486000000000001</v>
      </c>
      <c r="U330" s="28">
        <v>145</v>
      </c>
      <c r="V330" s="221">
        <f t="shared" ref="V330" si="981">IF(U330=0,0,AVERAGE(B328:B330)*(U330)/1000)</f>
        <v>110.5625</v>
      </c>
      <c r="W330" s="185">
        <v>9.1999999999999993</v>
      </c>
      <c r="X330" s="27">
        <v>1</v>
      </c>
      <c r="Y330" s="26">
        <v>544</v>
      </c>
      <c r="Z330" s="186">
        <f t="shared" si="843"/>
        <v>544</v>
      </c>
      <c r="AA330" s="221">
        <f t="shared" si="851"/>
        <v>348.70400000000001</v>
      </c>
      <c r="AB330" s="49">
        <v>87.5</v>
      </c>
      <c r="AC330" s="41">
        <v>88.7</v>
      </c>
      <c r="AD330" s="26">
        <v>100</v>
      </c>
      <c r="AE330" s="186">
        <f t="shared" si="844"/>
        <v>12.000000000000027</v>
      </c>
      <c r="AF330" s="163">
        <f t="shared" si="852"/>
        <v>7.692000000000017</v>
      </c>
      <c r="AG330" s="224">
        <v>1</v>
      </c>
      <c r="AH330" s="41">
        <v>0.48299999999999998</v>
      </c>
      <c r="AI330" s="187">
        <f t="shared" si="845"/>
        <v>0.48299999999999998</v>
      </c>
      <c r="AJ330" s="168">
        <f t="shared" si="853"/>
        <v>0.30960300000000002</v>
      </c>
      <c r="AK330" s="870"/>
      <c r="AL330" s="731">
        <v>11</v>
      </c>
      <c r="AM330" s="163">
        <f t="shared" ref="AM330" si="982">IF(AL330=0,0,AVERAGE(B325:B330)*(AL330)/1000)</f>
        <v>8.2632000000000012</v>
      </c>
      <c r="AN330" s="29">
        <f t="shared" si="976"/>
        <v>81.189488243430148</v>
      </c>
      <c r="AO330" s="25">
        <f t="shared" si="847"/>
        <v>99.47786259541985</v>
      </c>
      <c r="AP330" s="273">
        <f t="shared" si="848"/>
        <v>98.95</v>
      </c>
      <c r="AQ330" s="259">
        <v>52.11</v>
      </c>
      <c r="AR330" s="49"/>
      <c r="AS330" s="41"/>
      <c r="AT330" s="41"/>
      <c r="AU330" s="71">
        <f t="shared" si="849"/>
        <v>0</v>
      </c>
      <c r="AV330" s="222"/>
      <c r="AW330" s="199"/>
      <c r="AX330" s="7"/>
      <c r="AY330" s="188"/>
      <c r="AZ330" s="39"/>
      <c r="BA330" s="58">
        <v>80</v>
      </c>
      <c r="BB330" s="179">
        <f t="shared" si="798"/>
        <v>51.28</v>
      </c>
      <c r="BC330" s="163">
        <f t="shared" si="818"/>
        <v>51.28</v>
      </c>
      <c r="BD330" s="40"/>
      <c r="BE330" s="58"/>
      <c r="BF330" s="179">
        <f t="shared" si="799"/>
        <v>0</v>
      </c>
      <c r="BG330" s="163">
        <f t="shared" si="819"/>
        <v>0</v>
      </c>
      <c r="BH330" s="40" t="s">
        <v>94</v>
      </c>
      <c r="BI330" s="885">
        <v>0.01</v>
      </c>
      <c r="BJ330" s="163">
        <f t="shared" si="800"/>
        <v>3.2049999999999999E-3</v>
      </c>
      <c r="BK330" s="40"/>
      <c r="BL330" s="58">
        <v>2.9970760300000001</v>
      </c>
      <c r="BM330" s="179">
        <f t="shared" si="954"/>
        <v>1.9211257352300002</v>
      </c>
      <c r="BN330" s="163">
        <f t="shared" si="955"/>
        <v>1.9211257352300002</v>
      </c>
      <c r="BO330" s="39"/>
      <c r="BP330" s="57">
        <v>233.96568300000001</v>
      </c>
      <c r="BQ330" s="179">
        <f t="shared" si="956"/>
        <v>149.97200280300001</v>
      </c>
      <c r="BR330" s="163">
        <f t="shared" si="957"/>
        <v>149.97200280300001</v>
      </c>
      <c r="BS330" s="39"/>
      <c r="BT330" s="62">
        <v>32.730476400000001</v>
      </c>
      <c r="BU330" s="179">
        <f t="shared" si="958"/>
        <v>20.980235372399999</v>
      </c>
      <c r="BV330" s="163">
        <f t="shared" si="959"/>
        <v>20.980235372399999</v>
      </c>
      <c r="BW330" s="39"/>
      <c r="BX330" s="56">
        <v>1.5436973599999999</v>
      </c>
      <c r="BY330" s="178">
        <f t="shared" si="960"/>
        <v>0.98951000775999987</v>
      </c>
      <c r="BZ330" s="163">
        <f t="shared" si="961"/>
        <v>0.98951000775999987</v>
      </c>
      <c r="CA330" s="40" t="s">
        <v>94</v>
      </c>
      <c r="CB330" s="58">
        <v>0.13</v>
      </c>
      <c r="CC330" s="179">
        <f t="shared" si="805"/>
        <v>4.1665000000000001E-2</v>
      </c>
      <c r="CD330" s="163">
        <f t="shared" si="824"/>
        <v>8.3330000000000001E-2</v>
      </c>
      <c r="CE330" s="39"/>
      <c r="CF330" s="62">
        <v>451.392426</v>
      </c>
      <c r="CG330" s="179">
        <f t="shared" si="806"/>
        <v>289.34254506600001</v>
      </c>
      <c r="CH330" s="163">
        <f t="shared" si="825"/>
        <v>289.34254506600001</v>
      </c>
      <c r="CI330" s="39"/>
      <c r="CJ330" s="56">
        <v>1.9</v>
      </c>
      <c r="CK330" s="178">
        <f t="shared" si="807"/>
        <v>1.2178999999999998</v>
      </c>
      <c r="CL330" s="163">
        <f t="shared" si="826"/>
        <v>1.2178999999999998</v>
      </c>
      <c r="CM330" s="40"/>
      <c r="CN330" s="86"/>
      <c r="CO330" s="179">
        <f t="shared" si="808"/>
        <v>0</v>
      </c>
      <c r="CP330" s="163">
        <f t="shared" si="827"/>
        <v>0</v>
      </c>
      <c r="CQ330" s="228" t="s">
        <v>94</v>
      </c>
      <c r="CR330" s="61">
        <v>0.01</v>
      </c>
      <c r="CS330" s="167">
        <f t="shared" si="809"/>
        <v>3.2049999999999999E-3</v>
      </c>
      <c r="CT330" s="40" t="s">
        <v>94</v>
      </c>
      <c r="CU330" s="59">
        <v>0.03</v>
      </c>
      <c r="CV330" s="179">
        <f t="shared" si="810"/>
        <v>9.6150000000000003E-3</v>
      </c>
      <c r="CW330" s="163">
        <f t="shared" si="828"/>
        <v>1.9230000000000001E-2</v>
      </c>
      <c r="CX330" s="39"/>
      <c r="CY330" s="189">
        <v>0.72878837600000002</v>
      </c>
      <c r="CZ330" s="179">
        <f t="shared" si="811"/>
        <v>0.46715334901599997</v>
      </c>
      <c r="DA330" s="163">
        <f t="shared" si="829"/>
        <v>0.46715334901599997</v>
      </c>
      <c r="DB330" s="39"/>
      <c r="DC330" s="63">
        <v>0.26326644399999999</v>
      </c>
      <c r="DD330" s="179">
        <f t="shared" si="812"/>
        <v>0.16875379060399998</v>
      </c>
      <c r="DE330" s="163">
        <f t="shared" si="830"/>
        <v>0.16875379060399998</v>
      </c>
      <c r="DF330" s="39" t="s">
        <v>94</v>
      </c>
      <c r="DG330" s="62">
        <v>0.15</v>
      </c>
      <c r="DH330" s="729">
        <f t="shared" si="813"/>
        <v>4.8074999999999993E-2</v>
      </c>
      <c r="DI330" s="72">
        <f t="shared" si="831"/>
        <v>9.6149999999999985E-2</v>
      </c>
      <c r="DJ330" s="40" t="s">
        <v>94</v>
      </c>
      <c r="DK330" s="59">
        <v>0.13</v>
      </c>
      <c r="DL330" s="163">
        <f t="shared" si="814"/>
        <v>4.1665000000000001E-2</v>
      </c>
      <c r="DM330" s="178">
        <f t="shared" si="832"/>
        <v>8.3330000000000001E-2</v>
      </c>
      <c r="DN330" s="39"/>
      <c r="DO330" s="63">
        <v>0.84196907300000001</v>
      </c>
      <c r="DP330" s="179">
        <f t="shared" si="966"/>
        <v>0.53970217579300006</v>
      </c>
      <c r="DQ330" s="221">
        <f t="shared" si="967"/>
        <v>0.53970217579300006</v>
      </c>
      <c r="DR330" s="305"/>
    </row>
    <row r="331" spans="1:122" outlineLevel="1" x14ac:dyDescent="0.25">
      <c r="A331" s="46">
        <f t="shared" si="865"/>
        <v>43418</v>
      </c>
      <c r="B331" s="23">
        <v>903</v>
      </c>
      <c r="C331" s="185">
        <v>8.6</v>
      </c>
      <c r="D331" s="24">
        <v>1</v>
      </c>
      <c r="E331" s="26">
        <v>1675</v>
      </c>
      <c r="F331" s="26">
        <f t="shared" si="834"/>
        <v>1675</v>
      </c>
      <c r="G331" s="163">
        <f t="shared" si="835"/>
        <v>1512.5250000000001</v>
      </c>
      <c r="H331" s="24">
        <v>1</v>
      </c>
      <c r="I331" s="26">
        <v>695</v>
      </c>
      <c r="J331" s="26">
        <f t="shared" si="836"/>
        <v>695</v>
      </c>
      <c r="K331" s="163">
        <f t="shared" si="837"/>
        <v>627.58500000000004</v>
      </c>
      <c r="L331" s="49">
        <v>87</v>
      </c>
      <c r="M331" s="41">
        <v>116.7</v>
      </c>
      <c r="N331" s="26">
        <v>35</v>
      </c>
      <c r="O331" s="26">
        <f t="shared" si="838"/>
        <v>848.57142857142867</v>
      </c>
      <c r="P331" s="163">
        <f t="shared" si="839"/>
        <v>766.2600000000001</v>
      </c>
      <c r="Q331" s="24">
        <v>20</v>
      </c>
      <c r="R331" s="41">
        <v>0.90300000000000002</v>
      </c>
      <c r="S331" s="41">
        <f t="shared" si="840"/>
        <v>18.060000000000002</v>
      </c>
      <c r="T331" s="168">
        <f t="shared" si="841"/>
        <v>16.308180000000004</v>
      </c>
      <c r="U331" s="28"/>
      <c r="V331" s="221">
        <f t="shared" ref="V331" si="983">IF(U331=0,0,IF(COUNT(B331)=0,0,(AVERAGE(B331)*U331/1000)))</f>
        <v>0</v>
      </c>
      <c r="W331" s="185">
        <v>9.16</v>
      </c>
      <c r="X331" s="27">
        <v>1</v>
      </c>
      <c r="Y331" s="26">
        <v>467</v>
      </c>
      <c r="Z331" s="186">
        <f t="shared" si="843"/>
        <v>467</v>
      </c>
      <c r="AA331" s="221">
        <f t="shared" si="851"/>
        <v>421.70100000000002</v>
      </c>
      <c r="AB331" s="49">
        <v>88.8</v>
      </c>
      <c r="AC331" s="41">
        <v>89.2</v>
      </c>
      <c r="AD331" s="26">
        <v>100</v>
      </c>
      <c r="AE331" s="186">
        <f t="shared" si="844"/>
        <v>4.0000000000000568</v>
      </c>
      <c r="AF331" s="163">
        <f t="shared" si="852"/>
        <v>3.6120000000000512</v>
      </c>
      <c r="AG331" s="224">
        <v>1</v>
      </c>
      <c r="AH331" s="41">
        <v>0.36599999999999999</v>
      </c>
      <c r="AI331" s="187">
        <f t="shared" si="845"/>
        <v>0.36599999999999999</v>
      </c>
      <c r="AJ331" s="168">
        <f t="shared" si="853"/>
        <v>0.33049800000000001</v>
      </c>
      <c r="AK331" s="870"/>
      <c r="AL331" s="731"/>
      <c r="AM331" s="163">
        <f t="shared" ref="AM331" si="984">IF(AL331=0,0,AVERAGE(B324:B331)*(AL331)/1000)</f>
        <v>0</v>
      </c>
      <c r="AN331" s="29">
        <f t="shared" si="976"/>
        <v>72.119402985074629</v>
      </c>
      <c r="AO331" s="25">
        <f t="shared" si="847"/>
        <v>99.528619528619529</v>
      </c>
      <c r="AP331" s="273">
        <f t="shared" si="848"/>
        <v>97.973421926910305</v>
      </c>
      <c r="AQ331" s="73">
        <v>52.17</v>
      </c>
      <c r="AR331" s="49"/>
      <c r="AS331" s="41"/>
      <c r="AT331" s="41"/>
      <c r="AU331" s="72">
        <f t="shared" si="849"/>
        <v>0</v>
      </c>
      <c r="AV331" s="222"/>
      <c r="AW331" s="199"/>
      <c r="AX331" s="7" t="s">
        <v>365</v>
      </c>
      <c r="AY331" s="188"/>
      <c r="AZ331" s="39"/>
      <c r="BA331" s="58"/>
      <c r="BB331" s="179">
        <f t="shared" si="798"/>
        <v>0</v>
      </c>
      <c r="BC331" s="163">
        <f t="shared" si="818"/>
        <v>0</v>
      </c>
      <c r="BD331" s="40"/>
      <c r="BE331" s="58"/>
      <c r="BF331" s="179">
        <f t="shared" si="799"/>
        <v>0</v>
      </c>
      <c r="BG331" s="163">
        <f t="shared" si="819"/>
        <v>0</v>
      </c>
      <c r="BH331" s="40" t="s">
        <v>94</v>
      </c>
      <c r="BI331" s="885">
        <v>0.01</v>
      </c>
      <c r="BJ331" s="163">
        <f t="shared" si="800"/>
        <v>4.5149999999999999E-3</v>
      </c>
      <c r="BK331" s="40"/>
      <c r="BL331" s="58"/>
      <c r="BM331" s="179">
        <f t="shared" si="954"/>
        <v>0</v>
      </c>
      <c r="BN331" s="163">
        <f t="shared" si="955"/>
        <v>0</v>
      </c>
      <c r="BO331" s="39"/>
      <c r="BP331" s="62"/>
      <c r="BQ331" s="179">
        <f t="shared" si="956"/>
        <v>0</v>
      </c>
      <c r="BR331" s="163">
        <f t="shared" si="957"/>
        <v>0</v>
      </c>
      <c r="BS331" s="39"/>
      <c r="BT331" s="62"/>
      <c r="BU331" s="179">
        <f t="shared" si="958"/>
        <v>0</v>
      </c>
      <c r="BV331" s="163">
        <f t="shared" si="959"/>
        <v>0</v>
      </c>
      <c r="BW331" s="39"/>
      <c r="BX331" s="62"/>
      <c r="BY331" s="178">
        <f t="shared" si="960"/>
        <v>0</v>
      </c>
      <c r="BZ331" s="163">
        <f t="shared" si="961"/>
        <v>0</v>
      </c>
      <c r="CA331" s="40"/>
      <c r="CB331" s="58"/>
      <c r="CC331" s="179">
        <f t="shared" si="805"/>
        <v>0</v>
      </c>
      <c r="CD331" s="163">
        <f t="shared" si="824"/>
        <v>0</v>
      </c>
      <c r="CE331" s="39"/>
      <c r="CF331" s="62"/>
      <c r="CG331" s="179">
        <f t="shared" si="806"/>
        <v>0</v>
      </c>
      <c r="CH331" s="163">
        <f t="shared" si="825"/>
        <v>0</v>
      </c>
      <c r="CI331" s="39"/>
      <c r="CJ331" s="56"/>
      <c r="CK331" s="178">
        <f t="shared" si="807"/>
        <v>0</v>
      </c>
      <c r="CL331" s="163">
        <f t="shared" si="826"/>
        <v>0</v>
      </c>
      <c r="CM331" s="40"/>
      <c r="CN331" s="86"/>
      <c r="CO331" s="179">
        <f t="shared" si="808"/>
        <v>0</v>
      </c>
      <c r="CP331" s="163">
        <f t="shared" si="827"/>
        <v>0</v>
      </c>
      <c r="CQ331" s="228" t="s">
        <v>94</v>
      </c>
      <c r="CR331" s="61">
        <v>0.01</v>
      </c>
      <c r="CS331" s="167">
        <f t="shared" si="809"/>
        <v>4.5149999999999999E-3</v>
      </c>
      <c r="CT331" s="40"/>
      <c r="CU331" s="59"/>
      <c r="CV331" s="179">
        <f t="shared" si="810"/>
        <v>0</v>
      </c>
      <c r="CW331" s="163">
        <f t="shared" si="828"/>
        <v>0</v>
      </c>
      <c r="CX331" s="39"/>
      <c r="CY331" s="63"/>
      <c r="CZ331" s="179">
        <f t="shared" si="811"/>
        <v>0</v>
      </c>
      <c r="DA331" s="163">
        <f t="shared" si="829"/>
        <v>0</v>
      </c>
      <c r="DB331" s="39"/>
      <c r="DC331" s="63"/>
      <c r="DD331" s="179">
        <f t="shared" si="812"/>
        <v>0</v>
      </c>
      <c r="DE331" s="163">
        <f t="shared" si="830"/>
        <v>0</v>
      </c>
      <c r="DF331" s="39"/>
      <c r="DG331" s="62"/>
      <c r="DH331" s="729">
        <f t="shared" si="813"/>
        <v>0</v>
      </c>
      <c r="DI331" s="72">
        <f t="shared" si="831"/>
        <v>0</v>
      </c>
      <c r="DJ331" s="40"/>
      <c r="DK331" s="59"/>
      <c r="DL331" s="163">
        <f t="shared" si="814"/>
        <v>0</v>
      </c>
      <c r="DM331" s="178">
        <f t="shared" si="832"/>
        <v>0</v>
      </c>
      <c r="DN331" s="39"/>
      <c r="DO331" s="63"/>
      <c r="DP331" s="179">
        <f t="shared" si="966"/>
        <v>0</v>
      </c>
      <c r="DQ331" s="221">
        <f t="shared" si="967"/>
        <v>0</v>
      </c>
      <c r="DR331" s="305"/>
    </row>
    <row r="332" spans="1:122" outlineLevel="1" x14ac:dyDescent="0.25">
      <c r="A332" s="46">
        <f t="shared" si="865"/>
        <v>43419</v>
      </c>
      <c r="B332" s="23">
        <v>954</v>
      </c>
      <c r="C332" s="185">
        <v>8.16</v>
      </c>
      <c r="D332" s="24">
        <v>1</v>
      </c>
      <c r="E332" s="26">
        <v>1677</v>
      </c>
      <c r="F332" s="26">
        <f t="shared" si="834"/>
        <v>1677</v>
      </c>
      <c r="G332" s="163">
        <f t="shared" si="835"/>
        <v>1599.8579999999999</v>
      </c>
      <c r="H332" s="24">
        <v>1</v>
      </c>
      <c r="I332" s="26">
        <v>616</v>
      </c>
      <c r="J332" s="26">
        <f t="shared" si="836"/>
        <v>616</v>
      </c>
      <c r="K332" s="163">
        <f t="shared" si="837"/>
        <v>587.66399999999999</v>
      </c>
      <c r="L332" s="49">
        <v>87.2</v>
      </c>
      <c r="M332" s="41">
        <v>138</v>
      </c>
      <c r="N332" s="26">
        <v>48</v>
      </c>
      <c r="O332" s="26">
        <f t="shared" si="838"/>
        <v>1058.3333333333333</v>
      </c>
      <c r="P332" s="163">
        <f t="shared" si="839"/>
        <v>1009.6499999999999</v>
      </c>
      <c r="Q332" s="24">
        <v>20</v>
      </c>
      <c r="R332" s="41">
        <v>1.39</v>
      </c>
      <c r="S332" s="41">
        <f t="shared" si="840"/>
        <v>27.799999999999997</v>
      </c>
      <c r="T332" s="168">
        <f t="shared" si="841"/>
        <v>26.521199999999997</v>
      </c>
      <c r="U332" s="28"/>
      <c r="V332" s="221">
        <f t="shared" ref="V332" si="985">IF(U332=0,0,AVERAGE(B330:B332)*(U332)/1000)</f>
        <v>0</v>
      </c>
      <c r="W332" s="185">
        <v>9.1</v>
      </c>
      <c r="X332" s="27">
        <v>1</v>
      </c>
      <c r="Y332" s="26">
        <v>432</v>
      </c>
      <c r="Z332" s="186">
        <f t="shared" si="843"/>
        <v>432</v>
      </c>
      <c r="AA332" s="221">
        <f t="shared" si="851"/>
        <v>412.12799999999999</v>
      </c>
      <c r="AB332" s="49">
        <v>88</v>
      </c>
      <c r="AC332" s="41">
        <v>88.7</v>
      </c>
      <c r="AD332" s="26">
        <v>100</v>
      </c>
      <c r="AE332" s="186">
        <f t="shared" si="844"/>
        <v>7.0000000000000284</v>
      </c>
      <c r="AF332" s="163">
        <f t="shared" si="852"/>
        <v>6.6780000000000275</v>
      </c>
      <c r="AG332" s="224">
        <v>1</v>
      </c>
      <c r="AH332" s="41">
        <v>0.23400000000000001</v>
      </c>
      <c r="AI332" s="187">
        <f t="shared" si="845"/>
        <v>0.23400000000000001</v>
      </c>
      <c r="AJ332" s="168">
        <f t="shared" si="853"/>
        <v>0.22323600000000002</v>
      </c>
      <c r="AK332" s="870"/>
      <c r="AL332" s="731"/>
      <c r="AM332" s="163">
        <f t="shared" ref="AM332" si="986">IF(AL332=0,0,AVERAGE(B327:B332)*(AL332)/1000)</f>
        <v>0</v>
      </c>
      <c r="AN332" s="29">
        <f t="shared" si="976"/>
        <v>74.23971377459749</v>
      </c>
      <c r="AO332" s="25">
        <f t="shared" si="847"/>
        <v>99.338582677165348</v>
      </c>
      <c r="AP332" s="273">
        <f t="shared" si="848"/>
        <v>99.158273381294961</v>
      </c>
      <c r="AQ332" s="259">
        <v>52.19</v>
      </c>
      <c r="AR332" s="49"/>
      <c r="AS332" s="41"/>
      <c r="AT332" s="41"/>
      <c r="AU332" s="71">
        <f t="shared" si="849"/>
        <v>0</v>
      </c>
      <c r="AV332" s="222"/>
      <c r="AW332" s="199"/>
      <c r="AX332" s="7" t="s">
        <v>370</v>
      </c>
      <c r="AY332" s="188"/>
      <c r="AZ332" s="39"/>
      <c r="BA332" s="58"/>
      <c r="BB332" s="179">
        <f t="shared" si="798"/>
        <v>0</v>
      </c>
      <c r="BC332" s="163">
        <f t="shared" si="818"/>
        <v>0</v>
      </c>
      <c r="BD332" s="40"/>
      <c r="BE332" s="58"/>
      <c r="BF332" s="179">
        <f t="shared" si="799"/>
        <v>0</v>
      </c>
      <c r="BG332" s="163">
        <f t="shared" si="819"/>
        <v>0</v>
      </c>
      <c r="BH332" s="40" t="s">
        <v>94</v>
      </c>
      <c r="BI332" s="885">
        <v>0.01</v>
      </c>
      <c r="BJ332" s="163">
        <f t="shared" si="800"/>
        <v>4.7700000000000008E-3</v>
      </c>
      <c r="BK332" s="40"/>
      <c r="BL332" s="58"/>
      <c r="BM332" s="179">
        <f t="shared" si="954"/>
        <v>0</v>
      </c>
      <c r="BN332" s="163">
        <f t="shared" si="955"/>
        <v>0</v>
      </c>
      <c r="BO332" s="39"/>
      <c r="BP332" s="62"/>
      <c r="BQ332" s="179">
        <f t="shared" si="956"/>
        <v>0</v>
      </c>
      <c r="BR332" s="163">
        <f t="shared" si="957"/>
        <v>0</v>
      </c>
      <c r="BS332" s="39"/>
      <c r="BT332" s="62"/>
      <c r="BU332" s="179">
        <f t="shared" si="958"/>
        <v>0</v>
      </c>
      <c r="BV332" s="163">
        <f t="shared" si="959"/>
        <v>0</v>
      </c>
      <c r="BW332" s="39"/>
      <c r="BX332" s="62"/>
      <c r="BY332" s="178">
        <f t="shared" si="960"/>
        <v>0</v>
      </c>
      <c r="BZ332" s="163">
        <f t="shared" si="961"/>
        <v>0</v>
      </c>
      <c r="CA332" s="40"/>
      <c r="CB332" s="58"/>
      <c r="CC332" s="179">
        <f t="shared" si="805"/>
        <v>0</v>
      </c>
      <c r="CD332" s="163">
        <f t="shared" si="824"/>
        <v>0</v>
      </c>
      <c r="CE332" s="39"/>
      <c r="CF332" s="62"/>
      <c r="CG332" s="179">
        <f t="shared" si="806"/>
        <v>0</v>
      </c>
      <c r="CH332" s="163">
        <f t="shared" si="825"/>
        <v>0</v>
      </c>
      <c r="CI332" s="39"/>
      <c r="CJ332" s="56"/>
      <c r="CK332" s="178">
        <f t="shared" si="807"/>
        <v>0</v>
      </c>
      <c r="CL332" s="163">
        <f t="shared" si="826"/>
        <v>0</v>
      </c>
      <c r="CM332" s="40"/>
      <c r="CN332" s="86"/>
      <c r="CO332" s="179">
        <f t="shared" si="808"/>
        <v>0</v>
      </c>
      <c r="CP332" s="163">
        <f t="shared" si="827"/>
        <v>0</v>
      </c>
      <c r="CQ332" s="228" t="s">
        <v>94</v>
      </c>
      <c r="CR332" s="61">
        <v>0.01</v>
      </c>
      <c r="CS332" s="167">
        <f t="shared" si="809"/>
        <v>4.7700000000000008E-3</v>
      </c>
      <c r="CT332" s="40"/>
      <c r="CU332" s="59"/>
      <c r="CV332" s="179">
        <f t="shared" si="810"/>
        <v>0</v>
      </c>
      <c r="CW332" s="163">
        <f t="shared" si="828"/>
        <v>0</v>
      </c>
      <c r="CX332" s="39"/>
      <c r="CY332" s="63"/>
      <c r="CZ332" s="179">
        <f t="shared" si="811"/>
        <v>0</v>
      </c>
      <c r="DA332" s="163">
        <f t="shared" si="829"/>
        <v>0</v>
      </c>
      <c r="DB332" s="39"/>
      <c r="DC332" s="63"/>
      <c r="DD332" s="179">
        <f t="shared" si="812"/>
        <v>0</v>
      </c>
      <c r="DE332" s="163">
        <f t="shared" si="830"/>
        <v>0</v>
      </c>
      <c r="DF332" s="39"/>
      <c r="DG332" s="62"/>
      <c r="DH332" s="729">
        <f t="shared" si="813"/>
        <v>0</v>
      </c>
      <c r="DI332" s="72">
        <f t="shared" si="831"/>
        <v>0</v>
      </c>
      <c r="DJ332" s="40"/>
      <c r="DK332" s="59"/>
      <c r="DL332" s="163">
        <f t="shared" si="814"/>
        <v>0</v>
      </c>
      <c r="DM332" s="178">
        <f t="shared" si="832"/>
        <v>0</v>
      </c>
      <c r="DN332" s="39"/>
      <c r="DO332" s="63"/>
      <c r="DP332" s="179">
        <f t="shared" si="966"/>
        <v>0</v>
      </c>
      <c r="DQ332" s="221">
        <f t="shared" si="967"/>
        <v>0</v>
      </c>
      <c r="DR332" s="305"/>
    </row>
    <row r="333" spans="1:122" outlineLevel="1" x14ac:dyDescent="0.25">
      <c r="A333" s="46">
        <f t="shared" si="865"/>
        <v>43420</v>
      </c>
      <c r="B333" s="23">
        <v>809</v>
      </c>
      <c r="C333" s="185">
        <v>8</v>
      </c>
      <c r="D333" s="24">
        <v>1</v>
      </c>
      <c r="E333" s="26">
        <v>1279</v>
      </c>
      <c r="F333" s="26">
        <f t="shared" si="834"/>
        <v>1279</v>
      </c>
      <c r="G333" s="163">
        <f t="shared" si="835"/>
        <v>1034.711</v>
      </c>
      <c r="H333" s="24">
        <v>1</v>
      </c>
      <c r="I333" s="26">
        <v>459</v>
      </c>
      <c r="J333" s="26">
        <f t="shared" si="836"/>
        <v>459</v>
      </c>
      <c r="K333" s="163">
        <f t="shared" si="837"/>
        <v>371.33100000000002</v>
      </c>
      <c r="L333" s="49">
        <v>86.4</v>
      </c>
      <c r="M333" s="41">
        <v>118.7</v>
      </c>
      <c r="N333" s="26">
        <v>41</v>
      </c>
      <c r="O333" s="26">
        <f t="shared" si="838"/>
        <v>787.80487804878044</v>
      </c>
      <c r="P333" s="163">
        <f t="shared" si="839"/>
        <v>637.33414634146334</v>
      </c>
      <c r="Q333" s="24">
        <v>20</v>
      </c>
      <c r="R333" s="41">
        <v>1.17</v>
      </c>
      <c r="S333" s="41">
        <f t="shared" si="840"/>
        <v>23.4</v>
      </c>
      <c r="T333" s="168">
        <f t="shared" si="841"/>
        <v>18.930599999999998</v>
      </c>
      <c r="U333" s="28"/>
      <c r="V333" s="221">
        <f t="shared" ref="V333" si="987">IF(U333=0,0,IF(COUNT(B333)=0,0,(AVERAGE(B333)*U333/1000)))</f>
        <v>0</v>
      </c>
      <c r="W333" s="185">
        <v>9.16</v>
      </c>
      <c r="X333" s="27">
        <v>1</v>
      </c>
      <c r="Y333" s="26">
        <v>369</v>
      </c>
      <c r="Z333" s="186">
        <f t="shared" si="843"/>
        <v>369</v>
      </c>
      <c r="AA333" s="221">
        <f t="shared" si="851"/>
        <v>298.52100000000002</v>
      </c>
      <c r="AB333" s="49">
        <v>87</v>
      </c>
      <c r="AC333" s="41">
        <v>88.3</v>
      </c>
      <c r="AD333" s="26">
        <v>100</v>
      </c>
      <c r="AE333" s="186">
        <f t="shared" si="844"/>
        <v>12.999999999999973</v>
      </c>
      <c r="AF333" s="163">
        <f t="shared" si="852"/>
        <v>10.516999999999978</v>
      </c>
      <c r="AG333" s="224">
        <v>1</v>
      </c>
      <c r="AH333" s="41">
        <v>0.34100000000000003</v>
      </c>
      <c r="AI333" s="187">
        <f t="shared" si="845"/>
        <v>0.34100000000000003</v>
      </c>
      <c r="AJ333" s="168">
        <f t="shared" si="853"/>
        <v>0.27586900000000003</v>
      </c>
      <c r="AK333" s="870"/>
      <c r="AL333" s="731"/>
      <c r="AM333" s="163">
        <f t="shared" ref="AM333" si="988">IF(AL333=0,0,AVERAGE(B326:B333)*(AL333)/1000)</f>
        <v>0</v>
      </c>
      <c r="AN333" s="29">
        <f t="shared" si="976"/>
        <v>71.14933541829555</v>
      </c>
      <c r="AO333" s="25">
        <f t="shared" si="847"/>
        <v>98.349845201238395</v>
      </c>
      <c r="AP333" s="273">
        <f t="shared" si="848"/>
        <v>98.542735042735046</v>
      </c>
      <c r="AQ333" s="73">
        <v>52.1</v>
      </c>
      <c r="AR333" s="49"/>
      <c r="AS333" s="41"/>
      <c r="AT333" s="41"/>
      <c r="AU333" s="72">
        <f t="shared" si="849"/>
        <v>0</v>
      </c>
      <c r="AV333" s="222"/>
      <c r="AW333" s="199"/>
      <c r="AX333" s="7" t="s">
        <v>371</v>
      </c>
      <c r="AY333" s="188"/>
      <c r="AZ333" s="39"/>
      <c r="BA333" s="58"/>
      <c r="BB333" s="179">
        <f t="shared" si="798"/>
        <v>0</v>
      </c>
      <c r="BC333" s="163">
        <f t="shared" si="818"/>
        <v>0</v>
      </c>
      <c r="BD333" s="40"/>
      <c r="BE333" s="58"/>
      <c r="BF333" s="179">
        <f t="shared" si="799"/>
        <v>0</v>
      </c>
      <c r="BG333" s="163">
        <f t="shared" si="819"/>
        <v>0</v>
      </c>
      <c r="BH333" s="40" t="s">
        <v>94</v>
      </c>
      <c r="BI333" s="885">
        <v>0.01</v>
      </c>
      <c r="BJ333" s="163">
        <f t="shared" si="800"/>
        <v>4.045E-3</v>
      </c>
      <c r="BK333" s="40"/>
      <c r="BL333" s="58"/>
      <c r="BM333" s="179">
        <f t="shared" si="954"/>
        <v>0</v>
      </c>
      <c r="BN333" s="163">
        <f t="shared" si="955"/>
        <v>0</v>
      </c>
      <c r="BO333" s="39"/>
      <c r="BP333" s="62"/>
      <c r="BQ333" s="179">
        <f t="shared" si="956"/>
        <v>0</v>
      </c>
      <c r="BR333" s="163">
        <f t="shared" si="957"/>
        <v>0</v>
      </c>
      <c r="BS333" s="39"/>
      <c r="BT333" s="62"/>
      <c r="BU333" s="179">
        <f t="shared" si="958"/>
        <v>0</v>
      </c>
      <c r="BV333" s="163">
        <f t="shared" si="959"/>
        <v>0</v>
      </c>
      <c r="BW333" s="39"/>
      <c r="BX333" s="56"/>
      <c r="BY333" s="178">
        <f t="shared" si="960"/>
        <v>0</v>
      </c>
      <c r="BZ333" s="163">
        <f t="shared" si="961"/>
        <v>0</v>
      </c>
      <c r="CA333" s="40"/>
      <c r="CB333" s="58"/>
      <c r="CC333" s="179">
        <f t="shared" si="805"/>
        <v>0</v>
      </c>
      <c r="CD333" s="163">
        <f t="shared" si="824"/>
        <v>0</v>
      </c>
      <c r="CE333" s="39"/>
      <c r="CF333" s="62"/>
      <c r="CG333" s="179">
        <f t="shared" si="806"/>
        <v>0</v>
      </c>
      <c r="CH333" s="163">
        <f t="shared" si="825"/>
        <v>0</v>
      </c>
      <c r="CI333" s="39"/>
      <c r="CJ333" s="56"/>
      <c r="CK333" s="178">
        <f t="shared" si="807"/>
        <v>0</v>
      </c>
      <c r="CL333" s="163">
        <f t="shared" si="826"/>
        <v>0</v>
      </c>
      <c r="CM333" s="40"/>
      <c r="CN333" s="86"/>
      <c r="CO333" s="179">
        <f t="shared" si="808"/>
        <v>0</v>
      </c>
      <c r="CP333" s="163">
        <f t="shared" si="827"/>
        <v>0</v>
      </c>
      <c r="CQ333" s="228" t="s">
        <v>94</v>
      </c>
      <c r="CR333" s="61">
        <v>0.01</v>
      </c>
      <c r="CS333" s="167">
        <f t="shared" si="809"/>
        <v>4.045E-3</v>
      </c>
      <c r="CT333" s="40"/>
      <c r="CU333" s="59"/>
      <c r="CV333" s="179">
        <f t="shared" si="810"/>
        <v>0</v>
      </c>
      <c r="CW333" s="163">
        <f t="shared" si="828"/>
        <v>0</v>
      </c>
      <c r="CX333" s="39"/>
      <c r="CY333" s="189"/>
      <c r="CZ333" s="179">
        <f t="shared" si="811"/>
        <v>0</v>
      </c>
      <c r="DA333" s="163">
        <f t="shared" si="829"/>
        <v>0</v>
      </c>
      <c r="DB333" s="39"/>
      <c r="DC333" s="63"/>
      <c r="DD333" s="179">
        <f t="shared" si="812"/>
        <v>0</v>
      </c>
      <c r="DE333" s="163">
        <f t="shared" si="830"/>
        <v>0</v>
      </c>
      <c r="DF333" s="39"/>
      <c r="DG333" s="62"/>
      <c r="DH333" s="729">
        <f t="shared" si="813"/>
        <v>0</v>
      </c>
      <c r="DI333" s="72">
        <f t="shared" si="831"/>
        <v>0</v>
      </c>
      <c r="DJ333" s="40"/>
      <c r="DK333" s="59"/>
      <c r="DL333" s="163">
        <f t="shared" si="814"/>
        <v>0</v>
      </c>
      <c r="DM333" s="178">
        <f t="shared" si="832"/>
        <v>0</v>
      </c>
      <c r="DN333" s="39"/>
      <c r="DO333" s="63"/>
      <c r="DP333" s="179">
        <f t="shared" si="966"/>
        <v>0</v>
      </c>
      <c r="DQ333" s="221">
        <f t="shared" si="967"/>
        <v>0</v>
      </c>
      <c r="DR333" s="305"/>
    </row>
    <row r="334" spans="1:122" outlineLevel="1" x14ac:dyDescent="0.25">
      <c r="A334" s="46">
        <f t="shared" si="865"/>
        <v>43421</v>
      </c>
      <c r="B334" s="23"/>
      <c r="C334" s="185">
        <v>7.85</v>
      </c>
      <c r="D334" s="24">
        <v>1</v>
      </c>
      <c r="E334" s="26">
        <v>6815</v>
      </c>
      <c r="F334" s="26">
        <f t="shared" si="834"/>
        <v>6815</v>
      </c>
      <c r="G334" s="163">
        <f t="shared" si="835"/>
        <v>0</v>
      </c>
      <c r="H334" s="24">
        <v>1</v>
      </c>
      <c r="I334" s="26">
        <v>1389</v>
      </c>
      <c r="J334" s="26">
        <f t="shared" si="836"/>
        <v>1389</v>
      </c>
      <c r="K334" s="163">
        <f t="shared" si="837"/>
        <v>0</v>
      </c>
      <c r="L334" s="49">
        <v>87.6</v>
      </c>
      <c r="M334" s="41">
        <v>353.8</v>
      </c>
      <c r="N334" s="26">
        <v>31</v>
      </c>
      <c r="O334" s="26">
        <f t="shared" si="838"/>
        <v>8587.096774193551</v>
      </c>
      <c r="P334" s="163">
        <f t="shared" si="839"/>
        <v>0</v>
      </c>
      <c r="Q334" s="24">
        <v>20</v>
      </c>
      <c r="R334" s="41">
        <v>7.55</v>
      </c>
      <c r="S334" s="41">
        <f t="shared" si="840"/>
        <v>151</v>
      </c>
      <c r="T334" s="168">
        <f t="shared" si="841"/>
        <v>0</v>
      </c>
      <c r="U334" s="28"/>
      <c r="V334" s="221">
        <f t="shared" ref="V334" si="989">IF(U334=0,0,AVERAGE(B332:B334)*(U334)/1000)</f>
        <v>0</v>
      </c>
      <c r="W334" s="185">
        <v>8.6999999999999993</v>
      </c>
      <c r="X334" s="27">
        <v>1</v>
      </c>
      <c r="Y334" s="26">
        <v>938</v>
      </c>
      <c r="Z334" s="186">
        <f t="shared" si="843"/>
        <v>938</v>
      </c>
      <c r="AA334" s="221">
        <f t="shared" si="851"/>
        <v>0</v>
      </c>
      <c r="AB334" s="49">
        <v>87</v>
      </c>
      <c r="AC334" s="41">
        <v>90.4</v>
      </c>
      <c r="AD334" s="26">
        <v>100</v>
      </c>
      <c r="AE334" s="186">
        <f t="shared" si="844"/>
        <v>34.000000000000057</v>
      </c>
      <c r="AF334" s="163">
        <f t="shared" si="852"/>
        <v>0</v>
      </c>
      <c r="AG334" s="224">
        <v>1</v>
      </c>
      <c r="AH334" s="41">
        <v>0.49099999999999999</v>
      </c>
      <c r="AI334" s="187">
        <f t="shared" si="845"/>
        <v>0.49099999999999999</v>
      </c>
      <c r="AJ334" s="168">
        <f t="shared" si="853"/>
        <v>0</v>
      </c>
      <c r="AK334" s="870"/>
      <c r="AL334" s="731"/>
      <c r="AM334" s="163">
        <f t="shared" ref="AM334" si="990">IF(AL334=0,0,AVERAGE(B329:B334)*(AL334)/1000)</f>
        <v>0</v>
      </c>
      <c r="AN334" s="29">
        <f t="shared" si="976"/>
        <v>0</v>
      </c>
      <c r="AO334" s="25">
        <f t="shared" si="847"/>
        <v>0</v>
      </c>
      <c r="AP334" s="273">
        <f t="shared" si="848"/>
        <v>0</v>
      </c>
      <c r="AQ334" s="259">
        <v>52.31</v>
      </c>
      <c r="AR334" s="49"/>
      <c r="AS334" s="41"/>
      <c r="AT334" s="41"/>
      <c r="AU334" s="71">
        <f t="shared" si="849"/>
        <v>0</v>
      </c>
      <c r="AV334" s="222"/>
      <c r="AW334" s="199"/>
      <c r="AX334" s="7" t="s">
        <v>372</v>
      </c>
      <c r="AY334" s="188"/>
      <c r="AZ334" s="39"/>
      <c r="BA334" s="58"/>
      <c r="BB334" s="179">
        <f t="shared" si="798"/>
        <v>0</v>
      </c>
      <c r="BC334" s="163">
        <f t="shared" si="818"/>
        <v>0</v>
      </c>
      <c r="BD334" s="40"/>
      <c r="BE334" s="58"/>
      <c r="BF334" s="179">
        <f t="shared" si="799"/>
        <v>0</v>
      </c>
      <c r="BG334" s="163">
        <f t="shared" si="819"/>
        <v>0</v>
      </c>
      <c r="BH334" s="40"/>
      <c r="BI334" s="885"/>
      <c r="BJ334" s="163">
        <f t="shared" si="800"/>
        <v>0</v>
      </c>
      <c r="BK334" s="40"/>
      <c r="BL334" s="58"/>
      <c r="BM334" s="179">
        <f t="shared" si="954"/>
        <v>0</v>
      </c>
      <c r="BN334" s="163">
        <f t="shared" si="955"/>
        <v>0</v>
      </c>
      <c r="BO334" s="39"/>
      <c r="BP334" s="57"/>
      <c r="BQ334" s="179">
        <f t="shared" si="956"/>
        <v>0</v>
      </c>
      <c r="BR334" s="163">
        <f t="shared" si="957"/>
        <v>0</v>
      </c>
      <c r="BS334" s="39"/>
      <c r="BT334" s="62"/>
      <c r="BU334" s="179">
        <f t="shared" si="958"/>
        <v>0</v>
      </c>
      <c r="BV334" s="163">
        <f t="shared" si="959"/>
        <v>0</v>
      </c>
      <c r="BW334" s="39"/>
      <c r="BX334" s="56"/>
      <c r="BY334" s="178">
        <f t="shared" si="960"/>
        <v>0</v>
      </c>
      <c r="BZ334" s="163">
        <f t="shared" si="961"/>
        <v>0</v>
      </c>
      <c r="CA334" s="40"/>
      <c r="CB334" s="58"/>
      <c r="CC334" s="179">
        <f t="shared" si="805"/>
        <v>0</v>
      </c>
      <c r="CD334" s="163">
        <f t="shared" si="824"/>
        <v>0</v>
      </c>
      <c r="CE334" s="39"/>
      <c r="CF334" s="62"/>
      <c r="CG334" s="179">
        <f t="shared" si="806"/>
        <v>0</v>
      </c>
      <c r="CH334" s="163">
        <f t="shared" si="825"/>
        <v>0</v>
      </c>
      <c r="CI334" s="39"/>
      <c r="CJ334" s="56"/>
      <c r="CK334" s="178">
        <f t="shared" si="807"/>
        <v>0</v>
      </c>
      <c r="CL334" s="163">
        <f t="shared" si="826"/>
        <v>0</v>
      </c>
      <c r="CM334" s="40"/>
      <c r="CN334" s="86"/>
      <c r="CO334" s="179">
        <f t="shared" si="808"/>
        <v>0</v>
      </c>
      <c r="CP334" s="163">
        <f t="shared" si="827"/>
        <v>0</v>
      </c>
      <c r="CQ334" s="228" t="s">
        <v>94</v>
      </c>
      <c r="CR334" s="61">
        <v>0.01</v>
      </c>
      <c r="CS334" s="167">
        <f t="shared" si="809"/>
        <v>0</v>
      </c>
      <c r="CT334" s="40"/>
      <c r="CU334" s="59"/>
      <c r="CV334" s="179">
        <f t="shared" si="810"/>
        <v>0</v>
      </c>
      <c r="CW334" s="163">
        <f t="shared" si="828"/>
        <v>0</v>
      </c>
      <c r="CX334" s="39"/>
      <c r="CY334" s="189"/>
      <c r="CZ334" s="179">
        <f t="shared" si="811"/>
        <v>0</v>
      </c>
      <c r="DA334" s="163">
        <f t="shared" si="829"/>
        <v>0</v>
      </c>
      <c r="DB334" s="39"/>
      <c r="DC334" s="63"/>
      <c r="DD334" s="179">
        <f t="shared" si="812"/>
        <v>0</v>
      </c>
      <c r="DE334" s="163">
        <f t="shared" si="830"/>
        <v>0</v>
      </c>
      <c r="DF334" s="39"/>
      <c r="DG334" s="62"/>
      <c r="DH334" s="729">
        <f t="shared" si="813"/>
        <v>0</v>
      </c>
      <c r="DI334" s="72">
        <f t="shared" si="831"/>
        <v>0</v>
      </c>
      <c r="DJ334" s="40"/>
      <c r="DK334" s="59"/>
      <c r="DL334" s="163">
        <f t="shared" si="814"/>
        <v>0</v>
      </c>
      <c r="DM334" s="178">
        <f t="shared" si="832"/>
        <v>0</v>
      </c>
      <c r="DN334" s="39"/>
      <c r="DO334" s="63"/>
      <c r="DP334" s="179">
        <f t="shared" si="966"/>
        <v>0</v>
      </c>
      <c r="DQ334" s="221">
        <f t="shared" si="967"/>
        <v>0</v>
      </c>
      <c r="DR334" s="305"/>
    </row>
    <row r="335" spans="1:122" outlineLevel="1" x14ac:dyDescent="0.25">
      <c r="A335" s="46">
        <f t="shared" si="865"/>
        <v>43422</v>
      </c>
      <c r="B335" s="23"/>
      <c r="C335" s="185">
        <v>7.9</v>
      </c>
      <c r="D335" s="24">
        <v>1</v>
      </c>
      <c r="E335" s="26">
        <v>7681</v>
      </c>
      <c r="F335" s="26">
        <f t="shared" si="834"/>
        <v>7681</v>
      </c>
      <c r="G335" s="163">
        <f t="shared" si="835"/>
        <v>0</v>
      </c>
      <c r="H335" s="24">
        <v>1</v>
      </c>
      <c r="I335" s="26">
        <v>1360</v>
      </c>
      <c r="J335" s="26">
        <f t="shared" si="836"/>
        <v>1360</v>
      </c>
      <c r="K335" s="163">
        <f t="shared" si="837"/>
        <v>0</v>
      </c>
      <c r="L335" s="49">
        <v>87.6</v>
      </c>
      <c r="M335" s="41">
        <v>313.2</v>
      </c>
      <c r="N335" s="26">
        <v>32</v>
      </c>
      <c r="O335" s="26">
        <f t="shared" si="838"/>
        <v>7050</v>
      </c>
      <c r="P335" s="163">
        <f t="shared" si="839"/>
        <v>0</v>
      </c>
      <c r="Q335" s="24">
        <v>20</v>
      </c>
      <c r="R335" s="41">
        <v>6.88</v>
      </c>
      <c r="S335" s="41">
        <f t="shared" si="840"/>
        <v>137.6</v>
      </c>
      <c r="T335" s="168">
        <f t="shared" si="841"/>
        <v>0</v>
      </c>
      <c r="U335" s="28"/>
      <c r="V335" s="221">
        <f t="shared" ref="V335" si="991">IF(U335=0,0,IF(COUNT(B335)=0,0,(AVERAGE(B335)*U335/1000)))</f>
        <v>0</v>
      </c>
      <c r="W335" s="185">
        <v>9</v>
      </c>
      <c r="X335" s="27">
        <v>1</v>
      </c>
      <c r="Y335" s="26">
        <v>1111</v>
      </c>
      <c r="Z335" s="186">
        <f t="shared" si="843"/>
        <v>1111</v>
      </c>
      <c r="AA335" s="221">
        <f t="shared" si="851"/>
        <v>0</v>
      </c>
      <c r="AB335" s="49">
        <v>88.1</v>
      </c>
      <c r="AC335" s="41">
        <v>92.7</v>
      </c>
      <c r="AD335" s="26">
        <v>100</v>
      </c>
      <c r="AE335" s="186">
        <f t="shared" si="844"/>
        <v>46.000000000000085</v>
      </c>
      <c r="AF335" s="163">
        <f t="shared" si="852"/>
        <v>0</v>
      </c>
      <c r="AG335" s="224">
        <v>1</v>
      </c>
      <c r="AH335" s="41">
        <v>0.76</v>
      </c>
      <c r="AI335" s="187">
        <f t="shared" si="845"/>
        <v>0.76</v>
      </c>
      <c r="AJ335" s="168">
        <f t="shared" si="853"/>
        <v>0</v>
      </c>
      <c r="AK335" s="870"/>
      <c r="AL335" s="731"/>
      <c r="AM335" s="163">
        <f t="shared" ref="AM335" si="992">IF(AL335=0,0,AVERAGE(B328:B335)*(AL335)/1000)</f>
        <v>0</v>
      </c>
      <c r="AN335" s="29">
        <f t="shared" si="976"/>
        <v>0</v>
      </c>
      <c r="AO335" s="25">
        <f t="shared" si="847"/>
        <v>0</v>
      </c>
      <c r="AP335" s="273">
        <f t="shared" si="848"/>
        <v>0</v>
      </c>
      <c r="AQ335" s="73">
        <v>52.32</v>
      </c>
      <c r="AR335" s="49"/>
      <c r="AS335" s="41"/>
      <c r="AT335" s="41"/>
      <c r="AU335" s="72">
        <f t="shared" si="849"/>
        <v>0</v>
      </c>
      <c r="AV335" s="222"/>
      <c r="AW335" s="199"/>
      <c r="AX335" s="7" t="s">
        <v>373</v>
      </c>
      <c r="AY335" s="188"/>
      <c r="AZ335" s="39"/>
      <c r="BA335" s="58"/>
      <c r="BB335" s="179">
        <f t="shared" ref="BB335:BB379" si="993">IF(AZ335="&lt;",BA335/2*$B335/1000,BA335*$B335/1000)</f>
        <v>0</v>
      </c>
      <c r="BC335" s="163">
        <f t="shared" si="818"/>
        <v>0</v>
      </c>
      <c r="BD335" s="40"/>
      <c r="BE335" s="58"/>
      <c r="BF335" s="179">
        <f t="shared" ref="BF335:BF379" si="994">IF(BD335="&lt;",BE335/2*$B335/1000,BE335*$B335/1000)</f>
        <v>0</v>
      </c>
      <c r="BG335" s="163">
        <f t="shared" si="819"/>
        <v>0</v>
      </c>
      <c r="BH335" s="40"/>
      <c r="BI335" s="885"/>
      <c r="BJ335" s="163">
        <f t="shared" ref="BJ335:BJ379" si="995">IF(BH335="&lt;",BI335/2*$B335/1000,BI335*$B335/1000)</f>
        <v>0</v>
      </c>
      <c r="BK335" s="40"/>
      <c r="BL335" s="58"/>
      <c r="BM335" s="179">
        <f t="shared" si="954"/>
        <v>0</v>
      </c>
      <c r="BN335" s="163">
        <f t="shared" si="955"/>
        <v>0</v>
      </c>
      <c r="BO335" s="39"/>
      <c r="BP335" s="57"/>
      <c r="BQ335" s="179">
        <f t="shared" si="956"/>
        <v>0</v>
      </c>
      <c r="BR335" s="163">
        <f t="shared" si="957"/>
        <v>0</v>
      </c>
      <c r="BS335" s="39"/>
      <c r="BT335" s="62"/>
      <c r="BU335" s="179">
        <f t="shared" si="958"/>
        <v>0</v>
      </c>
      <c r="BV335" s="163">
        <f t="shared" si="959"/>
        <v>0</v>
      </c>
      <c r="BW335" s="39"/>
      <c r="BX335" s="56"/>
      <c r="BY335" s="178">
        <f t="shared" si="960"/>
        <v>0</v>
      </c>
      <c r="BZ335" s="163">
        <f t="shared" si="961"/>
        <v>0</v>
      </c>
      <c r="CA335" s="40"/>
      <c r="CB335" s="58"/>
      <c r="CC335" s="179">
        <f t="shared" ref="CC335:CC379" si="996">IF(CA335="&lt;",CB335/2*$B335/1000,CB335*$B335/1000)</f>
        <v>0</v>
      </c>
      <c r="CD335" s="163">
        <f t="shared" si="824"/>
        <v>0</v>
      </c>
      <c r="CE335" s="39"/>
      <c r="CF335" s="62"/>
      <c r="CG335" s="179">
        <f t="shared" ref="CG335:CG345" si="997">IF(CE335="&lt;",CF335/2*$B335/1000,CF335*$B335/1000)</f>
        <v>0</v>
      </c>
      <c r="CH335" s="163">
        <f t="shared" si="825"/>
        <v>0</v>
      </c>
      <c r="CI335" s="39"/>
      <c r="CJ335" s="56"/>
      <c r="CK335" s="178">
        <f t="shared" ref="CK335:CK379" si="998">IF(CI335="&lt;",CJ335/2*$B335/1000,CJ335*$B335/1000)</f>
        <v>0</v>
      </c>
      <c r="CL335" s="163">
        <f t="shared" si="826"/>
        <v>0</v>
      </c>
      <c r="CM335" s="40"/>
      <c r="CN335" s="86"/>
      <c r="CO335" s="179">
        <f t="shared" ref="CO335:CO379" si="999">IF(CM335="&lt;",CN335/2*$B335/1000,CN335*$B335/1000)</f>
        <v>0</v>
      </c>
      <c r="CP335" s="163">
        <f t="shared" si="827"/>
        <v>0</v>
      </c>
      <c r="CQ335" s="228" t="s">
        <v>94</v>
      </c>
      <c r="CR335" s="61">
        <v>0.01</v>
      </c>
      <c r="CS335" s="167">
        <f t="shared" ref="CS335:CS379" si="1000">IF(CQ335="&lt;",CR335/2*$B335/1000,CR335*$B335/1000)</f>
        <v>0</v>
      </c>
      <c r="CT335" s="40"/>
      <c r="CU335" s="59"/>
      <c r="CV335" s="179">
        <f t="shared" ref="CV335:CV379" si="1001">IF(CT335="&lt;",CU335/2*$B335/1000,CU335*$B335/1000)</f>
        <v>0</v>
      </c>
      <c r="CW335" s="163">
        <f t="shared" si="828"/>
        <v>0</v>
      </c>
      <c r="CX335" s="39"/>
      <c r="CY335" s="189"/>
      <c r="CZ335" s="179">
        <f t="shared" ref="CZ335:CZ344" si="1002">IF(CX335="&lt;",CY335/2*$B335/1000,CY335*$B335/1000)</f>
        <v>0</v>
      </c>
      <c r="DA335" s="163">
        <f t="shared" si="829"/>
        <v>0</v>
      </c>
      <c r="DB335" s="39"/>
      <c r="DC335" s="63"/>
      <c r="DD335" s="179">
        <f t="shared" ref="DD335:DD344" si="1003">IF(DB335="&lt;",DC335/2*$B335/1000,DC335*$B335/1000)</f>
        <v>0</v>
      </c>
      <c r="DE335" s="163">
        <f t="shared" si="830"/>
        <v>0</v>
      </c>
      <c r="DF335" s="39"/>
      <c r="DG335" s="62"/>
      <c r="DH335" s="729">
        <f t="shared" ref="DH335:DH379" si="1004">IF(DF335="&lt;",DG335/2*$B335/1000,DG335*$B335/1000)</f>
        <v>0</v>
      </c>
      <c r="DI335" s="72">
        <f t="shared" si="831"/>
        <v>0</v>
      </c>
      <c r="DJ335" s="40"/>
      <c r="DK335" s="59"/>
      <c r="DL335" s="163">
        <f t="shared" ref="DL335:DL379" si="1005">IF(DJ335="&lt;",DK335/2*$B335/1000,DK335*$B335/1000)</f>
        <v>0</v>
      </c>
      <c r="DM335" s="178">
        <f t="shared" si="832"/>
        <v>0</v>
      </c>
      <c r="DN335" s="39"/>
      <c r="DO335" s="63"/>
      <c r="DP335" s="179">
        <f t="shared" si="966"/>
        <v>0</v>
      </c>
      <c r="DQ335" s="221">
        <f t="shared" si="967"/>
        <v>0</v>
      </c>
      <c r="DR335" s="305"/>
    </row>
    <row r="336" spans="1:122" outlineLevel="1" x14ac:dyDescent="0.25">
      <c r="A336" s="46">
        <f t="shared" si="865"/>
        <v>43423</v>
      </c>
      <c r="B336" s="23">
        <v>911</v>
      </c>
      <c r="C336" s="185">
        <v>8.25</v>
      </c>
      <c r="D336" s="24">
        <v>1</v>
      </c>
      <c r="E336" s="26">
        <v>7840</v>
      </c>
      <c r="F336" s="26">
        <f t="shared" si="834"/>
        <v>7840</v>
      </c>
      <c r="G336" s="163">
        <f t="shared" si="835"/>
        <v>7142.24</v>
      </c>
      <c r="H336" s="24">
        <v>1</v>
      </c>
      <c r="I336" s="26">
        <v>1044</v>
      </c>
      <c r="J336" s="26">
        <f t="shared" si="836"/>
        <v>1044</v>
      </c>
      <c r="K336" s="163">
        <f t="shared" si="837"/>
        <v>951.08399999999995</v>
      </c>
      <c r="L336" s="49">
        <v>86.1</v>
      </c>
      <c r="M336" s="41">
        <v>350</v>
      </c>
      <c r="N336" s="26">
        <v>30</v>
      </c>
      <c r="O336" s="26">
        <f t="shared" si="838"/>
        <v>8796.6666666666661</v>
      </c>
      <c r="P336" s="163">
        <f t="shared" si="839"/>
        <v>8013.7633333333333</v>
      </c>
      <c r="Q336" s="24">
        <v>20</v>
      </c>
      <c r="R336" s="41">
        <v>7.23</v>
      </c>
      <c r="S336" s="41">
        <f t="shared" si="840"/>
        <v>144.60000000000002</v>
      </c>
      <c r="T336" s="168">
        <f t="shared" si="841"/>
        <v>131.73060000000004</v>
      </c>
      <c r="U336" s="28"/>
      <c r="V336" s="221">
        <f t="shared" ref="V336" si="1006">IF(U336=0,0,AVERAGE(B334:B336)*(U336)/1000)</f>
        <v>0</v>
      </c>
      <c r="W336" s="185">
        <v>9</v>
      </c>
      <c r="X336" s="27">
        <v>1</v>
      </c>
      <c r="Y336" s="26">
        <v>832</v>
      </c>
      <c r="Z336" s="186">
        <f t="shared" si="843"/>
        <v>832</v>
      </c>
      <c r="AA336" s="221">
        <f t="shared" si="851"/>
        <v>757.952</v>
      </c>
      <c r="AB336" s="49">
        <v>86.3</v>
      </c>
      <c r="AC336" s="41">
        <v>88</v>
      </c>
      <c r="AD336" s="26">
        <v>100</v>
      </c>
      <c r="AE336" s="186">
        <f t="shared" si="844"/>
        <v>17.000000000000028</v>
      </c>
      <c r="AF336" s="163">
        <f t="shared" si="852"/>
        <v>15.487000000000025</v>
      </c>
      <c r="AG336" s="224">
        <v>1</v>
      </c>
      <c r="AH336" s="41">
        <v>0.39500000000000002</v>
      </c>
      <c r="AI336" s="187">
        <f t="shared" si="845"/>
        <v>0.39500000000000002</v>
      </c>
      <c r="AJ336" s="168">
        <f t="shared" si="853"/>
        <v>0.35984500000000003</v>
      </c>
      <c r="AK336" s="870"/>
      <c r="AL336" s="731"/>
      <c r="AM336" s="163">
        <f t="shared" ref="AM336" si="1007">IF(AL336=0,0,AVERAGE(B331:B336)*(AL336)/1000)</f>
        <v>0</v>
      </c>
      <c r="AN336" s="29">
        <f t="shared" si="976"/>
        <v>89.387755102040813</v>
      </c>
      <c r="AO336" s="25">
        <f t="shared" si="847"/>
        <v>99.806744979158765</v>
      </c>
      <c r="AP336" s="273">
        <f t="shared" si="848"/>
        <v>99.726832641770386</v>
      </c>
      <c r="AQ336" s="259">
        <v>52.17</v>
      </c>
      <c r="AR336" s="49"/>
      <c r="AS336" s="41"/>
      <c r="AT336" s="41"/>
      <c r="AU336" s="71">
        <f t="shared" si="849"/>
        <v>0</v>
      </c>
      <c r="AV336" s="222"/>
      <c r="AW336" s="199"/>
      <c r="AX336" s="7" t="s">
        <v>374</v>
      </c>
      <c r="AY336" s="188"/>
      <c r="AZ336" s="39"/>
      <c r="BA336" s="58"/>
      <c r="BB336" s="179">
        <f t="shared" si="993"/>
        <v>0</v>
      </c>
      <c r="BC336" s="163">
        <f t="shared" ref="BC336:BC378" si="1008">IF(BA336=0,0,IF(COUNT(B336)=0,0,(SUM(B336)*BA336/1000)))</f>
        <v>0</v>
      </c>
      <c r="BD336" s="40"/>
      <c r="BE336" s="58"/>
      <c r="BF336" s="179">
        <f t="shared" si="994"/>
        <v>0</v>
      </c>
      <c r="BG336" s="163">
        <f t="shared" ref="BG336:BG378" si="1009">IF(BE336=0,0,IF(COUNT(B336)=0,0,(SUM(B336)*BE336/1000)))</f>
        <v>0</v>
      </c>
      <c r="BH336" s="40" t="s">
        <v>94</v>
      </c>
      <c r="BI336" s="885">
        <v>0.01</v>
      </c>
      <c r="BJ336" s="163">
        <f t="shared" si="995"/>
        <v>4.555E-3</v>
      </c>
      <c r="BK336" s="40"/>
      <c r="BL336" s="58"/>
      <c r="BM336" s="179">
        <f t="shared" si="954"/>
        <v>0</v>
      </c>
      <c r="BN336" s="163">
        <f t="shared" si="955"/>
        <v>0</v>
      </c>
      <c r="BO336" s="39"/>
      <c r="BP336" s="57"/>
      <c r="BQ336" s="179">
        <f t="shared" si="956"/>
        <v>0</v>
      </c>
      <c r="BR336" s="163">
        <f t="shared" si="957"/>
        <v>0</v>
      </c>
      <c r="BS336" s="39"/>
      <c r="BT336" s="62"/>
      <c r="BU336" s="179">
        <f t="shared" si="958"/>
        <v>0</v>
      </c>
      <c r="BV336" s="163">
        <f t="shared" si="959"/>
        <v>0</v>
      </c>
      <c r="BW336" s="39"/>
      <c r="BX336" s="56"/>
      <c r="BY336" s="178">
        <f t="shared" si="960"/>
        <v>0</v>
      </c>
      <c r="BZ336" s="163">
        <f t="shared" si="961"/>
        <v>0</v>
      </c>
      <c r="CA336" s="40"/>
      <c r="CB336" s="58"/>
      <c r="CC336" s="179">
        <f t="shared" si="996"/>
        <v>0</v>
      </c>
      <c r="CD336" s="163">
        <f t="shared" ref="CD336:CD378" si="1010">IF(CB336=0,0,IF(COUNT(B336)=0,0,(SUM(B336)*CB336/1000)))</f>
        <v>0</v>
      </c>
      <c r="CE336" s="39"/>
      <c r="CF336" s="62"/>
      <c r="CG336" s="179">
        <f t="shared" si="997"/>
        <v>0</v>
      </c>
      <c r="CH336" s="163">
        <f t="shared" ref="CH336:CH345" si="1011">IF(CF336=0,0,IF(COUNT(B336)=0,0,(SUM(B336)*CF336/1000)))</f>
        <v>0</v>
      </c>
      <c r="CI336" s="39"/>
      <c r="CJ336" s="56"/>
      <c r="CK336" s="178">
        <f t="shared" si="998"/>
        <v>0</v>
      </c>
      <c r="CL336" s="163">
        <f t="shared" ref="CL336:CL378" si="1012">IF(CJ336=0,0,IF(COUNT(B336)=0,0,(SUM(B336)*CJ336/1000)))</f>
        <v>0</v>
      </c>
      <c r="CM336" s="40"/>
      <c r="CN336" s="86"/>
      <c r="CO336" s="179">
        <f t="shared" si="999"/>
        <v>0</v>
      </c>
      <c r="CP336" s="163">
        <f t="shared" ref="CP336:CP378" si="1013">IF(CN336=0,0,IF(COUNT(B336)=0,0,(SUM(B336)*CN336/1000)))</f>
        <v>0</v>
      </c>
      <c r="CQ336" s="228" t="s">
        <v>94</v>
      </c>
      <c r="CR336" s="61">
        <v>0.01</v>
      </c>
      <c r="CS336" s="167">
        <f t="shared" si="1000"/>
        <v>4.555E-3</v>
      </c>
      <c r="CT336" s="40"/>
      <c r="CU336" s="59"/>
      <c r="CV336" s="179">
        <f t="shared" si="1001"/>
        <v>0</v>
      </c>
      <c r="CW336" s="163">
        <f t="shared" ref="CW336:CW378" si="1014">IF(CU336=0,0,IF(COUNT(B336)=0,0,(SUM(B336)*CU336/1000)))</f>
        <v>0</v>
      </c>
      <c r="CX336" s="39"/>
      <c r="CY336" s="189"/>
      <c r="CZ336" s="179">
        <f t="shared" si="1002"/>
        <v>0</v>
      </c>
      <c r="DA336" s="163">
        <f t="shared" ref="DA336:DA344" si="1015">IF(CY336=0,0,IF(COUNT(B336)=0,0,(SUM(B336)*CY336/1000)))</f>
        <v>0</v>
      </c>
      <c r="DB336" s="39"/>
      <c r="DC336" s="63"/>
      <c r="DD336" s="179">
        <f t="shared" si="1003"/>
        <v>0</v>
      </c>
      <c r="DE336" s="163">
        <f t="shared" ref="DE336:DE344" si="1016">IF(DC336=0,0,IF(COUNT(B336)=0,0,(SUM(B336)*DC336/1000)))</f>
        <v>0</v>
      </c>
      <c r="DF336" s="39"/>
      <c r="DG336" s="62"/>
      <c r="DH336" s="729">
        <f t="shared" si="1004"/>
        <v>0</v>
      </c>
      <c r="DI336" s="72">
        <f t="shared" ref="DI336:DI378" si="1017">IF(DG336=0,0,IF(COUNT(B336)=0,0,(SUM(B336)*DG336/1000)))</f>
        <v>0</v>
      </c>
      <c r="DJ336" s="40"/>
      <c r="DK336" s="59"/>
      <c r="DL336" s="163">
        <f t="shared" si="1005"/>
        <v>0</v>
      </c>
      <c r="DM336" s="178">
        <f t="shared" ref="DM336:DM378" si="1018">IF(DK336=0,0,IF(COUNT(B336)=0,0,(SUM(B336)*DK336/1000)))</f>
        <v>0</v>
      </c>
      <c r="DN336" s="39"/>
      <c r="DO336" s="63"/>
      <c r="DP336" s="179">
        <f t="shared" si="966"/>
        <v>0</v>
      </c>
      <c r="DQ336" s="221">
        <f t="shared" si="967"/>
        <v>0</v>
      </c>
      <c r="DR336" s="305"/>
    </row>
    <row r="337" spans="1:123" outlineLevel="1" x14ac:dyDescent="0.25">
      <c r="A337" s="46">
        <f t="shared" si="865"/>
        <v>43424</v>
      </c>
      <c r="B337" s="23">
        <v>863</v>
      </c>
      <c r="C337" s="185">
        <v>8.3000000000000007</v>
      </c>
      <c r="D337" s="24">
        <v>1</v>
      </c>
      <c r="E337" s="26">
        <v>8040</v>
      </c>
      <c r="F337" s="26">
        <f t="shared" ref="F337:F376" si="1019">IF(E337=0,0,(E337*D337))</f>
        <v>8040</v>
      </c>
      <c r="G337" s="163">
        <f t="shared" ref="G337:G376" si="1020">IF(F337=0,0,IF(B337=0,0,F337*B337/1000))</f>
        <v>6938.52</v>
      </c>
      <c r="H337" s="24">
        <v>1</v>
      </c>
      <c r="I337" s="26">
        <v>1108</v>
      </c>
      <c r="J337" s="26">
        <f t="shared" ref="J337:J376" si="1021">IF(I337=0,0,(I337*H337))</f>
        <v>1108</v>
      </c>
      <c r="K337" s="163">
        <f t="shared" ref="K337:K376" si="1022">IF(J337=0,0,IF(B337=0,0,J337*B337/1000))</f>
        <v>956.20399999999995</v>
      </c>
      <c r="L337" s="49">
        <v>86.1</v>
      </c>
      <c r="M337" s="41">
        <v>353.7</v>
      </c>
      <c r="N337" s="26">
        <v>31</v>
      </c>
      <c r="O337" s="26">
        <f t="shared" ref="O337:O376" si="1023">IF(M337=0,0,(M337-L337)*1000/N337)</f>
        <v>8632.2580645161288</v>
      </c>
      <c r="P337" s="163">
        <f t="shared" ref="P337:P376" si="1024">IF(O337=0,0,IF(B337=0,0,O337*B337/1000))</f>
        <v>7449.6387096774188</v>
      </c>
      <c r="Q337" s="24">
        <v>20</v>
      </c>
      <c r="R337" s="41">
        <v>9.2799999999999994</v>
      </c>
      <c r="S337" s="41">
        <f t="shared" ref="S337:S376" si="1025">IF(R337=0,0,(R337*Q337))</f>
        <v>185.6</v>
      </c>
      <c r="T337" s="168">
        <f t="shared" ref="T337:T376" si="1026">IF(S337=0,0,IF(B337=0,0,S337*B337/1000))</f>
        <v>160.1728</v>
      </c>
      <c r="U337" s="28">
        <v>115</v>
      </c>
      <c r="V337" s="221">
        <f t="shared" ref="V337" si="1027">IF(U337=0,0,IF(COUNT(B337)=0,0,(AVERAGE(B337)*U337/1000)))</f>
        <v>99.245000000000005</v>
      </c>
      <c r="W337" s="185">
        <v>9</v>
      </c>
      <c r="X337" s="27">
        <v>1</v>
      </c>
      <c r="Y337" s="26">
        <v>758</v>
      </c>
      <c r="Z337" s="186">
        <f t="shared" ref="Z337:Z376" si="1028">IF(Y337=0,0,(Y337*X337))</f>
        <v>758</v>
      </c>
      <c r="AA337" s="221">
        <f t="shared" si="851"/>
        <v>654.154</v>
      </c>
      <c r="AB337" s="49">
        <v>88.1</v>
      </c>
      <c r="AC337" s="41">
        <v>89.7</v>
      </c>
      <c r="AD337" s="26">
        <v>100</v>
      </c>
      <c r="AE337" s="186">
        <f t="shared" ref="AE337:AE376" si="1029">IF(AC337=0,0,(AC337-AB337)*1000/AD337)</f>
        <v>16.000000000000085</v>
      </c>
      <c r="AF337" s="163">
        <f t="shared" si="852"/>
        <v>13.808000000000073</v>
      </c>
      <c r="AG337" s="224">
        <v>1</v>
      </c>
      <c r="AH337" s="41">
        <v>0.33500000000000002</v>
      </c>
      <c r="AI337" s="187">
        <f t="shared" ref="AI337:AI376" si="1030">IF(AH337=0,0,(AH337*AG337))</f>
        <v>0.33500000000000002</v>
      </c>
      <c r="AJ337" s="168">
        <f t="shared" si="853"/>
        <v>0.289105</v>
      </c>
      <c r="AK337" s="870"/>
      <c r="AL337" s="731">
        <v>14</v>
      </c>
      <c r="AM337" s="163">
        <f t="shared" ref="AM337" si="1031">IF(AL337=0,0,AVERAGE(B330:B337)*(AL337)/1000)</f>
        <v>11.855666666666668</v>
      </c>
      <c r="AN337" s="29">
        <f t="shared" si="976"/>
        <v>90.572139303482587</v>
      </c>
      <c r="AO337" s="25">
        <f t="shared" ref="AO337:AO376" si="1032">IF(B337=0,0,IF(O337&gt;0,SUM((O337-AE337)/O337*100),0))</f>
        <v>99.81464872944693</v>
      </c>
      <c r="AP337" s="273">
        <f t="shared" ref="AP337:AP376" si="1033">IF(B337=0,0,IF(S337&gt;0,SUM((S337-AI337)/S337*100),0))</f>
        <v>99.819504310344826</v>
      </c>
      <c r="AQ337" s="73">
        <v>52.98</v>
      </c>
      <c r="AR337" s="49"/>
      <c r="AS337" s="41"/>
      <c r="AT337" s="41"/>
      <c r="AU337" s="72">
        <f t="shared" ref="AU337:AU376" si="1034">IF(AT337=0,0,(AT337-AR337)*100/(AS337-AR337))</f>
        <v>0</v>
      </c>
      <c r="AV337" s="222"/>
      <c r="AW337" s="199"/>
      <c r="AX337" s="7"/>
      <c r="AY337" s="188"/>
      <c r="AZ337" s="39"/>
      <c r="BA337" s="58">
        <v>38</v>
      </c>
      <c r="BB337" s="179">
        <f t="shared" si="993"/>
        <v>32.793999999999997</v>
      </c>
      <c r="BC337" s="163">
        <f t="shared" si="1008"/>
        <v>32.793999999999997</v>
      </c>
      <c r="BD337" s="40"/>
      <c r="BE337" s="58"/>
      <c r="BF337" s="179">
        <f t="shared" si="994"/>
        <v>0</v>
      </c>
      <c r="BG337" s="163">
        <f t="shared" si="1009"/>
        <v>0</v>
      </c>
      <c r="BH337" s="40" t="s">
        <v>94</v>
      </c>
      <c r="BI337" s="885">
        <v>0.01</v>
      </c>
      <c r="BJ337" s="163">
        <f t="shared" si="995"/>
        <v>4.3150000000000003E-3</v>
      </c>
      <c r="BK337" s="40"/>
      <c r="BL337" s="58">
        <v>0.830372691</v>
      </c>
      <c r="BM337" s="179">
        <f t="shared" si="954"/>
        <v>0.71661163233299996</v>
      </c>
      <c r="BN337" s="163">
        <f t="shared" si="955"/>
        <v>0.71661163233299996</v>
      </c>
      <c r="BO337" s="39"/>
      <c r="BP337" s="57">
        <v>111.10462200000001</v>
      </c>
      <c r="BQ337" s="179">
        <f t="shared" si="956"/>
        <v>95.883288786000008</v>
      </c>
      <c r="BR337" s="163">
        <f t="shared" si="957"/>
        <v>95.883288786000008</v>
      </c>
      <c r="BS337" s="39"/>
      <c r="BT337" s="62">
        <v>19.612758599999999</v>
      </c>
      <c r="BU337" s="179">
        <f t="shared" si="958"/>
        <v>16.925810671799997</v>
      </c>
      <c r="BV337" s="163">
        <f t="shared" si="959"/>
        <v>16.925810671799997</v>
      </c>
      <c r="BW337" s="39"/>
      <c r="BX337" s="56">
        <v>0.69083005200000003</v>
      </c>
      <c r="BY337" s="178">
        <f t="shared" si="960"/>
        <v>0.59618633487600003</v>
      </c>
      <c r="BZ337" s="163">
        <f t="shared" si="961"/>
        <v>0.59618633487600003</v>
      </c>
      <c r="CA337" s="40" t="s">
        <v>94</v>
      </c>
      <c r="CB337" s="58">
        <v>0.13</v>
      </c>
      <c r="CC337" s="179">
        <f t="shared" si="996"/>
        <v>5.6094999999999999E-2</v>
      </c>
      <c r="CD337" s="163">
        <f t="shared" si="1010"/>
        <v>0.11219</v>
      </c>
      <c r="CE337" s="39"/>
      <c r="CF337" s="62">
        <v>195.13166799999999</v>
      </c>
      <c r="CG337" s="179">
        <f t="shared" si="997"/>
        <v>168.398629484</v>
      </c>
      <c r="CH337" s="163">
        <f t="shared" si="1011"/>
        <v>168.398629484</v>
      </c>
      <c r="CI337" s="39"/>
      <c r="CJ337" s="56">
        <v>1.6</v>
      </c>
      <c r="CK337" s="178">
        <f t="shared" si="998"/>
        <v>1.3808000000000002</v>
      </c>
      <c r="CL337" s="163">
        <f t="shared" si="1012"/>
        <v>1.3808000000000002</v>
      </c>
      <c r="CM337" s="40"/>
      <c r="CN337" s="86"/>
      <c r="CO337" s="179">
        <f t="shared" si="999"/>
        <v>0</v>
      </c>
      <c r="CP337" s="163">
        <f t="shared" si="1013"/>
        <v>0</v>
      </c>
      <c r="CQ337" s="228" t="s">
        <v>94</v>
      </c>
      <c r="CR337" s="61">
        <v>0.01</v>
      </c>
      <c r="CS337" s="167">
        <f t="shared" si="1000"/>
        <v>4.3150000000000003E-3</v>
      </c>
      <c r="CT337" s="40" t="s">
        <v>94</v>
      </c>
      <c r="CU337" s="59">
        <v>0.03</v>
      </c>
      <c r="CV337" s="179">
        <f t="shared" si="1001"/>
        <v>1.2945E-2</v>
      </c>
      <c r="CW337" s="163">
        <f t="shared" si="1014"/>
        <v>2.589E-2</v>
      </c>
      <c r="CX337" s="39"/>
      <c r="CY337" s="189">
        <v>0.515131593</v>
      </c>
      <c r="CZ337" s="179">
        <f t="shared" si="1002"/>
        <v>0.44455856475899996</v>
      </c>
      <c r="DA337" s="163">
        <f t="shared" si="1015"/>
        <v>0.44455856475899996</v>
      </c>
      <c r="DB337" s="39"/>
      <c r="DC337" s="63">
        <v>0.23189842699999999</v>
      </c>
      <c r="DD337" s="179">
        <f t="shared" si="1003"/>
        <v>0.20012834250099998</v>
      </c>
      <c r="DE337" s="163">
        <f t="shared" si="1016"/>
        <v>0.20012834250099998</v>
      </c>
      <c r="DF337" s="39" t="s">
        <v>94</v>
      </c>
      <c r="DG337" s="62">
        <v>0.15</v>
      </c>
      <c r="DH337" s="729">
        <f t="shared" si="1004"/>
        <v>6.4724999999999991E-2</v>
      </c>
      <c r="DI337" s="72">
        <f t="shared" si="1017"/>
        <v>0.12944999999999998</v>
      </c>
      <c r="DJ337" s="40" t="s">
        <v>94</v>
      </c>
      <c r="DK337" s="59">
        <v>0.13</v>
      </c>
      <c r="DL337" s="163">
        <f t="shared" si="1005"/>
        <v>5.6094999999999999E-2</v>
      </c>
      <c r="DM337" s="178">
        <f t="shared" si="1018"/>
        <v>0.11219</v>
      </c>
      <c r="DN337" s="39"/>
      <c r="DO337" s="63">
        <v>0.53948104399999997</v>
      </c>
      <c r="DP337" s="179">
        <f t="shared" si="966"/>
        <v>0.46557214097199995</v>
      </c>
      <c r="DQ337" s="221">
        <f t="shared" si="967"/>
        <v>0.46557214097199995</v>
      </c>
      <c r="DR337" s="305"/>
    </row>
    <row r="338" spans="1:123" outlineLevel="1" x14ac:dyDescent="0.25">
      <c r="A338" s="46">
        <f t="shared" si="865"/>
        <v>43425</v>
      </c>
      <c r="B338" s="23">
        <v>812</v>
      </c>
      <c r="C338" s="185">
        <v>8.1999999999999993</v>
      </c>
      <c r="D338" s="24">
        <v>1</v>
      </c>
      <c r="E338" s="26">
        <v>8920</v>
      </c>
      <c r="F338" s="26">
        <f t="shared" si="1019"/>
        <v>8920</v>
      </c>
      <c r="G338" s="163">
        <f t="shared" si="1020"/>
        <v>7243.04</v>
      </c>
      <c r="H338" s="24">
        <v>1</v>
      </c>
      <c r="I338" s="26">
        <v>1089</v>
      </c>
      <c r="J338" s="26">
        <f t="shared" si="1021"/>
        <v>1089</v>
      </c>
      <c r="K338" s="163">
        <f t="shared" si="1022"/>
        <v>884.26800000000003</v>
      </c>
      <c r="L338" s="49">
        <v>89.6</v>
      </c>
      <c r="M338" s="41">
        <v>370.6</v>
      </c>
      <c r="N338" s="26">
        <v>27</v>
      </c>
      <c r="O338" s="26">
        <f t="shared" si="1023"/>
        <v>10407.407407407407</v>
      </c>
      <c r="P338" s="163">
        <f t="shared" si="1024"/>
        <v>8450.8148148148157</v>
      </c>
      <c r="Q338" s="24">
        <v>20</v>
      </c>
      <c r="R338" s="41">
        <v>12.7</v>
      </c>
      <c r="S338" s="41">
        <f t="shared" si="1025"/>
        <v>254</v>
      </c>
      <c r="T338" s="168">
        <f t="shared" si="1026"/>
        <v>206.24799999999999</v>
      </c>
      <c r="U338" s="28"/>
      <c r="V338" s="221">
        <f t="shared" ref="V338" si="1035">IF(U338=0,0,AVERAGE(B336:B338)*(U338)/1000)</f>
        <v>0</v>
      </c>
      <c r="W338" s="185">
        <v>8.9</v>
      </c>
      <c r="X338" s="27">
        <v>1</v>
      </c>
      <c r="Y338" s="26">
        <v>775</v>
      </c>
      <c r="Z338" s="186">
        <f t="shared" si="1028"/>
        <v>775</v>
      </c>
      <c r="AA338" s="221">
        <f t="shared" ref="AA338:AA376" si="1036">IF(Z338=0,0,IF(B338=0,0,Z338*B338/1000))</f>
        <v>629.29999999999995</v>
      </c>
      <c r="AB338" s="49">
        <v>88</v>
      </c>
      <c r="AC338" s="41">
        <v>90</v>
      </c>
      <c r="AD338" s="26">
        <v>100</v>
      </c>
      <c r="AE338" s="186">
        <f t="shared" si="1029"/>
        <v>20</v>
      </c>
      <c r="AF338" s="163">
        <f t="shared" ref="AF338:AF376" si="1037">IF(AE338=0,0,IF(B338=0,0,AE338*B338/1000))</f>
        <v>16.239999999999998</v>
      </c>
      <c r="AG338" s="224">
        <v>1</v>
      </c>
      <c r="AH338" s="41">
        <v>0.38300000000000001</v>
      </c>
      <c r="AI338" s="187">
        <f t="shared" si="1030"/>
        <v>0.38300000000000001</v>
      </c>
      <c r="AJ338" s="168">
        <f t="shared" ref="AJ338:AJ376" si="1038">IF(AI338=0,0,IF(B338=0,0,AI338*B338/1000))</f>
        <v>0.31099599999999999</v>
      </c>
      <c r="AK338" s="870"/>
      <c r="AL338" s="731"/>
      <c r="AM338" s="163">
        <f t="shared" ref="AM338" si="1039">IF(AL338=0,0,AVERAGE(B333:B338)*(AL338)/1000)</f>
        <v>0</v>
      </c>
      <c r="AN338" s="29">
        <f t="shared" si="976"/>
        <v>91.311659192825118</v>
      </c>
      <c r="AO338" s="25">
        <f t="shared" si="1032"/>
        <v>99.807829181494668</v>
      </c>
      <c r="AP338" s="273">
        <f t="shared" si="1033"/>
        <v>99.849212598425197</v>
      </c>
      <c r="AQ338" s="259">
        <v>53.38</v>
      </c>
      <c r="AR338" s="49"/>
      <c r="AS338" s="41"/>
      <c r="AT338" s="41"/>
      <c r="AU338" s="71">
        <f t="shared" si="1034"/>
        <v>0</v>
      </c>
      <c r="AV338" s="222"/>
      <c r="AW338" s="199"/>
      <c r="AX338" s="7" t="s">
        <v>375</v>
      </c>
      <c r="AY338" s="188"/>
      <c r="AZ338" s="39"/>
      <c r="BA338" s="58"/>
      <c r="BB338" s="179">
        <f t="shared" si="993"/>
        <v>0</v>
      </c>
      <c r="BC338" s="163">
        <f t="shared" si="1008"/>
        <v>0</v>
      </c>
      <c r="BD338" s="40"/>
      <c r="BE338" s="58"/>
      <c r="BF338" s="179">
        <f t="shared" si="994"/>
        <v>0</v>
      </c>
      <c r="BG338" s="163">
        <f t="shared" si="1009"/>
        <v>0</v>
      </c>
      <c r="BH338" s="40" t="s">
        <v>94</v>
      </c>
      <c r="BI338" s="885">
        <v>0.01</v>
      </c>
      <c r="BJ338" s="163">
        <f t="shared" si="995"/>
        <v>4.0600000000000002E-3</v>
      </c>
      <c r="BK338" s="40"/>
      <c r="BL338" s="58"/>
      <c r="BM338" s="179">
        <f t="shared" si="954"/>
        <v>0</v>
      </c>
      <c r="BN338" s="163">
        <f t="shared" si="955"/>
        <v>0</v>
      </c>
      <c r="BO338" s="39"/>
      <c r="BP338" s="57"/>
      <c r="BQ338" s="179">
        <f t="shared" si="956"/>
        <v>0</v>
      </c>
      <c r="BR338" s="163">
        <f t="shared" si="957"/>
        <v>0</v>
      </c>
      <c r="BS338" s="39"/>
      <c r="BT338" s="62"/>
      <c r="BU338" s="179">
        <f t="shared" si="958"/>
        <v>0</v>
      </c>
      <c r="BV338" s="163">
        <f t="shared" si="959"/>
        <v>0</v>
      </c>
      <c r="BW338" s="39"/>
      <c r="BX338" s="56"/>
      <c r="BY338" s="178">
        <f t="shared" si="960"/>
        <v>0</v>
      </c>
      <c r="BZ338" s="163">
        <f t="shared" si="961"/>
        <v>0</v>
      </c>
      <c r="CA338" s="40"/>
      <c r="CB338" s="58"/>
      <c r="CC338" s="179">
        <f t="shared" si="996"/>
        <v>0</v>
      </c>
      <c r="CD338" s="163">
        <f t="shared" si="1010"/>
        <v>0</v>
      </c>
      <c r="CE338" s="39"/>
      <c r="CF338" s="62"/>
      <c r="CG338" s="179">
        <f t="shared" si="997"/>
        <v>0</v>
      </c>
      <c r="CH338" s="163">
        <f t="shared" si="1011"/>
        <v>0</v>
      </c>
      <c r="CI338" s="39"/>
      <c r="CJ338" s="56"/>
      <c r="CK338" s="178">
        <f t="shared" si="998"/>
        <v>0</v>
      </c>
      <c r="CL338" s="163">
        <f t="shared" si="1012"/>
        <v>0</v>
      </c>
      <c r="CM338" s="40"/>
      <c r="CN338" s="86"/>
      <c r="CO338" s="179">
        <f t="shared" si="999"/>
        <v>0</v>
      </c>
      <c r="CP338" s="163">
        <f t="shared" si="1013"/>
        <v>0</v>
      </c>
      <c r="CQ338" s="228" t="s">
        <v>94</v>
      </c>
      <c r="CR338" s="61">
        <v>0.01</v>
      </c>
      <c r="CS338" s="167">
        <f t="shared" si="1000"/>
        <v>4.0600000000000002E-3</v>
      </c>
      <c r="CT338" s="40"/>
      <c r="CU338" s="59"/>
      <c r="CV338" s="179">
        <f t="shared" si="1001"/>
        <v>0</v>
      </c>
      <c r="CW338" s="163">
        <f t="shared" si="1014"/>
        <v>0</v>
      </c>
      <c r="CX338" s="39"/>
      <c r="CY338" s="63"/>
      <c r="CZ338" s="179">
        <f t="shared" si="1002"/>
        <v>0</v>
      </c>
      <c r="DA338" s="163">
        <f t="shared" si="1015"/>
        <v>0</v>
      </c>
      <c r="DB338" s="39"/>
      <c r="DC338" s="63"/>
      <c r="DD338" s="179">
        <f t="shared" si="1003"/>
        <v>0</v>
      </c>
      <c r="DE338" s="163">
        <f t="shared" si="1016"/>
        <v>0</v>
      </c>
      <c r="DF338" s="39"/>
      <c r="DG338" s="62"/>
      <c r="DH338" s="729">
        <f t="shared" si="1004"/>
        <v>0</v>
      </c>
      <c r="DI338" s="72">
        <f t="shared" si="1017"/>
        <v>0</v>
      </c>
      <c r="DJ338" s="40"/>
      <c r="DK338" s="59"/>
      <c r="DL338" s="163">
        <f t="shared" si="1005"/>
        <v>0</v>
      </c>
      <c r="DM338" s="178">
        <f t="shared" si="1018"/>
        <v>0</v>
      </c>
      <c r="DN338" s="39"/>
      <c r="DO338" s="63"/>
      <c r="DP338" s="179">
        <f t="shared" si="966"/>
        <v>0</v>
      </c>
      <c r="DQ338" s="221">
        <f t="shared" si="967"/>
        <v>0</v>
      </c>
      <c r="DR338" s="305"/>
    </row>
    <row r="339" spans="1:123" outlineLevel="1" x14ac:dyDescent="0.25">
      <c r="A339" s="46">
        <f t="shared" si="865"/>
        <v>43426</v>
      </c>
      <c r="B339" s="23">
        <v>817</v>
      </c>
      <c r="C339" s="185">
        <v>8.3000000000000007</v>
      </c>
      <c r="D339" s="24">
        <v>1</v>
      </c>
      <c r="E339" s="26">
        <v>8389</v>
      </c>
      <c r="F339" s="26">
        <f t="shared" si="1019"/>
        <v>8389</v>
      </c>
      <c r="G339" s="163">
        <f t="shared" si="1020"/>
        <v>6853.8130000000001</v>
      </c>
      <c r="H339" s="24">
        <v>1</v>
      </c>
      <c r="I339" s="26">
        <v>1260</v>
      </c>
      <c r="J339" s="26">
        <f t="shared" si="1021"/>
        <v>1260</v>
      </c>
      <c r="K339" s="163">
        <f t="shared" si="1022"/>
        <v>1029.42</v>
      </c>
      <c r="L339" s="49">
        <v>88.2</v>
      </c>
      <c r="M339" s="41">
        <v>398.4</v>
      </c>
      <c r="N339" s="26">
        <v>29</v>
      </c>
      <c r="O339" s="26">
        <f t="shared" si="1023"/>
        <v>10696.551724137931</v>
      </c>
      <c r="P339" s="163">
        <f t="shared" si="1024"/>
        <v>8739.0827586206906</v>
      </c>
      <c r="Q339" s="24">
        <v>20</v>
      </c>
      <c r="R339" s="41">
        <v>7.71</v>
      </c>
      <c r="S339" s="41">
        <f t="shared" si="1025"/>
        <v>154.19999999999999</v>
      </c>
      <c r="T339" s="168">
        <f t="shared" si="1026"/>
        <v>125.98139999999999</v>
      </c>
      <c r="U339" s="28"/>
      <c r="V339" s="221">
        <f t="shared" ref="V339" si="1040">IF(U339=0,0,IF(COUNT(B339)=0,0,(AVERAGE(B339)*U339/1000)))</f>
        <v>0</v>
      </c>
      <c r="W339" s="185">
        <v>8.9</v>
      </c>
      <c r="X339" s="27">
        <v>1</v>
      </c>
      <c r="Y339" s="26">
        <v>768</v>
      </c>
      <c r="Z339" s="186">
        <f t="shared" si="1028"/>
        <v>768</v>
      </c>
      <c r="AA339" s="221">
        <f t="shared" si="1036"/>
        <v>627.45600000000002</v>
      </c>
      <c r="AB339" s="49">
        <v>88.1</v>
      </c>
      <c r="AC339" s="41">
        <v>89.7</v>
      </c>
      <c r="AD339" s="26">
        <v>100</v>
      </c>
      <c r="AE339" s="186">
        <f t="shared" si="1029"/>
        <v>16.000000000000085</v>
      </c>
      <c r="AF339" s="163">
        <f t="shared" si="1037"/>
        <v>13.072000000000068</v>
      </c>
      <c r="AG339" s="224">
        <v>1</v>
      </c>
      <c r="AH339" s="41">
        <v>0.44</v>
      </c>
      <c r="AI339" s="187">
        <f t="shared" si="1030"/>
        <v>0.44</v>
      </c>
      <c r="AJ339" s="168">
        <f t="shared" si="1038"/>
        <v>0.35948000000000002</v>
      </c>
      <c r="AK339" s="870"/>
      <c r="AL339" s="731"/>
      <c r="AM339" s="163">
        <f t="shared" ref="AM339" si="1041">IF(AL339=0,0,AVERAGE(B332:B339)*(AL339)/1000)</f>
        <v>0</v>
      </c>
      <c r="AN339" s="29">
        <f t="shared" si="976"/>
        <v>90.84515436881631</v>
      </c>
      <c r="AO339" s="25">
        <f t="shared" si="1032"/>
        <v>99.850419084461635</v>
      </c>
      <c r="AP339" s="273">
        <f t="shared" si="1033"/>
        <v>99.714656290531778</v>
      </c>
      <c r="AQ339" s="73">
        <v>52.39</v>
      </c>
      <c r="AR339" s="49"/>
      <c r="AS339" s="41"/>
      <c r="AT339" s="41"/>
      <c r="AU339" s="72">
        <f t="shared" si="1034"/>
        <v>0</v>
      </c>
      <c r="AV339" s="222"/>
      <c r="AW339" s="199"/>
      <c r="AX339" s="7"/>
      <c r="AY339" s="188"/>
      <c r="AZ339" s="39"/>
      <c r="BA339" s="58"/>
      <c r="BB339" s="179">
        <f t="shared" si="993"/>
        <v>0</v>
      </c>
      <c r="BC339" s="163">
        <f t="shared" si="1008"/>
        <v>0</v>
      </c>
      <c r="BD339" s="40"/>
      <c r="BE339" s="58"/>
      <c r="BF339" s="179">
        <f t="shared" si="994"/>
        <v>0</v>
      </c>
      <c r="BG339" s="163">
        <f t="shared" si="1009"/>
        <v>0</v>
      </c>
      <c r="BH339" s="40" t="s">
        <v>94</v>
      </c>
      <c r="BI339" s="885">
        <v>0.01</v>
      </c>
      <c r="BJ339" s="163">
        <f t="shared" si="995"/>
        <v>4.0850000000000001E-3</v>
      </c>
      <c r="BK339" s="40"/>
      <c r="BL339" s="58"/>
      <c r="BM339" s="179">
        <f t="shared" si="954"/>
        <v>0</v>
      </c>
      <c r="BN339" s="163">
        <f t="shared" si="955"/>
        <v>0</v>
      </c>
      <c r="BO339" s="39"/>
      <c r="BP339" s="57"/>
      <c r="BQ339" s="179">
        <f t="shared" si="956"/>
        <v>0</v>
      </c>
      <c r="BR339" s="163">
        <f t="shared" si="957"/>
        <v>0</v>
      </c>
      <c r="BS339" s="39"/>
      <c r="BT339" s="62"/>
      <c r="BU339" s="179">
        <f t="shared" si="958"/>
        <v>0</v>
      </c>
      <c r="BV339" s="163">
        <f t="shared" si="959"/>
        <v>0</v>
      </c>
      <c r="BW339" s="39"/>
      <c r="BX339" s="56"/>
      <c r="BY339" s="178">
        <f t="shared" si="960"/>
        <v>0</v>
      </c>
      <c r="BZ339" s="163">
        <f t="shared" si="961"/>
        <v>0</v>
      </c>
      <c r="CA339" s="40"/>
      <c r="CB339" s="58"/>
      <c r="CC339" s="179">
        <f t="shared" si="996"/>
        <v>0</v>
      </c>
      <c r="CD339" s="163">
        <f t="shared" si="1010"/>
        <v>0</v>
      </c>
      <c r="CE339" s="39"/>
      <c r="CF339" s="62"/>
      <c r="CG339" s="179">
        <f t="shared" si="997"/>
        <v>0</v>
      </c>
      <c r="CH339" s="163">
        <f t="shared" si="1011"/>
        <v>0</v>
      </c>
      <c r="CI339" s="39"/>
      <c r="CJ339" s="56"/>
      <c r="CK339" s="178">
        <f t="shared" si="998"/>
        <v>0</v>
      </c>
      <c r="CL339" s="163">
        <f t="shared" si="1012"/>
        <v>0</v>
      </c>
      <c r="CM339" s="40"/>
      <c r="CN339" s="86"/>
      <c r="CO339" s="179">
        <f t="shared" si="999"/>
        <v>0</v>
      </c>
      <c r="CP339" s="163">
        <f t="shared" si="1013"/>
        <v>0</v>
      </c>
      <c r="CQ339" s="228" t="s">
        <v>94</v>
      </c>
      <c r="CR339" s="61">
        <v>0.01</v>
      </c>
      <c r="CS339" s="167">
        <f t="shared" si="1000"/>
        <v>4.0850000000000001E-3</v>
      </c>
      <c r="CT339" s="40"/>
      <c r="CU339" s="59"/>
      <c r="CV339" s="179">
        <f t="shared" si="1001"/>
        <v>0</v>
      </c>
      <c r="CW339" s="163">
        <f t="shared" si="1014"/>
        <v>0</v>
      </c>
      <c r="CX339" s="39"/>
      <c r="CY339" s="63"/>
      <c r="CZ339" s="179">
        <f t="shared" si="1002"/>
        <v>0</v>
      </c>
      <c r="DA339" s="163">
        <f t="shared" si="1015"/>
        <v>0</v>
      </c>
      <c r="DB339" s="39"/>
      <c r="DC339" s="63"/>
      <c r="DD339" s="179">
        <f t="shared" si="1003"/>
        <v>0</v>
      </c>
      <c r="DE339" s="163">
        <f t="shared" si="1016"/>
        <v>0</v>
      </c>
      <c r="DF339" s="39"/>
      <c r="DG339" s="62"/>
      <c r="DH339" s="729">
        <f t="shared" si="1004"/>
        <v>0</v>
      </c>
      <c r="DI339" s="72">
        <f t="shared" si="1017"/>
        <v>0</v>
      </c>
      <c r="DJ339" s="40"/>
      <c r="DK339" s="59"/>
      <c r="DL339" s="163">
        <f t="shared" si="1005"/>
        <v>0</v>
      </c>
      <c r="DM339" s="178">
        <f t="shared" si="1018"/>
        <v>0</v>
      </c>
      <c r="DN339" s="39"/>
      <c r="DO339" s="63"/>
      <c r="DP339" s="179">
        <f t="shared" si="966"/>
        <v>0</v>
      </c>
      <c r="DQ339" s="221">
        <f t="shared" si="967"/>
        <v>0</v>
      </c>
      <c r="DR339" s="305"/>
    </row>
    <row r="340" spans="1:123" outlineLevel="1" x14ac:dyDescent="0.25">
      <c r="A340" s="46">
        <f t="shared" si="865"/>
        <v>43427</v>
      </c>
      <c r="B340" s="23">
        <v>860</v>
      </c>
      <c r="C340" s="185">
        <v>8.15</v>
      </c>
      <c r="D340" s="24">
        <v>1</v>
      </c>
      <c r="E340" s="26">
        <v>9098</v>
      </c>
      <c r="F340" s="26">
        <f t="shared" si="1019"/>
        <v>9098</v>
      </c>
      <c r="G340" s="163">
        <f t="shared" si="1020"/>
        <v>7824.28</v>
      </c>
      <c r="H340" s="24">
        <v>1</v>
      </c>
      <c r="I340" s="26">
        <v>791</v>
      </c>
      <c r="J340" s="26">
        <f t="shared" si="1021"/>
        <v>791</v>
      </c>
      <c r="K340" s="163">
        <f t="shared" si="1022"/>
        <v>680.26</v>
      </c>
      <c r="L340" s="49">
        <v>87</v>
      </c>
      <c r="M340" s="41">
        <v>388.5</v>
      </c>
      <c r="N340" s="26">
        <v>26</v>
      </c>
      <c r="O340" s="26">
        <f t="shared" si="1023"/>
        <v>11596.153846153846</v>
      </c>
      <c r="P340" s="163">
        <f t="shared" si="1024"/>
        <v>9972.6923076923085</v>
      </c>
      <c r="Q340" s="24">
        <v>20</v>
      </c>
      <c r="R340" s="41">
        <v>8.66</v>
      </c>
      <c r="S340" s="41">
        <f t="shared" si="1025"/>
        <v>173.2</v>
      </c>
      <c r="T340" s="168">
        <f t="shared" si="1026"/>
        <v>148.952</v>
      </c>
      <c r="U340" s="28"/>
      <c r="V340" s="221">
        <f t="shared" ref="V340" si="1042">IF(U340=0,0,AVERAGE(B338:B340)*(U340)/1000)</f>
        <v>0</v>
      </c>
      <c r="W340" s="185">
        <v>8.6999999999999993</v>
      </c>
      <c r="X340" s="27">
        <v>1</v>
      </c>
      <c r="Y340" s="26">
        <v>561</v>
      </c>
      <c r="Z340" s="186">
        <f t="shared" si="1028"/>
        <v>561</v>
      </c>
      <c r="AA340" s="221">
        <f t="shared" si="1036"/>
        <v>482.46</v>
      </c>
      <c r="AB340" s="49">
        <v>87.2</v>
      </c>
      <c r="AC340" s="41">
        <v>89.1</v>
      </c>
      <c r="AD340" s="26">
        <v>100</v>
      </c>
      <c r="AE340" s="186">
        <f t="shared" si="1029"/>
        <v>18.999999999999915</v>
      </c>
      <c r="AF340" s="163">
        <f t="shared" si="1037"/>
        <v>16.339999999999929</v>
      </c>
      <c r="AG340" s="224">
        <v>1</v>
      </c>
      <c r="AH340" s="41">
        <v>0.46400000000000002</v>
      </c>
      <c r="AI340" s="187">
        <f t="shared" si="1030"/>
        <v>0.46400000000000002</v>
      </c>
      <c r="AJ340" s="168">
        <f t="shared" si="1038"/>
        <v>0.39904000000000001</v>
      </c>
      <c r="AK340" s="870"/>
      <c r="AL340" s="731"/>
      <c r="AM340" s="163">
        <f t="shared" ref="AM340" si="1043">IF(AL340=0,0,AVERAGE(B335:B340)*(AL340)/1000)</f>
        <v>0</v>
      </c>
      <c r="AN340" s="29">
        <f t="shared" si="976"/>
        <v>93.833809628489774</v>
      </c>
      <c r="AO340" s="25">
        <f t="shared" si="1032"/>
        <v>99.836152570480934</v>
      </c>
      <c r="AP340" s="273">
        <f t="shared" si="1033"/>
        <v>99.732101616628171</v>
      </c>
      <c r="AQ340" s="259">
        <v>52.75</v>
      </c>
      <c r="AR340" s="49"/>
      <c r="AS340" s="41"/>
      <c r="AT340" s="41"/>
      <c r="AU340" s="71">
        <f t="shared" si="1034"/>
        <v>0</v>
      </c>
      <c r="AV340" s="222"/>
      <c r="AW340" s="199"/>
      <c r="AX340" s="7" t="s">
        <v>376</v>
      </c>
      <c r="AY340" s="188"/>
      <c r="AZ340" s="39"/>
      <c r="BA340" s="58"/>
      <c r="BB340" s="179">
        <f t="shared" si="993"/>
        <v>0</v>
      </c>
      <c r="BC340" s="163">
        <f t="shared" si="1008"/>
        <v>0</v>
      </c>
      <c r="BD340" s="40"/>
      <c r="BE340" s="58"/>
      <c r="BF340" s="179">
        <f t="shared" si="994"/>
        <v>0</v>
      </c>
      <c r="BG340" s="163">
        <f t="shared" si="1009"/>
        <v>0</v>
      </c>
      <c r="BH340" s="40" t="s">
        <v>94</v>
      </c>
      <c r="BI340" s="885">
        <v>0.01</v>
      </c>
      <c r="BJ340" s="163">
        <f t="shared" si="995"/>
        <v>4.3E-3</v>
      </c>
      <c r="BK340" s="40"/>
      <c r="BL340" s="58"/>
      <c r="BM340" s="179">
        <f t="shared" si="954"/>
        <v>0</v>
      </c>
      <c r="BN340" s="163">
        <f t="shared" si="955"/>
        <v>0</v>
      </c>
      <c r="BO340" s="39"/>
      <c r="BP340" s="57"/>
      <c r="BQ340" s="179">
        <f t="shared" si="956"/>
        <v>0</v>
      </c>
      <c r="BR340" s="163">
        <f t="shared" si="957"/>
        <v>0</v>
      </c>
      <c r="BS340" s="39"/>
      <c r="BT340" s="62"/>
      <c r="BU340" s="179">
        <f t="shared" si="958"/>
        <v>0</v>
      </c>
      <c r="BV340" s="163">
        <f t="shared" si="959"/>
        <v>0</v>
      </c>
      <c r="BW340" s="39"/>
      <c r="BX340" s="56"/>
      <c r="BY340" s="178">
        <f t="shared" si="960"/>
        <v>0</v>
      </c>
      <c r="BZ340" s="163">
        <f t="shared" si="961"/>
        <v>0</v>
      </c>
      <c r="CA340" s="40"/>
      <c r="CB340" s="58"/>
      <c r="CC340" s="179">
        <f t="shared" si="996"/>
        <v>0</v>
      </c>
      <c r="CD340" s="163">
        <f t="shared" si="1010"/>
        <v>0</v>
      </c>
      <c r="CE340" s="39"/>
      <c r="CF340" s="62"/>
      <c r="CG340" s="179">
        <f t="shared" si="997"/>
        <v>0</v>
      </c>
      <c r="CH340" s="163">
        <f t="shared" si="1011"/>
        <v>0</v>
      </c>
      <c r="CI340" s="39"/>
      <c r="CJ340" s="56"/>
      <c r="CK340" s="178">
        <f t="shared" si="998"/>
        <v>0</v>
      </c>
      <c r="CL340" s="163">
        <f t="shared" si="1012"/>
        <v>0</v>
      </c>
      <c r="CM340" s="40"/>
      <c r="CN340" s="86"/>
      <c r="CO340" s="179">
        <f t="shared" si="999"/>
        <v>0</v>
      </c>
      <c r="CP340" s="163">
        <f t="shared" si="1013"/>
        <v>0</v>
      </c>
      <c r="CQ340" s="228" t="s">
        <v>94</v>
      </c>
      <c r="CR340" s="61">
        <v>0.01</v>
      </c>
      <c r="CS340" s="167">
        <f t="shared" si="1000"/>
        <v>4.3E-3</v>
      </c>
      <c r="CT340" s="40"/>
      <c r="CU340" s="59"/>
      <c r="CV340" s="179">
        <f t="shared" si="1001"/>
        <v>0</v>
      </c>
      <c r="CW340" s="163">
        <f t="shared" si="1014"/>
        <v>0</v>
      </c>
      <c r="CX340" s="39"/>
      <c r="CY340" s="189"/>
      <c r="CZ340" s="179">
        <f t="shared" si="1002"/>
        <v>0</v>
      </c>
      <c r="DA340" s="163">
        <f t="shared" si="1015"/>
        <v>0</v>
      </c>
      <c r="DB340" s="39"/>
      <c r="DC340" s="63"/>
      <c r="DD340" s="179">
        <f t="shared" si="1003"/>
        <v>0</v>
      </c>
      <c r="DE340" s="163">
        <f t="shared" si="1016"/>
        <v>0</v>
      </c>
      <c r="DF340" s="39"/>
      <c r="DG340" s="62"/>
      <c r="DH340" s="729">
        <f t="shared" si="1004"/>
        <v>0</v>
      </c>
      <c r="DI340" s="72">
        <f t="shared" si="1017"/>
        <v>0</v>
      </c>
      <c r="DJ340" s="40"/>
      <c r="DK340" s="59"/>
      <c r="DL340" s="163">
        <f t="shared" si="1005"/>
        <v>0</v>
      </c>
      <c r="DM340" s="178">
        <f t="shared" si="1018"/>
        <v>0</v>
      </c>
      <c r="DN340" s="39"/>
      <c r="DO340" s="63"/>
      <c r="DP340" s="179">
        <f t="shared" si="966"/>
        <v>0</v>
      </c>
      <c r="DQ340" s="221">
        <f t="shared" si="967"/>
        <v>0</v>
      </c>
      <c r="DR340" s="305"/>
    </row>
    <row r="341" spans="1:123" outlineLevel="1" x14ac:dyDescent="0.25">
      <c r="A341" s="46">
        <f t="shared" si="865"/>
        <v>43428</v>
      </c>
      <c r="B341" s="23">
        <v>767</v>
      </c>
      <c r="C341" s="185">
        <v>8.23</v>
      </c>
      <c r="D341" s="24">
        <v>1</v>
      </c>
      <c r="E341" s="26">
        <v>7353</v>
      </c>
      <c r="F341" s="26">
        <f t="shared" si="1019"/>
        <v>7353</v>
      </c>
      <c r="G341" s="163">
        <f t="shared" si="1020"/>
        <v>5639.7510000000002</v>
      </c>
      <c r="H341" s="24">
        <v>1</v>
      </c>
      <c r="I341" s="26">
        <v>927</v>
      </c>
      <c r="J341" s="26">
        <f t="shared" si="1021"/>
        <v>927</v>
      </c>
      <c r="K341" s="163">
        <f t="shared" si="1022"/>
        <v>711.00900000000001</v>
      </c>
      <c r="L341" s="49">
        <v>87.2</v>
      </c>
      <c r="M341" s="41">
        <v>301.39999999999998</v>
      </c>
      <c r="N341" s="26">
        <v>26</v>
      </c>
      <c r="O341" s="26">
        <f t="shared" si="1023"/>
        <v>8238.461538461539</v>
      </c>
      <c r="P341" s="163">
        <f t="shared" si="1024"/>
        <v>6318.9</v>
      </c>
      <c r="Q341" s="24">
        <v>20</v>
      </c>
      <c r="R341" s="41">
        <v>7.81</v>
      </c>
      <c r="S341" s="41">
        <f t="shared" si="1025"/>
        <v>156.19999999999999</v>
      </c>
      <c r="T341" s="168">
        <f t="shared" si="1026"/>
        <v>119.80539999999999</v>
      </c>
      <c r="U341" s="28"/>
      <c r="V341" s="221">
        <f t="shared" ref="V341" si="1044">IF(U341=0,0,IF(COUNT(B341)=0,0,(AVERAGE(B341)*U341/1000)))</f>
        <v>0</v>
      </c>
      <c r="W341" s="185">
        <v>9.0500000000000007</v>
      </c>
      <c r="X341" s="27">
        <v>1</v>
      </c>
      <c r="Y341" s="26">
        <v>620</v>
      </c>
      <c r="Z341" s="186">
        <f t="shared" si="1028"/>
        <v>620</v>
      </c>
      <c r="AA341" s="221">
        <f t="shared" si="1036"/>
        <v>475.54</v>
      </c>
      <c r="AB341" s="49">
        <v>88.1</v>
      </c>
      <c r="AC341" s="41">
        <v>89.5</v>
      </c>
      <c r="AD341" s="26">
        <v>100</v>
      </c>
      <c r="AE341" s="186">
        <f t="shared" si="1029"/>
        <v>14.000000000000057</v>
      </c>
      <c r="AF341" s="163">
        <f t="shared" si="1037"/>
        <v>10.738000000000044</v>
      </c>
      <c r="AG341" s="224">
        <v>1</v>
      </c>
      <c r="AH341" s="41">
        <v>0.53300000000000003</v>
      </c>
      <c r="AI341" s="187">
        <f t="shared" si="1030"/>
        <v>0.53300000000000003</v>
      </c>
      <c r="AJ341" s="168">
        <f t="shared" si="1038"/>
        <v>0.40881100000000004</v>
      </c>
      <c r="AK341" s="870"/>
      <c r="AL341" s="731"/>
      <c r="AM341" s="163">
        <f t="shared" ref="AM341" si="1045">IF(AL341=0,0,AVERAGE(B334:B341)*(AL341)/1000)</f>
        <v>0</v>
      </c>
      <c r="AN341" s="29">
        <f t="shared" si="976"/>
        <v>91.568067455460351</v>
      </c>
      <c r="AO341" s="25">
        <f t="shared" si="1032"/>
        <v>99.830065359477132</v>
      </c>
      <c r="AP341" s="273">
        <f t="shared" si="1033"/>
        <v>99.65877080665814</v>
      </c>
      <c r="AQ341" s="73">
        <v>52.16</v>
      </c>
      <c r="AR341" s="49"/>
      <c r="AS341" s="41"/>
      <c r="AT341" s="41"/>
      <c r="AU341" s="72">
        <f t="shared" si="1034"/>
        <v>0</v>
      </c>
      <c r="AV341" s="222"/>
      <c r="AW341" s="199"/>
      <c r="AX341" s="7" t="s">
        <v>377</v>
      </c>
      <c r="AY341" s="188"/>
      <c r="AZ341" s="39"/>
      <c r="BA341" s="58"/>
      <c r="BB341" s="179">
        <f t="shared" si="993"/>
        <v>0</v>
      </c>
      <c r="BC341" s="163">
        <f t="shared" si="1008"/>
        <v>0</v>
      </c>
      <c r="BD341" s="40"/>
      <c r="BE341" s="58"/>
      <c r="BF341" s="179">
        <f t="shared" si="994"/>
        <v>0</v>
      </c>
      <c r="BG341" s="163">
        <f t="shared" si="1009"/>
        <v>0</v>
      </c>
      <c r="BH341" s="40" t="s">
        <v>94</v>
      </c>
      <c r="BI341" s="885">
        <v>0.01</v>
      </c>
      <c r="BJ341" s="163">
        <f t="shared" si="995"/>
        <v>3.8349999999999999E-3</v>
      </c>
      <c r="BK341" s="40"/>
      <c r="BL341" s="58"/>
      <c r="BM341" s="179">
        <f t="shared" si="954"/>
        <v>0</v>
      </c>
      <c r="BN341" s="163">
        <f t="shared" si="955"/>
        <v>0</v>
      </c>
      <c r="BO341" s="39"/>
      <c r="BP341" s="57"/>
      <c r="BQ341" s="179">
        <f t="shared" si="956"/>
        <v>0</v>
      </c>
      <c r="BR341" s="163">
        <f t="shared" si="957"/>
        <v>0</v>
      </c>
      <c r="BS341" s="39"/>
      <c r="BT341" s="62"/>
      <c r="BU341" s="179">
        <f t="shared" si="958"/>
        <v>0</v>
      </c>
      <c r="BV341" s="163">
        <f t="shared" si="959"/>
        <v>0</v>
      </c>
      <c r="BW341" s="39"/>
      <c r="BX341" s="56"/>
      <c r="BY341" s="178">
        <f t="shared" si="960"/>
        <v>0</v>
      </c>
      <c r="BZ341" s="163">
        <f t="shared" si="961"/>
        <v>0</v>
      </c>
      <c r="CA341" s="40"/>
      <c r="CB341" s="58"/>
      <c r="CC341" s="179">
        <f t="shared" si="996"/>
        <v>0</v>
      </c>
      <c r="CD341" s="163">
        <f t="shared" si="1010"/>
        <v>0</v>
      </c>
      <c r="CE341" s="39"/>
      <c r="CF341" s="62"/>
      <c r="CG341" s="179">
        <f t="shared" si="997"/>
        <v>0</v>
      </c>
      <c r="CH341" s="163">
        <f t="shared" si="1011"/>
        <v>0</v>
      </c>
      <c r="CI341" s="39"/>
      <c r="CJ341" s="56"/>
      <c r="CK341" s="178">
        <f t="shared" si="998"/>
        <v>0</v>
      </c>
      <c r="CL341" s="163">
        <f t="shared" si="1012"/>
        <v>0</v>
      </c>
      <c r="CM341" s="40"/>
      <c r="CN341" s="86"/>
      <c r="CO341" s="179">
        <f t="shared" si="999"/>
        <v>0</v>
      </c>
      <c r="CP341" s="163">
        <f t="shared" si="1013"/>
        <v>0</v>
      </c>
      <c r="CQ341" s="228" t="s">
        <v>94</v>
      </c>
      <c r="CR341" s="61">
        <v>0.01</v>
      </c>
      <c r="CS341" s="167">
        <f>IF(CQ341="&lt;",CR341/2*$B341/1000,CR341*$B341/1000)</f>
        <v>3.8349999999999999E-3</v>
      </c>
      <c r="CT341" s="40"/>
      <c r="CU341" s="59"/>
      <c r="CV341" s="179">
        <f t="shared" si="1001"/>
        <v>0</v>
      </c>
      <c r="CW341" s="163">
        <f t="shared" si="1014"/>
        <v>0</v>
      </c>
      <c r="CX341" s="39"/>
      <c r="CY341" s="189"/>
      <c r="CZ341" s="179">
        <f t="shared" si="1002"/>
        <v>0</v>
      </c>
      <c r="DA341" s="163">
        <f t="shared" si="1015"/>
        <v>0</v>
      </c>
      <c r="DB341" s="39"/>
      <c r="DC341" s="63"/>
      <c r="DD341" s="179">
        <f t="shared" si="1003"/>
        <v>0</v>
      </c>
      <c r="DE341" s="163">
        <f t="shared" si="1016"/>
        <v>0</v>
      </c>
      <c r="DF341" s="39"/>
      <c r="DG341" s="62"/>
      <c r="DH341" s="729">
        <f t="shared" si="1004"/>
        <v>0</v>
      </c>
      <c r="DI341" s="72">
        <f t="shared" si="1017"/>
        <v>0</v>
      </c>
      <c r="DJ341" s="40"/>
      <c r="DK341" s="59"/>
      <c r="DL341" s="163">
        <f t="shared" si="1005"/>
        <v>0</v>
      </c>
      <c r="DM341" s="178">
        <f t="shared" si="1018"/>
        <v>0</v>
      </c>
      <c r="DN341" s="39"/>
      <c r="DO341" s="63"/>
      <c r="DP341" s="179">
        <f t="shared" si="966"/>
        <v>0</v>
      </c>
      <c r="DQ341" s="221">
        <f t="shared" si="967"/>
        <v>0</v>
      </c>
      <c r="DR341" s="305"/>
    </row>
    <row r="342" spans="1:123" outlineLevel="1" x14ac:dyDescent="0.25">
      <c r="A342" s="46">
        <f t="shared" si="865"/>
        <v>43429</v>
      </c>
      <c r="B342" s="23"/>
      <c r="C342" s="185"/>
      <c r="D342" s="24">
        <v>1</v>
      </c>
      <c r="E342" s="26"/>
      <c r="F342" s="26">
        <f t="shared" si="1019"/>
        <v>0</v>
      </c>
      <c r="G342" s="163">
        <f t="shared" si="1020"/>
        <v>0</v>
      </c>
      <c r="H342" s="24">
        <v>1</v>
      </c>
      <c r="I342" s="26"/>
      <c r="J342" s="26">
        <f t="shared" si="1021"/>
        <v>0</v>
      </c>
      <c r="K342" s="163">
        <f t="shared" si="1022"/>
        <v>0</v>
      </c>
      <c r="L342" s="49"/>
      <c r="M342" s="41"/>
      <c r="N342" s="26">
        <v>30</v>
      </c>
      <c r="O342" s="26">
        <f t="shared" si="1023"/>
        <v>0</v>
      </c>
      <c r="P342" s="163">
        <f t="shared" si="1024"/>
        <v>0</v>
      </c>
      <c r="Q342" s="24">
        <v>20</v>
      </c>
      <c r="R342" s="41"/>
      <c r="S342" s="41">
        <f t="shared" si="1025"/>
        <v>0</v>
      </c>
      <c r="T342" s="168">
        <f t="shared" si="1026"/>
        <v>0</v>
      </c>
      <c r="U342" s="28"/>
      <c r="V342" s="221">
        <f t="shared" ref="V342" si="1046">IF(U342=0,0,AVERAGE(B340:B342)*(U342)/1000)</f>
        <v>0</v>
      </c>
      <c r="W342" s="185"/>
      <c r="X342" s="27">
        <v>1</v>
      </c>
      <c r="Y342" s="26"/>
      <c r="Z342" s="186">
        <f t="shared" si="1028"/>
        <v>0</v>
      </c>
      <c r="AA342" s="221">
        <f t="shared" si="1036"/>
        <v>0</v>
      </c>
      <c r="AB342" s="49"/>
      <c r="AC342" s="41"/>
      <c r="AD342" s="26">
        <v>100</v>
      </c>
      <c r="AE342" s="186">
        <f t="shared" si="1029"/>
        <v>0</v>
      </c>
      <c r="AF342" s="163">
        <f t="shared" si="1037"/>
        <v>0</v>
      </c>
      <c r="AG342" s="224">
        <v>1</v>
      </c>
      <c r="AH342" s="41"/>
      <c r="AI342" s="187">
        <f t="shared" si="1030"/>
        <v>0</v>
      </c>
      <c r="AJ342" s="168">
        <f t="shared" si="1038"/>
        <v>0</v>
      </c>
      <c r="AK342" s="870"/>
      <c r="AL342" s="731"/>
      <c r="AM342" s="163">
        <f t="shared" ref="AM342" si="1047">IF(AL342=0,0,AVERAGE(B337:B342)*(AL342)/1000)</f>
        <v>0</v>
      </c>
      <c r="AN342" s="29">
        <f t="shared" si="976"/>
        <v>0</v>
      </c>
      <c r="AO342" s="25">
        <f t="shared" si="1032"/>
        <v>0</v>
      </c>
      <c r="AP342" s="273">
        <f t="shared" si="1033"/>
        <v>0</v>
      </c>
      <c r="AQ342" s="259"/>
      <c r="AR342" s="49"/>
      <c r="AS342" s="41"/>
      <c r="AT342" s="41"/>
      <c r="AU342" s="71">
        <f t="shared" si="1034"/>
        <v>0</v>
      </c>
      <c r="AV342" s="222"/>
      <c r="AW342" s="199"/>
      <c r="AX342" s="7"/>
      <c r="AY342" s="188"/>
      <c r="AZ342" s="39"/>
      <c r="BA342" s="58"/>
      <c r="BB342" s="179">
        <f t="shared" si="993"/>
        <v>0</v>
      </c>
      <c r="BC342" s="163">
        <f t="shared" si="1008"/>
        <v>0</v>
      </c>
      <c r="BD342" s="40"/>
      <c r="BE342" s="58"/>
      <c r="BF342" s="179">
        <f t="shared" si="994"/>
        <v>0</v>
      </c>
      <c r="BG342" s="163">
        <f t="shared" si="1009"/>
        <v>0</v>
      </c>
      <c r="BH342" s="40"/>
      <c r="BI342" s="885"/>
      <c r="BJ342" s="163">
        <f t="shared" si="995"/>
        <v>0</v>
      </c>
      <c r="BK342" s="40"/>
      <c r="BL342" s="58"/>
      <c r="BM342" s="179">
        <f t="shared" si="954"/>
        <v>0</v>
      </c>
      <c r="BN342" s="163">
        <f t="shared" si="955"/>
        <v>0</v>
      </c>
      <c r="BO342" s="39"/>
      <c r="BP342" s="57"/>
      <c r="BQ342" s="179">
        <f t="shared" si="956"/>
        <v>0</v>
      </c>
      <c r="BR342" s="163">
        <f t="shared" si="957"/>
        <v>0</v>
      </c>
      <c r="BS342" s="39"/>
      <c r="BT342" s="62"/>
      <c r="BU342" s="179">
        <f t="shared" si="958"/>
        <v>0</v>
      </c>
      <c r="BV342" s="163">
        <f t="shared" si="959"/>
        <v>0</v>
      </c>
      <c r="BW342" s="39"/>
      <c r="BX342" s="56"/>
      <c r="BY342" s="178">
        <f t="shared" si="960"/>
        <v>0</v>
      </c>
      <c r="BZ342" s="163">
        <f t="shared" si="961"/>
        <v>0</v>
      </c>
      <c r="CA342" s="40"/>
      <c r="CB342" s="58"/>
      <c r="CC342" s="179">
        <f t="shared" si="996"/>
        <v>0</v>
      </c>
      <c r="CD342" s="163">
        <f t="shared" si="1010"/>
        <v>0</v>
      </c>
      <c r="CE342" s="39"/>
      <c r="CF342" s="62"/>
      <c r="CG342" s="179">
        <f t="shared" si="997"/>
        <v>0</v>
      </c>
      <c r="CH342" s="163">
        <f t="shared" si="1011"/>
        <v>0</v>
      </c>
      <c r="CI342" s="39"/>
      <c r="CJ342" s="56"/>
      <c r="CK342" s="178">
        <f t="shared" si="998"/>
        <v>0</v>
      </c>
      <c r="CL342" s="163">
        <f t="shared" si="1012"/>
        <v>0</v>
      </c>
      <c r="CM342" s="40"/>
      <c r="CN342" s="86"/>
      <c r="CO342" s="179">
        <f t="shared" si="999"/>
        <v>0</v>
      </c>
      <c r="CP342" s="163">
        <f t="shared" si="1013"/>
        <v>0</v>
      </c>
      <c r="CQ342" s="228"/>
      <c r="CR342" s="61"/>
      <c r="CS342" s="167">
        <f t="shared" si="1000"/>
        <v>0</v>
      </c>
      <c r="CT342" s="40"/>
      <c r="CU342" s="59"/>
      <c r="CV342" s="179">
        <f t="shared" si="1001"/>
        <v>0</v>
      </c>
      <c r="CW342" s="163">
        <f t="shared" si="1014"/>
        <v>0</v>
      </c>
      <c r="CX342" s="39"/>
      <c r="CY342" s="189"/>
      <c r="CZ342" s="179">
        <f t="shared" si="1002"/>
        <v>0</v>
      </c>
      <c r="DA342" s="163">
        <f t="shared" si="1015"/>
        <v>0</v>
      </c>
      <c r="DB342" s="39"/>
      <c r="DC342" s="63"/>
      <c r="DD342" s="179">
        <f t="shared" si="1003"/>
        <v>0</v>
      </c>
      <c r="DE342" s="163">
        <f t="shared" si="1016"/>
        <v>0</v>
      </c>
      <c r="DF342" s="39"/>
      <c r="DG342" s="62"/>
      <c r="DH342" s="729">
        <f t="shared" si="1004"/>
        <v>0</v>
      </c>
      <c r="DI342" s="72">
        <f t="shared" si="1017"/>
        <v>0</v>
      </c>
      <c r="DJ342" s="40"/>
      <c r="DK342" s="59"/>
      <c r="DL342" s="163">
        <f t="shared" si="1005"/>
        <v>0</v>
      </c>
      <c r="DM342" s="178">
        <f t="shared" si="1018"/>
        <v>0</v>
      </c>
      <c r="DN342" s="39"/>
      <c r="DO342" s="63"/>
      <c r="DP342" s="179">
        <f t="shared" si="966"/>
        <v>0</v>
      </c>
      <c r="DQ342" s="221">
        <f t="shared" si="967"/>
        <v>0</v>
      </c>
      <c r="DR342" s="305"/>
    </row>
    <row r="343" spans="1:123" outlineLevel="1" x14ac:dyDescent="0.25">
      <c r="A343" s="46">
        <f t="shared" si="865"/>
        <v>43430</v>
      </c>
      <c r="B343" s="23">
        <v>874</v>
      </c>
      <c r="C343" s="185">
        <v>8</v>
      </c>
      <c r="D343" s="24">
        <v>1</v>
      </c>
      <c r="E343" s="26">
        <v>3971</v>
      </c>
      <c r="F343" s="26">
        <f t="shared" si="1019"/>
        <v>3971</v>
      </c>
      <c r="G343" s="163">
        <f t="shared" si="1020"/>
        <v>3470.654</v>
      </c>
      <c r="H343" s="24">
        <v>1</v>
      </c>
      <c r="I343" s="26">
        <v>1192</v>
      </c>
      <c r="J343" s="26">
        <f t="shared" si="1021"/>
        <v>1192</v>
      </c>
      <c r="K343" s="163">
        <f t="shared" si="1022"/>
        <v>1041.808</v>
      </c>
      <c r="L343" s="49">
        <v>87.4</v>
      </c>
      <c r="M343" s="41">
        <v>197.5</v>
      </c>
      <c r="N343" s="26">
        <v>32</v>
      </c>
      <c r="O343" s="26">
        <f t="shared" si="1023"/>
        <v>3440.625</v>
      </c>
      <c r="P343" s="163">
        <f t="shared" si="1024"/>
        <v>3007.1062499999998</v>
      </c>
      <c r="Q343" s="24">
        <v>20</v>
      </c>
      <c r="R343" s="41">
        <v>3.95</v>
      </c>
      <c r="S343" s="41">
        <f t="shared" si="1025"/>
        <v>79</v>
      </c>
      <c r="T343" s="168">
        <f t="shared" si="1026"/>
        <v>69.046000000000006</v>
      </c>
      <c r="U343" s="28"/>
      <c r="V343" s="221">
        <f t="shared" ref="V343" si="1048">IF(U343=0,0,IF(COUNT(B343)=0,0,(AVERAGE(B343)*U343/1000)))</f>
        <v>0</v>
      </c>
      <c r="W343" s="185">
        <v>9</v>
      </c>
      <c r="X343" s="27">
        <v>1</v>
      </c>
      <c r="Y343" s="26">
        <v>670</v>
      </c>
      <c r="Z343" s="186">
        <f t="shared" si="1028"/>
        <v>670</v>
      </c>
      <c r="AA343" s="221">
        <f t="shared" si="1036"/>
        <v>585.58000000000004</v>
      </c>
      <c r="AB343" s="49">
        <v>87.8</v>
      </c>
      <c r="AC343" s="41">
        <v>89.1</v>
      </c>
      <c r="AD343" s="26">
        <v>98</v>
      </c>
      <c r="AE343" s="186">
        <f t="shared" si="1029"/>
        <v>13.265306122448951</v>
      </c>
      <c r="AF343" s="163">
        <f t="shared" si="1037"/>
        <v>11.593877551020384</v>
      </c>
      <c r="AG343" s="224">
        <v>1</v>
      </c>
      <c r="AH343" s="41">
        <v>0.71</v>
      </c>
      <c r="AI343" s="187">
        <f t="shared" si="1030"/>
        <v>0.71</v>
      </c>
      <c r="AJ343" s="168">
        <f t="shared" si="1038"/>
        <v>0.62053999999999998</v>
      </c>
      <c r="AK343" s="870"/>
      <c r="AL343" s="731"/>
      <c r="AM343" s="163">
        <f t="shared" ref="AM343" si="1049">IF(AL343=0,0,AVERAGE(B336:B343)*(AL343)/1000)</f>
        <v>0</v>
      </c>
      <c r="AN343" s="29">
        <f t="shared" si="976"/>
        <v>83.127675648451273</v>
      </c>
      <c r="AO343" s="25">
        <f t="shared" si="1032"/>
        <v>99.614450684906103</v>
      </c>
      <c r="AP343" s="273">
        <f t="shared" si="1033"/>
        <v>99.101265822784825</v>
      </c>
      <c r="AQ343" s="73">
        <v>51.8</v>
      </c>
      <c r="AR343" s="49">
        <v>22.431999999999999</v>
      </c>
      <c r="AS343" s="41">
        <v>29.213999999999999</v>
      </c>
      <c r="AT343" s="41">
        <v>26.306000000000001</v>
      </c>
      <c r="AU343" s="72">
        <f t="shared" si="1034"/>
        <v>57.121792981421443</v>
      </c>
      <c r="AV343" s="222"/>
      <c r="AW343" s="199"/>
      <c r="AX343" s="7"/>
      <c r="AY343" s="188"/>
      <c r="AZ343" s="39"/>
      <c r="BA343" s="58"/>
      <c r="BB343" s="179">
        <f t="shared" si="993"/>
        <v>0</v>
      </c>
      <c r="BC343" s="163">
        <f t="shared" si="1008"/>
        <v>0</v>
      </c>
      <c r="BD343" s="40"/>
      <c r="BE343" s="58"/>
      <c r="BF343" s="179">
        <f t="shared" si="994"/>
        <v>0</v>
      </c>
      <c r="BG343" s="163">
        <f t="shared" si="1009"/>
        <v>0</v>
      </c>
      <c r="BH343" s="40" t="s">
        <v>94</v>
      </c>
      <c r="BI343" s="885">
        <v>0.01</v>
      </c>
      <c r="BJ343" s="163">
        <f t="shared" si="995"/>
        <v>4.3699999999999998E-3</v>
      </c>
      <c r="BK343" s="40"/>
      <c r="BL343" s="58"/>
      <c r="BM343" s="179">
        <f t="shared" si="954"/>
        <v>0</v>
      </c>
      <c r="BN343" s="163">
        <f t="shared" si="955"/>
        <v>0</v>
      </c>
      <c r="BO343" s="39"/>
      <c r="BP343" s="57"/>
      <c r="BQ343" s="179">
        <f t="shared" si="956"/>
        <v>0</v>
      </c>
      <c r="BR343" s="163">
        <f t="shared" si="957"/>
        <v>0</v>
      </c>
      <c r="BS343" s="39"/>
      <c r="BT343" s="62"/>
      <c r="BU343" s="179">
        <f t="shared" si="958"/>
        <v>0</v>
      </c>
      <c r="BV343" s="163">
        <f t="shared" si="959"/>
        <v>0</v>
      </c>
      <c r="BW343" s="39"/>
      <c r="BX343" s="56"/>
      <c r="BY343" s="178">
        <f t="shared" si="960"/>
        <v>0</v>
      </c>
      <c r="BZ343" s="163">
        <f t="shared" si="961"/>
        <v>0</v>
      </c>
      <c r="CA343" s="40"/>
      <c r="CB343" s="58"/>
      <c r="CC343" s="179">
        <f t="shared" si="996"/>
        <v>0</v>
      </c>
      <c r="CD343" s="163">
        <f t="shared" si="1010"/>
        <v>0</v>
      </c>
      <c r="CE343" s="39"/>
      <c r="CF343" s="62"/>
      <c r="CG343" s="179">
        <f t="shared" si="997"/>
        <v>0</v>
      </c>
      <c r="CH343" s="163">
        <f t="shared" si="1011"/>
        <v>0</v>
      </c>
      <c r="CI343" s="39"/>
      <c r="CJ343" s="56"/>
      <c r="CK343" s="178">
        <f t="shared" si="998"/>
        <v>0</v>
      </c>
      <c r="CL343" s="163">
        <f t="shared" si="1012"/>
        <v>0</v>
      </c>
      <c r="CM343" s="40"/>
      <c r="CN343" s="86"/>
      <c r="CO343" s="179">
        <f t="shared" si="999"/>
        <v>0</v>
      </c>
      <c r="CP343" s="163">
        <f t="shared" si="1013"/>
        <v>0</v>
      </c>
      <c r="CQ343" s="228" t="s">
        <v>94</v>
      </c>
      <c r="CR343" s="61">
        <v>0.01</v>
      </c>
      <c r="CS343" s="167">
        <f t="shared" si="1000"/>
        <v>4.3699999999999998E-3</v>
      </c>
      <c r="CT343" s="40"/>
      <c r="CU343" s="59"/>
      <c r="CV343" s="179">
        <f t="shared" si="1001"/>
        <v>0</v>
      </c>
      <c r="CW343" s="163">
        <f t="shared" si="1014"/>
        <v>0</v>
      </c>
      <c r="CX343" s="39"/>
      <c r="CY343" s="189"/>
      <c r="CZ343" s="179">
        <f t="shared" si="1002"/>
        <v>0</v>
      </c>
      <c r="DA343" s="163">
        <f t="shared" si="1015"/>
        <v>0</v>
      </c>
      <c r="DB343" s="39"/>
      <c r="DC343" s="63"/>
      <c r="DD343" s="179">
        <f t="shared" si="1003"/>
        <v>0</v>
      </c>
      <c r="DE343" s="163">
        <f t="shared" si="1016"/>
        <v>0</v>
      </c>
      <c r="DF343" s="39"/>
      <c r="DG343" s="62"/>
      <c r="DH343" s="729">
        <f t="shared" si="1004"/>
        <v>0</v>
      </c>
      <c r="DI343" s="72">
        <f t="shared" si="1017"/>
        <v>0</v>
      </c>
      <c r="DJ343" s="40"/>
      <c r="DK343" s="59"/>
      <c r="DL343" s="163">
        <f t="shared" si="1005"/>
        <v>0</v>
      </c>
      <c r="DM343" s="178">
        <f t="shared" si="1018"/>
        <v>0</v>
      </c>
      <c r="DN343" s="39"/>
      <c r="DO343" s="63"/>
      <c r="DP343" s="179">
        <f t="shared" si="966"/>
        <v>0</v>
      </c>
      <c r="DQ343" s="221">
        <f t="shared" si="967"/>
        <v>0</v>
      </c>
      <c r="DR343" s="305"/>
    </row>
    <row r="344" spans="1:123" outlineLevel="1" x14ac:dyDescent="0.25">
      <c r="A344" s="46">
        <f t="shared" ref="A344:A379" si="1050">A343+1</f>
        <v>43431</v>
      </c>
      <c r="B344" s="23">
        <v>924</v>
      </c>
      <c r="C344" s="185">
        <v>8</v>
      </c>
      <c r="D344" s="24">
        <v>1</v>
      </c>
      <c r="E344" s="26">
        <v>1832</v>
      </c>
      <c r="F344" s="26">
        <f t="shared" si="1019"/>
        <v>1832</v>
      </c>
      <c r="G344" s="163">
        <f t="shared" si="1020"/>
        <v>1692.768</v>
      </c>
      <c r="H344" s="24">
        <v>1</v>
      </c>
      <c r="I344" s="26">
        <v>542</v>
      </c>
      <c r="J344" s="26">
        <f t="shared" si="1021"/>
        <v>542</v>
      </c>
      <c r="K344" s="163">
        <f t="shared" si="1022"/>
        <v>500.80799999999999</v>
      </c>
      <c r="L344" s="49">
        <v>86.6</v>
      </c>
      <c r="M344" s="41">
        <v>136.4</v>
      </c>
      <c r="N344" s="26">
        <v>41</v>
      </c>
      <c r="O344" s="26">
        <f t="shared" si="1023"/>
        <v>1214.6341463414637</v>
      </c>
      <c r="P344" s="163">
        <f t="shared" si="1024"/>
        <v>1122.3219512195126</v>
      </c>
      <c r="Q344" s="24">
        <v>20</v>
      </c>
      <c r="R344" s="41">
        <v>1.54</v>
      </c>
      <c r="S344" s="41">
        <f t="shared" si="1025"/>
        <v>30.8</v>
      </c>
      <c r="T344" s="168">
        <f t="shared" si="1026"/>
        <v>28.459199999999999</v>
      </c>
      <c r="U344" s="28">
        <v>88</v>
      </c>
      <c r="V344" s="221">
        <f t="shared" ref="V344" si="1051">IF(U344=0,0,AVERAGE(B342:B344)*(U344)/1000)</f>
        <v>79.111999999999995</v>
      </c>
      <c r="W344" s="185">
        <v>9.1999999999999993</v>
      </c>
      <c r="X344" s="27">
        <v>1</v>
      </c>
      <c r="Y344" s="26">
        <v>451</v>
      </c>
      <c r="Z344" s="186">
        <f t="shared" si="1028"/>
        <v>451</v>
      </c>
      <c r="AA344" s="221">
        <f t="shared" si="1036"/>
        <v>416.72399999999999</v>
      </c>
      <c r="AB344" s="49">
        <v>88</v>
      </c>
      <c r="AC344" s="41">
        <v>88.6</v>
      </c>
      <c r="AD344" s="26">
        <v>95</v>
      </c>
      <c r="AE344" s="186">
        <f t="shared" si="1029"/>
        <v>6.3157894736841511</v>
      </c>
      <c r="AF344" s="163">
        <f t="shared" si="1037"/>
        <v>5.8357894736841551</v>
      </c>
      <c r="AG344" s="224">
        <v>1</v>
      </c>
      <c r="AH344" s="41">
        <v>0.316</v>
      </c>
      <c r="AI344" s="187">
        <f t="shared" si="1030"/>
        <v>0.316</v>
      </c>
      <c r="AJ344" s="168">
        <f t="shared" si="1038"/>
        <v>0.29198399999999997</v>
      </c>
      <c r="AK344" s="870"/>
      <c r="AL344" s="731">
        <v>12.2</v>
      </c>
      <c r="AM344" s="163">
        <f t="shared" ref="AM344" si="1052">IF(AL344=0,0,AVERAGE(B339:B344)*(AL344)/1000)</f>
        <v>10.350479999999999</v>
      </c>
      <c r="AN344" s="29">
        <f t="shared" si="976"/>
        <v>75.382096069868993</v>
      </c>
      <c r="AO344" s="25">
        <f t="shared" si="1032"/>
        <v>99.480025364616367</v>
      </c>
      <c r="AP344" s="273">
        <f t="shared" si="1033"/>
        <v>98.974025974025977</v>
      </c>
      <c r="AQ344" s="259">
        <v>54.1</v>
      </c>
      <c r="AR344" s="49"/>
      <c r="AS344" s="41"/>
      <c r="AT344" s="41"/>
      <c r="AU344" s="71">
        <f t="shared" si="1034"/>
        <v>0</v>
      </c>
      <c r="AV344" s="222"/>
      <c r="AW344" s="199"/>
      <c r="AX344" s="7" t="s">
        <v>378</v>
      </c>
      <c r="AY344" s="188"/>
      <c r="AZ344" s="39"/>
      <c r="BA344" s="58">
        <v>32</v>
      </c>
      <c r="BB344" s="179">
        <f t="shared" si="993"/>
        <v>29.568000000000001</v>
      </c>
      <c r="BC344" s="163">
        <f t="shared" si="1008"/>
        <v>29.568000000000001</v>
      </c>
      <c r="BD344" s="40"/>
      <c r="BE344" s="58"/>
      <c r="BF344" s="179">
        <f t="shared" si="994"/>
        <v>0</v>
      </c>
      <c r="BG344" s="163">
        <f t="shared" si="1009"/>
        <v>0</v>
      </c>
      <c r="BH344" s="40" t="s">
        <v>94</v>
      </c>
      <c r="BI344" s="885">
        <v>0.01</v>
      </c>
      <c r="BJ344" s="163">
        <f t="shared" si="995"/>
        <v>4.62E-3</v>
      </c>
      <c r="BK344" s="40"/>
      <c r="BL344" s="58">
        <v>1.55871856</v>
      </c>
      <c r="BM344" s="179">
        <f t="shared" si="954"/>
        <v>1.44025594944</v>
      </c>
      <c r="BN344" s="163">
        <f t="shared" si="955"/>
        <v>1.44025594944</v>
      </c>
      <c r="BO344" s="39"/>
      <c r="BP344" s="57">
        <v>116.44664</v>
      </c>
      <c r="BQ344" s="179">
        <f t="shared" si="956"/>
        <v>107.59669536</v>
      </c>
      <c r="BR344" s="163">
        <f t="shared" si="957"/>
        <v>107.59669536</v>
      </c>
      <c r="BS344" s="39"/>
      <c r="BT344" s="62">
        <v>23.444583900000001</v>
      </c>
      <c r="BU344" s="179">
        <f t="shared" si="958"/>
        <v>21.662795523600003</v>
      </c>
      <c r="BV344" s="163">
        <f t="shared" si="959"/>
        <v>21.662795523600003</v>
      </c>
      <c r="BW344" s="39"/>
      <c r="BX344" s="56">
        <v>0.40347319799999998</v>
      </c>
      <c r="BY344" s="178">
        <f t="shared" si="960"/>
        <v>0.37280923495200002</v>
      </c>
      <c r="BZ344" s="163">
        <f t="shared" si="961"/>
        <v>0.37280923495200002</v>
      </c>
      <c r="CA344" s="40" t="s">
        <v>94</v>
      </c>
      <c r="CB344" s="58">
        <v>0.13</v>
      </c>
      <c r="CC344" s="179">
        <f t="shared" si="996"/>
        <v>6.0060000000000002E-2</v>
      </c>
      <c r="CD344" s="163">
        <f t="shared" si="1010"/>
        <v>0.12012</v>
      </c>
      <c r="CE344" s="39"/>
      <c r="CF344" s="62">
        <v>239.659424</v>
      </c>
      <c r="CG344" s="179">
        <f t="shared" si="997"/>
        <v>221.44530777599999</v>
      </c>
      <c r="CH344" s="163">
        <f t="shared" si="1011"/>
        <v>221.44530777599999</v>
      </c>
      <c r="CI344" s="39"/>
      <c r="CJ344" s="56">
        <v>1.6</v>
      </c>
      <c r="CK344" s="178">
        <f t="shared" si="998"/>
        <v>1.4784000000000002</v>
      </c>
      <c r="CL344" s="163">
        <f t="shared" si="1012"/>
        <v>1.4784000000000002</v>
      </c>
      <c r="CM344" s="40"/>
      <c r="CN344" s="86"/>
      <c r="CO344" s="179">
        <f t="shared" si="999"/>
        <v>0</v>
      </c>
      <c r="CP344" s="163">
        <f t="shared" si="1013"/>
        <v>0</v>
      </c>
      <c r="CQ344" s="228" t="s">
        <v>94</v>
      </c>
      <c r="CR344" s="61">
        <v>0.01</v>
      </c>
      <c r="CS344" s="167">
        <f t="shared" si="1000"/>
        <v>4.62E-3</v>
      </c>
      <c r="CT344" s="40" t="s">
        <v>94</v>
      </c>
      <c r="CU344" s="59">
        <v>0.03</v>
      </c>
      <c r="CV344" s="179">
        <f t="shared" si="1001"/>
        <v>1.3859999999999999E-2</v>
      </c>
      <c r="CW344" s="163">
        <f t="shared" si="1014"/>
        <v>2.7719999999999998E-2</v>
      </c>
      <c r="CX344" s="39"/>
      <c r="CY344" s="189">
        <v>0.49909737700000001</v>
      </c>
      <c r="CZ344" s="179">
        <f t="shared" si="1002"/>
        <v>0.461165976348</v>
      </c>
      <c r="DA344" s="163">
        <f t="shared" si="1015"/>
        <v>0.461165976348</v>
      </c>
      <c r="DB344" s="39"/>
      <c r="DC344" s="63">
        <v>0.18528096399999999</v>
      </c>
      <c r="DD344" s="179">
        <f t="shared" si="1003"/>
        <v>0.17119961073599999</v>
      </c>
      <c r="DE344" s="163">
        <f t="shared" si="1016"/>
        <v>0.17119961073599999</v>
      </c>
      <c r="DF344" s="39" t="s">
        <v>94</v>
      </c>
      <c r="DG344" s="62">
        <v>0.15</v>
      </c>
      <c r="DH344" s="729">
        <f t="shared" si="1004"/>
        <v>6.93E-2</v>
      </c>
      <c r="DI344" s="72">
        <f t="shared" si="1017"/>
        <v>0.1386</v>
      </c>
      <c r="DJ344" s="40" t="s">
        <v>94</v>
      </c>
      <c r="DK344" s="59">
        <v>0.13</v>
      </c>
      <c r="DL344" s="163">
        <f t="shared" si="1005"/>
        <v>6.0060000000000002E-2</v>
      </c>
      <c r="DM344" s="178">
        <f t="shared" si="1018"/>
        <v>0.12012</v>
      </c>
      <c r="DN344" s="39"/>
      <c r="DO344" s="63">
        <v>0.41746801100000003</v>
      </c>
      <c r="DP344" s="179">
        <f t="shared" si="966"/>
        <v>0.385740442164</v>
      </c>
      <c r="DQ344" s="221">
        <f t="shared" si="967"/>
        <v>0.385740442164</v>
      </c>
      <c r="DR344" s="305"/>
    </row>
    <row r="345" spans="1:123" outlineLevel="1" x14ac:dyDescent="0.25">
      <c r="A345" s="46">
        <f t="shared" si="1050"/>
        <v>43432</v>
      </c>
      <c r="B345" s="23">
        <v>731</v>
      </c>
      <c r="C345" s="185">
        <v>7.24</v>
      </c>
      <c r="D345" s="24">
        <v>1</v>
      </c>
      <c r="E345" s="26">
        <v>2539</v>
      </c>
      <c r="F345" s="26">
        <f t="shared" si="1019"/>
        <v>2539</v>
      </c>
      <c r="G345" s="163">
        <f t="shared" si="1020"/>
        <v>1856.009</v>
      </c>
      <c r="H345" s="24">
        <v>1</v>
      </c>
      <c r="I345" s="26">
        <v>1791</v>
      </c>
      <c r="J345" s="26">
        <f t="shared" si="1021"/>
        <v>1791</v>
      </c>
      <c r="K345" s="163">
        <f t="shared" si="1022"/>
        <v>1309.221</v>
      </c>
      <c r="L345" s="49">
        <v>87.7</v>
      </c>
      <c r="M345" s="41">
        <v>103.7</v>
      </c>
      <c r="N345" s="26">
        <v>34</v>
      </c>
      <c r="O345" s="26">
        <f t="shared" si="1023"/>
        <v>470.58823529411762</v>
      </c>
      <c r="P345" s="163">
        <f t="shared" si="1024"/>
        <v>344</v>
      </c>
      <c r="Q345" s="24">
        <v>10</v>
      </c>
      <c r="R345" s="41">
        <v>0.77800000000000002</v>
      </c>
      <c r="S345" s="41">
        <f t="shared" si="1025"/>
        <v>7.78</v>
      </c>
      <c r="T345" s="168">
        <f t="shared" si="1026"/>
        <v>5.6871800000000006</v>
      </c>
      <c r="U345" s="28"/>
      <c r="V345" s="221">
        <f t="shared" ref="V345" si="1053">IF(U345=0,0,IF(COUNT(B345)=0,0,(AVERAGE(B345)*U345/1000)))</f>
        <v>0</v>
      </c>
      <c r="W345" s="185">
        <v>10.75</v>
      </c>
      <c r="X345" s="27">
        <v>1</v>
      </c>
      <c r="Y345" s="26">
        <v>1061</v>
      </c>
      <c r="Z345" s="186">
        <f t="shared" si="1028"/>
        <v>1061</v>
      </c>
      <c r="AA345" s="221">
        <f t="shared" si="1036"/>
        <v>775.59100000000001</v>
      </c>
      <c r="AB345" s="49">
        <v>90.5</v>
      </c>
      <c r="AC345" s="41">
        <v>125.2</v>
      </c>
      <c r="AD345" s="26">
        <v>91</v>
      </c>
      <c r="AE345" s="186">
        <f t="shared" si="1029"/>
        <v>381.31868131868134</v>
      </c>
      <c r="AF345" s="163">
        <f t="shared" si="1037"/>
        <v>278.74395604395602</v>
      </c>
      <c r="AG345" s="224">
        <v>1</v>
      </c>
      <c r="AH345" s="41">
        <v>0.53100000000000003</v>
      </c>
      <c r="AI345" s="187">
        <f t="shared" si="1030"/>
        <v>0.53100000000000003</v>
      </c>
      <c r="AJ345" s="168">
        <f t="shared" si="1038"/>
        <v>0.38816099999999998</v>
      </c>
      <c r="AK345" s="870"/>
      <c r="AL345" s="731"/>
      <c r="AM345" s="163">
        <f t="shared" ref="AM345" si="1054">IF(AL345=0,0,AVERAGE(B338:B345)*(AL345)/1000)</f>
        <v>0</v>
      </c>
      <c r="AN345" s="29">
        <f t="shared" si="976"/>
        <v>58.211894446632527</v>
      </c>
      <c r="AO345" s="25">
        <f t="shared" si="1032"/>
        <v>18.969780219780212</v>
      </c>
      <c r="AP345" s="273">
        <f t="shared" si="1033"/>
        <v>93.174807197943437</v>
      </c>
      <c r="AQ345" s="73">
        <v>53.4</v>
      </c>
      <c r="AR345" s="49"/>
      <c r="AS345" s="41"/>
      <c r="AT345" s="41"/>
      <c r="AU345" s="72">
        <f t="shared" si="1034"/>
        <v>0</v>
      </c>
      <c r="AV345" s="222"/>
      <c r="AW345" s="199" t="s">
        <v>379</v>
      </c>
      <c r="AX345" s="7" t="s">
        <v>380</v>
      </c>
      <c r="AY345" s="188"/>
      <c r="AZ345" s="39"/>
      <c r="BA345" s="58"/>
      <c r="BB345" s="179">
        <f t="shared" si="993"/>
        <v>0</v>
      </c>
      <c r="BC345" s="163">
        <f t="shared" si="1008"/>
        <v>0</v>
      </c>
      <c r="BD345" s="40"/>
      <c r="BE345" s="58"/>
      <c r="BF345" s="179">
        <f t="shared" si="994"/>
        <v>0</v>
      </c>
      <c r="BG345" s="163">
        <f t="shared" si="1009"/>
        <v>0</v>
      </c>
      <c r="BH345" s="40" t="s">
        <v>94</v>
      </c>
      <c r="BI345" s="885">
        <v>0.1</v>
      </c>
      <c r="BJ345" s="163">
        <f t="shared" si="995"/>
        <v>3.6550000000000006E-2</v>
      </c>
      <c r="BK345" s="40"/>
      <c r="BL345" s="61"/>
      <c r="BM345" s="179">
        <f t="shared" ref="BM345:BM379" si="1055">IF(BK345="&lt;",BL345/2*$B345/1000,BL345*$B345/1000)</f>
        <v>0</v>
      </c>
      <c r="BN345" s="163">
        <f t="shared" ref="BN345:BN378" si="1056">IF(BL345=0,0,IF(COUNT(B345)=0,0,(SUM(B345)*BL345/1000)))</f>
        <v>0</v>
      </c>
      <c r="BO345" s="39"/>
      <c r="BP345" s="57"/>
      <c r="BQ345" s="179">
        <f t="shared" ref="BQ345:BQ379" si="1057">IF(BO345="&lt;",BP345/2*$B345/1000,BP345*$B345/1000)</f>
        <v>0</v>
      </c>
      <c r="BR345" s="163">
        <f t="shared" ref="BR345:BR378" si="1058">IF(BP345=0,0,IF(COUNT(B345)=0,0,(SUM(B345)*BP345/1000)))</f>
        <v>0</v>
      </c>
      <c r="BS345" s="39"/>
      <c r="BT345" s="62"/>
      <c r="BU345" s="179">
        <f t="shared" ref="BU345:BU379" si="1059">IF(BS345="&lt;",BT345/2*$B345/1000,BT345*$B345/1000)</f>
        <v>0</v>
      </c>
      <c r="BV345" s="163">
        <f t="shared" ref="BV345:BV378" si="1060">IF(BT345=0,0,IF(COUNT(B345)=0,0,(SUM(B345)*BT345/1000)))</f>
        <v>0</v>
      </c>
      <c r="BW345" s="39"/>
      <c r="BX345" s="56"/>
      <c r="BY345" s="178">
        <f t="shared" si="960"/>
        <v>0</v>
      </c>
      <c r="BZ345" s="163">
        <f t="shared" si="961"/>
        <v>0</v>
      </c>
      <c r="CA345" s="40"/>
      <c r="CB345" s="58"/>
      <c r="CC345" s="179">
        <f t="shared" si="996"/>
        <v>0</v>
      </c>
      <c r="CD345" s="163">
        <f t="shared" si="1010"/>
        <v>0</v>
      </c>
      <c r="CE345" s="39"/>
      <c r="CF345" s="62"/>
      <c r="CG345" s="179">
        <f t="shared" si="997"/>
        <v>0</v>
      </c>
      <c r="CH345" s="163">
        <f t="shared" si="1011"/>
        <v>0</v>
      </c>
      <c r="CI345" s="39"/>
      <c r="CJ345" s="56"/>
      <c r="CK345" s="178">
        <f t="shared" si="998"/>
        <v>0</v>
      </c>
      <c r="CL345" s="163">
        <f t="shared" si="1012"/>
        <v>0</v>
      </c>
      <c r="CM345" s="40"/>
      <c r="CN345" s="86"/>
      <c r="CO345" s="179">
        <f t="shared" si="999"/>
        <v>0</v>
      </c>
      <c r="CP345" s="163">
        <f t="shared" si="1013"/>
        <v>0</v>
      </c>
      <c r="CQ345" s="228" t="s">
        <v>94</v>
      </c>
      <c r="CR345" s="61">
        <v>0.01</v>
      </c>
      <c r="CS345" s="167">
        <f t="shared" si="1000"/>
        <v>3.6550000000000003E-3</v>
      </c>
      <c r="CT345" s="40"/>
      <c r="CU345" s="59"/>
      <c r="CV345" s="179">
        <f t="shared" si="1001"/>
        <v>0</v>
      </c>
      <c r="CW345" s="163">
        <f t="shared" si="1014"/>
        <v>0</v>
      </c>
      <c r="CX345" s="39"/>
      <c r="CY345" s="189"/>
      <c r="CZ345" s="179">
        <f t="shared" ref="CZ345:CZ379" si="1061">IF(CX345="&lt;",CY345/2*$B345/1000,CY345*$B345/1000)</f>
        <v>0</v>
      </c>
      <c r="DA345" s="163">
        <f t="shared" ref="DA345:DA378" si="1062">IF(CY345=0,0,IF(COUNT(B345)=0,0,(SUM(B345)*CY345/1000)))</f>
        <v>0</v>
      </c>
      <c r="DB345" s="39"/>
      <c r="DC345" s="63"/>
      <c r="DD345" s="179">
        <f t="shared" ref="DD345:DD379" si="1063">IF(DB345="&lt;",DC345/2*$B345/1000,DC345*$B345/1000)</f>
        <v>0</v>
      </c>
      <c r="DE345" s="163">
        <f t="shared" ref="DE345:DE378" si="1064">IF(DC345=0,0,IF(COUNT(B345)=0,0,(SUM(B345)*DC345/1000)))</f>
        <v>0</v>
      </c>
      <c r="DF345" s="39"/>
      <c r="DG345" s="62"/>
      <c r="DH345" s="729">
        <f t="shared" si="1004"/>
        <v>0</v>
      </c>
      <c r="DI345" s="72">
        <f t="shared" si="1017"/>
        <v>0</v>
      </c>
      <c r="DJ345" s="40"/>
      <c r="DK345" s="59"/>
      <c r="DL345" s="163">
        <f t="shared" si="1005"/>
        <v>0</v>
      </c>
      <c r="DM345" s="178">
        <f t="shared" si="1018"/>
        <v>0</v>
      </c>
      <c r="DN345" s="39"/>
      <c r="DO345" s="63"/>
      <c r="DP345" s="179">
        <f t="shared" ref="DP345:DP379" si="1065">IF(DN345="&lt;",DO345/2*$B345/1000,DO345*$B345/1000)</f>
        <v>0</v>
      </c>
      <c r="DQ345" s="221">
        <f t="shared" ref="DQ345:DQ378" si="1066">IF(DO345=0,0,IF(COUNT(B345)=0,0,(SUM(B345)*DO345/1000)))</f>
        <v>0</v>
      </c>
      <c r="DR345" s="305"/>
    </row>
    <row r="346" spans="1:123" outlineLevel="1" x14ac:dyDescent="0.25">
      <c r="A346" s="46">
        <f t="shared" si="1050"/>
        <v>43433</v>
      </c>
      <c r="B346" s="23"/>
      <c r="C346" s="185">
        <v>8.1</v>
      </c>
      <c r="D346" s="24">
        <v>1</v>
      </c>
      <c r="E346" s="26">
        <v>1871</v>
      </c>
      <c r="F346" s="26">
        <f t="shared" si="1019"/>
        <v>1871</v>
      </c>
      <c r="G346" s="163">
        <f t="shared" si="1020"/>
        <v>0</v>
      </c>
      <c r="H346" s="24">
        <v>1</v>
      </c>
      <c r="I346" s="26">
        <v>507</v>
      </c>
      <c r="J346" s="26">
        <f t="shared" si="1021"/>
        <v>507</v>
      </c>
      <c r="K346" s="163">
        <f t="shared" si="1022"/>
        <v>0</v>
      </c>
      <c r="L346" s="49">
        <v>89.3</v>
      </c>
      <c r="M346" s="41">
        <v>134.30000000000001</v>
      </c>
      <c r="N346" s="26">
        <v>44</v>
      </c>
      <c r="O346" s="26">
        <f t="shared" si="1023"/>
        <v>1022.7272727272731</v>
      </c>
      <c r="P346" s="163">
        <f t="shared" si="1024"/>
        <v>0</v>
      </c>
      <c r="Q346" s="24">
        <v>10</v>
      </c>
      <c r="R346" s="41">
        <v>3.62</v>
      </c>
      <c r="S346" s="41">
        <f t="shared" si="1025"/>
        <v>36.200000000000003</v>
      </c>
      <c r="T346" s="168">
        <f t="shared" si="1026"/>
        <v>0</v>
      </c>
      <c r="U346" s="28"/>
      <c r="V346" s="221">
        <f t="shared" ref="V346" si="1067">IF(U346=0,0,AVERAGE(B344:B346)*(U346)/1000)</f>
        <v>0</v>
      </c>
      <c r="W346" s="185">
        <v>9.1</v>
      </c>
      <c r="X346" s="27">
        <v>1</v>
      </c>
      <c r="Y346" s="26">
        <v>510</v>
      </c>
      <c r="Z346" s="186">
        <f t="shared" si="1028"/>
        <v>510</v>
      </c>
      <c r="AA346" s="221">
        <f t="shared" si="1036"/>
        <v>0</v>
      </c>
      <c r="AB346" s="49">
        <v>88</v>
      </c>
      <c r="AC346" s="41">
        <v>89.2</v>
      </c>
      <c r="AD346" s="26">
        <v>98</v>
      </c>
      <c r="AE346" s="186">
        <f t="shared" si="1029"/>
        <v>12.244897959183701</v>
      </c>
      <c r="AF346" s="163">
        <f t="shared" si="1037"/>
        <v>0</v>
      </c>
      <c r="AG346" s="224">
        <v>1</v>
      </c>
      <c r="AH346" s="41">
        <v>0.28799999999999998</v>
      </c>
      <c r="AI346" s="187">
        <f t="shared" si="1030"/>
        <v>0.28799999999999998</v>
      </c>
      <c r="AJ346" s="168">
        <f t="shared" si="1038"/>
        <v>0</v>
      </c>
      <c r="AK346" s="870"/>
      <c r="AL346" s="731"/>
      <c r="AM346" s="163">
        <f t="shared" ref="AM346" si="1068">IF(AL346=0,0,AVERAGE(B341:B346)*(AL346)/1000)</f>
        <v>0</v>
      </c>
      <c r="AN346" s="29">
        <f t="shared" si="976"/>
        <v>0</v>
      </c>
      <c r="AO346" s="25">
        <f t="shared" si="1032"/>
        <v>0</v>
      </c>
      <c r="AP346" s="273">
        <f t="shared" si="1033"/>
        <v>0</v>
      </c>
      <c r="AQ346" s="259"/>
      <c r="AR346" s="49"/>
      <c r="AS346" s="41"/>
      <c r="AT346" s="41"/>
      <c r="AU346" s="71">
        <f t="shared" si="1034"/>
        <v>0</v>
      </c>
      <c r="AV346" s="222"/>
      <c r="AW346" s="199"/>
      <c r="AX346" s="7"/>
      <c r="AY346" s="188"/>
      <c r="AZ346" s="39"/>
      <c r="BA346" s="58"/>
      <c r="BB346" s="179">
        <f t="shared" si="993"/>
        <v>0</v>
      </c>
      <c r="BC346" s="163">
        <f t="shared" si="1008"/>
        <v>0</v>
      </c>
      <c r="BD346" s="40"/>
      <c r="BE346" s="58"/>
      <c r="BF346" s="179">
        <f t="shared" si="994"/>
        <v>0</v>
      </c>
      <c r="BG346" s="163">
        <f t="shared" si="1009"/>
        <v>0</v>
      </c>
      <c r="BH346" s="40" t="s">
        <v>94</v>
      </c>
      <c r="BI346" s="885">
        <v>0.01</v>
      </c>
      <c r="BJ346" s="163">
        <f t="shared" si="995"/>
        <v>0</v>
      </c>
      <c r="BK346" s="40"/>
      <c r="BL346" s="61"/>
      <c r="BM346" s="179">
        <f t="shared" si="1055"/>
        <v>0</v>
      </c>
      <c r="BN346" s="163">
        <f t="shared" si="1056"/>
        <v>0</v>
      </c>
      <c r="BO346" s="39"/>
      <c r="BP346" s="57"/>
      <c r="BQ346" s="179">
        <f t="shared" si="1057"/>
        <v>0</v>
      </c>
      <c r="BR346" s="163">
        <f t="shared" si="1058"/>
        <v>0</v>
      </c>
      <c r="BS346" s="39"/>
      <c r="BT346" s="62"/>
      <c r="BU346" s="179">
        <f t="shared" si="1059"/>
        <v>0</v>
      </c>
      <c r="BV346" s="163">
        <f t="shared" si="1060"/>
        <v>0</v>
      </c>
      <c r="BW346" s="39"/>
      <c r="BX346" s="56"/>
      <c r="BY346" s="178">
        <f t="shared" ref="BY346:BY379" si="1069">IF(BW346="&lt;",BX346/2*$B346/1000,BX346*$B346/1000)</f>
        <v>0</v>
      </c>
      <c r="BZ346" s="163">
        <f t="shared" ref="BZ346:BZ378" si="1070">IF(BX346=0,0,IF(COUNT(B346)=0,0,(SUM(B346)*BX346/1000)))</f>
        <v>0</v>
      </c>
      <c r="CA346" s="40"/>
      <c r="CB346" s="58"/>
      <c r="CC346" s="179">
        <f t="shared" si="996"/>
        <v>0</v>
      </c>
      <c r="CD346" s="163">
        <f t="shared" si="1010"/>
        <v>0</v>
      </c>
      <c r="CE346" s="39"/>
      <c r="CF346" s="62"/>
      <c r="CG346" s="179">
        <f t="shared" ref="CG346:CG379" si="1071">IF(CE346="&lt;",CF346/2*$B346/1000,CF346*$B346/1000)</f>
        <v>0</v>
      </c>
      <c r="CH346" s="163">
        <f t="shared" ref="CH346:CH378" si="1072">IF(CF346=0,0,IF(COUNT(B346)=0,0,(SUM(B346)*CF346/1000)))</f>
        <v>0</v>
      </c>
      <c r="CI346" s="39"/>
      <c r="CJ346" s="56"/>
      <c r="CK346" s="178">
        <f t="shared" si="998"/>
        <v>0</v>
      </c>
      <c r="CL346" s="163">
        <f t="shared" si="1012"/>
        <v>0</v>
      </c>
      <c r="CM346" s="40"/>
      <c r="CN346" s="86"/>
      <c r="CO346" s="179">
        <f t="shared" si="999"/>
        <v>0</v>
      </c>
      <c r="CP346" s="163">
        <f t="shared" si="1013"/>
        <v>0</v>
      </c>
      <c r="CQ346" s="228"/>
      <c r="CR346" s="61"/>
      <c r="CS346" s="167">
        <f t="shared" si="1000"/>
        <v>0</v>
      </c>
      <c r="CT346" s="40"/>
      <c r="CU346" s="59"/>
      <c r="CV346" s="179">
        <f t="shared" si="1001"/>
        <v>0</v>
      </c>
      <c r="CW346" s="163">
        <f t="shared" si="1014"/>
        <v>0</v>
      </c>
      <c r="CX346" s="39"/>
      <c r="CY346" s="189"/>
      <c r="CZ346" s="179">
        <f t="shared" si="1061"/>
        <v>0</v>
      </c>
      <c r="DA346" s="163">
        <f t="shared" si="1062"/>
        <v>0</v>
      </c>
      <c r="DB346" s="39"/>
      <c r="DC346" s="63"/>
      <c r="DD346" s="179">
        <f t="shared" si="1063"/>
        <v>0</v>
      </c>
      <c r="DE346" s="163">
        <f t="shared" si="1064"/>
        <v>0</v>
      </c>
      <c r="DF346" s="39"/>
      <c r="DG346" s="62"/>
      <c r="DH346" s="729">
        <f t="shared" si="1004"/>
        <v>0</v>
      </c>
      <c r="DI346" s="72">
        <f t="shared" si="1017"/>
        <v>0</v>
      </c>
      <c r="DJ346" s="40"/>
      <c r="DK346" s="59"/>
      <c r="DL346" s="163">
        <f t="shared" si="1005"/>
        <v>0</v>
      </c>
      <c r="DM346" s="178">
        <f t="shared" si="1018"/>
        <v>0</v>
      </c>
      <c r="DN346" s="39"/>
      <c r="DO346" s="63"/>
      <c r="DP346" s="179">
        <f t="shared" si="1065"/>
        <v>0</v>
      </c>
      <c r="DQ346" s="221">
        <f t="shared" si="1066"/>
        <v>0</v>
      </c>
      <c r="DR346" s="305"/>
    </row>
    <row r="347" spans="1:123" outlineLevel="1" x14ac:dyDescent="0.25">
      <c r="A347" s="46">
        <f t="shared" si="1050"/>
        <v>43434</v>
      </c>
      <c r="B347" s="23"/>
      <c r="C347" s="185">
        <v>7.7</v>
      </c>
      <c r="D347" s="24">
        <v>1</v>
      </c>
      <c r="E347" s="26">
        <v>2693</v>
      </c>
      <c r="F347" s="26">
        <f t="shared" si="1019"/>
        <v>2693</v>
      </c>
      <c r="G347" s="163">
        <f t="shared" si="1020"/>
        <v>0</v>
      </c>
      <c r="H347" s="24">
        <v>1</v>
      </c>
      <c r="I347" s="26">
        <v>449</v>
      </c>
      <c r="J347" s="26">
        <f t="shared" si="1021"/>
        <v>449</v>
      </c>
      <c r="K347" s="163">
        <f t="shared" si="1022"/>
        <v>0</v>
      </c>
      <c r="L347" s="49">
        <v>90.8</v>
      </c>
      <c r="M347" s="41">
        <v>169.7</v>
      </c>
      <c r="N347" s="26">
        <v>36</v>
      </c>
      <c r="O347" s="26">
        <f t="shared" si="1023"/>
        <v>2191.6666666666661</v>
      </c>
      <c r="P347" s="163">
        <f t="shared" si="1024"/>
        <v>0</v>
      </c>
      <c r="Q347" s="24">
        <v>10</v>
      </c>
      <c r="R347" s="41">
        <v>4.21</v>
      </c>
      <c r="S347" s="41">
        <f t="shared" si="1025"/>
        <v>42.1</v>
      </c>
      <c r="T347" s="168">
        <f t="shared" si="1026"/>
        <v>0</v>
      </c>
      <c r="U347" s="28"/>
      <c r="V347" s="221">
        <f t="shared" ref="V347" si="1073">IF(U347=0,0,IF(COUNT(B347)=0,0,(AVERAGE(B347)*U347/1000)))</f>
        <v>0</v>
      </c>
      <c r="W347" s="185">
        <v>9.1</v>
      </c>
      <c r="X347" s="27">
        <v>1</v>
      </c>
      <c r="Y347" s="26">
        <v>363</v>
      </c>
      <c r="Z347" s="186">
        <f t="shared" si="1028"/>
        <v>363</v>
      </c>
      <c r="AA347" s="221">
        <f t="shared" si="1036"/>
        <v>0</v>
      </c>
      <c r="AB347" s="49">
        <v>88.5</v>
      </c>
      <c r="AC347" s="41">
        <v>89.8</v>
      </c>
      <c r="AD347" s="26">
        <v>96.5</v>
      </c>
      <c r="AE347" s="186">
        <f t="shared" si="1029"/>
        <v>13.471502590673547</v>
      </c>
      <c r="AF347" s="163">
        <f t="shared" si="1037"/>
        <v>0</v>
      </c>
      <c r="AG347" s="224">
        <v>1</v>
      </c>
      <c r="AH347" s="41">
        <v>0.46300000000000002</v>
      </c>
      <c r="AI347" s="187">
        <f t="shared" si="1030"/>
        <v>0.46300000000000002</v>
      </c>
      <c r="AJ347" s="168">
        <f t="shared" si="1038"/>
        <v>0</v>
      </c>
      <c r="AK347" s="870"/>
      <c r="AL347" s="731"/>
      <c r="AM347" s="163">
        <f t="shared" ref="AM347" si="1074">IF(AL347=0,0,AVERAGE(B340:B347)*(AL347)/1000)</f>
        <v>0</v>
      </c>
      <c r="AN347" s="29">
        <f t="shared" si="976"/>
        <v>0</v>
      </c>
      <c r="AO347" s="25">
        <f t="shared" si="1032"/>
        <v>0</v>
      </c>
      <c r="AP347" s="273">
        <f t="shared" si="1033"/>
        <v>0</v>
      </c>
      <c r="AQ347" s="73"/>
      <c r="AR347" s="49"/>
      <c r="AS347" s="41"/>
      <c r="AT347" s="41"/>
      <c r="AU347" s="72">
        <f t="shared" si="1034"/>
        <v>0</v>
      </c>
      <c r="AV347" s="222"/>
      <c r="AW347" s="199"/>
      <c r="AX347" s="7"/>
      <c r="AY347" s="188"/>
      <c r="AZ347" s="39"/>
      <c r="BA347" s="58"/>
      <c r="BB347" s="179">
        <f t="shared" si="993"/>
        <v>0</v>
      </c>
      <c r="BC347" s="163">
        <f t="shared" si="1008"/>
        <v>0</v>
      </c>
      <c r="BD347" s="40"/>
      <c r="BE347" s="58"/>
      <c r="BF347" s="179">
        <f t="shared" si="994"/>
        <v>0</v>
      </c>
      <c r="BG347" s="163">
        <f t="shared" si="1009"/>
        <v>0</v>
      </c>
      <c r="BH347" s="40" t="s">
        <v>94</v>
      </c>
      <c r="BI347" s="885">
        <v>0.01</v>
      </c>
      <c r="BJ347" s="163">
        <f t="shared" si="995"/>
        <v>0</v>
      </c>
      <c r="BK347" s="40"/>
      <c r="BL347" s="61"/>
      <c r="BM347" s="179">
        <f t="shared" si="1055"/>
        <v>0</v>
      </c>
      <c r="BN347" s="163">
        <f t="shared" si="1056"/>
        <v>0</v>
      </c>
      <c r="BO347" s="39"/>
      <c r="BP347" s="57"/>
      <c r="BQ347" s="179">
        <f t="shared" si="1057"/>
        <v>0</v>
      </c>
      <c r="BR347" s="163">
        <f t="shared" si="1058"/>
        <v>0</v>
      </c>
      <c r="BS347" s="39"/>
      <c r="BT347" s="62"/>
      <c r="BU347" s="179">
        <f t="shared" si="1059"/>
        <v>0</v>
      </c>
      <c r="BV347" s="163">
        <f t="shared" si="1060"/>
        <v>0</v>
      </c>
      <c r="BW347" s="39"/>
      <c r="BX347" s="56"/>
      <c r="BY347" s="178">
        <f t="shared" si="1069"/>
        <v>0</v>
      </c>
      <c r="BZ347" s="163">
        <f t="shared" si="1070"/>
        <v>0</v>
      </c>
      <c r="CA347" s="40"/>
      <c r="CB347" s="58"/>
      <c r="CC347" s="179">
        <f t="shared" si="996"/>
        <v>0</v>
      </c>
      <c r="CD347" s="163">
        <f t="shared" si="1010"/>
        <v>0</v>
      </c>
      <c r="CE347" s="39"/>
      <c r="CF347" s="62"/>
      <c r="CG347" s="179">
        <f t="shared" si="1071"/>
        <v>0</v>
      </c>
      <c r="CH347" s="163">
        <f t="shared" si="1072"/>
        <v>0</v>
      </c>
      <c r="CI347" s="39"/>
      <c r="CJ347" s="56"/>
      <c r="CK347" s="178">
        <f t="shared" si="998"/>
        <v>0</v>
      </c>
      <c r="CL347" s="163">
        <f t="shared" si="1012"/>
        <v>0</v>
      </c>
      <c r="CM347" s="40"/>
      <c r="CN347" s="86"/>
      <c r="CO347" s="179">
        <f t="shared" si="999"/>
        <v>0</v>
      </c>
      <c r="CP347" s="163">
        <f t="shared" si="1013"/>
        <v>0</v>
      </c>
      <c r="CQ347" s="228"/>
      <c r="CR347" s="61"/>
      <c r="CS347" s="167">
        <f t="shared" si="1000"/>
        <v>0</v>
      </c>
      <c r="CT347" s="40"/>
      <c r="CU347" s="59"/>
      <c r="CV347" s="179">
        <f t="shared" si="1001"/>
        <v>0</v>
      </c>
      <c r="CW347" s="163">
        <f t="shared" si="1014"/>
        <v>0</v>
      </c>
      <c r="CX347" s="39"/>
      <c r="CY347" s="189"/>
      <c r="CZ347" s="179">
        <f t="shared" si="1061"/>
        <v>0</v>
      </c>
      <c r="DA347" s="163">
        <f t="shared" si="1062"/>
        <v>0</v>
      </c>
      <c r="DB347" s="39"/>
      <c r="DC347" s="63"/>
      <c r="DD347" s="179">
        <f t="shared" si="1063"/>
        <v>0</v>
      </c>
      <c r="DE347" s="163">
        <f t="shared" si="1064"/>
        <v>0</v>
      </c>
      <c r="DF347" s="39"/>
      <c r="DG347" s="62"/>
      <c r="DH347" s="729">
        <f t="shared" si="1004"/>
        <v>0</v>
      </c>
      <c r="DI347" s="72">
        <f t="shared" si="1017"/>
        <v>0</v>
      </c>
      <c r="DJ347" s="40"/>
      <c r="DK347" s="59"/>
      <c r="DL347" s="163">
        <f t="shared" si="1005"/>
        <v>0</v>
      </c>
      <c r="DM347" s="178">
        <f t="shared" si="1018"/>
        <v>0</v>
      </c>
      <c r="DN347" s="39"/>
      <c r="DO347" s="63"/>
      <c r="DP347" s="179">
        <f t="shared" si="1065"/>
        <v>0</v>
      </c>
      <c r="DQ347" s="221">
        <f t="shared" si="1066"/>
        <v>0</v>
      </c>
      <c r="DR347" s="305"/>
      <c r="DS347" s="67"/>
    </row>
    <row r="348" spans="1:123" x14ac:dyDescent="0.25">
      <c r="A348" s="46">
        <f t="shared" si="1050"/>
        <v>43435</v>
      </c>
      <c r="B348" s="23">
        <v>721</v>
      </c>
      <c r="C348" s="185">
        <v>8.8000000000000007</v>
      </c>
      <c r="D348" s="24">
        <v>1</v>
      </c>
      <c r="E348" s="26">
        <v>1963</v>
      </c>
      <c r="F348" s="26">
        <f t="shared" si="1019"/>
        <v>1963</v>
      </c>
      <c r="G348" s="163">
        <f t="shared" si="1020"/>
        <v>1415.3230000000001</v>
      </c>
      <c r="H348" s="24">
        <v>1</v>
      </c>
      <c r="I348" s="26">
        <v>950</v>
      </c>
      <c r="J348" s="26">
        <f t="shared" si="1021"/>
        <v>950</v>
      </c>
      <c r="K348" s="163">
        <f t="shared" si="1022"/>
        <v>684.95</v>
      </c>
      <c r="L348" s="49">
        <v>90</v>
      </c>
      <c r="M348" s="41">
        <v>137.80000000000001</v>
      </c>
      <c r="N348" s="26">
        <v>48</v>
      </c>
      <c r="O348" s="26">
        <f t="shared" si="1023"/>
        <v>995.8333333333336</v>
      </c>
      <c r="P348" s="163">
        <f t="shared" si="1024"/>
        <v>717.99583333333351</v>
      </c>
      <c r="Q348" s="24">
        <v>10</v>
      </c>
      <c r="R348" s="41">
        <v>2.42</v>
      </c>
      <c r="S348" s="41">
        <f t="shared" si="1025"/>
        <v>24.2</v>
      </c>
      <c r="T348" s="168">
        <f t="shared" si="1026"/>
        <v>17.4482</v>
      </c>
      <c r="U348" s="28"/>
      <c r="V348" s="221">
        <f t="shared" ref="V348" si="1075">IF(U348=0,0,AVERAGE(B346:B348)*(U348)/1000)</f>
        <v>0</v>
      </c>
      <c r="W348" s="185">
        <v>9.1</v>
      </c>
      <c r="X348" s="27">
        <v>1</v>
      </c>
      <c r="Y348" s="26">
        <v>705</v>
      </c>
      <c r="Z348" s="186">
        <f t="shared" si="1028"/>
        <v>705</v>
      </c>
      <c r="AA348" s="221">
        <f t="shared" si="1036"/>
        <v>508.30500000000001</v>
      </c>
      <c r="AB348" s="49">
        <v>90.1</v>
      </c>
      <c r="AC348" s="41">
        <v>91.1</v>
      </c>
      <c r="AD348" s="26">
        <v>88</v>
      </c>
      <c r="AE348" s="186">
        <f t="shared" si="1029"/>
        <v>11.363636363636363</v>
      </c>
      <c r="AF348" s="163">
        <f t="shared" si="1037"/>
        <v>8.1931818181818183</v>
      </c>
      <c r="AG348" s="224">
        <v>1</v>
      </c>
      <c r="AH348" s="41">
        <v>0.54200000000000004</v>
      </c>
      <c r="AI348" s="187">
        <f t="shared" si="1030"/>
        <v>0.54200000000000004</v>
      </c>
      <c r="AJ348" s="168">
        <f t="shared" si="1038"/>
        <v>0.39078200000000002</v>
      </c>
      <c r="AK348" s="870"/>
      <c r="AL348" s="731"/>
      <c r="AM348" s="163">
        <f t="shared" ref="AM348" si="1076">IF(AL348=0,0,AVERAGE(B343:B348)*(AL348)/1000)</f>
        <v>0</v>
      </c>
      <c r="AN348" s="29">
        <f t="shared" si="976"/>
        <v>64.085583290881303</v>
      </c>
      <c r="AO348" s="25">
        <f t="shared" si="1032"/>
        <v>98.858881704069987</v>
      </c>
      <c r="AP348" s="273">
        <f t="shared" si="1033"/>
        <v>97.760330578512395</v>
      </c>
      <c r="AQ348" s="259">
        <v>54.75</v>
      </c>
      <c r="AR348" s="49"/>
      <c r="AS348" s="41"/>
      <c r="AT348" s="41"/>
      <c r="AU348" s="71">
        <f t="shared" si="1034"/>
        <v>0</v>
      </c>
      <c r="AV348" s="222"/>
      <c r="AW348" s="199"/>
      <c r="AX348" s="7" t="s">
        <v>381</v>
      </c>
      <c r="AY348" s="188"/>
      <c r="AZ348" s="39"/>
      <c r="BA348" s="58"/>
      <c r="BB348" s="179">
        <f t="shared" si="993"/>
        <v>0</v>
      </c>
      <c r="BC348" s="163">
        <f t="shared" si="1008"/>
        <v>0</v>
      </c>
      <c r="BD348" s="40"/>
      <c r="BE348" s="58"/>
      <c r="BF348" s="179">
        <f t="shared" si="994"/>
        <v>0</v>
      </c>
      <c r="BG348" s="163">
        <f t="shared" si="1009"/>
        <v>0</v>
      </c>
      <c r="BH348" s="40" t="s">
        <v>94</v>
      </c>
      <c r="BI348" s="885">
        <v>0.01</v>
      </c>
      <c r="BJ348" s="163">
        <f t="shared" si="995"/>
        <v>3.6050000000000001E-3</v>
      </c>
      <c r="BK348" s="40"/>
      <c r="BL348" s="61"/>
      <c r="BM348" s="179">
        <f t="shared" si="1055"/>
        <v>0</v>
      </c>
      <c r="BN348" s="163">
        <f t="shared" si="1056"/>
        <v>0</v>
      </c>
      <c r="BO348" s="39"/>
      <c r="BP348" s="57"/>
      <c r="BQ348" s="179">
        <f t="shared" si="1057"/>
        <v>0</v>
      </c>
      <c r="BR348" s="163">
        <f t="shared" si="1058"/>
        <v>0</v>
      </c>
      <c r="BS348" s="39"/>
      <c r="BT348" s="62"/>
      <c r="BU348" s="179">
        <f t="shared" si="1059"/>
        <v>0</v>
      </c>
      <c r="BV348" s="163">
        <f t="shared" si="1060"/>
        <v>0</v>
      </c>
      <c r="BW348" s="39"/>
      <c r="BX348" s="56"/>
      <c r="BY348" s="178">
        <f t="shared" si="1069"/>
        <v>0</v>
      </c>
      <c r="BZ348" s="163">
        <f t="shared" si="1070"/>
        <v>0</v>
      </c>
      <c r="CA348" s="40"/>
      <c r="CB348" s="58"/>
      <c r="CC348" s="179">
        <f t="shared" si="996"/>
        <v>0</v>
      </c>
      <c r="CD348" s="163">
        <f t="shared" si="1010"/>
        <v>0</v>
      </c>
      <c r="CE348" s="39"/>
      <c r="CF348" s="62"/>
      <c r="CG348" s="179">
        <f t="shared" si="1071"/>
        <v>0</v>
      </c>
      <c r="CH348" s="163">
        <f t="shared" si="1072"/>
        <v>0</v>
      </c>
      <c r="CI348" s="39"/>
      <c r="CJ348" s="56"/>
      <c r="CK348" s="178">
        <f t="shared" si="998"/>
        <v>0</v>
      </c>
      <c r="CL348" s="163">
        <f t="shared" si="1012"/>
        <v>0</v>
      </c>
      <c r="CM348" s="40"/>
      <c r="CN348" s="86"/>
      <c r="CO348" s="179">
        <f t="shared" si="999"/>
        <v>0</v>
      </c>
      <c r="CP348" s="163">
        <f t="shared" si="1013"/>
        <v>0</v>
      </c>
      <c r="CQ348" s="228" t="s">
        <v>94</v>
      </c>
      <c r="CR348" s="61">
        <v>0.01</v>
      </c>
      <c r="CS348" s="167">
        <f t="shared" si="1000"/>
        <v>3.6050000000000001E-3</v>
      </c>
      <c r="CT348" s="40"/>
      <c r="CU348" s="59"/>
      <c r="CV348" s="179">
        <f t="shared" si="1001"/>
        <v>0</v>
      </c>
      <c r="CW348" s="163">
        <f t="shared" si="1014"/>
        <v>0</v>
      </c>
      <c r="CX348" s="39"/>
      <c r="CY348" s="189"/>
      <c r="CZ348" s="179">
        <f t="shared" si="1061"/>
        <v>0</v>
      </c>
      <c r="DA348" s="163">
        <f t="shared" si="1062"/>
        <v>0</v>
      </c>
      <c r="DB348" s="39"/>
      <c r="DC348" s="63"/>
      <c r="DD348" s="179">
        <f t="shared" si="1063"/>
        <v>0</v>
      </c>
      <c r="DE348" s="163">
        <f t="shared" si="1064"/>
        <v>0</v>
      </c>
      <c r="DF348" s="39"/>
      <c r="DG348" s="62"/>
      <c r="DH348" s="729">
        <f t="shared" si="1004"/>
        <v>0</v>
      </c>
      <c r="DI348" s="72">
        <f t="shared" si="1017"/>
        <v>0</v>
      </c>
      <c r="DJ348" s="40"/>
      <c r="DK348" s="59"/>
      <c r="DL348" s="163">
        <f t="shared" si="1005"/>
        <v>0</v>
      </c>
      <c r="DM348" s="178">
        <f t="shared" si="1018"/>
        <v>0</v>
      </c>
      <c r="DN348" s="39"/>
      <c r="DO348" s="63"/>
      <c r="DP348" s="179">
        <f t="shared" si="1065"/>
        <v>0</v>
      </c>
      <c r="DQ348" s="221">
        <f t="shared" si="1066"/>
        <v>0</v>
      </c>
      <c r="DR348" s="305"/>
      <c r="DS348" s="67"/>
    </row>
    <row r="349" spans="1:123" outlineLevel="1" x14ac:dyDescent="0.25">
      <c r="A349" s="46">
        <f t="shared" si="1050"/>
        <v>43436</v>
      </c>
      <c r="B349" s="23"/>
      <c r="C349" s="185"/>
      <c r="D349" s="24">
        <v>1</v>
      </c>
      <c r="E349" s="26"/>
      <c r="F349" s="26">
        <f t="shared" si="1019"/>
        <v>0</v>
      </c>
      <c r="G349" s="163">
        <f t="shared" si="1020"/>
        <v>0</v>
      </c>
      <c r="H349" s="24">
        <v>1</v>
      </c>
      <c r="I349" s="26"/>
      <c r="J349" s="26">
        <f t="shared" si="1021"/>
        <v>0</v>
      </c>
      <c r="K349" s="163">
        <f t="shared" si="1022"/>
        <v>0</v>
      </c>
      <c r="L349" s="49"/>
      <c r="M349" s="41"/>
      <c r="N349" s="26">
        <v>30</v>
      </c>
      <c r="O349" s="26">
        <f t="shared" si="1023"/>
        <v>0</v>
      </c>
      <c r="P349" s="163">
        <f t="shared" si="1024"/>
        <v>0</v>
      </c>
      <c r="Q349" s="24">
        <v>20</v>
      </c>
      <c r="R349" s="41"/>
      <c r="S349" s="41">
        <f t="shared" si="1025"/>
        <v>0</v>
      </c>
      <c r="T349" s="168">
        <f t="shared" si="1026"/>
        <v>0</v>
      </c>
      <c r="U349" s="28"/>
      <c r="V349" s="221">
        <f t="shared" ref="V349" si="1077">IF(U349=0,0,IF(COUNT(B349)=0,0,(AVERAGE(B349)*U349/1000)))</f>
        <v>0</v>
      </c>
      <c r="W349" s="185"/>
      <c r="X349" s="27">
        <v>1</v>
      </c>
      <c r="Y349" s="26"/>
      <c r="Z349" s="186">
        <f t="shared" si="1028"/>
        <v>0</v>
      </c>
      <c r="AA349" s="221">
        <f t="shared" si="1036"/>
        <v>0</v>
      </c>
      <c r="AB349" s="49"/>
      <c r="AC349" s="41"/>
      <c r="AD349" s="26">
        <v>100</v>
      </c>
      <c r="AE349" s="186">
        <f t="shared" si="1029"/>
        <v>0</v>
      </c>
      <c r="AF349" s="163">
        <f t="shared" si="1037"/>
        <v>0</v>
      </c>
      <c r="AG349" s="224">
        <v>1</v>
      </c>
      <c r="AH349" s="41"/>
      <c r="AI349" s="187">
        <f t="shared" si="1030"/>
        <v>0</v>
      </c>
      <c r="AJ349" s="168">
        <f t="shared" si="1038"/>
        <v>0</v>
      </c>
      <c r="AK349" s="870"/>
      <c r="AL349" s="731"/>
      <c r="AM349" s="163">
        <f t="shared" ref="AM349" si="1078">IF(AL349=0,0,AVERAGE(B342:B349)*(AL349)/1000)</f>
        <v>0</v>
      </c>
      <c r="AN349" s="29">
        <f t="shared" si="976"/>
        <v>0</v>
      </c>
      <c r="AO349" s="25">
        <f t="shared" si="1032"/>
        <v>0</v>
      </c>
      <c r="AP349" s="273">
        <f t="shared" si="1033"/>
        <v>0</v>
      </c>
      <c r="AQ349" s="73"/>
      <c r="AR349" s="49"/>
      <c r="AS349" s="41"/>
      <c r="AT349" s="41"/>
      <c r="AU349" s="72">
        <f t="shared" si="1034"/>
        <v>0</v>
      </c>
      <c r="AV349" s="222"/>
      <c r="AW349" s="199"/>
      <c r="AX349" s="7"/>
      <c r="AY349" s="188"/>
      <c r="AZ349" s="39"/>
      <c r="BA349" s="58"/>
      <c r="BB349" s="179">
        <f t="shared" si="993"/>
        <v>0</v>
      </c>
      <c r="BC349" s="163">
        <f t="shared" si="1008"/>
        <v>0</v>
      </c>
      <c r="BD349" s="40"/>
      <c r="BE349" s="58"/>
      <c r="BF349" s="179">
        <f t="shared" si="994"/>
        <v>0</v>
      </c>
      <c r="BG349" s="163">
        <f t="shared" si="1009"/>
        <v>0</v>
      </c>
      <c r="BH349" s="40"/>
      <c r="BI349" s="885"/>
      <c r="BJ349" s="163">
        <f t="shared" si="995"/>
        <v>0</v>
      </c>
      <c r="BK349" s="40"/>
      <c r="BL349" s="61"/>
      <c r="BM349" s="179">
        <f t="shared" si="1055"/>
        <v>0</v>
      </c>
      <c r="BN349" s="163">
        <f t="shared" si="1056"/>
        <v>0</v>
      </c>
      <c r="BO349" s="39"/>
      <c r="BP349" s="57"/>
      <c r="BQ349" s="179">
        <f t="shared" si="1057"/>
        <v>0</v>
      </c>
      <c r="BR349" s="163">
        <f t="shared" si="1058"/>
        <v>0</v>
      </c>
      <c r="BS349" s="39"/>
      <c r="BT349" s="62"/>
      <c r="BU349" s="179">
        <f t="shared" si="1059"/>
        <v>0</v>
      </c>
      <c r="BV349" s="163">
        <f t="shared" si="1060"/>
        <v>0</v>
      </c>
      <c r="BW349" s="39"/>
      <c r="BX349" s="56"/>
      <c r="BY349" s="178">
        <f t="shared" si="1069"/>
        <v>0</v>
      </c>
      <c r="BZ349" s="163">
        <f t="shared" si="1070"/>
        <v>0</v>
      </c>
      <c r="CA349" s="40"/>
      <c r="CB349" s="58"/>
      <c r="CC349" s="179">
        <f t="shared" si="996"/>
        <v>0</v>
      </c>
      <c r="CD349" s="163">
        <f t="shared" si="1010"/>
        <v>0</v>
      </c>
      <c r="CE349" s="39"/>
      <c r="CF349" s="62"/>
      <c r="CG349" s="179">
        <f t="shared" si="1071"/>
        <v>0</v>
      </c>
      <c r="CH349" s="163">
        <f t="shared" si="1072"/>
        <v>0</v>
      </c>
      <c r="CI349" s="39"/>
      <c r="CJ349" s="56"/>
      <c r="CK349" s="178">
        <f t="shared" si="998"/>
        <v>0</v>
      </c>
      <c r="CL349" s="163">
        <f t="shared" si="1012"/>
        <v>0</v>
      </c>
      <c r="CM349" s="40"/>
      <c r="CN349" s="86"/>
      <c r="CO349" s="179">
        <f t="shared" si="999"/>
        <v>0</v>
      </c>
      <c r="CP349" s="163">
        <f t="shared" si="1013"/>
        <v>0</v>
      </c>
      <c r="CQ349" s="228"/>
      <c r="CR349" s="61"/>
      <c r="CS349" s="167">
        <f t="shared" si="1000"/>
        <v>0</v>
      </c>
      <c r="CT349" s="40"/>
      <c r="CU349" s="59"/>
      <c r="CV349" s="179">
        <f t="shared" si="1001"/>
        <v>0</v>
      </c>
      <c r="CW349" s="163">
        <f t="shared" si="1014"/>
        <v>0</v>
      </c>
      <c r="CX349" s="39"/>
      <c r="CY349" s="189"/>
      <c r="CZ349" s="179">
        <f t="shared" si="1061"/>
        <v>0</v>
      </c>
      <c r="DA349" s="163">
        <f t="shared" si="1062"/>
        <v>0</v>
      </c>
      <c r="DB349" s="39"/>
      <c r="DC349" s="63"/>
      <c r="DD349" s="179">
        <f t="shared" si="1063"/>
        <v>0</v>
      </c>
      <c r="DE349" s="163">
        <f t="shared" si="1064"/>
        <v>0</v>
      </c>
      <c r="DF349" s="39"/>
      <c r="DG349" s="62"/>
      <c r="DH349" s="729">
        <f t="shared" si="1004"/>
        <v>0</v>
      </c>
      <c r="DI349" s="72">
        <f t="shared" si="1017"/>
        <v>0</v>
      </c>
      <c r="DJ349" s="40"/>
      <c r="DK349" s="59"/>
      <c r="DL349" s="163">
        <f t="shared" si="1005"/>
        <v>0</v>
      </c>
      <c r="DM349" s="178">
        <f t="shared" si="1018"/>
        <v>0</v>
      </c>
      <c r="DN349" s="39"/>
      <c r="DO349" s="63"/>
      <c r="DP349" s="179">
        <f t="shared" si="1065"/>
        <v>0</v>
      </c>
      <c r="DQ349" s="221">
        <f t="shared" si="1066"/>
        <v>0</v>
      </c>
      <c r="DR349" s="305"/>
      <c r="DS349" s="67"/>
    </row>
    <row r="350" spans="1:123" outlineLevel="1" x14ac:dyDescent="0.25">
      <c r="A350" s="46">
        <f t="shared" si="1050"/>
        <v>43437</v>
      </c>
      <c r="B350" s="23">
        <v>843</v>
      </c>
      <c r="C350" s="185">
        <v>8</v>
      </c>
      <c r="D350" s="24">
        <v>1</v>
      </c>
      <c r="E350" s="26">
        <v>5354</v>
      </c>
      <c r="F350" s="26">
        <f t="shared" si="1019"/>
        <v>5354</v>
      </c>
      <c r="G350" s="163">
        <f t="shared" si="1020"/>
        <v>4513.4219999999996</v>
      </c>
      <c r="H350" s="24">
        <v>1</v>
      </c>
      <c r="I350" s="26">
        <v>1168</v>
      </c>
      <c r="J350" s="26">
        <f t="shared" si="1021"/>
        <v>1168</v>
      </c>
      <c r="K350" s="163">
        <f t="shared" si="1022"/>
        <v>984.62400000000002</v>
      </c>
      <c r="L350" s="49">
        <v>89.3</v>
      </c>
      <c r="M350" s="41">
        <v>275</v>
      </c>
      <c r="N350" s="26">
        <v>33</v>
      </c>
      <c r="O350" s="26">
        <f t="shared" si="1023"/>
        <v>5627.272727272727</v>
      </c>
      <c r="P350" s="163">
        <f t="shared" si="1024"/>
        <v>4743.7909090909088</v>
      </c>
      <c r="Q350" s="24">
        <v>10</v>
      </c>
      <c r="R350" s="41">
        <v>9.9700000000000006</v>
      </c>
      <c r="S350" s="41">
        <f t="shared" si="1025"/>
        <v>99.7</v>
      </c>
      <c r="T350" s="168">
        <f t="shared" si="1026"/>
        <v>84.0471</v>
      </c>
      <c r="U350" s="28"/>
      <c r="V350" s="221">
        <f t="shared" ref="V350" si="1079">IF(U350=0,0,AVERAGE(B348:B350)*(U350)/1000)</f>
        <v>0</v>
      </c>
      <c r="W350" s="185">
        <v>8.6999999999999993</v>
      </c>
      <c r="X350" s="27">
        <v>1</v>
      </c>
      <c r="Y350" s="26">
        <v>988</v>
      </c>
      <c r="Z350" s="186">
        <f t="shared" si="1028"/>
        <v>988</v>
      </c>
      <c r="AA350" s="221">
        <f t="shared" si="1036"/>
        <v>832.88400000000001</v>
      </c>
      <c r="AB350" s="49">
        <v>89.7</v>
      </c>
      <c r="AC350" s="41">
        <v>92.5</v>
      </c>
      <c r="AD350" s="26">
        <v>95</v>
      </c>
      <c r="AE350" s="186">
        <f t="shared" si="1029"/>
        <v>29.473684210526287</v>
      </c>
      <c r="AF350" s="163">
        <f t="shared" si="1037"/>
        <v>24.84631578947366</v>
      </c>
      <c r="AG350" s="224">
        <v>1</v>
      </c>
      <c r="AH350" s="41">
        <v>0.69199999999999995</v>
      </c>
      <c r="AI350" s="187">
        <f t="shared" si="1030"/>
        <v>0.69199999999999995</v>
      </c>
      <c r="AJ350" s="168">
        <f t="shared" si="1038"/>
        <v>0.58335599999999999</v>
      </c>
      <c r="AK350" s="870"/>
      <c r="AL350" s="731"/>
      <c r="AM350" s="163">
        <f t="shared" ref="AM350" si="1080">IF(AL350=0,0,AVERAGE(B345:B350)*(AL350)/1000)</f>
        <v>0</v>
      </c>
      <c r="AN350" s="29">
        <f t="shared" si="976"/>
        <v>81.546507284273446</v>
      </c>
      <c r="AO350" s="25">
        <f t="shared" si="1032"/>
        <v>99.476235014029413</v>
      </c>
      <c r="AP350" s="273">
        <f t="shared" si="1033"/>
        <v>99.305917753259791</v>
      </c>
      <c r="AQ350" s="259">
        <v>53.4</v>
      </c>
      <c r="AR350" s="49"/>
      <c r="AS350" s="41"/>
      <c r="AT350" s="41"/>
      <c r="AU350" s="71">
        <f t="shared" si="1034"/>
        <v>0</v>
      </c>
      <c r="AV350" s="222"/>
      <c r="AW350" s="199"/>
      <c r="AX350" s="7" t="s">
        <v>382</v>
      </c>
      <c r="AY350" s="188"/>
      <c r="AZ350" s="39"/>
      <c r="BA350" s="58"/>
      <c r="BB350" s="179">
        <f t="shared" si="993"/>
        <v>0</v>
      </c>
      <c r="BC350" s="163">
        <f t="shared" si="1008"/>
        <v>0</v>
      </c>
      <c r="BD350" s="40"/>
      <c r="BE350" s="58"/>
      <c r="BF350" s="179">
        <f t="shared" si="994"/>
        <v>0</v>
      </c>
      <c r="BG350" s="163">
        <f t="shared" si="1009"/>
        <v>0</v>
      </c>
      <c r="BH350" s="40" t="s">
        <v>94</v>
      </c>
      <c r="BI350" s="885">
        <v>0.01</v>
      </c>
      <c r="BJ350" s="163">
        <f t="shared" si="995"/>
        <v>4.215E-3</v>
      </c>
      <c r="BK350" s="40"/>
      <c r="BL350" s="61"/>
      <c r="BM350" s="179">
        <f t="shared" si="1055"/>
        <v>0</v>
      </c>
      <c r="BN350" s="163">
        <f t="shared" si="1056"/>
        <v>0</v>
      </c>
      <c r="BO350" s="39"/>
      <c r="BP350" s="57"/>
      <c r="BQ350" s="179">
        <f t="shared" si="1057"/>
        <v>0</v>
      </c>
      <c r="BR350" s="163">
        <f t="shared" si="1058"/>
        <v>0</v>
      </c>
      <c r="BS350" s="39"/>
      <c r="BT350" s="62"/>
      <c r="BU350" s="179">
        <f t="shared" si="1059"/>
        <v>0</v>
      </c>
      <c r="BV350" s="163">
        <f t="shared" si="1060"/>
        <v>0</v>
      </c>
      <c r="BW350" s="39"/>
      <c r="BX350" s="56"/>
      <c r="BY350" s="178">
        <f t="shared" si="1069"/>
        <v>0</v>
      </c>
      <c r="BZ350" s="163">
        <f t="shared" si="1070"/>
        <v>0</v>
      </c>
      <c r="CA350" s="40"/>
      <c r="CB350" s="58"/>
      <c r="CC350" s="179">
        <f t="shared" si="996"/>
        <v>0</v>
      </c>
      <c r="CD350" s="163">
        <f t="shared" si="1010"/>
        <v>0</v>
      </c>
      <c r="CE350" s="39"/>
      <c r="CF350" s="62"/>
      <c r="CG350" s="179">
        <f t="shared" si="1071"/>
        <v>0</v>
      </c>
      <c r="CH350" s="163">
        <f t="shared" si="1072"/>
        <v>0</v>
      </c>
      <c r="CI350" s="39"/>
      <c r="CJ350" s="56"/>
      <c r="CK350" s="178">
        <f t="shared" si="998"/>
        <v>0</v>
      </c>
      <c r="CL350" s="163">
        <f t="shared" si="1012"/>
        <v>0</v>
      </c>
      <c r="CM350" s="40"/>
      <c r="CN350" s="86"/>
      <c r="CO350" s="179">
        <f t="shared" si="999"/>
        <v>0</v>
      </c>
      <c r="CP350" s="163">
        <f t="shared" si="1013"/>
        <v>0</v>
      </c>
      <c r="CQ350" s="228" t="s">
        <v>94</v>
      </c>
      <c r="CR350" s="61">
        <v>0.01</v>
      </c>
      <c r="CS350" s="167">
        <f t="shared" si="1000"/>
        <v>4.215E-3</v>
      </c>
      <c r="CT350" s="40"/>
      <c r="CU350" s="59"/>
      <c r="CV350" s="179">
        <f t="shared" si="1001"/>
        <v>0</v>
      </c>
      <c r="CW350" s="163">
        <f t="shared" si="1014"/>
        <v>0</v>
      </c>
      <c r="CX350" s="39"/>
      <c r="CY350" s="189"/>
      <c r="CZ350" s="179">
        <f t="shared" si="1061"/>
        <v>0</v>
      </c>
      <c r="DA350" s="163">
        <f t="shared" si="1062"/>
        <v>0</v>
      </c>
      <c r="DB350" s="39"/>
      <c r="DC350" s="63"/>
      <c r="DD350" s="179">
        <f t="shared" si="1063"/>
        <v>0</v>
      </c>
      <c r="DE350" s="163">
        <f t="shared" si="1064"/>
        <v>0</v>
      </c>
      <c r="DF350" s="39"/>
      <c r="DG350" s="62"/>
      <c r="DH350" s="729">
        <f t="shared" si="1004"/>
        <v>0</v>
      </c>
      <c r="DI350" s="72">
        <f t="shared" si="1017"/>
        <v>0</v>
      </c>
      <c r="DJ350" s="40"/>
      <c r="DK350" s="59"/>
      <c r="DL350" s="163">
        <f t="shared" si="1005"/>
        <v>0</v>
      </c>
      <c r="DM350" s="178">
        <f t="shared" si="1018"/>
        <v>0</v>
      </c>
      <c r="DN350" s="39"/>
      <c r="DO350" s="63"/>
      <c r="DP350" s="179">
        <f t="shared" si="1065"/>
        <v>0</v>
      </c>
      <c r="DQ350" s="221">
        <f t="shared" si="1066"/>
        <v>0</v>
      </c>
      <c r="DR350" s="305"/>
      <c r="DS350" s="67"/>
    </row>
    <row r="351" spans="1:123" outlineLevel="1" x14ac:dyDescent="0.25">
      <c r="A351" s="46">
        <f t="shared" si="1050"/>
        <v>43438</v>
      </c>
      <c r="B351" s="23">
        <v>898</v>
      </c>
      <c r="C351" s="185">
        <v>7.7</v>
      </c>
      <c r="D351" s="24">
        <v>1</v>
      </c>
      <c r="E351" s="26">
        <v>2904</v>
      </c>
      <c r="F351" s="26">
        <f t="shared" si="1019"/>
        <v>2904</v>
      </c>
      <c r="G351" s="163">
        <f t="shared" si="1020"/>
        <v>2607.7919999999999</v>
      </c>
      <c r="H351" s="24">
        <v>1</v>
      </c>
      <c r="I351" s="26">
        <v>567</v>
      </c>
      <c r="J351" s="26">
        <f t="shared" si="1021"/>
        <v>567</v>
      </c>
      <c r="K351" s="163">
        <f t="shared" si="1022"/>
        <v>509.166</v>
      </c>
      <c r="L351" s="49">
        <v>88.4</v>
      </c>
      <c r="M351" s="41">
        <v>201.1</v>
      </c>
      <c r="N351" s="26">
        <v>45</v>
      </c>
      <c r="O351" s="26">
        <f t="shared" si="1023"/>
        <v>2504.4444444444443</v>
      </c>
      <c r="P351" s="163">
        <f t="shared" si="1024"/>
        <v>2248.991111111111</v>
      </c>
      <c r="Q351" s="24">
        <v>10</v>
      </c>
      <c r="R351" s="41">
        <v>4.88</v>
      </c>
      <c r="S351" s="41">
        <f t="shared" si="1025"/>
        <v>48.8</v>
      </c>
      <c r="T351" s="168">
        <f t="shared" si="1026"/>
        <v>43.822399999999995</v>
      </c>
      <c r="U351" s="28">
        <v>40.799999999999997</v>
      </c>
      <c r="V351" s="221">
        <f t="shared" ref="V351" si="1081">IF(U351=0,0,IF(COUNT(B351)=0,0,(AVERAGE(B351)*U351/1000)))</f>
        <v>36.638399999999997</v>
      </c>
      <c r="W351" s="185">
        <v>8.8000000000000007</v>
      </c>
      <c r="X351" s="27">
        <v>1</v>
      </c>
      <c r="Y351" s="26">
        <v>443</v>
      </c>
      <c r="Z351" s="186">
        <f t="shared" si="1028"/>
        <v>443</v>
      </c>
      <c r="AA351" s="221">
        <f t="shared" si="1036"/>
        <v>397.81400000000002</v>
      </c>
      <c r="AB351" s="49">
        <v>89.1</v>
      </c>
      <c r="AC351" s="41">
        <v>91</v>
      </c>
      <c r="AD351" s="26">
        <v>100</v>
      </c>
      <c r="AE351" s="186">
        <f t="shared" si="1029"/>
        <v>19.000000000000057</v>
      </c>
      <c r="AF351" s="163">
        <f t="shared" si="1037"/>
        <v>17.062000000000051</v>
      </c>
      <c r="AG351" s="224">
        <v>1</v>
      </c>
      <c r="AH351" s="41">
        <v>0.32400000000000001</v>
      </c>
      <c r="AI351" s="187">
        <f t="shared" si="1030"/>
        <v>0.32400000000000001</v>
      </c>
      <c r="AJ351" s="168">
        <f t="shared" si="1038"/>
        <v>0.29095199999999999</v>
      </c>
      <c r="AK351" s="870"/>
      <c r="AL351" s="731">
        <v>9.8000000000000007</v>
      </c>
      <c r="AM351" s="163">
        <f t="shared" ref="AM351" si="1082">IF(AL351=0,0,AVERAGE(B344:B351)*(AL351)/1000)</f>
        <v>8.0693200000000012</v>
      </c>
      <c r="AN351" s="29">
        <f t="shared" si="976"/>
        <v>84.745179063360894</v>
      </c>
      <c r="AO351" s="25">
        <f t="shared" si="1032"/>
        <v>99.241348713398409</v>
      </c>
      <c r="AP351" s="273">
        <f t="shared" si="1033"/>
        <v>99.336065573770497</v>
      </c>
      <c r="AQ351" s="73">
        <v>52.51</v>
      </c>
      <c r="AR351" s="49">
        <v>21.8521</v>
      </c>
      <c r="AS351" s="41">
        <v>27.418199999999999</v>
      </c>
      <c r="AT351" s="41">
        <v>25.390999999999998</v>
      </c>
      <c r="AU351" s="72">
        <f t="shared" si="1034"/>
        <v>63.579526059538978</v>
      </c>
      <c r="AV351" s="222"/>
      <c r="AW351" s="199"/>
      <c r="AX351" s="7" t="s">
        <v>383</v>
      </c>
      <c r="AY351" s="188"/>
      <c r="AZ351" s="39"/>
      <c r="BA351" s="58">
        <v>27</v>
      </c>
      <c r="BB351" s="179">
        <f t="shared" si="993"/>
        <v>24.245999999999999</v>
      </c>
      <c r="BC351" s="163">
        <f t="shared" si="1008"/>
        <v>24.245999999999999</v>
      </c>
      <c r="BD351" s="40"/>
      <c r="BE351" s="58"/>
      <c r="BF351" s="179">
        <f t="shared" si="994"/>
        <v>0</v>
      </c>
      <c r="BG351" s="163">
        <f t="shared" si="1009"/>
        <v>0</v>
      </c>
      <c r="BH351" s="40" t="s">
        <v>94</v>
      </c>
      <c r="BI351" s="885">
        <v>0.01</v>
      </c>
      <c r="BJ351" s="163">
        <f t="shared" si="995"/>
        <v>4.4900000000000001E-3</v>
      </c>
      <c r="BK351" s="40"/>
      <c r="BL351" s="61"/>
      <c r="BM351" s="179">
        <f t="shared" si="1055"/>
        <v>0</v>
      </c>
      <c r="BN351" s="163">
        <f t="shared" si="1056"/>
        <v>0</v>
      </c>
      <c r="BO351" s="39"/>
      <c r="BP351" s="57"/>
      <c r="BQ351" s="179">
        <f t="shared" si="1057"/>
        <v>0</v>
      </c>
      <c r="BR351" s="163">
        <f t="shared" si="1058"/>
        <v>0</v>
      </c>
      <c r="BS351" s="39"/>
      <c r="BT351" s="62"/>
      <c r="BU351" s="179">
        <f t="shared" si="1059"/>
        <v>0</v>
      </c>
      <c r="BV351" s="163">
        <f t="shared" si="1060"/>
        <v>0</v>
      </c>
      <c r="BW351" s="39"/>
      <c r="BX351" s="56"/>
      <c r="BY351" s="178">
        <f t="shared" si="1069"/>
        <v>0</v>
      </c>
      <c r="BZ351" s="163">
        <f t="shared" si="1070"/>
        <v>0</v>
      </c>
      <c r="CA351" s="40"/>
      <c r="CB351" s="58"/>
      <c r="CC351" s="179">
        <f t="shared" si="996"/>
        <v>0</v>
      </c>
      <c r="CD351" s="163">
        <f t="shared" si="1010"/>
        <v>0</v>
      </c>
      <c r="CE351" s="39"/>
      <c r="CF351" s="62"/>
      <c r="CG351" s="179">
        <f t="shared" si="1071"/>
        <v>0</v>
      </c>
      <c r="CH351" s="163">
        <f t="shared" si="1072"/>
        <v>0</v>
      </c>
      <c r="CI351" s="39"/>
      <c r="CJ351" s="56">
        <v>1.1000000000000001</v>
      </c>
      <c r="CK351" s="178">
        <f t="shared" si="998"/>
        <v>0.98780000000000012</v>
      </c>
      <c r="CL351" s="163">
        <f t="shared" si="1012"/>
        <v>0.98780000000000012</v>
      </c>
      <c r="CM351" s="40"/>
      <c r="CN351" s="86"/>
      <c r="CO351" s="179">
        <f t="shared" si="999"/>
        <v>0</v>
      </c>
      <c r="CP351" s="163">
        <f t="shared" si="1013"/>
        <v>0</v>
      </c>
      <c r="CQ351" s="228" t="s">
        <v>94</v>
      </c>
      <c r="CR351" s="61">
        <v>0.01</v>
      </c>
      <c r="CS351" s="167">
        <f t="shared" si="1000"/>
        <v>4.4900000000000001E-3</v>
      </c>
      <c r="CT351" s="40"/>
      <c r="CU351" s="59"/>
      <c r="CV351" s="179">
        <f t="shared" si="1001"/>
        <v>0</v>
      </c>
      <c r="CW351" s="163">
        <f t="shared" si="1014"/>
        <v>0</v>
      </c>
      <c r="CX351" s="39"/>
      <c r="CY351" s="189"/>
      <c r="CZ351" s="179">
        <f t="shared" si="1061"/>
        <v>0</v>
      </c>
      <c r="DA351" s="163">
        <f t="shared" si="1062"/>
        <v>0</v>
      </c>
      <c r="DB351" s="39"/>
      <c r="DC351" s="63"/>
      <c r="DD351" s="179">
        <f t="shared" si="1063"/>
        <v>0</v>
      </c>
      <c r="DE351" s="163">
        <f t="shared" si="1064"/>
        <v>0</v>
      </c>
      <c r="DF351" s="39"/>
      <c r="DG351" s="62"/>
      <c r="DH351" s="729">
        <f t="shared" si="1004"/>
        <v>0</v>
      </c>
      <c r="DI351" s="72">
        <f t="shared" si="1017"/>
        <v>0</v>
      </c>
      <c r="DJ351" s="40"/>
      <c r="DK351" s="59"/>
      <c r="DL351" s="163">
        <f t="shared" si="1005"/>
        <v>0</v>
      </c>
      <c r="DM351" s="178">
        <f t="shared" si="1018"/>
        <v>0</v>
      </c>
      <c r="DN351" s="39"/>
      <c r="DO351" s="63"/>
      <c r="DP351" s="179">
        <f t="shared" si="1065"/>
        <v>0</v>
      </c>
      <c r="DQ351" s="221">
        <f t="shared" si="1066"/>
        <v>0</v>
      </c>
      <c r="DR351" s="305"/>
      <c r="DS351" s="67"/>
    </row>
    <row r="352" spans="1:123" outlineLevel="1" x14ac:dyDescent="0.25">
      <c r="A352" s="46">
        <f t="shared" si="1050"/>
        <v>43439</v>
      </c>
      <c r="B352" s="23">
        <v>821</v>
      </c>
      <c r="C352" s="185">
        <v>8.1</v>
      </c>
      <c r="D352" s="24">
        <v>1</v>
      </c>
      <c r="E352" s="26">
        <v>4549</v>
      </c>
      <c r="F352" s="26">
        <f t="shared" si="1019"/>
        <v>4549</v>
      </c>
      <c r="G352" s="163">
        <f t="shared" si="1020"/>
        <v>3734.7289999999998</v>
      </c>
      <c r="H352" s="24">
        <v>1</v>
      </c>
      <c r="I352" s="26">
        <v>649</v>
      </c>
      <c r="J352" s="26">
        <f t="shared" si="1021"/>
        <v>649</v>
      </c>
      <c r="K352" s="163">
        <f t="shared" si="1022"/>
        <v>532.82899999999995</v>
      </c>
      <c r="L352" s="49">
        <v>89.5</v>
      </c>
      <c r="M352" s="41">
        <v>247.5</v>
      </c>
      <c r="N352" s="26">
        <v>33</v>
      </c>
      <c r="O352" s="26">
        <f t="shared" si="1023"/>
        <v>4787.878787878788</v>
      </c>
      <c r="P352" s="163">
        <f t="shared" si="1024"/>
        <v>3930.848484848485</v>
      </c>
      <c r="Q352" s="24">
        <v>10</v>
      </c>
      <c r="R352" s="41">
        <v>6.96</v>
      </c>
      <c r="S352" s="41">
        <f t="shared" si="1025"/>
        <v>69.599999999999994</v>
      </c>
      <c r="T352" s="168">
        <f t="shared" si="1026"/>
        <v>57.141599999999997</v>
      </c>
      <c r="U352" s="28"/>
      <c r="V352" s="221">
        <f t="shared" ref="V352" si="1083">IF(U352=0,0,AVERAGE(B350:B352)*(U352)/1000)</f>
        <v>0</v>
      </c>
      <c r="W352" s="185">
        <v>8.6999999999999993</v>
      </c>
      <c r="X352" s="27">
        <v>1</v>
      </c>
      <c r="Y352" s="26">
        <v>405</v>
      </c>
      <c r="Z352" s="186">
        <f t="shared" si="1028"/>
        <v>405</v>
      </c>
      <c r="AA352" s="221">
        <f t="shared" si="1036"/>
        <v>332.505</v>
      </c>
      <c r="AB352" s="49">
        <v>88.9</v>
      </c>
      <c r="AC352" s="41">
        <v>91.2</v>
      </c>
      <c r="AD352" s="26">
        <v>100</v>
      </c>
      <c r="AE352" s="186">
        <f t="shared" si="1029"/>
        <v>22.999999999999972</v>
      </c>
      <c r="AF352" s="163">
        <f t="shared" si="1037"/>
        <v>18.882999999999978</v>
      </c>
      <c r="AG352" s="224">
        <v>1</v>
      </c>
      <c r="AH352" s="41">
        <v>0.38500000000000001</v>
      </c>
      <c r="AI352" s="187">
        <f t="shared" si="1030"/>
        <v>0.38500000000000001</v>
      </c>
      <c r="AJ352" s="168">
        <f t="shared" si="1038"/>
        <v>0.316085</v>
      </c>
      <c r="AK352" s="870"/>
      <c r="AL352" s="731"/>
      <c r="AM352" s="163">
        <f t="shared" ref="AM352" si="1084">IF(AL352=0,0,AVERAGE(B347:B352)*(AL352)/1000)</f>
        <v>0</v>
      </c>
      <c r="AN352" s="29">
        <f t="shared" si="976"/>
        <v>91.096944383380958</v>
      </c>
      <c r="AO352" s="25">
        <f t="shared" si="1032"/>
        <v>99.519620253164547</v>
      </c>
      <c r="AP352" s="273">
        <f t="shared" si="1033"/>
        <v>99.446839080459753</v>
      </c>
      <c r="AQ352" s="259">
        <v>52.65</v>
      </c>
      <c r="AR352" s="49"/>
      <c r="AS352" s="41"/>
      <c r="AT352" s="41"/>
      <c r="AU352" s="71">
        <f t="shared" si="1034"/>
        <v>0</v>
      </c>
      <c r="AV352" s="222"/>
      <c r="AW352" s="199"/>
      <c r="AX352" s="7" t="s">
        <v>384</v>
      </c>
      <c r="AY352" s="188"/>
      <c r="AZ352" s="39"/>
      <c r="BA352" s="58"/>
      <c r="BB352" s="179">
        <f t="shared" si="993"/>
        <v>0</v>
      </c>
      <c r="BC352" s="163">
        <f t="shared" si="1008"/>
        <v>0</v>
      </c>
      <c r="BD352" s="40"/>
      <c r="BE352" s="58"/>
      <c r="BF352" s="179">
        <f t="shared" si="994"/>
        <v>0</v>
      </c>
      <c r="BG352" s="163">
        <f t="shared" si="1009"/>
        <v>0</v>
      </c>
      <c r="BH352" s="40" t="s">
        <v>94</v>
      </c>
      <c r="BI352" s="885">
        <v>0.01</v>
      </c>
      <c r="BJ352" s="163">
        <f t="shared" si="995"/>
        <v>4.1050000000000001E-3</v>
      </c>
      <c r="BK352" s="40"/>
      <c r="BL352" s="61"/>
      <c r="BM352" s="179">
        <f t="shared" si="1055"/>
        <v>0</v>
      </c>
      <c r="BN352" s="163">
        <f t="shared" si="1056"/>
        <v>0</v>
      </c>
      <c r="BO352" s="39"/>
      <c r="BP352" s="57"/>
      <c r="BQ352" s="179">
        <f t="shared" si="1057"/>
        <v>0</v>
      </c>
      <c r="BR352" s="163">
        <f t="shared" si="1058"/>
        <v>0</v>
      </c>
      <c r="BS352" s="39"/>
      <c r="BT352" s="62"/>
      <c r="BU352" s="179">
        <f t="shared" si="1059"/>
        <v>0</v>
      </c>
      <c r="BV352" s="163">
        <f t="shared" si="1060"/>
        <v>0</v>
      </c>
      <c r="BW352" s="39"/>
      <c r="BX352" s="56"/>
      <c r="BY352" s="178">
        <f t="shared" si="1069"/>
        <v>0</v>
      </c>
      <c r="BZ352" s="163">
        <f t="shared" si="1070"/>
        <v>0</v>
      </c>
      <c r="CA352" s="40"/>
      <c r="CB352" s="58"/>
      <c r="CC352" s="179">
        <f t="shared" si="996"/>
        <v>0</v>
      </c>
      <c r="CD352" s="163">
        <f t="shared" si="1010"/>
        <v>0</v>
      </c>
      <c r="CE352" s="39"/>
      <c r="CF352" s="62"/>
      <c r="CG352" s="179">
        <f t="shared" si="1071"/>
        <v>0</v>
      </c>
      <c r="CH352" s="163">
        <f t="shared" si="1072"/>
        <v>0</v>
      </c>
      <c r="CI352" s="39"/>
      <c r="CJ352" s="56"/>
      <c r="CK352" s="178">
        <f t="shared" si="998"/>
        <v>0</v>
      </c>
      <c r="CL352" s="163">
        <f t="shared" si="1012"/>
        <v>0</v>
      </c>
      <c r="CM352" s="40"/>
      <c r="CN352" s="86"/>
      <c r="CO352" s="179">
        <f t="shared" si="999"/>
        <v>0</v>
      </c>
      <c r="CP352" s="163">
        <f t="shared" si="1013"/>
        <v>0</v>
      </c>
      <c r="CQ352" s="228" t="s">
        <v>94</v>
      </c>
      <c r="CR352" s="61">
        <v>0.01</v>
      </c>
      <c r="CS352" s="167">
        <f t="shared" si="1000"/>
        <v>4.1050000000000001E-3</v>
      </c>
      <c r="CT352" s="40"/>
      <c r="CU352" s="59"/>
      <c r="CV352" s="179">
        <f t="shared" si="1001"/>
        <v>0</v>
      </c>
      <c r="CW352" s="163">
        <f t="shared" si="1014"/>
        <v>0</v>
      </c>
      <c r="CX352" s="39"/>
      <c r="CY352" s="189"/>
      <c r="CZ352" s="179">
        <f t="shared" si="1061"/>
        <v>0</v>
      </c>
      <c r="DA352" s="163">
        <f t="shared" si="1062"/>
        <v>0</v>
      </c>
      <c r="DB352" s="39"/>
      <c r="DC352" s="63"/>
      <c r="DD352" s="179">
        <f t="shared" si="1063"/>
        <v>0</v>
      </c>
      <c r="DE352" s="163">
        <f t="shared" si="1064"/>
        <v>0</v>
      </c>
      <c r="DF352" s="39"/>
      <c r="DG352" s="62"/>
      <c r="DH352" s="729">
        <f t="shared" si="1004"/>
        <v>0</v>
      </c>
      <c r="DI352" s="72">
        <f t="shared" si="1017"/>
        <v>0</v>
      </c>
      <c r="DJ352" s="40"/>
      <c r="DK352" s="59"/>
      <c r="DL352" s="163">
        <f t="shared" si="1005"/>
        <v>0</v>
      </c>
      <c r="DM352" s="178">
        <f t="shared" si="1018"/>
        <v>0</v>
      </c>
      <c r="DN352" s="39"/>
      <c r="DO352" s="63"/>
      <c r="DP352" s="179">
        <f t="shared" si="1065"/>
        <v>0</v>
      </c>
      <c r="DQ352" s="221">
        <f t="shared" si="1066"/>
        <v>0</v>
      </c>
      <c r="DR352" s="305"/>
    </row>
    <row r="353" spans="1:122" outlineLevel="1" x14ac:dyDescent="0.25">
      <c r="A353" s="46">
        <f t="shared" si="1050"/>
        <v>43440</v>
      </c>
      <c r="B353" s="23">
        <v>850</v>
      </c>
      <c r="C353" s="185">
        <v>8.1999999999999993</v>
      </c>
      <c r="D353" s="24">
        <v>1</v>
      </c>
      <c r="E353" s="26">
        <v>3809</v>
      </c>
      <c r="F353" s="26">
        <f t="shared" si="1019"/>
        <v>3809</v>
      </c>
      <c r="G353" s="163">
        <f t="shared" si="1020"/>
        <v>3237.65</v>
      </c>
      <c r="H353" s="24">
        <v>1</v>
      </c>
      <c r="I353" s="26">
        <v>826</v>
      </c>
      <c r="J353" s="26">
        <f t="shared" si="1021"/>
        <v>826</v>
      </c>
      <c r="K353" s="163">
        <f t="shared" si="1022"/>
        <v>702.1</v>
      </c>
      <c r="L353" s="49">
        <v>88.8</v>
      </c>
      <c r="M353" s="41">
        <v>245</v>
      </c>
      <c r="N353" s="26">
        <v>41</v>
      </c>
      <c r="O353" s="26">
        <f t="shared" si="1023"/>
        <v>3809.7560975609758</v>
      </c>
      <c r="P353" s="163">
        <f t="shared" si="1024"/>
        <v>3238.2926829268295</v>
      </c>
      <c r="Q353" s="24">
        <v>20</v>
      </c>
      <c r="R353" s="41">
        <v>3.49</v>
      </c>
      <c r="S353" s="41">
        <f t="shared" si="1025"/>
        <v>69.800000000000011</v>
      </c>
      <c r="T353" s="168">
        <f t="shared" si="1026"/>
        <v>59.330000000000005</v>
      </c>
      <c r="U353" s="28"/>
      <c r="V353" s="221">
        <f t="shared" ref="V353" si="1085">IF(U353=0,0,IF(COUNT(B353)=0,0,(AVERAGE(B353)*U353/1000)))</f>
        <v>0</v>
      </c>
      <c r="W353" s="185">
        <v>8.5</v>
      </c>
      <c r="X353" s="27">
        <v>1</v>
      </c>
      <c r="Y353" s="26">
        <v>433</v>
      </c>
      <c r="Z353" s="186">
        <f t="shared" si="1028"/>
        <v>433</v>
      </c>
      <c r="AA353" s="221">
        <f t="shared" si="1036"/>
        <v>368.05</v>
      </c>
      <c r="AB353" s="49">
        <v>89.2</v>
      </c>
      <c r="AC353" s="41">
        <v>91.5</v>
      </c>
      <c r="AD353" s="26">
        <v>100</v>
      </c>
      <c r="AE353" s="186">
        <f t="shared" si="1029"/>
        <v>22.999999999999972</v>
      </c>
      <c r="AF353" s="163">
        <f t="shared" si="1037"/>
        <v>19.549999999999976</v>
      </c>
      <c r="AG353" s="224">
        <v>1</v>
      </c>
      <c r="AH353" s="41">
        <v>0.35499999999999998</v>
      </c>
      <c r="AI353" s="187">
        <f t="shared" si="1030"/>
        <v>0.35499999999999998</v>
      </c>
      <c r="AJ353" s="168">
        <f t="shared" si="1038"/>
        <v>0.30175000000000002</v>
      </c>
      <c r="AK353" s="870"/>
      <c r="AL353" s="731"/>
      <c r="AM353" s="163">
        <f t="shared" ref="AM353" si="1086">IF(AL353=0,0,AVERAGE(B346:B353)*(AL353)/1000)</f>
        <v>0</v>
      </c>
      <c r="AN353" s="29">
        <f t="shared" si="976"/>
        <v>88.632186925702285</v>
      </c>
      <c r="AO353" s="25">
        <f t="shared" si="1032"/>
        <v>99.39628681177976</v>
      </c>
      <c r="AP353" s="273">
        <f t="shared" si="1033"/>
        <v>99.491404011461313</v>
      </c>
      <c r="AQ353" s="73">
        <v>52.19</v>
      </c>
      <c r="AR353" s="49"/>
      <c r="AS353" s="41"/>
      <c r="AT353" s="41"/>
      <c r="AU353" s="72">
        <f t="shared" si="1034"/>
        <v>0</v>
      </c>
      <c r="AV353" s="222"/>
      <c r="AW353" s="199"/>
      <c r="AX353" s="7" t="s">
        <v>385</v>
      </c>
      <c r="AY353" s="188"/>
      <c r="AZ353" s="39"/>
      <c r="BA353" s="58"/>
      <c r="BB353" s="179">
        <f t="shared" si="993"/>
        <v>0</v>
      </c>
      <c r="BC353" s="163">
        <f t="shared" si="1008"/>
        <v>0</v>
      </c>
      <c r="BD353" s="40"/>
      <c r="BE353" s="58"/>
      <c r="BF353" s="179">
        <f t="shared" si="994"/>
        <v>0</v>
      </c>
      <c r="BG353" s="163">
        <f t="shared" si="1009"/>
        <v>0</v>
      </c>
      <c r="BH353" s="40"/>
      <c r="BI353" s="885"/>
      <c r="BJ353" s="163">
        <f t="shared" si="995"/>
        <v>0</v>
      </c>
      <c r="BK353" s="40"/>
      <c r="BL353" s="61"/>
      <c r="BM353" s="179">
        <f t="shared" si="1055"/>
        <v>0</v>
      </c>
      <c r="BN353" s="163">
        <f t="shared" si="1056"/>
        <v>0</v>
      </c>
      <c r="BO353" s="39"/>
      <c r="BP353" s="57"/>
      <c r="BQ353" s="179">
        <f t="shared" si="1057"/>
        <v>0</v>
      </c>
      <c r="BR353" s="163">
        <f t="shared" si="1058"/>
        <v>0</v>
      </c>
      <c r="BS353" s="39"/>
      <c r="BT353" s="62"/>
      <c r="BU353" s="179">
        <f t="shared" si="1059"/>
        <v>0</v>
      </c>
      <c r="BV353" s="163">
        <f t="shared" si="1060"/>
        <v>0</v>
      </c>
      <c r="BW353" s="39"/>
      <c r="BX353" s="56"/>
      <c r="BY353" s="178">
        <f t="shared" si="1069"/>
        <v>0</v>
      </c>
      <c r="BZ353" s="163">
        <f t="shared" si="1070"/>
        <v>0</v>
      </c>
      <c r="CA353" s="40"/>
      <c r="CB353" s="58"/>
      <c r="CC353" s="179">
        <f t="shared" si="996"/>
        <v>0</v>
      </c>
      <c r="CD353" s="163">
        <f t="shared" si="1010"/>
        <v>0</v>
      </c>
      <c r="CE353" s="39"/>
      <c r="CF353" s="62"/>
      <c r="CG353" s="179">
        <f t="shared" si="1071"/>
        <v>0</v>
      </c>
      <c r="CH353" s="163">
        <f t="shared" si="1072"/>
        <v>0</v>
      </c>
      <c r="CI353" s="39"/>
      <c r="CJ353" s="56"/>
      <c r="CK353" s="178">
        <f t="shared" si="998"/>
        <v>0</v>
      </c>
      <c r="CL353" s="163">
        <f t="shared" si="1012"/>
        <v>0</v>
      </c>
      <c r="CM353" s="40"/>
      <c r="CN353" s="86"/>
      <c r="CO353" s="179">
        <f t="shared" si="999"/>
        <v>0</v>
      </c>
      <c r="CP353" s="163">
        <f t="shared" si="1013"/>
        <v>0</v>
      </c>
      <c r="CQ353" s="228" t="s">
        <v>94</v>
      </c>
      <c r="CR353" s="61">
        <v>0.01</v>
      </c>
      <c r="CS353" s="167">
        <f t="shared" si="1000"/>
        <v>4.2500000000000003E-3</v>
      </c>
      <c r="CT353" s="40"/>
      <c r="CU353" s="59"/>
      <c r="CV353" s="179">
        <f t="shared" si="1001"/>
        <v>0</v>
      </c>
      <c r="CW353" s="163">
        <f t="shared" si="1014"/>
        <v>0</v>
      </c>
      <c r="CX353" s="39"/>
      <c r="CY353" s="189"/>
      <c r="CZ353" s="179">
        <f t="shared" si="1061"/>
        <v>0</v>
      </c>
      <c r="DA353" s="163">
        <f t="shared" si="1062"/>
        <v>0</v>
      </c>
      <c r="DB353" s="39"/>
      <c r="DC353" s="63"/>
      <c r="DD353" s="179">
        <f t="shared" si="1063"/>
        <v>0</v>
      </c>
      <c r="DE353" s="163">
        <f t="shared" si="1064"/>
        <v>0</v>
      </c>
      <c r="DF353" s="39"/>
      <c r="DG353" s="62"/>
      <c r="DH353" s="729">
        <f t="shared" si="1004"/>
        <v>0</v>
      </c>
      <c r="DI353" s="72">
        <f t="shared" si="1017"/>
        <v>0</v>
      </c>
      <c r="DJ353" s="40"/>
      <c r="DK353" s="59"/>
      <c r="DL353" s="163">
        <f t="shared" si="1005"/>
        <v>0</v>
      </c>
      <c r="DM353" s="178">
        <f t="shared" si="1018"/>
        <v>0</v>
      </c>
      <c r="DN353" s="39"/>
      <c r="DO353" s="63"/>
      <c r="DP353" s="179">
        <f t="shared" si="1065"/>
        <v>0</v>
      </c>
      <c r="DQ353" s="221">
        <f t="shared" si="1066"/>
        <v>0</v>
      </c>
      <c r="DR353" s="305"/>
    </row>
    <row r="354" spans="1:122" outlineLevel="1" x14ac:dyDescent="0.25">
      <c r="A354" s="46">
        <f t="shared" si="1050"/>
        <v>43441</v>
      </c>
      <c r="B354" s="23">
        <v>1201</v>
      </c>
      <c r="C354" s="185">
        <v>7.9</v>
      </c>
      <c r="D354" s="24">
        <v>1</v>
      </c>
      <c r="E354" s="26">
        <v>1910</v>
      </c>
      <c r="F354" s="26">
        <f t="shared" si="1019"/>
        <v>1910</v>
      </c>
      <c r="G354" s="163">
        <f t="shared" si="1020"/>
        <v>2293.91</v>
      </c>
      <c r="H354" s="24">
        <v>1</v>
      </c>
      <c r="I354" s="26">
        <v>712</v>
      </c>
      <c r="J354" s="26">
        <f t="shared" si="1021"/>
        <v>712</v>
      </c>
      <c r="K354" s="163">
        <f t="shared" si="1022"/>
        <v>855.11199999999997</v>
      </c>
      <c r="L354" s="49">
        <v>88.6</v>
      </c>
      <c r="M354" s="41">
        <v>136</v>
      </c>
      <c r="N354" s="26">
        <v>36</v>
      </c>
      <c r="O354" s="26">
        <f t="shared" si="1023"/>
        <v>1316.666666666667</v>
      </c>
      <c r="P354" s="163">
        <f t="shared" si="1024"/>
        <v>1581.3166666666671</v>
      </c>
      <c r="Q354" s="24">
        <v>10</v>
      </c>
      <c r="R354" s="41">
        <v>2.92</v>
      </c>
      <c r="S354" s="41">
        <f t="shared" si="1025"/>
        <v>29.2</v>
      </c>
      <c r="T354" s="168">
        <f t="shared" si="1026"/>
        <v>35.069199999999995</v>
      </c>
      <c r="U354" s="28"/>
      <c r="V354" s="221">
        <f t="shared" ref="V354" si="1087">IF(U354=0,0,AVERAGE(B352:B354)*(U354)/1000)</f>
        <v>0</v>
      </c>
      <c r="W354" s="185">
        <v>8.9</v>
      </c>
      <c r="X354" s="27">
        <v>1</v>
      </c>
      <c r="Y354" s="26">
        <v>596</v>
      </c>
      <c r="Z354" s="186">
        <f t="shared" si="1028"/>
        <v>596</v>
      </c>
      <c r="AA354" s="221">
        <f t="shared" si="1036"/>
        <v>715.79600000000005</v>
      </c>
      <c r="AB354" s="49">
        <v>88.6</v>
      </c>
      <c r="AC354" s="41">
        <v>90.7</v>
      </c>
      <c r="AD354" s="26">
        <v>100</v>
      </c>
      <c r="AE354" s="186">
        <f t="shared" si="1029"/>
        <v>21.000000000000085</v>
      </c>
      <c r="AF354" s="163">
        <f t="shared" si="1037"/>
        <v>25.221000000000103</v>
      </c>
      <c r="AG354" s="224">
        <v>1</v>
      </c>
      <c r="AH354" s="41">
        <v>0.52300000000000002</v>
      </c>
      <c r="AI354" s="187">
        <f t="shared" si="1030"/>
        <v>0.52300000000000002</v>
      </c>
      <c r="AJ354" s="168">
        <f t="shared" si="1038"/>
        <v>0.6281230000000001</v>
      </c>
      <c r="AK354" s="870"/>
      <c r="AL354" s="731"/>
      <c r="AM354" s="163">
        <f t="shared" ref="AM354" si="1088">IF(AL354=0,0,AVERAGE(B349:B354)*(AL354)/1000)</f>
        <v>0</v>
      </c>
      <c r="AN354" s="29">
        <f t="shared" si="976"/>
        <v>68.795811518324612</v>
      </c>
      <c r="AO354" s="25">
        <f t="shared" si="1032"/>
        <v>98.405063291139243</v>
      </c>
      <c r="AP354" s="273">
        <f t="shared" si="1033"/>
        <v>98.208904109589042</v>
      </c>
      <c r="AQ354" s="259">
        <v>53.88</v>
      </c>
      <c r="AR354" s="49"/>
      <c r="AS354" s="41"/>
      <c r="AT354" s="41"/>
      <c r="AU354" s="71">
        <f t="shared" si="1034"/>
        <v>0</v>
      </c>
      <c r="AV354" s="222"/>
      <c r="AW354" s="199"/>
      <c r="AX354" s="7"/>
      <c r="AY354" s="188"/>
      <c r="AZ354" s="39"/>
      <c r="BA354" s="58"/>
      <c r="BB354" s="179">
        <f t="shared" si="993"/>
        <v>0</v>
      </c>
      <c r="BC354" s="163">
        <f t="shared" si="1008"/>
        <v>0</v>
      </c>
      <c r="BD354" s="40"/>
      <c r="BE354" s="58"/>
      <c r="BF354" s="179">
        <f t="shared" si="994"/>
        <v>0</v>
      </c>
      <c r="BG354" s="163">
        <f t="shared" si="1009"/>
        <v>0</v>
      </c>
      <c r="BH354" s="40" t="s">
        <v>94</v>
      </c>
      <c r="BI354" s="885">
        <v>0.01</v>
      </c>
      <c r="BJ354" s="163">
        <f t="shared" si="995"/>
        <v>6.0049999999999999E-3</v>
      </c>
      <c r="BK354" s="40"/>
      <c r="BL354" s="61"/>
      <c r="BM354" s="179">
        <f t="shared" si="1055"/>
        <v>0</v>
      </c>
      <c r="BN354" s="163">
        <f t="shared" si="1056"/>
        <v>0</v>
      </c>
      <c r="BO354" s="39"/>
      <c r="BP354" s="57"/>
      <c r="BQ354" s="179">
        <f t="shared" si="1057"/>
        <v>0</v>
      </c>
      <c r="BR354" s="163">
        <f t="shared" si="1058"/>
        <v>0</v>
      </c>
      <c r="BS354" s="39"/>
      <c r="BT354" s="62"/>
      <c r="BU354" s="179">
        <f t="shared" si="1059"/>
        <v>0</v>
      </c>
      <c r="BV354" s="163">
        <f t="shared" si="1060"/>
        <v>0</v>
      </c>
      <c r="BW354" s="39"/>
      <c r="BX354" s="56"/>
      <c r="BY354" s="178">
        <f t="shared" si="1069"/>
        <v>0</v>
      </c>
      <c r="BZ354" s="163">
        <f t="shared" si="1070"/>
        <v>0</v>
      </c>
      <c r="CA354" s="40"/>
      <c r="CB354" s="58"/>
      <c r="CC354" s="179">
        <f t="shared" si="996"/>
        <v>0</v>
      </c>
      <c r="CD354" s="163">
        <f t="shared" si="1010"/>
        <v>0</v>
      </c>
      <c r="CE354" s="39"/>
      <c r="CF354" s="62"/>
      <c r="CG354" s="179">
        <f t="shared" si="1071"/>
        <v>0</v>
      </c>
      <c r="CH354" s="163">
        <f t="shared" si="1072"/>
        <v>0</v>
      </c>
      <c r="CI354" s="39"/>
      <c r="CJ354" s="56"/>
      <c r="CK354" s="178">
        <f t="shared" si="998"/>
        <v>0</v>
      </c>
      <c r="CL354" s="163">
        <f t="shared" si="1012"/>
        <v>0</v>
      </c>
      <c r="CM354" s="40"/>
      <c r="CN354" s="86"/>
      <c r="CO354" s="179">
        <f t="shared" si="999"/>
        <v>0</v>
      </c>
      <c r="CP354" s="163">
        <f t="shared" si="1013"/>
        <v>0</v>
      </c>
      <c r="CQ354" s="228" t="s">
        <v>94</v>
      </c>
      <c r="CR354" s="61">
        <v>0.01</v>
      </c>
      <c r="CS354" s="167">
        <f t="shared" si="1000"/>
        <v>6.0049999999999999E-3</v>
      </c>
      <c r="CT354" s="40"/>
      <c r="CU354" s="59"/>
      <c r="CV354" s="179">
        <f t="shared" si="1001"/>
        <v>0</v>
      </c>
      <c r="CW354" s="163">
        <f t="shared" si="1014"/>
        <v>0</v>
      </c>
      <c r="CX354" s="39"/>
      <c r="CY354" s="189"/>
      <c r="CZ354" s="179">
        <f t="shared" si="1061"/>
        <v>0</v>
      </c>
      <c r="DA354" s="163">
        <f t="shared" si="1062"/>
        <v>0</v>
      </c>
      <c r="DB354" s="39"/>
      <c r="DC354" s="63"/>
      <c r="DD354" s="179">
        <f t="shared" si="1063"/>
        <v>0</v>
      </c>
      <c r="DE354" s="163">
        <f t="shared" si="1064"/>
        <v>0</v>
      </c>
      <c r="DF354" s="39"/>
      <c r="DG354" s="62"/>
      <c r="DH354" s="729">
        <f t="shared" si="1004"/>
        <v>0</v>
      </c>
      <c r="DI354" s="72">
        <f t="shared" si="1017"/>
        <v>0</v>
      </c>
      <c r="DJ354" s="40"/>
      <c r="DK354" s="59"/>
      <c r="DL354" s="163">
        <f t="shared" si="1005"/>
        <v>0</v>
      </c>
      <c r="DM354" s="178">
        <f t="shared" si="1018"/>
        <v>0</v>
      </c>
      <c r="DN354" s="39"/>
      <c r="DO354" s="63"/>
      <c r="DP354" s="179">
        <f t="shared" si="1065"/>
        <v>0</v>
      </c>
      <c r="DQ354" s="221">
        <f t="shared" si="1066"/>
        <v>0</v>
      </c>
      <c r="DR354" s="305"/>
    </row>
    <row r="355" spans="1:122" outlineLevel="1" x14ac:dyDescent="0.25">
      <c r="A355" s="46">
        <f t="shared" si="1050"/>
        <v>43442</v>
      </c>
      <c r="B355" s="23">
        <v>58</v>
      </c>
      <c r="C355" s="185"/>
      <c r="D355" s="24">
        <v>1</v>
      </c>
      <c r="E355" s="26"/>
      <c r="F355" s="26">
        <f t="shared" si="1019"/>
        <v>0</v>
      </c>
      <c r="G355" s="163">
        <f t="shared" si="1020"/>
        <v>0</v>
      </c>
      <c r="H355" s="24">
        <v>1</v>
      </c>
      <c r="I355" s="26"/>
      <c r="J355" s="26">
        <f t="shared" si="1021"/>
        <v>0</v>
      </c>
      <c r="K355" s="163">
        <f t="shared" si="1022"/>
        <v>0</v>
      </c>
      <c r="L355" s="49"/>
      <c r="M355" s="41"/>
      <c r="N355" s="26">
        <v>30</v>
      </c>
      <c r="O355" s="26">
        <f t="shared" si="1023"/>
        <v>0</v>
      </c>
      <c r="P355" s="163">
        <f t="shared" si="1024"/>
        <v>0</v>
      </c>
      <c r="Q355" s="24">
        <v>20</v>
      </c>
      <c r="R355" s="41"/>
      <c r="S355" s="41">
        <f t="shared" si="1025"/>
        <v>0</v>
      </c>
      <c r="T355" s="168">
        <f t="shared" si="1026"/>
        <v>0</v>
      </c>
      <c r="U355" s="28"/>
      <c r="V355" s="221">
        <f t="shared" ref="V355" si="1089">IF(U355=0,0,IF(COUNT(B355)=0,0,(AVERAGE(B355)*U355/1000)))</f>
        <v>0</v>
      </c>
      <c r="W355" s="185"/>
      <c r="X355" s="27">
        <v>1</v>
      </c>
      <c r="Y355" s="26"/>
      <c r="Z355" s="186">
        <f t="shared" si="1028"/>
        <v>0</v>
      </c>
      <c r="AA355" s="221">
        <f t="shared" si="1036"/>
        <v>0</v>
      </c>
      <c r="AB355" s="49"/>
      <c r="AC355" s="41"/>
      <c r="AD355" s="26">
        <v>100</v>
      </c>
      <c r="AE355" s="186">
        <f t="shared" si="1029"/>
        <v>0</v>
      </c>
      <c r="AF355" s="163">
        <f t="shared" si="1037"/>
        <v>0</v>
      </c>
      <c r="AG355" s="224">
        <v>1</v>
      </c>
      <c r="AH355" s="41"/>
      <c r="AI355" s="187">
        <f t="shared" si="1030"/>
        <v>0</v>
      </c>
      <c r="AJ355" s="168">
        <f t="shared" si="1038"/>
        <v>0</v>
      </c>
      <c r="AK355" s="870"/>
      <c r="AL355" s="731"/>
      <c r="AM355" s="163">
        <f t="shared" ref="AM355" si="1090">IF(AL355=0,0,AVERAGE(B348:B355)*(AL355)/1000)</f>
        <v>0</v>
      </c>
      <c r="AN355" s="29">
        <f t="shared" si="976"/>
        <v>0</v>
      </c>
      <c r="AO355" s="25">
        <f t="shared" si="1032"/>
        <v>0</v>
      </c>
      <c r="AP355" s="273">
        <f t="shared" si="1033"/>
        <v>0</v>
      </c>
      <c r="AQ355" s="73"/>
      <c r="AR355" s="49"/>
      <c r="AS355" s="41"/>
      <c r="AT355" s="41"/>
      <c r="AU355" s="72">
        <f t="shared" si="1034"/>
        <v>0</v>
      </c>
      <c r="AV355" s="222"/>
      <c r="AW355" s="199"/>
      <c r="AX355" s="7"/>
      <c r="AY355" s="188"/>
      <c r="AZ355" s="39"/>
      <c r="BA355" s="58"/>
      <c r="BB355" s="179">
        <f t="shared" si="993"/>
        <v>0</v>
      </c>
      <c r="BC355" s="163">
        <f t="shared" si="1008"/>
        <v>0</v>
      </c>
      <c r="BD355" s="40"/>
      <c r="BE355" s="58"/>
      <c r="BF355" s="179">
        <f t="shared" si="994"/>
        <v>0</v>
      </c>
      <c r="BG355" s="163">
        <f t="shared" si="1009"/>
        <v>0</v>
      </c>
      <c r="BH355" s="40"/>
      <c r="BI355" s="885"/>
      <c r="BJ355" s="163">
        <f t="shared" si="995"/>
        <v>0</v>
      </c>
      <c r="BK355" s="40"/>
      <c r="BL355" s="61"/>
      <c r="BM355" s="179">
        <f t="shared" si="1055"/>
        <v>0</v>
      </c>
      <c r="BN355" s="163">
        <f t="shared" si="1056"/>
        <v>0</v>
      </c>
      <c r="BO355" s="39"/>
      <c r="BP355" s="57"/>
      <c r="BQ355" s="179">
        <f t="shared" si="1057"/>
        <v>0</v>
      </c>
      <c r="BR355" s="163">
        <f t="shared" si="1058"/>
        <v>0</v>
      </c>
      <c r="BS355" s="39"/>
      <c r="BT355" s="62"/>
      <c r="BU355" s="179">
        <f t="shared" si="1059"/>
        <v>0</v>
      </c>
      <c r="BV355" s="163">
        <f t="shared" si="1060"/>
        <v>0</v>
      </c>
      <c r="BW355" s="39"/>
      <c r="BX355" s="56"/>
      <c r="BY355" s="178">
        <f t="shared" si="1069"/>
        <v>0</v>
      </c>
      <c r="BZ355" s="163">
        <f t="shared" si="1070"/>
        <v>0</v>
      </c>
      <c r="CA355" s="40"/>
      <c r="CB355" s="58"/>
      <c r="CC355" s="179">
        <f t="shared" si="996"/>
        <v>0</v>
      </c>
      <c r="CD355" s="163">
        <f t="shared" si="1010"/>
        <v>0</v>
      </c>
      <c r="CE355" s="39"/>
      <c r="CF355" s="62"/>
      <c r="CG355" s="179">
        <f t="shared" si="1071"/>
        <v>0</v>
      </c>
      <c r="CH355" s="163">
        <f t="shared" si="1072"/>
        <v>0</v>
      </c>
      <c r="CI355" s="39"/>
      <c r="CJ355" s="56"/>
      <c r="CK355" s="178">
        <f t="shared" si="998"/>
        <v>0</v>
      </c>
      <c r="CL355" s="163">
        <f t="shared" si="1012"/>
        <v>0</v>
      </c>
      <c r="CM355" s="40"/>
      <c r="CN355" s="86"/>
      <c r="CO355" s="179">
        <f t="shared" si="999"/>
        <v>0</v>
      </c>
      <c r="CP355" s="163">
        <f t="shared" si="1013"/>
        <v>0</v>
      </c>
      <c r="CQ355" s="228" t="s">
        <v>94</v>
      </c>
      <c r="CR355" s="61">
        <v>0.01</v>
      </c>
      <c r="CS355" s="167">
        <f t="shared" si="1000"/>
        <v>2.9E-4</v>
      </c>
      <c r="CT355" s="40"/>
      <c r="CU355" s="59"/>
      <c r="CV355" s="179">
        <f t="shared" si="1001"/>
        <v>0</v>
      </c>
      <c r="CW355" s="163">
        <f t="shared" si="1014"/>
        <v>0</v>
      </c>
      <c r="CX355" s="39"/>
      <c r="CY355" s="189"/>
      <c r="CZ355" s="179">
        <f t="shared" si="1061"/>
        <v>0</v>
      </c>
      <c r="DA355" s="163">
        <f t="shared" si="1062"/>
        <v>0</v>
      </c>
      <c r="DB355" s="39"/>
      <c r="DC355" s="63"/>
      <c r="DD355" s="179">
        <f t="shared" si="1063"/>
        <v>0</v>
      </c>
      <c r="DE355" s="163">
        <f t="shared" si="1064"/>
        <v>0</v>
      </c>
      <c r="DF355" s="39"/>
      <c r="DG355" s="62"/>
      <c r="DH355" s="729">
        <f t="shared" si="1004"/>
        <v>0</v>
      </c>
      <c r="DI355" s="72">
        <f t="shared" si="1017"/>
        <v>0</v>
      </c>
      <c r="DJ355" s="40"/>
      <c r="DK355" s="59"/>
      <c r="DL355" s="163">
        <f t="shared" si="1005"/>
        <v>0</v>
      </c>
      <c r="DM355" s="178">
        <f t="shared" si="1018"/>
        <v>0</v>
      </c>
      <c r="DN355" s="39"/>
      <c r="DO355" s="63"/>
      <c r="DP355" s="179">
        <f t="shared" si="1065"/>
        <v>0</v>
      </c>
      <c r="DQ355" s="221">
        <f t="shared" si="1066"/>
        <v>0</v>
      </c>
      <c r="DR355" s="305"/>
    </row>
    <row r="356" spans="1:122" outlineLevel="1" x14ac:dyDescent="0.25">
      <c r="A356" s="46">
        <f t="shared" si="1050"/>
        <v>43443</v>
      </c>
      <c r="B356" s="23"/>
      <c r="C356" s="185"/>
      <c r="D356" s="24">
        <v>1</v>
      </c>
      <c r="E356" s="26"/>
      <c r="F356" s="26">
        <f t="shared" si="1019"/>
        <v>0</v>
      </c>
      <c r="G356" s="163">
        <f t="shared" si="1020"/>
        <v>0</v>
      </c>
      <c r="H356" s="24">
        <v>1</v>
      </c>
      <c r="I356" s="26"/>
      <c r="J356" s="26">
        <f t="shared" si="1021"/>
        <v>0</v>
      </c>
      <c r="K356" s="163">
        <f t="shared" si="1022"/>
        <v>0</v>
      </c>
      <c r="L356" s="49"/>
      <c r="M356" s="41"/>
      <c r="N356" s="26">
        <v>30</v>
      </c>
      <c r="O356" s="26">
        <f t="shared" si="1023"/>
        <v>0</v>
      </c>
      <c r="P356" s="163">
        <f t="shared" si="1024"/>
        <v>0</v>
      </c>
      <c r="Q356" s="24">
        <v>20</v>
      </c>
      <c r="R356" s="41"/>
      <c r="S356" s="41">
        <f t="shared" si="1025"/>
        <v>0</v>
      </c>
      <c r="T356" s="168">
        <f t="shared" si="1026"/>
        <v>0</v>
      </c>
      <c r="U356" s="28"/>
      <c r="V356" s="221">
        <f t="shared" ref="V356" si="1091">IF(U356=0,0,AVERAGE(B354:B356)*(U356)/1000)</f>
        <v>0</v>
      </c>
      <c r="W356" s="185"/>
      <c r="X356" s="27">
        <v>1</v>
      </c>
      <c r="Y356" s="26"/>
      <c r="Z356" s="186">
        <f t="shared" si="1028"/>
        <v>0</v>
      </c>
      <c r="AA356" s="221">
        <f t="shared" si="1036"/>
        <v>0</v>
      </c>
      <c r="AB356" s="49"/>
      <c r="AC356" s="41"/>
      <c r="AD356" s="26">
        <v>100</v>
      </c>
      <c r="AE356" s="186">
        <f t="shared" si="1029"/>
        <v>0</v>
      </c>
      <c r="AF356" s="163">
        <f t="shared" si="1037"/>
        <v>0</v>
      </c>
      <c r="AG356" s="224">
        <v>1</v>
      </c>
      <c r="AH356" s="41"/>
      <c r="AI356" s="187">
        <f t="shared" si="1030"/>
        <v>0</v>
      </c>
      <c r="AJ356" s="168">
        <f t="shared" si="1038"/>
        <v>0</v>
      </c>
      <c r="AK356" s="870"/>
      <c r="AL356" s="731"/>
      <c r="AM356" s="163">
        <f t="shared" ref="AM356" si="1092">IF(AL356=0,0,AVERAGE(B351:B356)*(AL356)/1000)</f>
        <v>0</v>
      </c>
      <c r="AN356" s="29">
        <f t="shared" si="976"/>
        <v>0</v>
      </c>
      <c r="AO356" s="25">
        <f t="shared" si="1032"/>
        <v>0</v>
      </c>
      <c r="AP356" s="273">
        <f t="shared" si="1033"/>
        <v>0</v>
      </c>
      <c r="AQ356" s="259"/>
      <c r="AR356" s="49"/>
      <c r="AS356" s="41"/>
      <c r="AT356" s="41"/>
      <c r="AU356" s="71">
        <f t="shared" si="1034"/>
        <v>0</v>
      </c>
      <c r="AV356" s="222"/>
      <c r="AW356" s="199"/>
      <c r="AX356" s="7"/>
      <c r="AY356" s="188"/>
      <c r="AZ356" s="39"/>
      <c r="BA356" s="58"/>
      <c r="BB356" s="179">
        <f t="shared" si="993"/>
        <v>0</v>
      </c>
      <c r="BC356" s="163">
        <f t="shared" si="1008"/>
        <v>0</v>
      </c>
      <c r="BD356" s="40"/>
      <c r="BE356" s="58"/>
      <c r="BF356" s="179">
        <f t="shared" si="994"/>
        <v>0</v>
      </c>
      <c r="BG356" s="163">
        <f t="shared" si="1009"/>
        <v>0</v>
      </c>
      <c r="BH356" s="40"/>
      <c r="BI356" s="885"/>
      <c r="BJ356" s="163">
        <f t="shared" si="995"/>
        <v>0</v>
      </c>
      <c r="BK356" s="40"/>
      <c r="BL356" s="61"/>
      <c r="BM356" s="179">
        <f t="shared" si="1055"/>
        <v>0</v>
      </c>
      <c r="BN356" s="163">
        <f t="shared" si="1056"/>
        <v>0</v>
      </c>
      <c r="BO356" s="39"/>
      <c r="BP356" s="57"/>
      <c r="BQ356" s="179">
        <f t="shared" si="1057"/>
        <v>0</v>
      </c>
      <c r="BR356" s="163">
        <f t="shared" si="1058"/>
        <v>0</v>
      </c>
      <c r="BS356" s="39"/>
      <c r="BT356" s="62"/>
      <c r="BU356" s="179">
        <f t="shared" si="1059"/>
        <v>0</v>
      </c>
      <c r="BV356" s="163">
        <f t="shared" si="1060"/>
        <v>0</v>
      </c>
      <c r="BW356" s="39"/>
      <c r="BX356" s="56"/>
      <c r="BY356" s="178">
        <f t="shared" si="1069"/>
        <v>0</v>
      </c>
      <c r="BZ356" s="163">
        <f t="shared" si="1070"/>
        <v>0</v>
      </c>
      <c r="CA356" s="40"/>
      <c r="CB356" s="58"/>
      <c r="CC356" s="179">
        <f t="shared" si="996"/>
        <v>0</v>
      </c>
      <c r="CD356" s="163">
        <f t="shared" si="1010"/>
        <v>0</v>
      </c>
      <c r="CE356" s="39"/>
      <c r="CF356" s="62"/>
      <c r="CG356" s="179">
        <f t="shared" si="1071"/>
        <v>0</v>
      </c>
      <c r="CH356" s="163">
        <f t="shared" si="1072"/>
        <v>0</v>
      </c>
      <c r="CI356" s="39"/>
      <c r="CJ356" s="56"/>
      <c r="CK356" s="178">
        <f t="shared" si="998"/>
        <v>0</v>
      </c>
      <c r="CL356" s="163">
        <f t="shared" si="1012"/>
        <v>0</v>
      </c>
      <c r="CM356" s="40"/>
      <c r="CN356" s="86"/>
      <c r="CO356" s="179">
        <f t="shared" si="999"/>
        <v>0</v>
      </c>
      <c r="CP356" s="163">
        <f t="shared" si="1013"/>
        <v>0</v>
      </c>
      <c r="CQ356" s="228"/>
      <c r="CR356" s="61"/>
      <c r="CS356" s="167">
        <f t="shared" si="1000"/>
        <v>0</v>
      </c>
      <c r="CT356" s="40"/>
      <c r="CU356" s="59"/>
      <c r="CV356" s="179">
        <f t="shared" si="1001"/>
        <v>0</v>
      </c>
      <c r="CW356" s="163">
        <f t="shared" si="1014"/>
        <v>0</v>
      </c>
      <c r="CX356" s="39"/>
      <c r="CY356" s="189"/>
      <c r="CZ356" s="179">
        <f t="shared" si="1061"/>
        <v>0</v>
      </c>
      <c r="DA356" s="163">
        <f t="shared" si="1062"/>
        <v>0</v>
      </c>
      <c r="DB356" s="39"/>
      <c r="DC356" s="63"/>
      <c r="DD356" s="179">
        <f t="shared" si="1063"/>
        <v>0</v>
      </c>
      <c r="DE356" s="163">
        <f t="shared" si="1064"/>
        <v>0</v>
      </c>
      <c r="DF356" s="39"/>
      <c r="DG356" s="62"/>
      <c r="DH356" s="729">
        <f t="shared" si="1004"/>
        <v>0</v>
      </c>
      <c r="DI356" s="72">
        <f t="shared" si="1017"/>
        <v>0</v>
      </c>
      <c r="DJ356" s="40"/>
      <c r="DK356" s="59"/>
      <c r="DL356" s="163">
        <f t="shared" si="1005"/>
        <v>0</v>
      </c>
      <c r="DM356" s="178">
        <f t="shared" si="1018"/>
        <v>0</v>
      </c>
      <c r="DN356" s="39"/>
      <c r="DO356" s="63"/>
      <c r="DP356" s="179">
        <f t="shared" si="1065"/>
        <v>0</v>
      </c>
      <c r="DQ356" s="221">
        <f t="shared" si="1066"/>
        <v>0</v>
      </c>
      <c r="DR356" s="305"/>
    </row>
    <row r="357" spans="1:122" outlineLevel="1" x14ac:dyDescent="0.25">
      <c r="A357" s="46">
        <f t="shared" si="1050"/>
        <v>43444</v>
      </c>
      <c r="B357" s="23">
        <v>971</v>
      </c>
      <c r="C357" s="185">
        <v>7.54</v>
      </c>
      <c r="D357" s="24">
        <v>1</v>
      </c>
      <c r="E357" s="26">
        <v>1823</v>
      </c>
      <c r="F357" s="26">
        <f t="shared" si="1019"/>
        <v>1823</v>
      </c>
      <c r="G357" s="163">
        <f t="shared" si="1020"/>
        <v>1770.133</v>
      </c>
      <c r="H357" s="24">
        <v>1</v>
      </c>
      <c r="I357" s="26">
        <v>841</v>
      </c>
      <c r="J357" s="26">
        <f t="shared" si="1021"/>
        <v>841</v>
      </c>
      <c r="K357" s="163">
        <f t="shared" si="1022"/>
        <v>816.61099999999999</v>
      </c>
      <c r="L357" s="49">
        <v>89.8</v>
      </c>
      <c r="M357" s="41">
        <v>134.30000000000001</v>
      </c>
      <c r="N357" s="26">
        <v>41</v>
      </c>
      <c r="O357" s="26">
        <f t="shared" si="1023"/>
        <v>1085.3658536585369</v>
      </c>
      <c r="P357" s="163">
        <f t="shared" si="1024"/>
        <v>1053.8902439024394</v>
      </c>
      <c r="Q357" s="24">
        <v>10</v>
      </c>
      <c r="R357" s="41">
        <v>3.36</v>
      </c>
      <c r="S357" s="41">
        <f t="shared" si="1025"/>
        <v>33.6</v>
      </c>
      <c r="T357" s="168">
        <f t="shared" si="1026"/>
        <v>32.625600000000006</v>
      </c>
      <c r="U357" s="28"/>
      <c r="V357" s="221">
        <f t="shared" ref="V357" si="1093">IF(U357=0,0,IF(COUNT(B357)=0,0,(AVERAGE(B357)*U357/1000)))</f>
        <v>0</v>
      </c>
      <c r="W357" s="185">
        <v>9</v>
      </c>
      <c r="X357" s="27">
        <v>1</v>
      </c>
      <c r="Y357" s="26">
        <v>686</v>
      </c>
      <c r="Z357" s="186">
        <f t="shared" si="1028"/>
        <v>686</v>
      </c>
      <c r="AA357" s="221">
        <f t="shared" si="1036"/>
        <v>666.10599999999999</v>
      </c>
      <c r="AB357" s="49">
        <v>89</v>
      </c>
      <c r="AC357" s="41">
        <v>91</v>
      </c>
      <c r="AD357" s="26">
        <v>100</v>
      </c>
      <c r="AE357" s="186">
        <f t="shared" si="1029"/>
        <v>20</v>
      </c>
      <c r="AF357" s="163">
        <f t="shared" si="1037"/>
        <v>19.420000000000002</v>
      </c>
      <c r="AG357" s="224">
        <v>1</v>
      </c>
      <c r="AH357" s="41">
        <v>0.745</v>
      </c>
      <c r="AI357" s="187">
        <f t="shared" si="1030"/>
        <v>0.745</v>
      </c>
      <c r="AJ357" s="168">
        <f t="shared" si="1038"/>
        <v>0.72339500000000001</v>
      </c>
      <c r="AK357" s="870"/>
      <c r="AL357" s="731"/>
      <c r="AM357" s="163">
        <f t="shared" ref="AM357" si="1094">IF(AL357=0,0,AVERAGE(B350:B357)*(AL357)/1000)</f>
        <v>0</v>
      </c>
      <c r="AN357" s="29">
        <f t="shared" si="976"/>
        <v>62.36972024136039</v>
      </c>
      <c r="AO357" s="25">
        <f t="shared" si="1032"/>
        <v>98.157303370786522</v>
      </c>
      <c r="AP357" s="273">
        <f t="shared" si="1033"/>
        <v>97.782738095238102</v>
      </c>
      <c r="AQ357" s="73">
        <v>53.1</v>
      </c>
      <c r="AR357" s="49"/>
      <c r="AS357" s="41"/>
      <c r="AT357" s="41"/>
      <c r="AU357" s="72">
        <f t="shared" si="1034"/>
        <v>0</v>
      </c>
      <c r="AV357" s="222"/>
      <c r="AW357" s="199"/>
      <c r="AX357" s="7"/>
      <c r="AY357" s="188"/>
      <c r="AZ357" s="39"/>
      <c r="BA357" s="58"/>
      <c r="BB357" s="179">
        <f t="shared" si="993"/>
        <v>0</v>
      </c>
      <c r="BC357" s="163">
        <f t="shared" si="1008"/>
        <v>0</v>
      </c>
      <c r="BD357" s="40"/>
      <c r="BE357" s="58"/>
      <c r="BF357" s="179">
        <f t="shared" si="994"/>
        <v>0</v>
      </c>
      <c r="BG357" s="163">
        <f t="shared" si="1009"/>
        <v>0</v>
      </c>
      <c r="BH357" s="40" t="s">
        <v>94</v>
      </c>
      <c r="BI357" s="885">
        <v>0.01</v>
      </c>
      <c r="BJ357" s="163">
        <f t="shared" si="995"/>
        <v>4.8550000000000008E-3</v>
      </c>
      <c r="BK357" s="40"/>
      <c r="BL357" s="61"/>
      <c r="BM357" s="179">
        <f t="shared" si="1055"/>
        <v>0</v>
      </c>
      <c r="BN357" s="163">
        <f t="shared" si="1056"/>
        <v>0</v>
      </c>
      <c r="BO357" s="39"/>
      <c r="BP357" s="57"/>
      <c r="BQ357" s="179">
        <f t="shared" si="1057"/>
        <v>0</v>
      </c>
      <c r="BR357" s="163">
        <f t="shared" si="1058"/>
        <v>0</v>
      </c>
      <c r="BS357" s="39"/>
      <c r="BT357" s="62"/>
      <c r="BU357" s="179">
        <f t="shared" si="1059"/>
        <v>0</v>
      </c>
      <c r="BV357" s="163">
        <f t="shared" si="1060"/>
        <v>0</v>
      </c>
      <c r="BW357" s="39"/>
      <c r="BX357" s="56"/>
      <c r="BY357" s="178">
        <f t="shared" si="1069"/>
        <v>0</v>
      </c>
      <c r="BZ357" s="163">
        <f t="shared" si="1070"/>
        <v>0</v>
      </c>
      <c r="CA357" s="40"/>
      <c r="CB357" s="58"/>
      <c r="CC357" s="179">
        <f t="shared" si="996"/>
        <v>0</v>
      </c>
      <c r="CD357" s="163">
        <f t="shared" si="1010"/>
        <v>0</v>
      </c>
      <c r="CE357" s="39"/>
      <c r="CF357" s="62"/>
      <c r="CG357" s="179">
        <f t="shared" si="1071"/>
        <v>0</v>
      </c>
      <c r="CH357" s="163">
        <f t="shared" si="1072"/>
        <v>0</v>
      </c>
      <c r="CI357" s="39"/>
      <c r="CJ357" s="56"/>
      <c r="CK357" s="178">
        <f t="shared" si="998"/>
        <v>0</v>
      </c>
      <c r="CL357" s="163">
        <f t="shared" si="1012"/>
        <v>0</v>
      </c>
      <c r="CM357" s="40"/>
      <c r="CN357" s="86"/>
      <c r="CO357" s="179">
        <f t="shared" si="999"/>
        <v>0</v>
      </c>
      <c r="CP357" s="163">
        <f t="shared" si="1013"/>
        <v>0</v>
      </c>
      <c r="CQ357" s="228" t="s">
        <v>94</v>
      </c>
      <c r="CR357" s="61">
        <v>0.1</v>
      </c>
      <c r="CS357" s="167">
        <f t="shared" si="1000"/>
        <v>4.8550000000000003E-2</v>
      </c>
      <c r="CT357" s="40"/>
      <c r="CU357" s="59"/>
      <c r="CV357" s="179">
        <f t="shared" si="1001"/>
        <v>0</v>
      </c>
      <c r="CW357" s="163">
        <f t="shared" si="1014"/>
        <v>0</v>
      </c>
      <c r="CX357" s="39"/>
      <c r="CY357" s="189"/>
      <c r="CZ357" s="179">
        <f t="shared" si="1061"/>
        <v>0</v>
      </c>
      <c r="DA357" s="163">
        <f t="shared" si="1062"/>
        <v>0</v>
      </c>
      <c r="DB357" s="39"/>
      <c r="DC357" s="63"/>
      <c r="DD357" s="179">
        <f t="shared" si="1063"/>
        <v>0</v>
      </c>
      <c r="DE357" s="163">
        <f t="shared" si="1064"/>
        <v>0</v>
      </c>
      <c r="DF357" s="39"/>
      <c r="DG357" s="62"/>
      <c r="DH357" s="729">
        <f t="shared" si="1004"/>
        <v>0</v>
      </c>
      <c r="DI357" s="72">
        <f t="shared" si="1017"/>
        <v>0</v>
      </c>
      <c r="DJ357" s="40"/>
      <c r="DK357" s="59"/>
      <c r="DL357" s="163">
        <f t="shared" si="1005"/>
        <v>0</v>
      </c>
      <c r="DM357" s="178">
        <f t="shared" si="1018"/>
        <v>0</v>
      </c>
      <c r="DN357" s="39"/>
      <c r="DO357" s="63"/>
      <c r="DP357" s="179">
        <f t="shared" si="1065"/>
        <v>0</v>
      </c>
      <c r="DQ357" s="221">
        <f t="shared" si="1066"/>
        <v>0</v>
      </c>
      <c r="DR357" s="305"/>
    </row>
    <row r="358" spans="1:122" outlineLevel="1" x14ac:dyDescent="0.25">
      <c r="A358" s="46">
        <f t="shared" si="1050"/>
        <v>43445</v>
      </c>
      <c r="B358" s="23">
        <v>855</v>
      </c>
      <c r="C358" s="185">
        <v>7.7</v>
      </c>
      <c r="D358" s="24">
        <v>1</v>
      </c>
      <c r="E358" s="26">
        <v>1022</v>
      </c>
      <c r="F358" s="26">
        <f t="shared" si="1019"/>
        <v>1022</v>
      </c>
      <c r="G358" s="163">
        <f t="shared" si="1020"/>
        <v>873.81</v>
      </c>
      <c r="H358" s="24">
        <v>1</v>
      </c>
      <c r="I358" s="26">
        <v>654</v>
      </c>
      <c r="J358" s="26">
        <f t="shared" si="1021"/>
        <v>654</v>
      </c>
      <c r="K358" s="163">
        <f t="shared" si="1022"/>
        <v>559.16999999999996</v>
      </c>
      <c r="L358" s="49">
        <v>87.9</v>
      </c>
      <c r="M358" s="41">
        <v>113.8</v>
      </c>
      <c r="N358" s="26">
        <v>50</v>
      </c>
      <c r="O358" s="26">
        <f t="shared" si="1023"/>
        <v>517.99999999999989</v>
      </c>
      <c r="P358" s="163">
        <f t="shared" si="1024"/>
        <v>442.88999999999987</v>
      </c>
      <c r="Q358" s="24">
        <v>10</v>
      </c>
      <c r="R358" s="41">
        <v>0.98299999999999998</v>
      </c>
      <c r="S358" s="41">
        <f t="shared" si="1025"/>
        <v>9.83</v>
      </c>
      <c r="T358" s="168">
        <f t="shared" si="1026"/>
        <v>8.4046500000000002</v>
      </c>
      <c r="U358" s="28"/>
      <c r="V358" s="221">
        <f t="shared" ref="V358" si="1095">IF(U358=0,0,AVERAGE(B356:B358)*(U358)/1000)</f>
        <v>0</v>
      </c>
      <c r="W358" s="185">
        <v>9</v>
      </c>
      <c r="X358" s="27">
        <v>1</v>
      </c>
      <c r="Y358" s="26">
        <v>450</v>
      </c>
      <c r="Z358" s="186">
        <f t="shared" si="1028"/>
        <v>450</v>
      </c>
      <c r="AA358" s="221">
        <f t="shared" si="1036"/>
        <v>384.75</v>
      </c>
      <c r="AB358" s="49">
        <v>88.7</v>
      </c>
      <c r="AC358" s="41">
        <v>92</v>
      </c>
      <c r="AD358" s="26">
        <v>300</v>
      </c>
      <c r="AE358" s="186">
        <f t="shared" si="1029"/>
        <v>10.999999999999991</v>
      </c>
      <c r="AF358" s="163">
        <f t="shared" si="1037"/>
        <v>9.4049999999999923</v>
      </c>
      <c r="AG358" s="224">
        <v>1</v>
      </c>
      <c r="AH358" s="41">
        <v>0.34499999999999997</v>
      </c>
      <c r="AI358" s="187">
        <f t="shared" si="1030"/>
        <v>0.34499999999999997</v>
      </c>
      <c r="AJ358" s="168">
        <f t="shared" si="1038"/>
        <v>0.29497499999999999</v>
      </c>
      <c r="AK358" s="870"/>
      <c r="AL358" s="731"/>
      <c r="AM358" s="163">
        <f t="shared" ref="AM358" si="1096">IF(AL358=0,0,AVERAGE(B353:B358)*(AL358)/1000)</f>
        <v>0</v>
      </c>
      <c r="AN358" s="29">
        <f t="shared" si="976"/>
        <v>55.968688845401168</v>
      </c>
      <c r="AO358" s="25">
        <f t="shared" si="1032"/>
        <v>97.876447876447884</v>
      </c>
      <c r="AP358" s="273">
        <f t="shared" si="1033"/>
        <v>96.490335707019327</v>
      </c>
      <c r="AQ358" s="259">
        <v>51.2</v>
      </c>
      <c r="AR358" s="49"/>
      <c r="AS358" s="41"/>
      <c r="AT358" s="41"/>
      <c r="AU358" s="71">
        <f t="shared" si="1034"/>
        <v>0</v>
      </c>
      <c r="AV358" s="222"/>
      <c r="AW358" s="199"/>
      <c r="AX358" s="7"/>
      <c r="AY358" s="188"/>
      <c r="AZ358" s="39"/>
      <c r="BA358" s="58"/>
      <c r="BB358" s="179">
        <f t="shared" si="993"/>
        <v>0</v>
      </c>
      <c r="BC358" s="163">
        <f t="shared" si="1008"/>
        <v>0</v>
      </c>
      <c r="BD358" s="40"/>
      <c r="BE358" s="58"/>
      <c r="BF358" s="179">
        <f t="shared" si="994"/>
        <v>0</v>
      </c>
      <c r="BG358" s="163">
        <f t="shared" si="1009"/>
        <v>0</v>
      </c>
      <c r="BH358" s="40"/>
      <c r="BI358" s="885"/>
      <c r="BJ358" s="163">
        <f t="shared" si="995"/>
        <v>0</v>
      </c>
      <c r="BK358" s="40"/>
      <c r="BL358" s="61"/>
      <c r="BM358" s="179">
        <f t="shared" si="1055"/>
        <v>0</v>
      </c>
      <c r="BN358" s="163">
        <f t="shared" si="1056"/>
        <v>0</v>
      </c>
      <c r="BO358" s="39"/>
      <c r="BP358" s="57"/>
      <c r="BQ358" s="179">
        <f t="shared" si="1057"/>
        <v>0</v>
      </c>
      <c r="BR358" s="163">
        <f t="shared" si="1058"/>
        <v>0</v>
      </c>
      <c r="BS358" s="39"/>
      <c r="BT358" s="62"/>
      <c r="BU358" s="179">
        <f t="shared" si="1059"/>
        <v>0</v>
      </c>
      <c r="BV358" s="163">
        <f t="shared" si="1060"/>
        <v>0</v>
      </c>
      <c r="BW358" s="39"/>
      <c r="BX358" s="56"/>
      <c r="BY358" s="178">
        <f t="shared" si="1069"/>
        <v>0</v>
      </c>
      <c r="BZ358" s="163">
        <f t="shared" si="1070"/>
        <v>0</v>
      </c>
      <c r="CA358" s="40"/>
      <c r="CB358" s="58"/>
      <c r="CC358" s="179">
        <f t="shared" si="996"/>
        <v>0</v>
      </c>
      <c r="CD358" s="163">
        <f t="shared" si="1010"/>
        <v>0</v>
      </c>
      <c r="CE358" s="39"/>
      <c r="CF358" s="62"/>
      <c r="CG358" s="179">
        <f t="shared" si="1071"/>
        <v>0</v>
      </c>
      <c r="CH358" s="163">
        <f t="shared" si="1072"/>
        <v>0</v>
      </c>
      <c r="CI358" s="39"/>
      <c r="CJ358" s="56"/>
      <c r="CK358" s="178">
        <f t="shared" si="998"/>
        <v>0</v>
      </c>
      <c r="CL358" s="163">
        <f t="shared" si="1012"/>
        <v>0</v>
      </c>
      <c r="CM358" s="40"/>
      <c r="CN358" s="86"/>
      <c r="CO358" s="179">
        <f t="shared" si="999"/>
        <v>0</v>
      </c>
      <c r="CP358" s="163">
        <f t="shared" si="1013"/>
        <v>0</v>
      </c>
      <c r="CQ358" s="228"/>
      <c r="CR358" s="61"/>
      <c r="CS358" s="167">
        <f t="shared" si="1000"/>
        <v>0</v>
      </c>
      <c r="CT358" s="40"/>
      <c r="CU358" s="59"/>
      <c r="CV358" s="179">
        <f t="shared" si="1001"/>
        <v>0</v>
      </c>
      <c r="CW358" s="163">
        <f t="shared" si="1014"/>
        <v>0</v>
      </c>
      <c r="CX358" s="39"/>
      <c r="CY358" s="189"/>
      <c r="CZ358" s="179">
        <f t="shared" si="1061"/>
        <v>0</v>
      </c>
      <c r="DA358" s="163">
        <f t="shared" si="1062"/>
        <v>0</v>
      </c>
      <c r="DB358" s="39"/>
      <c r="DC358" s="63"/>
      <c r="DD358" s="179">
        <f t="shared" si="1063"/>
        <v>0</v>
      </c>
      <c r="DE358" s="163">
        <f t="shared" si="1064"/>
        <v>0</v>
      </c>
      <c r="DF358" s="39"/>
      <c r="DG358" s="62"/>
      <c r="DH358" s="729">
        <f t="shared" si="1004"/>
        <v>0</v>
      </c>
      <c r="DI358" s="72">
        <f t="shared" si="1017"/>
        <v>0</v>
      </c>
      <c r="DJ358" s="40"/>
      <c r="DK358" s="59"/>
      <c r="DL358" s="163">
        <f t="shared" si="1005"/>
        <v>0</v>
      </c>
      <c r="DM358" s="178">
        <f t="shared" si="1018"/>
        <v>0</v>
      </c>
      <c r="DN358" s="39"/>
      <c r="DO358" s="63"/>
      <c r="DP358" s="179">
        <f t="shared" si="1065"/>
        <v>0</v>
      </c>
      <c r="DQ358" s="221">
        <f t="shared" si="1066"/>
        <v>0</v>
      </c>
      <c r="DR358" s="305"/>
    </row>
    <row r="359" spans="1:122" outlineLevel="1" x14ac:dyDescent="0.25">
      <c r="A359" s="46">
        <f t="shared" si="1050"/>
        <v>43446</v>
      </c>
      <c r="B359" s="23">
        <v>818</v>
      </c>
      <c r="C359" s="185">
        <v>8.6</v>
      </c>
      <c r="D359" s="24">
        <v>1</v>
      </c>
      <c r="E359" s="26">
        <v>1246</v>
      </c>
      <c r="F359" s="26">
        <f t="shared" si="1019"/>
        <v>1246</v>
      </c>
      <c r="G359" s="163">
        <f t="shared" si="1020"/>
        <v>1019.228</v>
      </c>
      <c r="H359" s="24">
        <v>1</v>
      </c>
      <c r="I359" s="26">
        <v>615</v>
      </c>
      <c r="J359" s="26">
        <f t="shared" si="1021"/>
        <v>615</v>
      </c>
      <c r="K359" s="163">
        <f t="shared" si="1022"/>
        <v>503.07</v>
      </c>
      <c r="L359" s="49">
        <v>90.8</v>
      </c>
      <c r="M359" s="41">
        <v>121</v>
      </c>
      <c r="N359" s="26">
        <v>43</v>
      </c>
      <c r="O359" s="26">
        <f t="shared" si="1023"/>
        <v>702.32558139534888</v>
      </c>
      <c r="P359" s="163">
        <f t="shared" si="1024"/>
        <v>574.50232558139544</v>
      </c>
      <c r="Q359" s="24">
        <v>5</v>
      </c>
      <c r="R359" s="41">
        <v>2.2000000000000002</v>
      </c>
      <c r="S359" s="41">
        <f t="shared" si="1025"/>
        <v>11</v>
      </c>
      <c r="T359" s="168">
        <f t="shared" si="1026"/>
        <v>8.9979999999999993</v>
      </c>
      <c r="U359" s="28"/>
      <c r="V359" s="221">
        <f t="shared" ref="V359" si="1097">IF(U359=0,0,IF(COUNT(B359)=0,0,(AVERAGE(B359)*U359/1000)))</f>
        <v>0</v>
      </c>
      <c r="W359" s="185">
        <v>9.1999999999999993</v>
      </c>
      <c r="X359" s="27">
        <v>1</v>
      </c>
      <c r="Y359" s="26">
        <v>502</v>
      </c>
      <c r="Z359" s="186">
        <f t="shared" si="1028"/>
        <v>502</v>
      </c>
      <c r="AA359" s="221">
        <f t="shared" si="1036"/>
        <v>410.63600000000002</v>
      </c>
      <c r="AB359" s="49">
        <v>91.3</v>
      </c>
      <c r="AC359" s="41">
        <v>92.3</v>
      </c>
      <c r="AD359" s="26">
        <v>100</v>
      </c>
      <c r="AE359" s="186">
        <f t="shared" si="1029"/>
        <v>10</v>
      </c>
      <c r="AF359" s="163">
        <f t="shared" si="1037"/>
        <v>8.18</v>
      </c>
      <c r="AG359" s="224">
        <v>1</v>
      </c>
      <c r="AH359" s="41">
        <v>0.314</v>
      </c>
      <c r="AI359" s="187">
        <f t="shared" si="1030"/>
        <v>0.314</v>
      </c>
      <c r="AJ359" s="168">
        <f t="shared" si="1038"/>
        <v>0.25685199999999997</v>
      </c>
      <c r="AK359" s="870"/>
      <c r="AL359" s="731"/>
      <c r="AM359" s="163">
        <f t="shared" ref="AM359" si="1098">IF(AL359=0,0,AVERAGE(B352:B359)*(AL359)/1000)</f>
        <v>0</v>
      </c>
      <c r="AN359" s="29">
        <f t="shared" si="976"/>
        <v>59.711075441412518</v>
      </c>
      <c r="AO359" s="25">
        <f t="shared" si="1032"/>
        <v>98.576158940397349</v>
      </c>
      <c r="AP359" s="273">
        <f t="shared" si="1033"/>
        <v>97.145454545454541</v>
      </c>
      <c r="AQ359" s="73">
        <v>52.1</v>
      </c>
      <c r="AR359" s="49"/>
      <c r="AS359" s="41"/>
      <c r="AT359" s="41"/>
      <c r="AU359" s="72">
        <f t="shared" si="1034"/>
        <v>0</v>
      </c>
      <c r="AV359" s="222"/>
      <c r="AW359" s="199"/>
      <c r="AX359" s="7" t="s">
        <v>383</v>
      </c>
      <c r="AY359" s="188"/>
      <c r="AZ359" s="39"/>
      <c r="BA359" s="58"/>
      <c r="BB359" s="179">
        <f t="shared" si="993"/>
        <v>0</v>
      </c>
      <c r="BC359" s="163">
        <f t="shared" si="1008"/>
        <v>0</v>
      </c>
      <c r="BD359" s="40"/>
      <c r="BE359" s="58"/>
      <c r="BF359" s="179">
        <f t="shared" si="994"/>
        <v>0</v>
      </c>
      <c r="BG359" s="163">
        <f t="shared" si="1009"/>
        <v>0</v>
      </c>
      <c r="BH359" s="40"/>
      <c r="BI359" s="885"/>
      <c r="BJ359" s="163">
        <f t="shared" si="995"/>
        <v>0</v>
      </c>
      <c r="BK359" s="40"/>
      <c r="BL359" s="61"/>
      <c r="BM359" s="179">
        <f t="shared" si="1055"/>
        <v>0</v>
      </c>
      <c r="BN359" s="163">
        <f t="shared" si="1056"/>
        <v>0</v>
      </c>
      <c r="BO359" s="39"/>
      <c r="BP359" s="57"/>
      <c r="BQ359" s="179">
        <f t="shared" si="1057"/>
        <v>0</v>
      </c>
      <c r="BR359" s="163">
        <f t="shared" si="1058"/>
        <v>0</v>
      </c>
      <c r="BS359" s="39"/>
      <c r="BT359" s="62"/>
      <c r="BU359" s="179">
        <f t="shared" si="1059"/>
        <v>0</v>
      </c>
      <c r="BV359" s="163">
        <f t="shared" si="1060"/>
        <v>0</v>
      </c>
      <c r="BW359" s="39"/>
      <c r="BX359" s="56"/>
      <c r="BY359" s="178">
        <f t="shared" si="1069"/>
        <v>0</v>
      </c>
      <c r="BZ359" s="163">
        <f t="shared" si="1070"/>
        <v>0</v>
      </c>
      <c r="CA359" s="40"/>
      <c r="CB359" s="58"/>
      <c r="CC359" s="179">
        <f t="shared" si="996"/>
        <v>0</v>
      </c>
      <c r="CD359" s="163">
        <f t="shared" si="1010"/>
        <v>0</v>
      </c>
      <c r="CE359" s="39"/>
      <c r="CF359" s="62"/>
      <c r="CG359" s="179">
        <f t="shared" si="1071"/>
        <v>0</v>
      </c>
      <c r="CH359" s="163">
        <f t="shared" si="1072"/>
        <v>0</v>
      </c>
      <c r="CI359" s="39"/>
      <c r="CJ359" s="56"/>
      <c r="CK359" s="178">
        <f t="shared" si="998"/>
        <v>0</v>
      </c>
      <c r="CL359" s="163">
        <f t="shared" si="1012"/>
        <v>0</v>
      </c>
      <c r="CM359" s="40"/>
      <c r="CN359" s="86"/>
      <c r="CO359" s="179">
        <f t="shared" si="999"/>
        <v>0</v>
      </c>
      <c r="CP359" s="163">
        <f t="shared" si="1013"/>
        <v>0</v>
      </c>
      <c r="CQ359" s="228"/>
      <c r="CR359" s="61"/>
      <c r="CS359" s="167">
        <f t="shared" si="1000"/>
        <v>0</v>
      </c>
      <c r="CT359" s="40"/>
      <c r="CU359" s="59"/>
      <c r="CV359" s="179">
        <f t="shared" si="1001"/>
        <v>0</v>
      </c>
      <c r="CW359" s="163">
        <f t="shared" si="1014"/>
        <v>0</v>
      </c>
      <c r="CX359" s="39"/>
      <c r="CY359" s="189"/>
      <c r="CZ359" s="179">
        <f t="shared" si="1061"/>
        <v>0</v>
      </c>
      <c r="DA359" s="163">
        <f t="shared" si="1062"/>
        <v>0</v>
      </c>
      <c r="DB359" s="39"/>
      <c r="DC359" s="63"/>
      <c r="DD359" s="179">
        <f>IF(DB359="&lt;",DC359/2*$B359/1000,DC359*$B359/1000)</f>
        <v>0</v>
      </c>
      <c r="DE359" s="163">
        <f t="shared" si="1064"/>
        <v>0</v>
      </c>
      <c r="DF359" s="39"/>
      <c r="DG359" s="62"/>
      <c r="DH359" s="729">
        <f t="shared" si="1004"/>
        <v>0</v>
      </c>
      <c r="DI359" s="72">
        <f t="shared" si="1017"/>
        <v>0</v>
      </c>
      <c r="DJ359" s="40"/>
      <c r="DK359" s="59"/>
      <c r="DL359" s="163">
        <f t="shared" si="1005"/>
        <v>0</v>
      </c>
      <c r="DM359" s="178">
        <f t="shared" si="1018"/>
        <v>0</v>
      </c>
      <c r="DN359" s="39"/>
      <c r="DO359" s="63"/>
      <c r="DP359" s="179">
        <f t="shared" si="1065"/>
        <v>0</v>
      </c>
      <c r="DQ359" s="221">
        <f t="shared" si="1066"/>
        <v>0</v>
      </c>
      <c r="DR359" s="305"/>
    </row>
    <row r="360" spans="1:122" outlineLevel="1" x14ac:dyDescent="0.25">
      <c r="A360" s="46">
        <f t="shared" si="1050"/>
        <v>43447</v>
      </c>
      <c r="B360" s="23">
        <v>825</v>
      </c>
      <c r="C360" s="185">
        <v>8.1</v>
      </c>
      <c r="D360" s="24">
        <v>1</v>
      </c>
      <c r="E360" s="26">
        <v>2126</v>
      </c>
      <c r="F360" s="26">
        <f t="shared" si="1019"/>
        <v>2126</v>
      </c>
      <c r="G360" s="163">
        <f t="shared" si="1020"/>
        <v>1753.95</v>
      </c>
      <c r="H360" s="24">
        <v>1</v>
      </c>
      <c r="I360" s="26">
        <v>752</v>
      </c>
      <c r="J360" s="26">
        <f t="shared" si="1021"/>
        <v>752</v>
      </c>
      <c r="K360" s="163">
        <f t="shared" si="1022"/>
        <v>620.4</v>
      </c>
      <c r="L360" s="49">
        <v>90.3</v>
      </c>
      <c r="M360" s="41">
        <v>147.19999999999999</v>
      </c>
      <c r="N360" s="26">
        <v>42</v>
      </c>
      <c r="O360" s="26">
        <f>IF(M360=0,0,(M360-L360)*1000/N360)</f>
        <v>1354.7619047619046</v>
      </c>
      <c r="P360" s="163">
        <f t="shared" si="1024"/>
        <v>1117.6785714285713</v>
      </c>
      <c r="Q360" s="24">
        <v>5</v>
      </c>
      <c r="R360" s="41">
        <v>4.67</v>
      </c>
      <c r="S360" s="41">
        <f t="shared" si="1025"/>
        <v>23.35</v>
      </c>
      <c r="T360" s="168">
        <f t="shared" si="1026"/>
        <v>19.263750000000002</v>
      </c>
      <c r="U360" s="28"/>
      <c r="V360" s="221">
        <f t="shared" ref="V360" si="1099">IF(U360=0,0,AVERAGE(B358:B360)*(U360)/1000)</f>
        <v>0</v>
      </c>
      <c r="W360" s="185">
        <v>9.1999999999999993</v>
      </c>
      <c r="X360" s="27">
        <v>1</v>
      </c>
      <c r="Y360" s="26">
        <v>597</v>
      </c>
      <c r="Z360" s="186">
        <f t="shared" si="1028"/>
        <v>597</v>
      </c>
      <c r="AA360" s="221">
        <f t="shared" si="1036"/>
        <v>492.52499999999998</v>
      </c>
      <c r="AB360" s="49">
        <v>90.7</v>
      </c>
      <c r="AC360" s="41">
        <v>92</v>
      </c>
      <c r="AD360" s="26">
        <v>97</v>
      </c>
      <c r="AE360" s="186">
        <f t="shared" si="1029"/>
        <v>13.402061855670075</v>
      </c>
      <c r="AF360" s="163">
        <f t="shared" si="1037"/>
        <v>11.056701030927812</v>
      </c>
      <c r="AG360" s="224">
        <v>1</v>
      </c>
      <c r="AH360" s="41">
        <v>0.60099999999999998</v>
      </c>
      <c r="AI360" s="187">
        <f t="shared" si="1030"/>
        <v>0.60099999999999998</v>
      </c>
      <c r="AJ360" s="168">
        <f t="shared" si="1038"/>
        <v>0.49582500000000002</v>
      </c>
      <c r="AK360" s="870"/>
      <c r="AL360" s="731"/>
      <c r="AM360" s="163">
        <f t="shared" ref="AM360" si="1100">IF(AL360=0,0,AVERAGE(B355:B360)*(AL360)/1000)</f>
        <v>0</v>
      </c>
      <c r="AN360" s="29">
        <f t="shared" si="976"/>
        <v>71.919096895578548</v>
      </c>
      <c r="AO360" s="25">
        <f t="shared" si="1032"/>
        <v>99.010744116101677</v>
      </c>
      <c r="AP360" s="273">
        <f t="shared" si="1033"/>
        <v>97.426124197002153</v>
      </c>
      <c r="AQ360" s="259">
        <v>52.04</v>
      </c>
      <c r="AR360" s="49">
        <v>21.855</v>
      </c>
      <c r="AS360" s="41">
        <v>32.298000000000002</v>
      </c>
      <c r="AT360" s="41">
        <v>28.003</v>
      </c>
      <c r="AU360" s="71">
        <f t="shared" si="1034"/>
        <v>58.871971655654491</v>
      </c>
      <c r="AV360" s="222"/>
      <c r="AW360" s="199"/>
      <c r="AX360" s="7" t="s">
        <v>388</v>
      </c>
      <c r="AY360" s="188"/>
      <c r="AZ360" s="39"/>
      <c r="BA360" s="58"/>
      <c r="BB360" s="179">
        <f t="shared" si="993"/>
        <v>0</v>
      </c>
      <c r="BC360" s="163">
        <f t="shared" si="1008"/>
        <v>0</v>
      </c>
      <c r="BD360" s="40"/>
      <c r="BE360" s="58"/>
      <c r="BF360" s="179">
        <f t="shared" si="994"/>
        <v>0</v>
      </c>
      <c r="BG360" s="163">
        <f t="shared" si="1009"/>
        <v>0</v>
      </c>
      <c r="BH360" s="40"/>
      <c r="BI360" s="885"/>
      <c r="BJ360" s="163">
        <f t="shared" si="995"/>
        <v>0</v>
      </c>
      <c r="BK360" s="40"/>
      <c r="BL360" s="61"/>
      <c r="BM360" s="179">
        <f t="shared" si="1055"/>
        <v>0</v>
      </c>
      <c r="BN360" s="163">
        <f t="shared" si="1056"/>
        <v>0</v>
      </c>
      <c r="BO360" s="39"/>
      <c r="BP360" s="57"/>
      <c r="BQ360" s="179">
        <f t="shared" si="1057"/>
        <v>0</v>
      </c>
      <c r="BR360" s="163">
        <f t="shared" si="1058"/>
        <v>0</v>
      </c>
      <c r="BS360" s="39"/>
      <c r="BT360" s="62"/>
      <c r="BU360" s="179">
        <f t="shared" si="1059"/>
        <v>0</v>
      </c>
      <c r="BV360" s="163">
        <f t="shared" si="1060"/>
        <v>0</v>
      </c>
      <c r="BW360" s="39"/>
      <c r="BX360" s="56"/>
      <c r="BY360" s="178">
        <f t="shared" si="1069"/>
        <v>0</v>
      </c>
      <c r="BZ360" s="163">
        <f t="shared" si="1070"/>
        <v>0</v>
      </c>
      <c r="CA360" s="40"/>
      <c r="CB360" s="58"/>
      <c r="CC360" s="179">
        <f t="shared" si="996"/>
        <v>0</v>
      </c>
      <c r="CD360" s="163">
        <f t="shared" si="1010"/>
        <v>0</v>
      </c>
      <c r="CE360" s="39"/>
      <c r="CF360" s="62"/>
      <c r="CG360" s="179">
        <f t="shared" si="1071"/>
        <v>0</v>
      </c>
      <c r="CH360" s="163">
        <f t="shared" si="1072"/>
        <v>0</v>
      </c>
      <c r="CI360" s="39"/>
      <c r="CJ360" s="56"/>
      <c r="CK360" s="178">
        <f t="shared" si="998"/>
        <v>0</v>
      </c>
      <c r="CL360" s="163">
        <f t="shared" si="1012"/>
        <v>0</v>
      </c>
      <c r="CM360" s="40"/>
      <c r="CN360" s="86"/>
      <c r="CO360" s="179">
        <f t="shared" si="999"/>
        <v>0</v>
      </c>
      <c r="CP360" s="163">
        <f t="shared" si="1013"/>
        <v>0</v>
      </c>
      <c r="CQ360" s="228"/>
      <c r="CR360" s="61"/>
      <c r="CS360" s="167">
        <f t="shared" si="1000"/>
        <v>0</v>
      </c>
      <c r="CT360" s="40"/>
      <c r="CU360" s="59"/>
      <c r="CV360" s="179">
        <f t="shared" si="1001"/>
        <v>0</v>
      </c>
      <c r="CW360" s="163">
        <f t="shared" si="1014"/>
        <v>0</v>
      </c>
      <c r="CX360" s="39"/>
      <c r="CY360" s="189"/>
      <c r="CZ360" s="179">
        <f t="shared" si="1061"/>
        <v>0</v>
      </c>
      <c r="DA360" s="163">
        <f t="shared" si="1062"/>
        <v>0</v>
      </c>
      <c r="DB360" s="39"/>
      <c r="DC360" s="63"/>
      <c r="DD360" s="179">
        <f t="shared" si="1063"/>
        <v>0</v>
      </c>
      <c r="DE360" s="163">
        <f t="shared" si="1064"/>
        <v>0</v>
      </c>
      <c r="DF360" s="39"/>
      <c r="DG360" s="62"/>
      <c r="DH360" s="729">
        <f t="shared" si="1004"/>
        <v>0</v>
      </c>
      <c r="DI360" s="72">
        <f t="shared" si="1017"/>
        <v>0</v>
      </c>
      <c r="DJ360" s="40"/>
      <c r="DK360" s="59"/>
      <c r="DL360" s="163">
        <f t="shared" si="1005"/>
        <v>0</v>
      </c>
      <c r="DM360" s="178">
        <f t="shared" si="1018"/>
        <v>0</v>
      </c>
      <c r="DN360" s="39"/>
      <c r="DO360" s="63"/>
      <c r="DP360" s="179">
        <f t="shared" si="1065"/>
        <v>0</v>
      </c>
      <c r="DQ360" s="221">
        <f t="shared" si="1066"/>
        <v>0</v>
      </c>
      <c r="DR360" s="305"/>
    </row>
    <row r="361" spans="1:122" outlineLevel="1" x14ac:dyDescent="0.25">
      <c r="A361" s="46">
        <f t="shared" si="1050"/>
        <v>43448</v>
      </c>
      <c r="B361" s="23">
        <v>962</v>
      </c>
      <c r="C361" s="185">
        <v>8.3000000000000007</v>
      </c>
      <c r="D361" s="24">
        <v>1</v>
      </c>
      <c r="E361" s="26">
        <v>3502</v>
      </c>
      <c r="F361" s="26">
        <f t="shared" si="1019"/>
        <v>3502</v>
      </c>
      <c r="G361" s="163">
        <f t="shared" si="1020"/>
        <v>3368.924</v>
      </c>
      <c r="H361" s="24">
        <v>1</v>
      </c>
      <c r="I361" s="26">
        <v>799</v>
      </c>
      <c r="J361" s="26">
        <f t="shared" si="1021"/>
        <v>799</v>
      </c>
      <c r="K361" s="163">
        <f t="shared" si="1022"/>
        <v>768.63800000000003</v>
      </c>
      <c r="L361" s="49">
        <v>88.8</v>
      </c>
      <c r="M361" s="41">
        <v>205.2</v>
      </c>
      <c r="N361" s="26">
        <v>37</v>
      </c>
      <c r="O361" s="26">
        <f t="shared" si="1023"/>
        <v>3145.9459459459454</v>
      </c>
      <c r="P361" s="163">
        <f t="shared" si="1024"/>
        <v>3026.3999999999996</v>
      </c>
      <c r="Q361" s="24">
        <v>10</v>
      </c>
      <c r="R361" s="41">
        <v>4.47</v>
      </c>
      <c r="S361" s="41">
        <f t="shared" si="1025"/>
        <v>44.699999999999996</v>
      </c>
      <c r="T361" s="168">
        <f t="shared" si="1026"/>
        <v>43.001399999999997</v>
      </c>
      <c r="U361" s="28"/>
      <c r="V361" s="221">
        <f t="shared" ref="V361" si="1101">IF(U361=0,0,IF(COUNT(B361)=0,0,(AVERAGE(B361)*U361/1000)))</f>
        <v>0</v>
      </c>
      <c r="W361" s="185">
        <v>8.8000000000000007</v>
      </c>
      <c r="X361" s="27">
        <v>1</v>
      </c>
      <c r="Y361" s="26">
        <v>652</v>
      </c>
      <c r="Z361" s="186">
        <f t="shared" si="1028"/>
        <v>652</v>
      </c>
      <c r="AA361" s="221">
        <f t="shared" si="1036"/>
        <v>627.22400000000005</v>
      </c>
      <c r="AB361" s="49">
        <v>90.3</v>
      </c>
      <c r="AC361" s="41">
        <v>92.4</v>
      </c>
      <c r="AD361" s="26">
        <v>100</v>
      </c>
      <c r="AE361" s="186">
        <f t="shared" si="1029"/>
        <v>21.000000000000085</v>
      </c>
      <c r="AF361" s="163">
        <f t="shared" si="1037"/>
        <v>20.202000000000083</v>
      </c>
      <c r="AG361" s="224">
        <v>1</v>
      </c>
      <c r="AH361" s="41">
        <v>0.56000000000000005</v>
      </c>
      <c r="AI361" s="187">
        <f t="shared" si="1030"/>
        <v>0.56000000000000005</v>
      </c>
      <c r="AJ361" s="168">
        <f t="shared" si="1038"/>
        <v>0.53871999999999998</v>
      </c>
      <c r="AK361" s="870"/>
      <c r="AL361" s="731"/>
      <c r="AM361" s="163">
        <f t="shared" ref="AM361" si="1102">IF(AL361=0,0,AVERAGE(B354:B361)*(AL361)/1000)</f>
        <v>0</v>
      </c>
      <c r="AN361" s="29">
        <f t="shared" si="976"/>
        <v>81.382067390062815</v>
      </c>
      <c r="AO361" s="25">
        <f t="shared" si="1032"/>
        <v>99.332474226804123</v>
      </c>
      <c r="AP361" s="273">
        <f t="shared" si="1033"/>
        <v>98.74720357941834</v>
      </c>
      <c r="AQ361" s="73">
        <v>52.9</v>
      </c>
      <c r="AR361" s="49"/>
      <c r="AS361" s="41"/>
      <c r="AT361" s="41"/>
      <c r="AU361" s="72">
        <f t="shared" si="1034"/>
        <v>0</v>
      </c>
      <c r="AV361" s="222"/>
      <c r="AW361" s="199"/>
      <c r="AX361" s="7"/>
      <c r="AY361" s="188"/>
      <c r="AZ361" s="39"/>
      <c r="BA361" s="58"/>
      <c r="BB361" s="179">
        <f t="shared" si="993"/>
        <v>0</v>
      </c>
      <c r="BC361" s="163">
        <f t="shared" si="1008"/>
        <v>0</v>
      </c>
      <c r="BD361" s="40"/>
      <c r="BE361" s="58"/>
      <c r="BF361" s="179">
        <f t="shared" si="994"/>
        <v>0</v>
      </c>
      <c r="BG361" s="163">
        <f t="shared" si="1009"/>
        <v>0</v>
      </c>
      <c r="BH361" s="40"/>
      <c r="BI361" s="885"/>
      <c r="BJ361" s="163">
        <f t="shared" si="995"/>
        <v>0</v>
      </c>
      <c r="BK361" s="40"/>
      <c r="BL361" s="61"/>
      <c r="BM361" s="179">
        <f t="shared" si="1055"/>
        <v>0</v>
      </c>
      <c r="BN361" s="163">
        <f t="shared" si="1056"/>
        <v>0</v>
      </c>
      <c r="BO361" s="39"/>
      <c r="BP361" s="57"/>
      <c r="BQ361" s="179">
        <f t="shared" si="1057"/>
        <v>0</v>
      </c>
      <c r="BR361" s="163">
        <f t="shared" si="1058"/>
        <v>0</v>
      </c>
      <c r="BS361" s="39"/>
      <c r="BT361" s="62"/>
      <c r="BU361" s="179">
        <f t="shared" si="1059"/>
        <v>0</v>
      </c>
      <c r="BV361" s="163">
        <f t="shared" si="1060"/>
        <v>0</v>
      </c>
      <c r="BW361" s="39"/>
      <c r="BX361" s="56"/>
      <c r="BY361" s="178">
        <f t="shared" si="1069"/>
        <v>0</v>
      </c>
      <c r="BZ361" s="163">
        <f t="shared" si="1070"/>
        <v>0</v>
      </c>
      <c r="CA361" s="40"/>
      <c r="CB361" s="58"/>
      <c r="CC361" s="179">
        <f t="shared" si="996"/>
        <v>0</v>
      </c>
      <c r="CD361" s="163">
        <f t="shared" si="1010"/>
        <v>0</v>
      </c>
      <c r="CE361" s="39"/>
      <c r="CF361" s="62"/>
      <c r="CG361" s="179">
        <f t="shared" si="1071"/>
        <v>0</v>
      </c>
      <c r="CH361" s="163">
        <f t="shared" si="1072"/>
        <v>0</v>
      </c>
      <c r="CI361" s="39"/>
      <c r="CJ361" s="56"/>
      <c r="CK361" s="178">
        <f t="shared" si="998"/>
        <v>0</v>
      </c>
      <c r="CL361" s="163">
        <f t="shared" si="1012"/>
        <v>0</v>
      </c>
      <c r="CM361" s="40"/>
      <c r="CN361" s="86"/>
      <c r="CO361" s="179">
        <f t="shared" si="999"/>
        <v>0</v>
      </c>
      <c r="CP361" s="163">
        <f t="shared" si="1013"/>
        <v>0</v>
      </c>
      <c r="CQ361" s="228"/>
      <c r="CR361" s="61"/>
      <c r="CS361" s="167">
        <f t="shared" si="1000"/>
        <v>0</v>
      </c>
      <c r="CT361" s="40"/>
      <c r="CU361" s="59"/>
      <c r="CV361" s="179">
        <f t="shared" si="1001"/>
        <v>0</v>
      </c>
      <c r="CW361" s="163">
        <f t="shared" si="1014"/>
        <v>0</v>
      </c>
      <c r="CX361" s="39"/>
      <c r="CY361" s="189"/>
      <c r="CZ361" s="179">
        <f t="shared" si="1061"/>
        <v>0</v>
      </c>
      <c r="DA361" s="163">
        <f t="shared" si="1062"/>
        <v>0</v>
      </c>
      <c r="DB361" s="39"/>
      <c r="DC361" s="63"/>
      <c r="DD361" s="179">
        <f t="shared" si="1063"/>
        <v>0</v>
      </c>
      <c r="DE361" s="163">
        <f t="shared" si="1064"/>
        <v>0</v>
      </c>
      <c r="DF361" s="39"/>
      <c r="DG361" s="62"/>
      <c r="DH361" s="729">
        <f t="shared" si="1004"/>
        <v>0</v>
      </c>
      <c r="DI361" s="72">
        <f t="shared" si="1017"/>
        <v>0</v>
      </c>
      <c r="DJ361" s="40"/>
      <c r="DK361" s="59"/>
      <c r="DL361" s="163">
        <f t="shared" si="1005"/>
        <v>0</v>
      </c>
      <c r="DM361" s="178">
        <f t="shared" si="1018"/>
        <v>0</v>
      </c>
      <c r="DN361" s="39"/>
      <c r="DO361" s="63"/>
      <c r="DP361" s="179">
        <f t="shared" si="1065"/>
        <v>0</v>
      </c>
      <c r="DQ361" s="221">
        <f t="shared" si="1066"/>
        <v>0</v>
      </c>
      <c r="DR361" s="305"/>
    </row>
    <row r="362" spans="1:122" outlineLevel="1" x14ac:dyDescent="0.25">
      <c r="A362" s="46">
        <f t="shared" si="1050"/>
        <v>43449</v>
      </c>
      <c r="B362" s="23">
        <v>337</v>
      </c>
      <c r="C362" s="185">
        <v>7.8</v>
      </c>
      <c r="D362" s="24">
        <v>1</v>
      </c>
      <c r="E362" s="26">
        <v>2431</v>
      </c>
      <c r="F362" s="26">
        <f t="shared" si="1019"/>
        <v>2431</v>
      </c>
      <c r="G362" s="163">
        <f t="shared" si="1020"/>
        <v>819.24699999999996</v>
      </c>
      <c r="H362" s="24">
        <v>1</v>
      </c>
      <c r="I362" s="26">
        <v>1182</v>
      </c>
      <c r="J362" s="26">
        <f t="shared" si="1021"/>
        <v>1182</v>
      </c>
      <c r="K362" s="163">
        <f t="shared" si="1022"/>
        <v>398.334</v>
      </c>
      <c r="L362" s="49">
        <v>88.6</v>
      </c>
      <c r="M362" s="41">
        <v>133.5</v>
      </c>
      <c r="N362" s="26">
        <v>37</v>
      </c>
      <c r="O362" s="26">
        <f t="shared" si="1023"/>
        <v>1213.5135135135138</v>
      </c>
      <c r="P362" s="163">
        <f t="shared" si="1024"/>
        <v>408.95405405405415</v>
      </c>
      <c r="Q362" s="24">
        <v>10</v>
      </c>
      <c r="R362" s="41">
        <v>1.8</v>
      </c>
      <c r="S362" s="41">
        <f t="shared" si="1025"/>
        <v>18</v>
      </c>
      <c r="T362" s="168">
        <f t="shared" si="1026"/>
        <v>6.0659999999999998</v>
      </c>
      <c r="U362" s="28"/>
      <c r="V362" s="221">
        <f t="shared" ref="V362" si="1103">IF(U362=0,0,AVERAGE(B360:B362)*(U362)/1000)</f>
        <v>0</v>
      </c>
      <c r="W362" s="185">
        <v>9</v>
      </c>
      <c r="X362" s="27">
        <v>1</v>
      </c>
      <c r="Y362" s="26">
        <v>850</v>
      </c>
      <c r="Z362" s="186">
        <f t="shared" si="1028"/>
        <v>850</v>
      </c>
      <c r="AA362" s="221">
        <f t="shared" si="1036"/>
        <v>286.45</v>
      </c>
      <c r="AB362" s="49">
        <v>89.3</v>
      </c>
      <c r="AC362" s="41">
        <v>91.7</v>
      </c>
      <c r="AD362" s="26">
        <v>100</v>
      </c>
      <c r="AE362" s="186">
        <f t="shared" si="1029"/>
        <v>24.000000000000053</v>
      </c>
      <c r="AF362" s="163">
        <f t="shared" si="1037"/>
        <v>8.0880000000000187</v>
      </c>
      <c r="AG362" s="224">
        <v>1</v>
      </c>
      <c r="AH362" s="41">
        <v>0.50800000000000001</v>
      </c>
      <c r="AI362" s="187">
        <f t="shared" si="1030"/>
        <v>0.50800000000000001</v>
      </c>
      <c r="AJ362" s="168">
        <f t="shared" si="1038"/>
        <v>0.17119599999999999</v>
      </c>
      <c r="AK362" s="870"/>
      <c r="AL362" s="731"/>
      <c r="AM362" s="163">
        <f t="shared" ref="AM362" si="1104">IF(AL362=0,0,AVERAGE(B357:B362)*(AL362)/1000)</f>
        <v>0</v>
      </c>
      <c r="AN362" s="29">
        <f t="shared" si="976"/>
        <v>65.034965034965026</v>
      </c>
      <c r="AO362" s="25">
        <f t="shared" si="1032"/>
        <v>98.022271714922056</v>
      </c>
      <c r="AP362" s="273">
        <f t="shared" si="1033"/>
        <v>97.177777777777791</v>
      </c>
      <c r="AQ362" s="259">
        <v>52.15</v>
      </c>
      <c r="AR362" s="49"/>
      <c r="AS362" s="41"/>
      <c r="AT362" s="41"/>
      <c r="AU362" s="71">
        <f t="shared" si="1034"/>
        <v>0</v>
      </c>
      <c r="AV362" s="222"/>
      <c r="AW362" s="199"/>
      <c r="AX362" s="7"/>
      <c r="AY362" s="188"/>
      <c r="AZ362" s="39"/>
      <c r="BA362" s="58"/>
      <c r="BB362" s="179">
        <f t="shared" si="993"/>
        <v>0</v>
      </c>
      <c r="BC362" s="163">
        <f t="shared" si="1008"/>
        <v>0</v>
      </c>
      <c r="BD362" s="40"/>
      <c r="BE362" s="58"/>
      <c r="BF362" s="179">
        <f t="shared" si="994"/>
        <v>0</v>
      </c>
      <c r="BG362" s="163">
        <f t="shared" si="1009"/>
        <v>0</v>
      </c>
      <c r="BH362" s="40"/>
      <c r="BI362" s="885"/>
      <c r="BJ362" s="163">
        <f t="shared" si="995"/>
        <v>0</v>
      </c>
      <c r="BK362" s="40"/>
      <c r="BL362" s="61"/>
      <c r="BM362" s="179">
        <f t="shared" si="1055"/>
        <v>0</v>
      </c>
      <c r="BN362" s="163">
        <f t="shared" si="1056"/>
        <v>0</v>
      </c>
      <c r="BO362" s="39"/>
      <c r="BP362" s="57"/>
      <c r="BQ362" s="179">
        <f t="shared" si="1057"/>
        <v>0</v>
      </c>
      <c r="BR362" s="163">
        <f t="shared" si="1058"/>
        <v>0</v>
      </c>
      <c r="BS362" s="39"/>
      <c r="BT362" s="62"/>
      <c r="BU362" s="179">
        <f t="shared" si="1059"/>
        <v>0</v>
      </c>
      <c r="BV362" s="163">
        <f t="shared" si="1060"/>
        <v>0</v>
      </c>
      <c r="BW362" s="39"/>
      <c r="BX362" s="56"/>
      <c r="BY362" s="178">
        <f t="shared" si="1069"/>
        <v>0</v>
      </c>
      <c r="BZ362" s="163">
        <f t="shared" si="1070"/>
        <v>0</v>
      </c>
      <c r="CA362" s="40"/>
      <c r="CB362" s="58"/>
      <c r="CC362" s="179">
        <f t="shared" si="996"/>
        <v>0</v>
      </c>
      <c r="CD362" s="163">
        <f t="shared" si="1010"/>
        <v>0</v>
      </c>
      <c r="CE362" s="39"/>
      <c r="CF362" s="62"/>
      <c r="CG362" s="179">
        <f t="shared" si="1071"/>
        <v>0</v>
      </c>
      <c r="CH362" s="163">
        <f t="shared" si="1072"/>
        <v>0</v>
      </c>
      <c r="CI362" s="39"/>
      <c r="CJ362" s="56"/>
      <c r="CK362" s="178">
        <f t="shared" si="998"/>
        <v>0</v>
      </c>
      <c r="CL362" s="163">
        <f t="shared" si="1012"/>
        <v>0</v>
      </c>
      <c r="CM362" s="40"/>
      <c r="CN362" s="86"/>
      <c r="CO362" s="179">
        <f t="shared" si="999"/>
        <v>0</v>
      </c>
      <c r="CP362" s="163">
        <f t="shared" si="1013"/>
        <v>0</v>
      </c>
      <c r="CQ362" s="228"/>
      <c r="CR362" s="61"/>
      <c r="CS362" s="167">
        <f t="shared" si="1000"/>
        <v>0</v>
      </c>
      <c r="CT362" s="40"/>
      <c r="CU362" s="59"/>
      <c r="CV362" s="179">
        <f t="shared" si="1001"/>
        <v>0</v>
      </c>
      <c r="CW362" s="163">
        <f t="shared" si="1014"/>
        <v>0</v>
      </c>
      <c r="CX362" s="39"/>
      <c r="CY362" s="189"/>
      <c r="CZ362" s="179">
        <f t="shared" si="1061"/>
        <v>0</v>
      </c>
      <c r="DA362" s="163">
        <f t="shared" si="1062"/>
        <v>0</v>
      </c>
      <c r="DB362" s="39"/>
      <c r="DC362" s="63"/>
      <c r="DD362" s="179">
        <f t="shared" si="1063"/>
        <v>0</v>
      </c>
      <c r="DE362" s="163">
        <f t="shared" si="1064"/>
        <v>0</v>
      </c>
      <c r="DF362" s="39"/>
      <c r="DG362" s="62"/>
      <c r="DH362" s="729">
        <f t="shared" si="1004"/>
        <v>0</v>
      </c>
      <c r="DI362" s="72">
        <f t="shared" si="1017"/>
        <v>0</v>
      </c>
      <c r="DJ362" s="40"/>
      <c r="DK362" s="59"/>
      <c r="DL362" s="163">
        <f t="shared" si="1005"/>
        <v>0</v>
      </c>
      <c r="DM362" s="178">
        <f t="shared" si="1018"/>
        <v>0</v>
      </c>
      <c r="DN362" s="39"/>
      <c r="DO362" s="63"/>
      <c r="DP362" s="179">
        <f t="shared" si="1065"/>
        <v>0</v>
      </c>
      <c r="DQ362" s="221">
        <f t="shared" si="1066"/>
        <v>0</v>
      </c>
      <c r="DR362" s="305"/>
    </row>
    <row r="363" spans="1:122" outlineLevel="1" x14ac:dyDescent="0.25">
      <c r="A363" s="46">
        <f t="shared" si="1050"/>
        <v>43450</v>
      </c>
      <c r="B363" s="23"/>
      <c r="C363" s="185"/>
      <c r="D363" s="24">
        <v>1</v>
      </c>
      <c r="E363" s="26"/>
      <c r="F363" s="26">
        <f t="shared" si="1019"/>
        <v>0</v>
      </c>
      <c r="G363" s="163">
        <f t="shared" si="1020"/>
        <v>0</v>
      </c>
      <c r="H363" s="24">
        <v>1</v>
      </c>
      <c r="I363" s="26"/>
      <c r="J363" s="26">
        <f t="shared" si="1021"/>
        <v>0</v>
      </c>
      <c r="K363" s="163">
        <f t="shared" si="1022"/>
        <v>0</v>
      </c>
      <c r="L363" s="49"/>
      <c r="M363" s="41"/>
      <c r="N363" s="26">
        <v>30</v>
      </c>
      <c r="O363" s="26">
        <f t="shared" si="1023"/>
        <v>0</v>
      </c>
      <c r="P363" s="163">
        <f t="shared" si="1024"/>
        <v>0</v>
      </c>
      <c r="Q363" s="24">
        <v>20</v>
      </c>
      <c r="R363" s="41"/>
      <c r="S363" s="41">
        <f t="shared" si="1025"/>
        <v>0</v>
      </c>
      <c r="T363" s="168">
        <f t="shared" si="1026"/>
        <v>0</v>
      </c>
      <c r="U363" s="28"/>
      <c r="V363" s="221">
        <f t="shared" ref="V363" si="1105">IF(U363=0,0,IF(COUNT(B363)=0,0,(AVERAGE(B363)*U363/1000)))</f>
        <v>0</v>
      </c>
      <c r="W363" s="185"/>
      <c r="X363" s="27">
        <v>1</v>
      </c>
      <c r="Y363" s="26"/>
      <c r="Z363" s="186">
        <f t="shared" si="1028"/>
        <v>0</v>
      </c>
      <c r="AA363" s="221">
        <f t="shared" si="1036"/>
        <v>0</v>
      </c>
      <c r="AB363" s="49"/>
      <c r="AC363" s="41"/>
      <c r="AD363" s="26">
        <v>100</v>
      </c>
      <c r="AE363" s="186">
        <f t="shared" si="1029"/>
        <v>0</v>
      </c>
      <c r="AF363" s="163">
        <f t="shared" si="1037"/>
        <v>0</v>
      </c>
      <c r="AG363" s="224">
        <v>1</v>
      </c>
      <c r="AH363" s="41"/>
      <c r="AI363" s="187">
        <f t="shared" si="1030"/>
        <v>0</v>
      </c>
      <c r="AJ363" s="168">
        <f t="shared" si="1038"/>
        <v>0</v>
      </c>
      <c r="AK363" s="870"/>
      <c r="AL363" s="731"/>
      <c r="AM363" s="163">
        <f t="shared" ref="AM363" si="1106">IF(AL363=0,0,AVERAGE(B356:B363)*(AL363)/1000)</f>
        <v>0</v>
      </c>
      <c r="AN363" s="29">
        <f t="shared" si="976"/>
        <v>0</v>
      </c>
      <c r="AO363" s="25">
        <f t="shared" si="1032"/>
        <v>0</v>
      </c>
      <c r="AP363" s="273">
        <f t="shared" si="1033"/>
        <v>0</v>
      </c>
      <c r="AQ363" s="73"/>
      <c r="AR363" s="49"/>
      <c r="AS363" s="41"/>
      <c r="AT363" s="41"/>
      <c r="AU363" s="72">
        <f t="shared" si="1034"/>
        <v>0</v>
      </c>
      <c r="AV363" s="222"/>
      <c r="AW363" s="199"/>
      <c r="AX363" s="7"/>
      <c r="AY363" s="188"/>
      <c r="AZ363" s="39"/>
      <c r="BA363" s="58"/>
      <c r="BB363" s="179">
        <f t="shared" si="993"/>
        <v>0</v>
      </c>
      <c r="BC363" s="163">
        <f t="shared" si="1008"/>
        <v>0</v>
      </c>
      <c r="BD363" s="40"/>
      <c r="BE363" s="58"/>
      <c r="BF363" s="179">
        <f t="shared" si="994"/>
        <v>0</v>
      </c>
      <c r="BG363" s="163">
        <f t="shared" si="1009"/>
        <v>0</v>
      </c>
      <c r="BH363" s="40"/>
      <c r="BI363" s="885"/>
      <c r="BJ363" s="163">
        <f t="shared" si="995"/>
        <v>0</v>
      </c>
      <c r="BK363" s="40"/>
      <c r="BL363" s="61"/>
      <c r="BM363" s="179">
        <f t="shared" si="1055"/>
        <v>0</v>
      </c>
      <c r="BN363" s="163">
        <f t="shared" si="1056"/>
        <v>0</v>
      </c>
      <c r="BO363" s="39"/>
      <c r="BP363" s="57"/>
      <c r="BQ363" s="179">
        <f t="shared" si="1057"/>
        <v>0</v>
      </c>
      <c r="BR363" s="163">
        <f t="shared" si="1058"/>
        <v>0</v>
      </c>
      <c r="BS363" s="39"/>
      <c r="BT363" s="62"/>
      <c r="BU363" s="179">
        <f t="shared" si="1059"/>
        <v>0</v>
      </c>
      <c r="BV363" s="163">
        <f t="shared" si="1060"/>
        <v>0</v>
      </c>
      <c r="BW363" s="39"/>
      <c r="BX363" s="56"/>
      <c r="BY363" s="178">
        <f t="shared" si="1069"/>
        <v>0</v>
      </c>
      <c r="BZ363" s="163">
        <f t="shared" si="1070"/>
        <v>0</v>
      </c>
      <c r="CA363" s="40"/>
      <c r="CB363" s="58"/>
      <c r="CC363" s="179">
        <f t="shared" si="996"/>
        <v>0</v>
      </c>
      <c r="CD363" s="163">
        <f t="shared" si="1010"/>
        <v>0</v>
      </c>
      <c r="CE363" s="39"/>
      <c r="CF363" s="62"/>
      <c r="CG363" s="179">
        <f t="shared" si="1071"/>
        <v>0</v>
      </c>
      <c r="CH363" s="163">
        <f t="shared" si="1072"/>
        <v>0</v>
      </c>
      <c r="CI363" s="39"/>
      <c r="CJ363" s="56"/>
      <c r="CK363" s="178">
        <f t="shared" si="998"/>
        <v>0</v>
      </c>
      <c r="CL363" s="163">
        <f t="shared" si="1012"/>
        <v>0</v>
      </c>
      <c r="CM363" s="40"/>
      <c r="CN363" s="86"/>
      <c r="CO363" s="179">
        <f t="shared" si="999"/>
        <v>0</v>
      </c>
      <c r="CP363" s="163">
        <f t="shared" si="1013"/>
        <v>0</v>
      </c>
      <c r="CQ363" s="228"/>
      <c r="CR363" s="61"/>
      <c r="CS363" s="167">
        <f t="shared" si="1000"/>
        <v>0</v>
      </c>
      <c r="CT363" s="40"/>
      <c r="CU363" s="59"/>
      <c r="CV363" s="179">
        <f t="shared" si="1001"/>
        <v>0</v>
      </c>
      <c r="CW363" s="163">
        <f t="shared" si="1014"/>
        <v>0</v>
      </c>
      <c r="CX363" s="39"/>
      <c r="CY363" s="189"/>
      <c r="CZ363" s="179">
        <f t="shared" si="1061"/>
        <v>0</v>
      </c>
      <c r="DA363" s="163">
        <f t="shared" si="1062"/>
        <v>0</v>
      </c>
      <c r="DB363" s="39"/>
      <c r="DC363" s="63"/>
      <c r="DD363" s="179">
        <f t="shared" si="1063"/>
        <v>0</v>
      </c>
      <c r="DE363" s="163">
        <f t="shared" si="1064"/>
        <v>0</v>
      </c>
      <c r="DF363" s="39"/>
      <c r="DG363" s="62"/>
      <c r="DH363" s="729">
        <f t="shared" si="1004"/>
        <v>0</v>
      </c>
      <c r="DI363" s="72">
        <f t="shared" si="1017"/>
        <v>0</v>
      </c>
      <c r="DJ363" s="40"/>
      <c r="DK363" s="59"/>
      <c r="DL363" s="163">
        <f t="shared" si="1005"/>
        <v>0</v>
      </c>
      <c r="DM363" s="178">
        <f t="shared" si="1018"/>
        <v>0</v>
      </c>
      <c r="DN363" s="39"/>
      <c r="DO363" s="63"/>
      <c r="DP363" s="179">
        <f t="shared" si="1065"/>
        <v>0</v>
      </c>
      <c r="DQ363" s="221">
        <f t="shared" si="1066"/>
        <v>0</v>
      </c>
      <c r="DR363" s="305"/>
    </row>
    <row r="364" spans="1:122" outlineLevel="1" x14ac:dyDescent="0.25">
      <c r="A364" s="46">
        <f t="shared" si="1050"/>
        <v>43451</v>
      </c>
      <c r="B364" s="23">
        <v>1078</v>
      </c>
      <c r="C364" s="185">
        <v>7.65</v>
      </c>
      <c r="D364" s="24">
        <v>1</v>
      </c>
      <c r="E364" s="26">
        <v>2241</v>
      </c>
      <c r="F364" s="26">
        <f t="shared" si="1019"/>
        <v>2241</v>
      </c>
      <c r="G364" s="163">
        <f t="shared" si="1020"/>
        <v>2415.7979999999998</v>
      </c>
      <c r="H364" s="24">
        <v>1</v>
      </c>
      <c r="I364" s="26">
        <v>781</v>
      </c>
      <c r="J364" s="26">
        <f t="shared" si="1021"/>
        <v>781</v>
      </c>
      <c r="K364" s="163">
        <f t="shared" si="1022"/>
        <v>841.91800000000001</v>
      </c>
      <c r="L364" s="49">
        <v>91.3</v>
      </c>
      <c r="M364" s="41">
        <v>154.4</v>
      </c>
      <c r="N364" s="26">
        <v>41</v>
      </c>
      <c r="O364" s="26">
        <f t="shared" si="1023"/>
        <v>1539.0243902439026</v>
      </c>
      <c r="P364" s="163">
        <f t="shared" si="1024"/>
        <v>1659.068292682927</v>
      </c>
      <c r="Q364" s="24">
        <v>10</v>
      </c>
      <c r="R364" s="41">
        <v>3.13</v>
      </c>
      <c r="S364" s="41">
        <f t="shared" si="1025"/>
        <v>31.299999999999997</v>
      </c>
      <c r="T364" s="168">
        <f t="shared" si="1026"/>
        <v>33.741399999999992</v>
      </c>
      <c r="U364" s="28"/>
      <c r="V364" s="221">
        <f t="shared" ref="V364" si="1107">IF(U364=0,0,AVERAGE(B362:B364)*(U364)/1000)</f>
        <v>0</v>
      </c>
      <c r="W364" s="185">
        <v>9</v>
      </c>
      <c r="X364" s="27">
        <v>1</v>
      </c>
      <c r="Y364" s="26">
        <v>637</v>
      </c>
      <c r="Z364" s="186"/>
      <c r="AA364" s="221">
        <f t="shared" si="1036"/>
        <v>0</v>
      </c>
      <c r="AB364" s="49">
        <v>89.2</v>
      </c>
      <c r="AC364" s="41">
        <v>91</v>
      </c>
      <c r="AD364" s="26">
        <v>100</v>
      </c>
      <c r="AE364" s="186">
        <f t="shared" si="1029"/>
        <v>17.999999999999972</v>
      </c>
      <c r="AF364" s="163">
        <f t="shared" si="1037"/>
        <v>19.403999999999971</v>
      </c>
      <c r="AG364" s="224">
        <v>1</v>
      </c>
      <c r="AH364" s="41">
        <v>0.628</v>
      </c>
      <c r="AI364" s="187">
        <f t="shared" si="1030"/>
        <v>0.628</v>
      </c>
      <c r="AJ364" s="168">
        <f t="shared" si="1038"/>
        <v>0.67698400000000003</v>
      </c>
      <c r="AK364" s="870"/>
      <c r="AL364" s="731"/>
      <c r="AM364" s="163">
        <f t="shared" ref="AM364" si="1108">IF(AL364=0,0,AVERAGE(B359:B364)*(AL364)/1000)</f>
        <v>0</v>
      </c>
      <c r="AN364" s="29">
        <f t="shared" si="976"/>
        <v>100</v>
      </c>
      <c r="AO364" s="25">
        <f t="shared" si="1032"/>
        <v>98.830427892234553</v>
      </c>
      <c r="AP364" s="273">
        <f t="shared" si="1033"/>
        <v>97.993610223642165</v>
      </c>
      <c r="AQ364" s="259">
        <v>52.56</v>
      </c>
      <c r="AR364" s="49"/>
      <c r="AS364" s="41"/>
      <c r="AT364" s="41"/>
      <c r="AU364" s="71">
        <f t="shared" si="1034"/>
        <v>0</v>
      </c>
      <c r="AV364" s="222"/>
      <c r="AW364" s="199"/>
      <c r="AX364" s="7" t="s">
        <v>386</v>
      </c>
      <c r="AY364" s="188"/>
      <c r="AZ364" s="39"/>
      <c r="BA364" s="58"/>
      <c r="BB364" s="179">
        <f t="shared" si="993"/>
        <v>0</v>
      </c>
      <c r="BC364" s="163">
        <f t="shared" si="1008"/>
        <v>0</v>
      </c>
      <c r="BD364" s="40"/>
      <c r="BE364" s="58"/>
      <c r="BF364" s="179">
        <f t="shared" si="994"/>
        <v>0</v>
      </c>
      <c r="BG364" s="163">
        <f t="shared" si="1009"/>
        <v>0</v>
      </c>
      <c r="BH364" s="40"/>
      <c r="BI364" s="885"/>
      <c r="BJ364" s="163">
        <f t="shared" si="995"/>
        <v>0</v>
      </c>
      <c r="BK364" s="40"/>
      <c r="BL364" s="61"/>
      <c r="BM364" s="179">
        <f t="shared" si="1055"/>
        <v>0</v>
      </c>
      <c r="BN364" s="163">
        <f t="shared" si="1056"/>
        <v>0</v>
      </c>
      <c r="BO364" s="39"/>
      <c r="BP364" s="57"/>
      <c r="BQ364" s="179">
        <f t="shared" si="1057"/>
        <v>0</v>
      </c>
      <c r="BR364" s="163">
        <f t="shared" si="1058"/>
        <v>0</v>
      </c>
      <c r="BS364" s="39"/>
      <c r="BT364" s="62"/>
      <c r="BU364" s="179">
        <f t="shared" si="1059"/>
        <v>0</v>
      </c>
      <c r="BV364" s="163">
        <f t="shared" si="1060"/>
        <v>0</v>
      </c>
      <c r="BW364" s="39"/>
      <c r="BX364" s="56"/>
      <c r="BY364" s="178">
        <f t="shared" si="1069"/>
        <v>0</v>
      </c>
      <c r="BZ364" s="163">
        <f t="shared" si="1070"/>
        <v>0</v>
      </c>
      <c r="CA364" s="40"/>
      <c r="CB364" s="58"/>
      <c r="CC364" s="179">
        <f t="shared" si="996"/>
        <v>0</v>
      </c>
      <c r="CD364" s="163">
        <f t="shared" si="1010"/>
        <v>0</v>
      </c>
      <c r="CE364" s="39"/>
      <c r="CF364" s="62"/>
      <c r="CG364" s="179">
        <f t="shared" si="1071"/>
        <v>0</v>
      </c>
      <c r="CH364" s="163">
        <f t="shared" si="1072"/>
        <v>0</v>
      </c>
      <c r="CI364" s="39"/>
      <c r="CJ364" s="56"/>
      <c r="CK364" s="178">
        <f t="shared" si="998"/>
        <v>0</v>
      </c>
      <c r="CL364" s="163">
        <f t="shared" si="1012"/>
        <v>0</v>
      </c>
      <c r="CM364" s="40"/>
      <c r="CN364" s="86"/>
      <c r="CO364" s="179">
        <f t="shared" si="999"/>
        <v>0</v>
      </c>
      <c r="CP364" s="163">
        <f t="shared" si="1013"/>
        <v>0</v>
      </c>
      <c r="CQ364" s="228"/>
      <c r="CR364" s="61"/>
      <c r="CS364" s="167">
        <f t="shared" si="1000"/>
        <v>0</v>
      </c>
      <c r="CT364" s="40"/>
      <c r="CU364" s="59"/>
      <c r="CV364" s="179">
        <f t="shared" si="1001"/>
        <v>0</v>
      </c>
      <c r="CW364" s="163">
        <f t="shared" si="1014"/>
        <v>0</v>
      </c>
      <c r="CX364" s="39"/>
      <c r="CY364" s="189"/>
      <c r="CZ364" s="179">
        <f t="shared" si="1061"/>
        <v>0</v>
      </c>
      <c r="DA364" s="163">
        <f t="shared" si="1062"/>
        <v>0</v>
      </c>
      <c r="DB364" s="39"/>
      <c r="DC364" s="63"/>
      <c r="DD364" s="179">
        <f t="shared" si="1063"/>
        <v>0</v>
      </c>
      <c r="DE364" s="163">
        <f t="shared" si="1064"/>
        <v>0</v>
      </c>
      <c r="DF364" s="39"/>
      <c r="DG364" s="62"/>
      <c r="DH364" s="729">
        <f t="shared" si="1004"/>
        <v>0</v>
      </c>
      <c r="DI364" s="72">
        <f t="shared" si="1017"/>
        <v>0</v>
      </c>
      <c r="DJ364" s="40"/>
      <c r="DK364" s="59"/>
      <c r="DL364" s="163">
        <f t="shared" si="1005"/>
        <v>0</v>
      </c>
      <c r="DM364" s="178">
        <f t="shared" si="1018"/>
        <v>0</v>
      </c>
      <c r="DN364" s="39"/>
      <c r="DO364" s="63"/>
      <c r="DP364" s="179">
        <f t="shared" si="1065"/>
        <v>0</v>
      </c>
      <c r="DQ364" s="221">
        <f t="shared" si="1066"/>
        <v>0</v>
      </c>
      <c r="DR364" s="305"/>
    </row>
    <row r="365" spans="1:122" outlineLevel="1" x14ac:dyDescent="0.25">
      <c r="A365" s="46">
        <f t="shared" si="1050"/>
        <v>43452</v>
      </c>
      <c r="B365" s="23">
        <v>954</v>
      </c>
      <c r="C365" s="185">
        <v>7.7</v>
      </c>
      <c r="D365" s="24">
        <v>1</v>
      </c>
      <c r="E365" s="26">
        <v>1048</v>
      </c>
      <c r="F365" s="26">
        <f t="shared" si="1019"/>
        <v>1048</v>
      </c>
      <c r="G365" s="163">
        <f t="shared" si="1020"/>
        <v>999.79200000000003</v>
      </c>
      <c r="H365" s="24">
        <v>1</v>
      </c>
      <c r="I365" s="26">
        <v>588</v>
      </c>
      <c r="J365" s="26">
        <f t="shared" si="1021"/>
        <v>588</v>
      </c>
      <c r="K365" s="163">
        <f t="shared" si="1022"/>
        <v>560.952</v>
      </c>
      <c r="L365" s="49">
        <v>90.2</v>
      </c>
      <c r="M365" s="41">
        <v>112.1</v>
      </c>
      <c r="N365" s="26">
        <v>49</v>
      </c>
      <c r="O365" s="26">
        <f t="shared" si="1023"/>
        <v>446.93877551020393</v>
      </c>
      <c r="P365" s="163">
        <f t="shared" si="1024"/>
        <v>426.37959183673456</v>
      </c>
      <c r="Q365" s="24">
        <v>5</v>
      </c>
      <c r="R365" s="41">
        <v>1.72</v>
      </c>
      <c r="S365" s="41">
        <f t="shared" si="1025"/>
        <v>8.6</v>
      </c>
      <c r="T365" s="168">
        <f t="shared" si="1026"/>
        <v>8.2043999999999997</v>
      </c>
      <c r="U365" s="28"/>
      <c r="V365" s="221">
        <f t="shared" ref="V365" si="1109">IF(U365=0,0,IF(COUNT(B365)=0,0,(AVERAGE(B365)*U365/1000)))</f>
        <v>0</v>
      </c>
      <c r="W365" s="185">
        <v>9.1</v>
      </c>
      <c r="X365" s="27">
        <v>1</v>
      </c>
      <c r="Y365" s="26">
        <v>495</v>
      </c>
      <c r="Z365" s="186">
        <f t="shared" si="1028"/>
        <v>495</v>
      </c>
      <c r="AA365" s="221">
        <f t="shared" si="1036"/>
        <v>472.23</v>
      </c>
      <c r="AB365" s="49">
        <v>90.1</v>
      </c>
      <c r="AC365" s="41">
        <v>91.5</v>
      </c>
      <c r="AD365" s="26">
        <v>100</v>
      </c>
      <c r="AE365" s="186">
        <f t="shared" si="1029"/>
        <v>14.000000000000057</v>
      </c>
      <c r="AF365" s="163">
        <f t="shared" si="1037"/>
        <v>13.356000000000055</v>
      </c>
      <c r="AG365" s="224">
        <v>1</v>
      </c>
      <c r="AH365" s="41">
        <v>0.44700000000000001</v>
      </c>
      <c r="AI365" s="187">
        <f t="shared" si="1030"/>
        <v>0.44700000000000001</v>
      </c>
      <c r="AJ365" s="168">
        <f t="shared" si="1038"/>
        <v>0.42643799999999998</v>
      </c>
      <c r="AK365" s="870"/>
      <c r="AL365" s="731"/>
      <c r="AM365" s="163">
        <f t="shared" ref="AM365" si="1110">IF(AL365=0,0,AVERAGE(B358:B365)*(AL365)/1000)</f>
        <v>0</v>
      </c>
      <c r="AN365" s="29">
        <f t="shared" si="976"/>
        <v>52.767175572519086</v>
      </c>
      <c r="AO365" s="25">
        <f t="shared" si="1032"/>
        <v>96.867579908675779</v>
      </c>
      <c r="AP365" s="273">
        <f t="shared" si="1033"/>
        <v>94.802325581395365</v>
      </c>
      <c r="AQ365" s="73">
        <v>52.13</v>
      </c>
      <c r="AR365" s="49"/>
      <c r="AS365" s="41"/>
      <c r="AT365" s="41"/>
      <c r="AU365" s="72">
        <f t="shared" si="1034"/>
        <v>0</v>
      </c>
      <c r="AV365" s="222"/>
      <c r="AW365" s="199"/>
      <c r="AX365" s="7" t="s">
        <v>383</v>
      </c>
      <c r="AY365" s="188"/>
      <c r="AZ365" s="39"/>
      <c r="BA365" s="58"/>
      <c r="BB365" s="179">
        <f t="shared" si="993"/>
        <v>0</v>
      </c>
      <c r="BC365" s="163">
        <f t="shared" si="1008"/>
        <v>0</v>
      </c>
      <c r="BD365" s="40"/>
      <c r="BE365" s="58"/>
      <c r="BF365" s="179">
        <f t="shared" si="994"/>
        <v>0</v>
      </c>
      <c r="BG365" s="163">
        <f t="shared" si="1009"/>
        <v>0</v>
      </c>
      <c r="BH365" s="40"/>
      <c r="BI365" s="885"/>
      <c r="BJ365" s="163">
        <f t="shared" si="995"/>
        <v>0</v>
      </c>
      <c r="BK365" s="40"/>
      <c r="BL365" s="61"/>
      <c r="BM365" s="179">
        <f t="shared" si="1055"/>
        <v>0</v>
      </c>
      <c r="BN365" s="163">
        <f t="shared" si="1056"/>
        <v>0</v>
      </c>
      <c r="BO365" s="39"/>
      <c r="BP365" s="57"/>
      <c r="BQ365" s="179">
        <f t="shared" si="1057"/>
        <v>0</v>
      </c>
      <c r="BR365" s="163">
        <f t="shared" si="1058"/>
        <v>0</v>
      </c>
      <c r="BS365" s="39"/>
      <c r="BT365" s="62"/>
      <c r="BU365" s="179">
        <f t="shared" si="1059"/>
        <v>0</v>
      </c>
      <c r="BV365" s="163">
        <f t="shared" si="1060"/>
        <v>0</v>
      </c>
      <c r="BW365" s="39"/>
      <c r="BX365" s="56"/>
      <c r="BY365" s="178">
        <f t="shared" si="1069"/>
        <v>0</v>
      </c>
      <c r="BZ365" s="163">
        <f t="shared" si="1070"/>
        <v>0</v>
      </c>
      <c r="CA365" s="40"/>
      <c r="CB365" s="58"/>
      <c r="CC365" s="179">
        <f t="shared" si="996"/>
        <v>0</v>
      </c>
      <c r="CD365" s="163">
        <f t="shared" si="1010"/>
        <v>0</v>
      </c>
      <c r="CE365" s="39"/>
      <c r="CF365" s="62"/>
      <c r="CG365" s="179">
        <f t="shared" si="1071"/>
        <v>0</v>
      </c>
      <c r="CH365" s="163">
        <f t="shared" si="1072"/>
        <v>0</v>
      </c>
      <c r="CI365" s="39"/>
      <c r="CJ365" s="56"/>
      <c r="CK365" s="178">
        <f t="shared" si="998"/>
        <v>0</v>
      </c>
      <c r="CL365" s="163">
        <f t="shared" si="1012"/>
        <v>0</v>
      </c>
      <c r="CM365" s="40"/>
      <c r="CN365" s="86"/>
      <c r="CO365" s="179">
        <f t="shared" si="999"/>
        <v>0</v>
      </c>
      <c r="CP365" s="163">
        <f t="shared" si="1013"/>
        <v>0</v>
      </c>
      <c r="CQ365" s="228"/>
      <c r="CR365" s="61"/>
      <c r="CS365" s="167">
        <f t="shared" si="1000"/>
        <v>0</v>
      </c>
      <c r="CT365" s="40"/>
      <c r="CU365" s="59"/>
      <c r="CV365" s="179">
        <f t="shared" si="1001"/>
        <v>0</v>
      </c>
      <c r="CW365" s="163">
        <f t="shared" si="1014"/>
        <v>0</v>
      </c>
      <c r="CX365" s="39"/>
      <c r="CY365" s="189"/>
      <c r="CZ365" s="179">
        <f t="shared" si="1061"/>
        <v>0</v>
      </c>
      <c r="DA365" s="163">
        <f t="shared" si="1062"/>
        <v>0</v>
      </c>
      <c r="DB365" s="39"/>
      <c r="DC365" s="63"/>
      <c r="DD365" s="179">
        <f t="shared" si="1063"/>
        <v>0</v>
      </c>
      <c r="DE365" s="163">
        <f t="shared" si="1064"/>
        <v>0</v>
      </c>
      <c r="DF365" s="39"/>
      <c r="DG365" s="62"/>
      <c r="DH365" s="729">
        <f t="shared" si="1004"/>
        <v>0</v>
      </c>
      <c r="DI365" s="72">
        <f t="shared" si="1017"/>
        <v>0</v>
      </c>
      <c r="DJ365" s="40"/>
      <c r="DK365" s="59"/>
      <c r="DL365" s="163">
        <f t="shared" si="1005"/>
        <v>0</v>
      </c>
      <c r="DM365" s="178">
        <f t="shared" si="1018"/>
        <v>0</v>
      </c>
      <c r="DN365" s="39"/>
      <c r="DO365" s="63"/>
      <c r="DP365" s="179">
        <f t="shared" si="1065"/>
        <v>0</v>
      </c>
      <c r="DQ365" s="221">
        <f t="shared" si="1066"/>
        <v>0</v>
      </c>
      <c r="DR365" s="305"/>
    </row>
    <row r="366" spans="1:122" outlineLevel="1" x14ac:dyDescent="0.25">
      <c r="A366" s="46">
        <f t="shared" si="1050"/>
        <v>43453</v>
      </c>
      <c r="B366" s="23">
        <v>1091</v>
      </c>
      <c r="C366" s="185">
        <v>8</v>
      </c>
      <c r="D366" s="24">
        <v>1</v>
      </c>
      <c r="E366" s="26">
        <v>819</v>
      </c>
      <c r="F366" s="26">
        <f t="shared" si="1019"/>
        <v>819</v>
      </c>
      <c r="G366" s="163">
        <f t="shared" si="1020"/>
        <v>893.529</v>
      </c>
      <c r="H366" s="24">
        <v>1</v>
      </c>
      <c r="I366" s="26">
        <v>554</v>
      </c>
      <c r="J366" s="26">
        <f t="shared" si="1021"/>
        <v>554</v>
      </c>
      <c r="K366" s="163">
        <f t="shared" si="1022"/>
        <v>604.41399999999999</v>
      </c>
      <c r="L366" s="49">
        <v>89.8</v>
      </c>
      <c r="M366" s="41">
        <v>101.3</v>
      </c>
      <c r="N366" s="26">
        <v>49.5</v>
      </c>
      <c r="O366" s="26">
        <f t="shared" si="1023"/>
        <v>232.32323232323233</v>
      </c>
      <c r="P366" s="163">
        <f t="shared" si="1024"/>
        <v>253.46464646464648</v>
      </c>
      <c r="Q366" s="24">
        <v>5</v>
      </c>
      <c r="R366" s="41">
        <v>1.54</v>
      </c>
      <c r="S366" s="41">
        <f t="shared" si="1025"/>
        <v>7.7</v>
      </c>
      <c r="T366" s="168">
        <f t="shared" si="1026"/>
        <v>8.4007000000000005</v>
      </c>
      <c r="U366" s="28"/>
      <c r="V366" s="221">
        <f t="shared" ref="V366:V371" si="1111">IF(U366=0,0,AVERAGE(B364:B366)*(U366)/1000)</f>
        <v>0</v>
      </c>
      <c r="W366" s="185">
        <v>9.1</v>
      </c>
      <c r="X366" s="27">
        <v>1</v>
      </c>
      <c r="Y366" s="26">
        <v>479</v>
      </c>
      <c r="Z366" s="186">
        <f t="shared" si="1028"/>
        <v>479</v>
      </c>
      <c r="AA366" s="221">
        <f t="shared" si="1036"/>
        <v>522.58900000000006</v>
      </c>
      <c r="AB366" s="49">
        <v>89.8</v>
      </c>
      <c r="AC366" s="41">
        <v>91.4</v>
      </c>
      <c r="AD366" s="26">
        <v>100</v>
      </c>
      <c r="AE366" s="186">
        <f t="shared" si="1029"/>
        <v>16.000000000000085</v>
      </c>
      <c r="AF366" s="163">
        <f t="shared" si="1037"/>
        <v>17.456000000000095</v>
      </c>
      <c r="AG366" s="224">
        <v>1</v>
      </c>
      <c r="AH366" s="41">
        <v>0.626</v>
      </c>
      <c r="AI366" s="187">
        <f t="shared" si="1030"/>
        <v>0.626</v>
      </c>
      <c r="AJ366" s="168">
        <f t="shared" si="1038"/>
        <v>0.68296599999999996</v>
      </c>
      <c r="AK366" s="870"/>
      <c r="AL366" s="731"/>
      <c r="AM366" s="163">
        <f t="shared" ref="AM366" si="1112">IF(AL366=0,0,AVERAGE(B361:B366)*(AL366)/1000)</f>
        <v>0</v>
      </c>
      <c r="AN366" s="29">
        <f t="shared" si="976"/>
        <v>41.514041514041516</v>
      </c>
      <c r="AO366" s="25">
        <f t="shared" si="1032"/>
        <v>93.113043478260835</v>
      </c>
      <c r="AP366" s="273">
        <f t="shared" si="1033"/>
        <v>91.870129870129873</v>
      </c>
      <c r="AQ366" s="259">
        <v>52.01</v>
      </c>
      <c r="AR366" s="49">
        <v>21.851900000000001</v>
      </c>
      <c r="AS366" s="41">
        <v>28.6281</v>
      </c>
      <c r="AT366" s="41">
        <v>25.283000000000001</v>
      </c>
      <c r="AU366" s="71">
        <f t="shared" si="1034"/>
        <v>50.634573950001489</v>
      </c>
      <c r="AV366" s="222"/>
      <c r="AW366" s="199"/>
      <c r="AX366" s="7" t="s">
        <v>386</v>
      </c>
      <c r="AY366" s="188"/>
      <c r="AZ366" s="39"/>
      <c r="BA366" s="58"/>
      <c r="BB366" s="179">
        <f t="shared" si="993"/>
        <v>0</v>
      </c>
      <c r="BC366" s="163">
        <f t="shared" si="1008"/>
        <v>0</v>
      </c>
      <c r="BD366" s="40"/>
      <c r="BE366" s="58"/>
      <c r="BF366" s="179">
        <f t="shared" si="994"/>
        <v>0</v>
      </c>
      <c r="BG366" s="163">
        <f t="shared" si="1009"/>
        <v>0</v>
      </c>
      <c r="BH366" s="40"/>
      <c r="BI366" s="885"/>
      <c r="BJ366" s="163">
        <f t="shared" si="995"/>
        <v>0</v>
      </c>
      <c r="BK366" s="40"/>
      <c r="BL366" s="61"/>
      <c r="BM366" s="179">
        <f t="shared" si="1055"/>
        <v>0</v>
      </c>
      <c r="BN366" s="163">
        <f t="shared" si="1056"/>
        <v>0</v>
      </c>
      <c r="BO366" s="39"/>
      <c r="BP366" s="57"/>
      <c r="BQ366" s="179">
        <f t="shared" si="1057"/>
        <v>0</v>
      </c>
      <c r="BR366" s="163">
        <f t="shared" si="1058"/>
        <v>0</v>
      </c>
      <c r="BS366" s="39"/>
      <c r="BT366" s="62"/>
      <c r="BU366" s="179">
        <f t="shared" si="1059"/>
        <v>0</v>
      </c>
      <c r="BV366" s="163">
        <f t="shared" si="1060"/>
        <v>0</v>
      </c>
      <c r="BW366" s="39"/>
      <c r="BX366" s="56"/>
      <c r="BY366" s="178">
        <f t="shared" si="1069"/>
        <v>0</v>
      </c>
      <c r="BZ366" s="163">
        <f t="shared" si="1070"/>
        <v>0</v>
      </c>
      <c r="CA366" s="40"/>
      <c r="CB366" s="58"/>
      <c r="CC366" s="179">
        <f t="shared" si="996"/>
        <v>0</v>
      </c>
      <c r="CD366" s="163">
        <f t="shared" si="1010"/>
        <v>0</v>
      </c>
      <c r="CE366" s="39"/>
      <c r="CF366" s="62"/>
      <c r="CG366" s="179">
        <f t="shared" si="1071"/>
        <v>0</v>
      </c>
      <c r="CH366" s="163">
        <f t="shared" si="1072"/>
        <v>0</v>
      </c>
      <c r="CI366" s="39"/>
      <c r="CJ366" s="56"/>
      <c r="CK366" s="178">
        <f t="shared" si="998"/>
        <v>0</v>
      </c>
      <c r="CL366" s="163">
        <f t="shared" si="1012"/>
        <v>0</v>
      </c>
      <c r="CM366" s="40"/>
      <c r="CN366" s="86"/>
      <c r="CO366" s="179">
        <f t="shared" si="999"/>
        <v>0</v>
      </c>
      <c r="CP366" s="163">
        <f t="shared" si="1013"/>
        <v>0</v>
      </c>
      <c r="CQ366" s="228"/>
      <c r="CR366" s="61"/>
      <c r="CS366" s="167">
        <f t="shared" si="1000"/>
        <v>0</v>
      </c>
      <c r="CT366" s="40"/>
      <c r="CU366" s="59"/>
      <c r="CV366" s="179">
        <f t="shared" si="1001"/>
        <v>0</v>
      </c>
      <c r="CW366" s="163">
        <f t="shared" si="1014"/>
        <v>0</v>
      </c>
      <c r="CX366" s="39"/>
      <c r="CY366" s="189"/>
      <c r="CZ366" s="179">
        <f t="shared" si="1061"/>
        <v>0</v>
      </c>
      <c r="DA366" s="163">
        <f t="shared" si="1062"/>
        <v>0</v>
      </c>
      <c r="DB366" s="39"/>
      <c r="DC366" s="63"/>
      <c r="DD366" s="179">
        <f t="shared" si="1063"/>
        <v>0</v>
      </c>
      <c r="DE366" s="163">
        <f t="shared" si="1064"/>
        <v>0</v>
      </c>
      <c r="DF366" s="39"/>
      <c r="DG366" s="62"/>
      <c r="DH366" s="729">
        <f t="shared" si="1004"/>
        <v>0</v>
      </c>
      <c r="DI366" s="72">
        <f t="shared" si="1017"/>
        <v>0</v>
      </c>
      <c r="DJ366" s="40"/>
      <c r="DK366" s="59"/>
      <c r="DL366" s="163">
        <f t="shared" si="1005"/>
        <v>0</v>
      </c>
      <c r="DM366" s="178">
        <f t="shared" si="1018"/>
        <v>0</v>
      </c>
      <c r="DN366" s="39"/>
      <c r="DO366" s="63"/>
      <c r="DP366" s="179">
        <f t="shared" si="1065"/>
        <v>0</v>
      </c>
      <c r="DQ366" s="221">
        <f t="shared" si="1066"/>
        <v>0</v>
      </c>
      <c r="DR366" s="305"/>
    </row>
    <row r="367" spans="1:122" outlineLevel="1" x14ac:dyDescent="0.25">
      <c r="A367" s="46">
        <f t="shared" si="1050"/>
        <v>43454</v>
      </c>
      <c r="B367" s="23">
        <v>949</v>
      </c>
      <c r="C367" s="185">
        <v>8</v>
      </c>
      <c r="D367" s="24">
        <v>1</v>
      </c>
      <c r="E367" s="26">
        <v>1314</v>
      </c>
      <c r="F367" s="26">
        <f t="shared" si="1019"/>
        <v>1314</v>
      </c>
      <c r="G367" s="163">
        <f t="shared" si="1020"/>
        <v>1246.9860000000001</v>
      </c>
      <c r="H367" s="24">
        <v>1</v>
      </c>
      <c r="I367" s="26">
        <v>704</v>
      </c>
      <c r="J367" s="26">
        <f t="shared" si="1021"/>
        <v>704</v>
      </c>
      <c r="K367" s="163">
        <f t="shared" si="1022"/>
        <v>668.096</v>
      </c>
      <c r="L367" s="49">
        <v>89</v>
      </c>
      <c r="M367" s="41">
        <v>104</v>
      </c>
      <c r="N367" s="26">
        <v>48</v>
      </c>
      <c r="O367" s="26">
        <f t="shared" si="1023"/>
        <v>312.5</v>
      </c>
      <c r="P367" s="163">
        <f t="shared" si="1024"/>
        <v>296.5625</v>
      </c>
      <c r="Q367" s="24">
        <v>5</v>
      </c>
      <c r="R367" s="41">
        <v>1.86</v>
      </c>
      <c r="S367" s="41">
        <f t="shared" si="1025"/>
        <v>9.3000000000000007</v>
      </c>
      <c r="T367" s="168">
        <f t="shared" si="1026"/>
        <v>8.8257000000000012</v>
      </c>
      <c r="U367" s="28"/>
      <c r="V367" s="221">
        <f t="shared" si="1111"/>
        <v>0</v>
      </c>
      <c r="W367" s="185">
        <v>8.9499999999999993</v>
      </c>
      <c r="X367" s="27">
        <v>1</v>
      </c>
      <c r="Y367" s="26">
        <v>649</v>
      </c>
      <c r="Z367" s="186">
        <f t="shared" si="1028"/>
        <v>649</v>
      </c>
      <c r="AA367" s="221">
        <f t="shared" si="1036"/>
        <v>615.90099999999995</v>
      </c>
      <c r="AB367" s="49">
        <v>88.7</v>
      </c>
      <c r="AC367" s="41">
        <v>91.7</v>
      </c>
      <c r="AD367" s="26">
        <v>100</v>
      </c>
      <c r="AE367" s="186">
        <f t="shared" si="1029"/>
        <v>30</v>
      </c>
      <c r="AF367" s="163">
        <f t="shared" si="1037"/>
        <v>28.47</v>
      </c>
      <c r="AG367" s="224">
        <v>1</v>
      </c>
      <c r="AH367" s="41">
        <v>0.495</v>
      </c>
      <c r="AI367" s="187">
        <f t="shared" si="1030"/>
        <v>0.495</v>
      </c>
      <c r="AJ367" s="168">
        <f t="shared" si="1038"/>
        <v>0.46975499999999998</v>
      </c>
      <c r="AK367" s="870"/>
      <c r="AL367" s="731"/>
      <c r="AM367" s="163">
        <f t="shared" ref="AM367" si="1113">IF(AL367=0,0,AVERAGE(B360:B367)*(AL367)/1000)</f>
        <v>0</v>
      </c>
      <c r="AN367" s="29">
        <f t="shared" si="976"/>
        <v>50.608828006088281</v>
      </c>
      <c r="AO367" s="25">
        <f t="shared" si="1032"/>
        <v>90.4</v>
      </c>
      <c r="AP367" s="273">
        <f t="shared" si="1033"/>
        <v>94.677419354838719</v>
      </c>
      <c r="AQ367" s="73">
        <v>51.88</v>
      </c>
      <c r="AR367" s="49"/>
      <c r="AS367" s="41"/>
      <c r="AT367" s="41"/>
      <c r="AU367" s="72">
        <f t="shared" si="1034"/>
        <v>0</v>
      </c>
      <c r="AV367" s="222"/>
      <c r="AW367" s="199"/>
      <c r="AX367" s="7" t="s">
        <v>387</v>
      </c>
      <c r="AY367" s="188"/>
      <c r="AZ367" s="39"/>
      <c r="BA367" s="58"/>
      <c r="BB367" s="179">
        <f t="shared" si="993"/>
        <v>0</v>
      </c>
      <c r="BC367" s="163">
        <f t="shared" si="1008"/>
        <v>0</v>
      </c>
      <c r="BD367" s="40"/>
      <c r="BE367" s="58"/>
      <c r="BF367" s="179">
        <f t="shared" si="994"/>
        <v>0</v>
      </c>
      <c r="BG367" s="163">
        <f t="shared" si="1009"/>
        <v>0</v>
      </c>
      <c r="BH367" s="40"/>
      <c r="BI367" s="885"/>
      <c r="BJ367" s="163">
        <f t="shared" si="995"/>
        <v>0</v>
      </c>
      <c r="BK367" s="40"/>
      <c r="BL367" s="61"/>
      <c r="BM367" s="179">
        <f t="shared" si="1055"/>
        <v>0</v>
      </c>
      <c r="BN367" s="163">
        <f t="shared" si="1056"/>
        <v>0</v>
      </c>
      <c r="BO367" s="39"/>
      <c r="BP367" s="57"/>
      <c r="BQ367" s="179">
        <f t="shared" si="1057"/>
        <v>0</v>
      </c>
      <c r="BR367" s="163">
        <f t="shared" si="1058"/>
        <v>0</v>
      </c>
      <c r="BS367" s="39"/>
      <c r="BT367" s="62"/>
      <c r="BU367" s="179">
        <f t="shared" si="1059"/>
        <v>0</v>
      </c>
      <c r="BV367" s="163">
        <f t="shared" si="1060"/>
        <v>0</v>
      </c>
      <c r="BW367" s="39"/>
      <c r="BX367" s="56"/>
      <c r="BY367" s="178">
        <f t="shared" si="1069"/>
        <v>0</v>
      </c>
      <c r="BZ367" s="163">
        <f t="shared" si="1070"/>
        <v>0</v>
      </c>
      <c r="CA367" s="40"/>
      <c r="CB367" s="58"/>
      <c r="CC367" s="179">
        <f t="shared" si="996"/>
        <v>0</v>
      </c>
      <c r="CD367" s="163">
        <f t="shared" si="1010"/>
        <v>0</v>
      </c>
      <c r="CE367" s="39"/>
      <c r="CF367" s="62"/>
      <c r="CG367" s="179">
        <f t="shared" si="1071"/>
        <v>0</v>
      </c>
      <c r="CH367" s="163">
        <f t="shared" si="1072"/>
        <v>0</v>
      </c>
      <c r="CI367" s="39"/>
      <c r="CJ367" s="56"/>
      <c r="CK367" s="178">
        <f t="shared" si="998"/>
        <v>0</v>
      </c>
      <c r="CL367" s="163">
        <f t="shared" si="1012"/>
        <v>0</v>
      </c>
      <c r="CM367" s="40"/>
      <c r="CN367" s="86"/>
      <c r="CO367" s="179">
        <f t="shared" si="999"/>
        <v>0</v>
      </c>
      <c r="CP367" s="163">
        <f t="shared" si="1013"/>
        <v>0</v>
      </c>
      <c r="CQ367" s="228"/>
      <c r="CR367" s="61"/>
      <c r="CS367" s="167">
        <f t="shared" si="1000"/>
        <v>0</v>
      </c>
      <c r="CT367" s="40"/>
      <c r="CU367" s="59"/>
      <c r="CV367" s="179">
        <f t="shared" si="1001"/>
        <v>0</v>
      </c>
      <c r="CW367" s="163">
        <f t="shared" si="1014"/>
        <v>0</v>
      </c>
      <c r="CX367" s="39"/>
      <c r="CY367" s="189"/>
      <c r="CZ367" s="179">
        <f t="shared" si="1061"/>
        <v>0</v>
      </c>
      <c r="DA367" s="163">
        <f t="shared" si="1062"/>
        <v>0</v>
      </c>
      <c r="DB367" s="39"/>
      <c r="DC367" s="63"/>
      <c r="DD367" s="179">
        <f t="shared" si="1063"/>
        <v>0</v>
      </c>
      <c r="DE367" s="163">
        <f t="shared" si="1064"/>
        <v>0</v>
      </c>
      <c r="DF367" s="39"/>
      <c r="DG367" s="62"/>
      <c r="DH367" s="729">
        <f t="shared" si="1004"/>
        <v>0</v>
      </c>
      <c r="DI367" s="72">
        <f t="shared" si="1017"/>
        <v>0</v>
      </c>
      <c r="DJ367" s="40"/>
      <c r="DK367" s="59"/>
      <c r="DL367" s="163">
        <f t="shared" si="1005"/>
        <v>0</v>
      </c>
      <c r="DM367" s="178">
        <f t="shared" si="1018"/>
        <v>0</v>
      </c>
      <c r="DN367" s="39"/>
      <c r="DO367" s="63"/>
      <c r="DP367" s="179">
        <f t="shared" si="1065"/>
        <v>0</v>
      </c>
      <c r="DQ367" s="221">
        <f t="shared" si="1066"/>
        <v>0</v>
      </c>
      <c r="DR367" s="305"/>
    </row>
    <row r="368" spans="1:122" outlineLevel="1" x14ac:dyDescent="0.25">
      <c r="A368" s="46">
        <f t="shared" si="1050"/>
        <v>43455</v>
      </c>
      <c r="B368" s="23">
        <v>959</v>
      </c>
      <c r="C368" s="185">
        <v>8.5</v>
      </c>
      <c r="D368" s="24">
        <v>1</v>
      </c>
      <c r="E368" s="26">
        <v>1835</v>
      </c>
      <c r="F368" s="26">
        <f t="shared" si="1019"/>
        <v>1835</v>
      </c>
      <c r="G368" s="163">
        <f t="shared" si="1020"/>
        <v>1759.7650000000001</v>
      </c>
      <c r="H368" s="24">
        <v>1</v>
      </c>
      <c r="I368" s="26">
        <v>1039</v>
      </c>
      <c r="J368" s="26">
        <f t="shared" si="1021"/>
        <v>1039</v>
      </c>
      <c r="K368" s="163">
        <f t="shared" si="1022"/>
        <v>996.40099999999995</v>
      </c>
      <c r="L368" s="49">
        <v>89.4</v>
      </c>
      <c r="M368" s="41">
        <v>126.9</v>
      </c>
      <c r="N368" s="26">
        <v>50</v>
      </c>
      <c r="O368" s="26">
        <f t="shared" si="1023"/>
        <v>750</v>
      </c>
      <c r="P368" s="163">
        <f t="shared" si="1024"/>
        <v>719.25</v>
      </c>
      <c r="Q368" s="24">
        <v>10</v>
      </c>
      <c r="R368" s="41">
        <v>4.53</v>
      </c>
      <c r="S368" s="41">
        <f t="shared" si="1025"/>
        <v>45.300000000000004</v>
      </c>
      <c r="T368" s="168">
        <f t="shared" si="1026"/>
        <v>43.442700000000002</v>
      </c>
      <c r="U368" s="28"/>
      <c r="V368" s="221">
        <f t="shared" si="1111"/>
        <v>0</v>
      </c>
      <c r="W368" s="185">
        <v>9</v>
      </c>
      <c r="X368" s="27">
        <v>1</v>
      </c>
      <c r="Y368" s="26">
        <v>864</v>
      </c>
      <c r="Z368" s="186">
        <f t="shared" si="1028"/>
        <v>864</v>
      </c>
      <c r="AA368" s="221">
        <f t="shared" si="1036"/>
        <v>828.57600000000002</v>
      </c>
      <c r="AB368" s="49">
        <v>90.3</v>
      </c>
      <c r="AC368" s="41">
        <v>92.8</v>
      </c>
      <c r="AD368" s="26">
        <v>100</v>
      </c>
      <c r="AE368" s="186">
        <f t="shared" si="1029"/>
        <v>25</v>
      </c>
      <c r="AF368" s="163">
        <f t="shared" si="1037"/>
        <v>23.975000000000001</v>
      </c>
      <c r="AG368" s="224">
        <v>1</v>
      </c>
      <c r="AH368" s="41">
        <v>0.89500000000000002</v>
      </c>
      <c r="AI368" s="187">
        <f t="shared" si="1030"/>
        <v>0.89500000000000002</v>
      </c>
      <c r="AJ368" s="168">
        <f t="shared" si="1038"/>
        <v>0.8583050000000001</v>
      </c>
      <c r="AK368" s="870"/>
      <c r="AL368" s="731"/>
      <c r="AM368" s="163">
        <f t="shared" ref="AM368" si="1114">IF(AL368=0,0,AVERAGE(B363:B368)*(AL368)/1000)</f>
        <v>0</v>
      </c>
      <c r="AN368" s="29">
        <f t="shared" si="976"/>
        <v>52.915531335149865</v>
      </c>
      <c r="AO368" s="25">
        <f t="shared" si="1032"/>
        <v>96.666666666666671</v>
      </c>
      <c r="AP368" s="273">
        <f t="shared" si="1033"/>
        <v>98.024282560706396</v>
      </c>
      <c r="AQ368" s="259">
        <v>51.98</v>
      </c>
      <c r="AR368" s="49"/>
      <c r="AS368" s="41"/>
      <c r="AT368" s="41"/>
      <c r="AU368" s="71">
        <f t="shared" si="1034"/>
        <v>0</v>
      </c>
      <c r="AV368" s="222"/>
      <c r="AW368" s="199"/>
      <c r="AX368" s="7"/>
      <c r="AY368" s="188"/>
      <c r="AZ368" s="39"/>
      <c r="BA368" s="58"/>
      <c r="BB368" s="179">
        <f t="shared" si="993"/>
        <v>0</v>
      </c>
      <c r="BC368" s="163">
        <f t="shared" si="1008"/>
        <v>0</v>
      </c>
      <c r="BD368" s="40"/>
      <c r="BE368" s="58"/>
      <c r="BF368" s="179">
        <f t="shared" si="994"/>
        <v>0</v>
      </c>
      <c r="BG368" s="163">
        <f t="shared" si="1009"/>
        <v>0</v>
      </c>
      <c r="BH368" s="40"/>
      <c r="BI368" s="885"/>
      <c r="BJ368" s="163">
        <f t="shared" si="995"/>
        <v>0</v>
      </c>
      <c r="BK368" s="40"/>
      <c r="BL368" s="61"/>
      <c r="BM368" s="179">
        <f t="shared" si="1055"/>
        <v>0</v>
      </c>
      <c r="BN368" s="163">
        <f t="shared" si="1056"/>
        <v>0</v>
      </c>
      <c r="BO368" s="39"/>
      <c r="BP368" s="57"/>
      <c r="BQ368" s="179">
        <f t="shared" si="1057"/>
        <v>0</v>
      </c>
      <c r="BR368" s="163">
        <f t="shared" si="1058"/>
        <v>0</v>
      </c>
      <c r="BS368" s="39"/>
      <c r="BT368" s="62"/>
      <c r="BU368" s="179">
        <f t="shared" si="1059"/>
        <v>0</v>
      </c>
      <c r="BV368" s="163">
        <f t="shared" si="1060"/>
        <v>0</v>
      </c>
      <c r="BW368" s="39"/>
      <c r="BX368" s="56"/>
      <c r="BY368" s="178">
        <f t="shared" si="1069"/>
        <v>0</v>
      </c>
      <c r="BZ368" s="163">
        <f t="shared" si="1070"/>
        <v>0</v>
      </c>
      <c r="CA368" s="40"/>
      <c r="CB368" s="58"/>
      <c r="CC368" s="179">
        <f t="shared" si="996"/>
        <v>0</v>
      </c>
      <c r="CD368" s="163">
        <f t="shared" si="1010"/>
        <v>0</v>
      </c>
      <c r="CE368" s="39"/>
      <c r="CF368" s="62"/>
      <c r="CG368" s="179">
        <f t="shared" si="1071"/>
        <v>0</v>
      </c>
      <c r="CH368" s="163">
        <f t="shared" si="1072"/>
        <v>0</v>
      </c>
      <c r="CI368" s="39"/>
      <c r="CJ368" s="56"/>
      <c r="CK368" s="178">
        <f t="shared" si="998"/>
        <v>0</v>
      </c>
      <c r="CL368" s="163">
        <f t="shared" si="1012"/>
        <v>0</v>
      </c>
      <c r="CM368" s="40"/>
      <c r="CN368" s="86"/>
      <c r="CO368" s="179">
        <f t="shared" si="999"/>
        <v>0</v>
      </c>
      <c r="CP368" s="163">
        <f t="shared" si="1013"/>
        <v>0</v>
      </c>
      <c r="CQ368" s="228"/>
      <c r="CR368" s="61"/>
      <c r="CS368" s="167">
        <f t="shared" si="1000"/>
        <v>0</v>
      </c>
      <c r="CT368" s="40"/>
      <c r="CU368" s="59"/>
      <c r="CV368" s="179">
        <f t="shared" si="1001"/>
        <v>0</v>
      </c>
      <c r="CW368" s="163">
        <f t="shared" si="1014"/>
        <v>0</v>
      </c>
      <c r="CX368" s="39"/>
      <c r="CY368" s="189"/>
      <c r="CZ368" s="179">
        <f t="shared" si="1061"/>
        <v>0</v>
      </c>
      <c r="DA368" s="163">
        <f t="shared" si="1062"/>
        <v>0</v>
      </c>
      <c r="DB368" s="39"/>
      <c r="DC368" s="63"/>
      <c r="DD368" s="179">
        <f t="shared" si="1063"/>
        <v>0</v>
      </c>
      <c r="DE368" s="163">
        <f t="shared" si="1064"/>
        <v>0</v>
      </c>
      <c r="DF368" s="39"/>
      <c r="DG368" s="62"/>
      <c r="DH368" s="729">
        <f t="shared" si="1004"/>
        <v>0</v>
      </c>
      <c r="DI368" s="72">
        <f t="shared" si="1017"/>
        <v>0</v>
      </c>
      <c r="DJ368" s="40"/>
      <c r="DK368" s="59"/>
      <c r="DL368" s="163">
        <f t="shared" si="1005"/>
        <v>0</v>
      </c>
      <c r="DM368" s="178">
        <f t="shared" si="1018"/>
        <v>0</v>
      </c>
      <c r="DN368" s="39"/>
      <c r="DO368" s="63"/>
      <c r="DP368" s="179">
        <f t="shared" si="1065"/>
        <v>0</v>
      </c>
      <c r="DQ368" s="221">
        <f t="shared" si="1066"/>
        <v>0</v>
      </c>
      <c r="DR368" s="305"/>
    </row>
    <row r="369" spans="1:122" outlineLevel="1" x14ac:dyDescent="0.25">
      <c r="A369" s="46">
        <f t="shared" si="1050"/>
        <v>43456</v>
      </c>
      <c r="B369" s="23">
        <v>862</v>
      </c>
      <c r="C369" s="185">
        <v>7</v>
      </c>
      <c r="D369" s="24">
        <v>1</v>
      </c>
      <c r="E369" s="26">
        <v>6464</v>
      </c>
      <c r="F369" s="26">
        <f t="shared" si="1019"/>
        <v>6464</v>
      </c>
      <c r="G369" s="163">
        <f t="shared" si="1020"/>
        <v>5571.9679999999998</v>
      </c>
      <c r="H369" s="24">
        <v>1</v>
      </c>
      <c r="I369" s="26">
        <v>1482</v>
      </c>
      <c r="J369" s="26">
        <f t="shared" si="1021"/>
        <v>1482</v>
      </c>
      <c r="K369" s="163">
        <f t="shared" si="1022"/>
        <v>1277.4839999999999</v>
      </c>
      <c r="L369" s="49">
        <v>89.4</v>
      </c>
      <c r="M369" s="41">
        <v>257.10000000000002</v>
      </c>
      <c r="N369" s="26">
        <v>27</v>
      </c>
      <c r="O369" s="26">
        <f t="shared" si="1023"/>
        <v>6211.1111111111122</v>
      </c>
      <c r="P369" s="163">
        <f t="shared" si="1024"/>
        <v>5353.977777777779</v>
      </c>
      <c r="Q369" s="24">
        <v>100</v>
      </c>
      <c r="R369" s="41">
        <v>5.14</v>
      </c>
      <c r="S369" s="41">
        <f t="shared" si="1025"/>
        <v>514</v>
      </c>
      <c r="T369" s="168">
        <f t="shared" si="1026"/>
        <v>443.06799999999998</v>
      </c>
      <c r="U369" s="28"/>
      <c r="V369" s="221">
        <f t="shared" si="1111"/>
        <v>0</v>
      </c>
      <c r="W369" s="185">
        <v>9</v>
      </c>
      <c r="X369" s="27">
        <v>1</v>
      </c>
      <c r="Y369" s="26">
        <v>1639</v>
      </c>
      <c r="Z369" s="186">
        <f t="shared" si="1028"/>
        <v>1639</v>
      </c>
      <c r="AA369" s="221">
        <f t="shared" si="1036"/>
        <v>1412.818</v>
      </c>
      <c r="AB369" s="49">
        <v>90.4</v>
      </c>
      <c r="AC369" s="41">
        <v>157.19999999999999</v>
      </c>
      <c r="AD369" s="26">
        <v>100</v>
      </c>
      <c r="AE369" s="186">
        <f t="shared" si="1029"/>
        <v>667.99999999999989</v>
      </c>
      <c r="AF369" s="163">
        <f t="shared" si="1037"/>
        <v>575.81599999999992</v>
      </c>
      <c r="AG369" s="224">
        <v>20</v>
      </c>
      <c r="AH369" s="41">
        <v>4.37</v>
      </c>
      <c r="AI369" s="187">
        <f t="shared" si="1030"/>
        <v>87.4</v>
      </c>
      <c r="AJ369" s="168">
        <f t="shared" si="1038"/>
        <v>75.338800000000006</v>
      </c>
      <c r="AK369" s="870"/>
      <c r="AL369" s="731"/>
      <c r="AM369" s="163">
        <f t="shared" ref="AM369" si="1115">IF(AL369=0,0,AVERAGE(B362:B369)*(AL369)/1000)</f>
        <v>0</v>
      </c>
      <c r="AN369" s="29">
        <f t="shared" si="976"/>
        <v>74.644183168316829</v>
      </c>
      <c r="AO369" s="25">
        <f t="shared" si="1032"/>
        <v>89.24508050089446</v>
      </c>
      <c r="AP369" s="273">
        <f t="shared" si="1033"/>
        <v>82.996108949416353</v>
      </c>
      <c r="AQ369" s="73">
        <v>51.88</v>
      </c>
      <c r="AR369" s="49"/>
      <c r="AS369" s="41"/>
      <c r="AT369" s="41"/>
      <c r="AU369" s="72">
        <f t="shared" si="1034"/>
        <v>0</v>
      </c>
      <c r="AV369" s="222"/>
      <c r="AW369" s="199" t="s">
        <v>389</v>
      </c>
      <c r="AX369" s="7"/>
      <c r="AY369" s="188"/>
      <c r="AZ369" s="39"/>
      <c r="BA369" s="58"/>
      <c r="BB369" s="179">
        <f t="shared" si="993"/>
        <v>0</v>
      </c>
      <c r="BC369" s="163">
        <f t="shared" si="1008"/>
        <v>0</v>
      </c>
      <c r="BD369" s="40"/>
      <c r="BE369" s="58"/>
      <c r="BF369" s="179">
        <f t="shared" si="994"/>
        <v>0</v>
      </c>
      <c r="BG369" s="163">
        <f t="shared" si="1009"/>
        <v>0</v>
      </c>
      <c r="BH369" s="40"/>
      <c r="BI369" s="885"/>
      <c r="BJ369" s="163">
        <f t="shared" si="995"/>
        <v>0</v>
      </c>
      <c r="BK369" s="40"/>
      <c r="BL369" s="61"/>
      <c r="BM369" s="179">
        <f t="shared" si="1055"/>
        <v>0</v>
      </c>
      <c r="BN369" s="163">
        <f t="shared" si="1056"/>
        <v>0</v>
      </c>
      <c r="BO369" s="39"/>
      <c r="BP369" s="57"/>
      <c r="BQ369" s="179">
        <f t="shared" si="1057"/>
        <v>0</v>
      </c>
      <c r="BR369" s="163">
        <f t="shared" si="1058"/>
        <v>0</v>
      </c>
      <c r="BS369" s="39"/>
      <c r="BT369" s="62"/>
      <c r="BU369" s="179">
        <f t="shared" si="1059"/>
        <v>0</v>
      </c>
      <c r="BV369" s="163">
        <f t="shared" si="1060"/>
        <v>0</v>
      </c>
      <c r="BW369" s="39"/>
      <c r="BX369" s="56"/>
      <c r="BY369" s="178">
        <f t="shared" si="1069"/>
        <v>0</v>
      </c>
      <c r="BZ369" s="163">
        <f t="shared" si="1070"/>
        <v>0</v>
      </c>
      <c r="CA369" s="40"/>
      <c r="CB369" s="58"/>
      <c r="CC369" s="179">
        <f t="shared" si="996"/>
        <v>0</v>
      </c>
      <c r="CD369" s="163">
        <f t="shared" si="1010"/>
        <v>0</v>
      </c>
      <c r="CE369" s="39"/>
      <c r="CF369" s="62"/>
      <c r="CG369" s="179">
        <f t="shared" si="1071"/>
        <v>0</v>
      </c>
      <c r="CH369" s="163">
        <f t="shared" si="1072"/>
        <v>0</v>
      </c>
      <c r="CI369" s="39"/>
      <c r="CJ369" s="56"/>
      <c r="CK369" s="178">
        <f t="shared" si="998"/>
        <v>0</v>
      </c>
      <c r="CL369" s="163">
        <f t="shared" si="1012"/>
        <v>0</v>
      </c>
      <c r="CM369" s="40"/>
      <c r="CN369" s="86"/>
      <c r="CO369" s="179">
        <f t="shared" si="999"/>
        <v>0</v>
      </c>
      <c r="CP369" s="163">
        <f t="shared" si="1013"/>
        <v>0</v>
      </c>
      <c r="CQ369" s="228"/>
      <c r="CR369" s="61"/>
      <c r="CS369" s="167">
        <f t="shared" si="1000"/>
        <v>0</v>
      </c>
      <c r="CT369" s="40"/>
      <c r="CU369" s="59"/>
      <c r="CV369" s="179">
        <f t="shared" si="1001"/>
        <v>0</v>
      </c>
      <c r="CW369" s="163">
        <f t="shared" si="1014"/>
        <v>0</v>
      </c>
      <c r="CX369" s="39"/>
      <c r="CY369" s="189"/>
      <c r="CZ369" s="179">
        <f t="shared" si="1061"/>
        <v>0</v>
      </c>
      <c r="DA369" s="163">
        <f t="shared" si="1062"/>
        <v>0</v>
      </c>
      <c r="DB369" s="39"/>
      <c r="DC369" s="63"/>
      <c r="DD369" s="179">
        <f t="shared" si="1063"/>
        <v>0</v>
      </c>
      <c r="DE369" s="163">
        <f t="shared" si="1064"/>
        <v>0</v>
      </c>
      <c r="DF369" s="39"/>
      <c r="DG369" s="62"/>
      <c r="DH369" s="729">
        <f t="shared" si="1004"/>
        <v>0</v>
      </c>
      <c r="DI369" s="72">
        <f t="shared" si="1017"/>
        <v>0</v>
      </c>
      <c r="DJ369" s="40"/>
      <c r="DK369" s="59"/>
      <c r="DL369" s="163">
        <f t="shared" si="1005"/>
        <v>0</v>
      </c>
      <c r="DM369" s="178">
        <f t="shared" si="1018"/>
        <v>0</v>
      </c>
      <c r="DN369" s="39"/>
      <c r="DO369" s="63"/>
      <c r="DP369" s="179">
        <f t="shared" si="1065"/>
        <v>0</v>
      </c>
      <c r="DQ369" s="221">
        <f t="shared" si="1066"/>
        <v>0</v>
      </c>
      <c r="DR369" s="305"/>
    </row>
    <row r="370" spans="1:122" outlineLevel="1" x14ac:dyDescent="0.25">
      <c r="A370" s="46">
        <f t="shared" si="1050"/>
        <v>43457</v>
      </c>
      <c r="B370" s="23"/>
      <c r="C370" s="185"/>
      <c r="D370" s="24">
        <v>1</v>
      </c>
      <c r="E370" s="26"/>
      <c r="F370" s="26">
        <f t="shared" si="1019"/>
        <v>0</v>
      </c>
      <c r="G370" s="163">
        <f t="shared" si="1020"/>
        <v>0</v>
      </c>
      <c r="H370" s="24">
        <v>1</v>
      </c>
      <c r="I370" s="26"/>
      <c r="J370" s="26">
        <f t="shared" si="1021"/>
        <v>0</v>
      </c>
      <c r="K370" s="163">
        <f t="shared" si="1022"/>
        <v>0</v>
      </c>
      <c r="L370" s="49"/>
      <c r="M370" s="41"/>
      <c r="N370" s="26">
        <v>30</v>
      </c>
      <c r="O370" s="26">
        <f t="shared" si="1023"/>
        <v>0</v>
      </c>
      <c r="P370" s="163">
        <f t="shared" si="1024"/>
        <v>0</v>
      </c>
      <c r="Q370" s="24">
        <v>20</v>
      </c>
      <c r="R370" s="41"/>
      <c r="S370" s="41">
        <f t="shared" si="1025"/>
        <v>0</v>
      </c>
      <c r="T370" s="168">
        <f t="shared" si="1026"/>
        <v>0</v>
      </c>
      <c r="U370" s="28"/>
      <c r="V370" s="221">
        <f t="shared" si="1111"/>
        <v>0</v>
      </c>
      <c r="W370" s="185"/>
      <c r="X370" s="27">
        <v>1</v>
      </c>
      <c r="Y370" s="26"/>
      <c r="Z370" s="186">
        <f t="shared" si="1028"/>
        <v>0</v>
      </c>
      <c r="AA370" s="221">
        <f t="shared" si="1036"/>
        <v>0</v>
      </c>
      <c r="AB370" s="49"/>
      <c r="AC370" s="41"/>
      <c r="AD370" s="26">
        <v>100</v>
      </c>
      <c r="AE370" s="186">
        <f t="shared" si="1029"/>
        <v>0</v>
      </c>
      <c r="AF370" s="163">
        <f t="shared" si="1037"/>
        <v>0</v>
      </c>
      <c r="AG370" s="224">
        <v>1</v>
      </c>
      <c r="AH370" s="41"/>
      <c r="AI370" s="187">
        <f t="shared" si="1030"/>
        <v>0</v>
      </c>
      <c r="AJ370" s="168">
        <f t="shared" si="1038"/>
        <v>0</v>
      </c>
      <c r="AK370" s="870"/>
      <c r="AL370" s="731"/>
      <c r="AM370" s="163">
        <f t="shared" ref="AM370" si="1116">IF(AL370=0,0,AVERAGE(B365:B370)*(AL370)/1000)</f>
        <v>0</v>
      </c>
      <c r="AN370" s="29">
        <f t="shared" si="976"/>
        <v>0</v>
      </c>
      <c r="AO370" s="25">
        <f t="shared" si="1032"/>
        <v>0</v>
      </c>
      <c r="AP370" s="273">
        <f t="shared" si="1033"/>
        <v>0</v>
      </c>
      <c r="AQ370" s="259"/>
      <c r="AR370" s="49"/>
      <c r="AS370" s="41"/>
      <c r="AT370" s="41"/>
      <c r="AU370" s="71">
        <f t="shared" si="1034"/>
        <v>0</v>
      </c>
      <c r="AV370" s="222"/>
      <c r="AW370" s="199"/>
      <c r="AX370" s="7"/>
      <c r="AY370" s="188"/>
      <c r="AZ370" s="39"/>
      <c r="BA370" s="58"/>
      <c r="BB370" s="179">
        <f t="shared" si="993"/>
        <v>0</v>
      </c>
      <c r="BC370" s="163">
        <f t="shared" si="1008"/>
        <v>0</v>
      </c>
      <c r="BD370" s="40"/>
      <c r="BE370" s="58"/>
      <c r="BF370" s="179">
        <f t="shared" si="994"/>
        <v>0</v>
      </c>
      <c r="BG370" s="163">
        <f t="shared" si="1009"/>
        <v>0</v>
      </c>
      <c r="BH370" s="40"/>
      <c r="BI370" s="885"/>
      <c r="BJ370" s="163">
        <f t="shared" si="995"/>
        <v>0</v>
      </c>
      <c r="BK370" s="40"/>
      <c r="BL370" s="61"/>
      <c r="BM370" s="179">
        <f t="shared" si="1055"/>
        <v>0</v>
      </c>
      <c r="BN370" s="163">
        <f t="shared" si="1056"/>
        <v>0</v>
      </c>
      <c r="BO370" s="39"/>
      <c r="BP370" s="57"/>
      <c r="BQ370" s="179">
        <f t="shared" si="1057"/>
        <v>0</v>
      </c>
      <c r="BR370" s="163">
        <f t="shared" si="1058"/>
        <v>0</v>
      </c>
      <c r="BS370" s="39"/>
      <c r="BT370" s="62"/>
      <c r="BU370" s="179">
        <f t="shared" si="1059"/>
        <v>0</v>
      </c>
      <c r="BV370" s="163">
        <f t="shared" si="1060"/>
        <v>0</v>
      </c>
      <c r="BW370" s="39"/>
      <c r="BX370" s="56"/>
      <c r="BY370" s="178">
        <f t="shared" si="1069"/>
        <v>0</v>
      </c>
      <c r="BZ370" s="163">
        <f t="shared" si="1070"/>
        <v>0</v>
      </c>
      <c r="CA370" s="40"/>
      <c r="CB370" s="58"/>
      <c r="CC370" s="179">
        <f t="shared" si="996"/>
        <v>0</v>
      </c>
      <c r="CD370" s="163">
        <f t="shared" si="1010"/>
        <v>0</v>
      </c>
      <c r="CE370" s="39"/>
      <c r="CF370" s="62"/>
      <c r="CG370" s="179">
        <f t="shared" si="1071"/>
        <v>0</v>
      </c>
      <c r="CH370" s="163">
        <f t="shared" si="1072"/>
        <v>0</v>
      </c>
      <c r="CI370" s="39"/>
      <c r="CJ370" s="56"/>
      <c r="CK370" s="178">
        <f t="shared" si="998"/>
        <v>0</v>
      </c>
      <c r="CL370" s="163">
        <f t="shared" si="1012"/>
        <v>0</v>
      </c>
      <c r="CM370" s="40"/>
      <c r="CN370" s="86"/>
      <c r="CO370" s="179">
        <f t="shared" si="999"/>
        <v>0</v>
      </c>
      <c r="CP370" s="163">
        <f t="shared" si="1013"/>
        <v>0</v>
      </c>
      <c r="CQ370" s="228"/>
      <c r="CR370" s="61"/>
      <c r="CS370" s="167">
        <f t="shared" si="1000"/>
        <v>0</v>
      </c>
      <c r="CT370" s="40"/>
      <c r="CU370" s="59"/>
      <c r="CV370" s="179">
        <f t="shared" si="1001"/>
        <v>0</v>
      </c>
      <c r="CW370" s="163">
        <f t="shared" si="1014"/>
        <v>0</v>
      </c>
      <c r="CX370" s="39"/>
      <c r="CY370" s="189"/>
      <c r="CZ370" s="179">
        <f t="shared" si="1061"/>
        <v>0</v>
      </c>
      <c r="DA370" s="163">
        <f t="shared" si="1062"/>
        <v>0</v>
      </c>
      <c r="DB370" s="39"/>
      <c r="DC370" s="63"/>
      <c r="DD370" s="179">
        <f t="shared" si="1063"/>
        <v>0</v>
      </c>
      <c r="DE370" s="163">
        <f t="shared" si="1064"/>
        <v>0</v>
      </c>
      <c r="DF370" s="39"/>
      <c r="DG370" s="62"/>
      <c r="DH370" s="729">
        <f t="shared" si="1004"/>
        <v>0</v>
      </c>
      <c r="DI370" s="72">
        <f t="shared" si="1017"/>
        <v>0</v>
      </c>
      <c r="DJ370" s="40"/>
      <c r="DK370" s="59"/>
      <c r="DL370" s="163">
        <f t="shared" si="1005"/>
        <v>0</v>
      </c>
      <c r="DM370" s="178">
        <f t="shared" si="1018"/>
        <v>0</v>
      </c>
      <c r="DN370" s="39"/>
      <c r="DO370" s="63"/>
      <c r="DP370" s="179">
        <f t="shared" si="1065"/>
        <v>0</v>
      </c>
      <c r="DQ370" s="221">
        <f t="shared" si="1066"/>
        <v>0</v>
      </c>
      <c r="DR370" s="305"/>
    </row>
    <row r="371" spans="1:122" outlineLevel="1" x14ac:dyDescent="0.25">
      <c r="A371" s="46">
        <f t="shared" si="1050"/>
        <v>43458</v>
      </c>
      <c r="B371" s="23"/>
      <c r="C371" s="185"/>
      <c r="D371" s="24">
        <v>1</v>
      </c>
      <c r="E371" s="26"/>
      <c r="F371" s="26">
        <f t="shared" si="1019"/>
        <v>0</v>
      </c>
      <c r="G371" s="163">
        <f t="shared" si="1020"/>
        <v>0</v>
      </c>
      <c r="H371" s="24">
        <v>1</v>
      </c>
      <c r="I371" s="26"/>
      <c r="J371" s="26">
        <f t="shared" si="1021"/>
        <v>0</v>
      </c>
      <c r="K371" s="163">
        <f t="shared" si="1022"/>
        <v>0</v>
      </c>
      <c r="L371" s="49"/>
      <c r="M371" s="41"/>
      <c r="N371" s="26">
        <v>30</v>
      </c>
      <c r="O371" s="26">
        <f t="shared" si="1023"/>
        <v>0</v>
      </c>
      <c r="P371" s="163">
        <f t="shared" si="1024"/>
        <v>0</v>
      </c>
      <c r="Q371" s="24">
        <v>20</v>
      </c>
      <c r="R371" s="41"/>
      <c r="S371" s="41">
        <f t="shared" si="1025"/>
        <v>0</v>
      </c>
      <c r="T371" s="168">
        <f t="shared" si="1026"/>
        <v>0</v>
      </c>
      <c r="U371" s="28"/>
      <c r="V371" s="221">
        <f t="shared" si="1111"/>
        <v>0</v>
      </c>
      <c r="W371" s="185"/>
      <c r="X371" s="27">
        <v>1</v>
      </c>
      <c r="Y371" s="26"/>
      <c r="Z371" s="186">
        <f t="shared" si="1028"/>
        <v>0</v>
      </c>
      <c r="AA371" s="221">
        <f t="shared" si="1036"/>
        <v>0</v>
      </c>
      <c r="AB371" s="49"/>
      <c r="AC371" s="41"/>
      <c r="AD371" s="26">
        <v>100</v>
      </c>
      <c r="AE371" s="186">
        <f t="shared" si="1029"/>
        <v>0</v>
      </c>
      <c r="AF371" s="163">
        <f t="shared" si="1037"/>
        <v>0</v>
      </c>
      <c r="AG371" s="224">
        <v>1</v>
      </c>
      <c r="AH371" s="41"/>
      <c r="AI371" s="187">
        <f t="shared" si="1030"/>
        <v>0</v>
      </c>
      <c r="AJ371" s="168">
        <f t="shared" si="1038"/>
        <v>0</v>
      </c>
      <c r="AK371" s="870"/>
      <c r="AL371" s="731"/>
      <c r="AM371" s="163">
        <f t="shared" ref="AM371" si="1117">IF(AL371=0,0,AVERAGE(B364:B371)*(AL371)/1000)</f>
        <v>0</v>
      </c>
      <c r="AN371" s="29">
        <f t="shared" si="976"/>
        <v>0</v>
      </c>
      <c r="AO371" s="25">
        <f t="shared" si="1032"/>
        <v>0</v>
      </c>
      <c r="AP371" s="273">
        <f t="shared" si="1033"/>
        <v>0</v>
      </c>
      <c r="AQ371" s="73"/>
      <c r="AR371" s="49"/>
      <c r="AS371" s="41"/>
      <c r="AT371" s="41"/>
      <c r="AU371" s="72">
        <f t="shared" si="1034"/>
        <v>0</v>
      </c>
      <c r="AV371" s="222"/>
      <c r="AW371" s="199"/>
      <c r="AX371" s="7"/>
      <c r="AY371" s="188"/>
      <c r="AZ371" s="39"/>
      <c r="BA371" s="58"/>
      <c r="BB371" s="179">
        <f t="shared" si="993"/>
        <v>0</v>
      </c>
      <c r="BC371" s="163">
        <f t="shared" si="1008"/>
        <v>0</v>
      </c>
      <c r="BD371" s="40"/>
      <c r="BE371" s="58"/>
      <c r="BF371" s="179">
        <f t="shared" si="994"/>
        <v>0</v>
      </c>
      <c r="BG371" s="163">
        <f t="shared" si="1009"/>
        <v>0</v>
      </c>
      <c r="BH371" s="40"/>
      <c r="BI371" s="885"/>
      <c r="BJ371" s="163">
        <f t="shared" si="995"/>
        <v>0</v>
      </c>
      <c r="BK371" s="40"/>
      <c r="BL371" s="61"/>
      <c r="BM371" s="179">
        <f t="shared" si="1055"/>
        <v>0</v>
      </c>
      <c r="BN371" s="163">
        <f t="shared" si="1056"/>
        <v>0</v>
      </c>
      <c r="BO371" s="39"/>
      <c r="BP371" s="57"/>
      <c r="BQ371" s="179">
        <f t="shared" si="1057"/>
        <v>0</v>
      </c>
      <c r="BR371" s="163">
        <f t="shared" si="1058"/>
        <v>0</v>
      </c>
      <c r="BS371" s="39"/>
      <c r="BT371" s="62"/>
      <c r="BU371" s="179">
        <f t="shared" si="1059"/>
        <v>0</v>
      </c>
      <c r="BV371" s="163">
        <f t="shared" si="1060"/>
        <v>0</v>
      </c>
      <c r="BW371" s="39"/>
      <c r="BX371" s="56"/>
      <c r="BY371" s="178">
        <f t="shared" si="1069"/>
        <v>0</v>
      </c>
      <c r="BZ371" s="163">
        <f t="shared" si="1070"/>
        <v>0</v>
      </c>
      <c r="CA371" s="40"/>
      <c r="CB371" s="58"/>
      <c r="CC371" s="179">
        <f t="shared" si="996"/>
        <v>0</v>
      </c>
      <c r="CD371" s="163">
        <f t="shared" si="1010"/>
        <v>0</v>
      </c>
      <c r="CE371" s="39"/>
      <c r="CF371" s="62"/>
      <c r="CG371" s="179">
        <f t="shared" si="1071"/>
        <v>0</v>
      </c>
      <c r="CH371" s="163">
        <f t="shared" si="1072"/>
        <v>0</v>
      </c>
      <c r="CI371" s="39"/>
      <c r="CJ371" s="56"/>
      <c r="CK371" s="178">
        <f t="shared" si="998"/>
        <v>0</v>
      </c>
      <c r="CL371" s="163">
        <f t="shared" si="1012"/>
        <v>0</v>
      </c>
      <c r="CM371" s="40"/>
      <c r="CN371" s="86"/>
      <c r="CO371" s="179">
        <f t="shared" si="999"/>
        <v>0</v>
      </c>
      <c r="CP371" s="163">
        <f t="shared" si="1013"/>
        <v>0</v>
      </c>
      <c r="CQ371" s="228"/>
      <c r="CR371" s="61"/>
      <c r="CS371" s="167">
        <f t="shared" si="1000"/>
        <v>0</v>
      </c>
      <c r="CT371" s="40"/>
      <c r="CU371" s="59"/>
      <c r="CV371" s="179">
        <f t="shared" si="1001"/>
        <v>0</v>
      </c>
      <c r="CW371" s="163">
        <f t="shared" si="1014"/>
        <v>0</v>
      </c>
      <c r="CX371" s="39"/>
      <c r="CY371" s="189"/>
      <c r="CZ371" s="179">
        <f t="shared" si="1061"/>
        <v>0</v>
      </c>
      <c r="DA371" s="163">
        <f t="shared" si="1062"/>
        <v>0</v>
      </c>
      <c r="DB371" s="39"/>
      <c r="DC371" s="63"/>
      <c r="DD371" s="179">
        <f t="shared" si="1063"/>
        <v>0</v>
      </c>
      <c r="DE371" s="163">
        <f t="shared" si="1064"/>
        <v>0</v>
      </c>
      <c r="DF371" s="39"/>
      <c r="DG371" s="62"/>
      <c r="DH371" s="729">
        <f t="shared" si="1004"/>
        <v>0</v>
      </c>
      <c r="DI371" s="72">
        <f t="shared" si="1017"/>
        <v>0</v>
      </c>
      <c r="DJ371" s="40"/>
      <c r="DK371" s="59"/>
      <c r="DL371" s="163">
        <f t="shared" si="1005"/>
        <v>0</v>
      </c>
      <c r="DM371" s="178">
        <f t="shared" si="1018"/>
        <v>0</v>
      </c>
      <c r="DN371" s="39"/>
      <c r="DO371" s="63"/>
      <c r="DP371" s="179">
        <f t="shared" si="1065"/>
        <v>0</v>
      </c>
      <c r="DQ371" s="221">
        <f t="shared" si="1066"/>
        <v>0</v>
      </c>
      <c r="DR371" s="305"/>
    </row>
    <row r="372" spans="1:122" outlineLevel="1" x14ac:dyDescent="0.25">
      <c r="A372" s="46">
        <f t="shared" si="1050"/>
        <v>43459</v>
      </c>
      <c r="B372" s="23"/>
      <c r="C372" s="185"/>
      <c r="D372" s="24">
        <v>1</v>
      </c>
      <c r="E372" s="26"/>
      <c r="F372" s="26">
        <f t="shared" si="1019"/>
        <v>0</v>
      </c>
      <c r="G372" s="163">
        <f t="shared" si="1020"/>
        <v>0</v>
      </c>
      <c r="H372" s="24">
        <v>1</v>
      </c>
      <c r="I372" s="26"/>
      <c r="J372" s="26">
        <f t="shared" si="1021"/>
        <v>0</v>
      </c>
      <c r="K372" s="163">
        <f t="shared" si="1022"/>
        <v>0</v>
      </c>
      <c r="L372" s="49"/>
      <c r="M372" s="41"/>
      <c r="N372" s="26">
        <v>30</v>
      </c>
      <c r="O372" s="26">
        <f t="shared" si="1023"/>
        <v>0</v>
      </c>
      <c r="P372" s="163">
        <f t="shared" si="1024"/>
        <v>0</v>
      </c>
      <c r="Q372" s="24">
        <v>20</v>
      </c>
      <c r="R372" s="41"/>
      <c r="S372" s="41">
        <f t="shared" si="1025"/>
        <v>0</v>
      </c>
      <c r="T372" s="168">
        <f t="shared" si="1026"/>
        <v>0</v>
      </c>
      <c r="U372" s="28"/>
      <c r="V372" s="221">
        <f t="shared" ref="V372" si="1118">IF(U372=0,0,AVERAGE(B370:B372)*(U372)/1000)</f>
        <v>0</v>
      </c>
      <c r="W372" s="185"/>
      <c r="X372" s="27">
        <v>1</v>
      </c>
      <c r="Y372" s="26"/>
      <c r="Z372" s="186">
        <f t="shared" si="1028"/>
        <v>0</v>
      </c>
      <c r="AA372" s="221">
        <f t="shared" si="1036"/>
        <v>0</v>
      </c>
      <c r="AB372" s="49"/>
      <c r="AC372" s="41"/>
      <c r="AD372" s="26">
        <v>100</v>
      </c>
      <c r="AE372" s="186">
        <f t="shared" si="1029"/>
        <v>0</v>
      </c>
      <c r="AF372" s="163">
        <f t="shared" si="1037"/>
        <v>0</v>
      </c>
      <c r="AG372" s="224">
        <v>1</v>
      </c>
      <c r="AH372" s="41"/>
      <c r="AI372" s="187">
        <f t="shared" si="1030"/>
        <v>0</v>
      </c>
      <c r="AJ372" s="168">
        <f t="shared" si="1038"/>
        <v>0</v>
      </c>
      <c r="AK372" s="870"/>
      <c r="AL372" s="731"/>
      <c r="AM372" s="163">
        <f t="shared" ref="AM372" si="1119">IF(AL372=0,0,AVERAGE(B367:B372)*(AL372)/1000)</f>
        <v>0</v>
      </c>
      <c r="AN372" s="29">
        <f t="shared" si="976"/>
        <v>0</v>
      </c>
      <c r="AO372" s="25">
        <f t="shared" si="1032"/>
        <v>0</v>
      </c>
      <c r="AP372" s="273">
        <f t="shared" si="1033"/>
        <v>0</v>
      </c>
      <c r="AQ372" s="259"/>
      <c r="AR372" s="49"/>
      <c r="AS372" s="41"/>
      <c r="AT372" s="41"/>
      <c r="AU372" s="71">
        <f t="shared" si="1034"/>
        <v>0</v>
      </c>
      <c r="AV372" s="222"/>
      <c r="AW372" s="199"/>
      <c r="AX372" s="7"/>
      <c r="AY372" s="188"/>
      <c r="AZ372" s="39"/>
      <c r="BA372" s="58"/>
      <c r="BB372" s="179">
        <f t="shared" si="993"/>
        <v>0</v>
      </c>
      <c r="BC372" s="163">
        <f t="shared" si="1008"/>
        <v>0</v>
      </c>
      <c r="BD372" s="40"/>
      <c r="BE372" s="58"/>
      <c r="BF372" s="179">
        <f t="shared" si="994"/>
        <v>0</v>
      </c>
      <c r="BG372" s="163">
        <f t="shared" si="1009"/>
        <v>0</v>
      </c>
      <c r="BH372" s="40"/>
      <c r="BI372" s="885"/>
      <c r="BJ372" s="163">
        <f t="shared" si="995"/>
        <v>0</v>
      </c>
      <c r="BK372" s="40"/>
      <c r="BL372" s="61"/>
      <c r="BM372" s="179">
        <f t="shared" si="1055"/>
        <v>0</v>
      </c>
      <c r="BN372" s="163">
        <f t="shared" si="1056"/>
        <v>0</v>
      </c>
      <c r="BO372" s="39"/>
      <c r="BP372" s="57"/>
      <c r="BQ372" s="179">
        <f t="shared" si="1057"/>
        <v>0</v>
      </c>
      <c r="BR372" s="163">
        <f t="shared" si="1058"/>
        <v>0</v>
      </c>
      <c r="BS372" s="39"/>
      <c r="BT372" s="62"/>
      <c r="BU372" s="179">
        <f t="shared" si="1059"/>
        <v>0</v>
      </c>
      <c r="BV372" s="163">
        <f t="shared" si="1060"/>
        <v>0</v>
      </c>
      <c r="BW372" s="39"/>
      <c r="BX372" s="56"/>
      <c r="BY372" s="178">
        <f t="shared" si="1069"/>
        <v>0</v>
      </c>
      <c r="BZ372" s="163">
        <f t="shared" si="1070"/>
        <v>0</v>
      </c>
      <c r="CA372" s="40"/>
      <c r="CB372" s="58"/>
      <c r="CC372" s="179">
        <f t="shared" si="996"/>
        <v>0</v>
      </c>
      <c r="CD372" s="163">
        <f t="shared" si="1010"/>
        <v>0</v>
      </c>
      <c r="CE372" s="39"/>
      <c r="CF372" s="62"/>
      <c r="CG372" s="179">
        <f t="shared" si="1071"/>
        <v>0</v>
      </c>
      <c r="CH372" s="163">
        <f t="shared" si="1072"/>
        <v>0</v>
      </c>
      <c r="CI372" s="39"/>
      <c r="CJ372" s="56"/>
      <c r="CK372" s="178">
        <f t="shared" si="998"/>
        <v>0</v>
      </c>
      <c r="CL372" s="163">
        <f t="shared" si="1012"/>
        <v>0</v>
      </c>
      <c r="CM372" s="40"/>
      <c r="CN372" s="86"/>
      <c r="CO372" s="179">
        <f t="shared" si="999"/>
        <v>0</v>
      </c>
      <c r="CP372" s="163">
        <f t="shared" si="1013"/>
        <v>0</v>
      </c>
      <c r="CQ372" s="228"/>
      <c r="CR372" s="61"/>
      <c r="CS372" s="167">
        <f t="shared" si="1000"/>
        <v>0</v>
      </c>
      <c r="CT372" s="40"/>
      <c r="CU372" s="59"/>
      <c r="CV372" s="179">
        <f t="shared" si="1001"/>
        <v>0</v>
      </c>
      <c r="CW372" s="163">
        <f t="shared" si="1014"/>
        <v>0</v>
      </c>
      <c r="CX372" s="39"/>
      <c r="CY372" s="189"/>
      <c r="CZ372" s="179">
        <f t="shared" si="1061"/>
        <v>0</v>
      </c>
      <c r="DA372" s="163">
        <f t="shared" si="1062"/>
        <v>0</v>
      </c>
      <c r="DB372" s="39"/>
      <c r="DC372" s="63"/>
      <c r="DD372" s="179">
        <f t="shared" si="1063"/>
        <v>0</v>
      </c>
      <c r="DE372" s="163">
        <f t="shared" si="1064"/>
        <v>0</v>
      </c>
      <c r="DF372" s="39"/>
      <c r="DG372" s="62"/>
      <c r="DH372" s="729">
        <f t="shared" si="1004"/>
        <v>0</v>
      </c>
      <c r="DI372" s="72">
        <f t="shared" si="1017"/>
        <v>0</v>
      </c>
      <c r="DJ372" s="40"/>
      <c r="DK372" s="59"/>
      <c r="DL372" s="163">
        <f t="shared" si="1005"/>
        <v>0</v>
      </c>
      <c r="DM372" s="178">
        <f t="shared" si="1018"/>
        <v>0</v>
      </c>
      <c r="DN372" s="39"/>
      <c r="DO372" s="63"/>
      <c r="DP372" s="179">
        <f t="shared" si="1065"/>
        <v>0</v>
      </c>
      <c r="DQ372" s="221">
        <f t="shared" si="1066"/>
        <v>0</v>
      </c>
      <c r="DR372" s="305"/>
    </row>
    <row r="373" spans="1:122" outlineLevel="1" x14ac:dyDescent="0.25">
      <c r="A373" s="46">
        <f t="shared" si="1050"/>
        <v>43460</v>
      </c>
      <c r="B373" s="23"/>
      <c r="C373" s="185"/>
      <c r="D373" s="24">
        <v>1</v>
      </c>
      <c r="E373" s="26"/>
      <c r="F373" s="26">
        <f t="shared" si="1019"/>
        <v>0</v>
      </c>
      <c r="G373" s="163">
        <f t="shared" si="1020"/>
        <v>0</v>
      </c>
      <c r="H373" s="24">
        <v>1</v>
      </c>
      <c r="I373" s="26"/>
      <c r="J373" s="26">
        <f t="shared" si="1021"/>
        <v>0</v>
      </c>
      <c r="K373" s="163">
        <f t="shared" si="1022"/>
        <v>0</v>
      </c>
      <c r="L373" s="49"/>
      <c r="M373" s="41"/>
      <c r="N373" s="26">
        <v>30</v>
      </c>
      <c r="O373" s="26">
        <f t="shared" si="1023"/>
        <v>0</v>
      </c>
      <c r="P373" s="163">
        <f t="shared" si="1024"/>
        <v>0</v>
      </c>
      <c r="Q373" s="24">
        <v>20</v>
      </c>
      <c r="R373" s="41"/>
      <c r="S373" s="41">
        <f t="shared" si="1025"/>
        <v>0</v>
      </c>
      <c r="T373" s="168">
        <f t="shared" si="1026"/>
        <v>0</v>
      </c>
      <c r="U373" s="28"/>
      <c r="V373" s="221">
        <f t="shared" ref="V373" si="1120">IF(U373=0,0,IF(COUNT(B373)=0,0,(AVERAGE(B373)*U373/1000)))</f>
        <v>0</v>
      </c>
      <c r="W373" s="185"/>
      <c r="X373" s="27">
        <v>1</v>
      </c>
      <c r="Y373" s="26"/>
      <c r="Z373" s="186">
        <f t="shared" si="1028"/>
        <v>0</v>
      </c>
      <c r="AA373" s="221">
        <f t="shared" si="1036"/>
        <v>0</v>
      </c>
      <c r="AB373" s="49"/>
      <c r="AC373" s="41"/>
      <c r="AD373" s="26">
        <v>100</v>
      </c>
      <c r="AE373" s="186">
        <f t="shared" si="1029"/>
        <v>0</v>
      </c>
      <c r="AF373" s="163">
        <f t="shared" si="1037"/>
        <v>0</v>
      </c>
      <c r="AG373" s="224">
        <v>1</v>
      </c>
      <c r="AH373" s="41"/>
      <c r="AI373" s="187">
        <f t="shared" si="1030"/>
        <v>0</v>
      </c>
      <c r="AJ373" s="168">
        <f t="shared" si="1038"/>
        <v>0</v>
      </c>
      <c r="AK373" s="870"/>
      <c r="AL373" s="731"/>
      <c r="AM373" s="163">
        <f t="shared" ref="AM373" si="1121">IF(AL373=0,0,AVERAGE(B366:B373)*(AL373)/1000)</f>
        <v>0</v>
      </c>
      <c r="AN373" s="29">
        <f t="shared" si="976"/>
        <v>0</v>
      </c>
      <c r="AO373" s="25">
        <f t="shared" si="1032"/>
        <v>0</v>
      </c>
      <c r="AP373" s="273">
        <f t="shared" si="1033"/>
        <v>0</v>
      </c>
      <c r="AQ373" s="73"/>
      <c r="AR373" s="49"/>
      <c r="AS373" s="41"/>
      <c r="AT373" s="41"/>
      <c r="AU373" s="72">
        <f t="shared" si="1034"/>
        <v>0</v>
      </c>
      <c r="AV373" s="222"/>
      <c r="AW373" s="199"/>
      <c r="AX373" s="7"/>
      <c r="AY373" s="188"/>
      <c r="AZ373" s="39"/>
      <c r="BA373" s="58"/>
      <c r="BB373" s="179">
        <f t="shared" si="993"/>
        <v>0</v>
      </c>
      <c r="BC373" s="163">
        <f t="shared" si="1008"/>
        <v>0</v>
      </c>
      <c r="BD373" s="40"/>
      <c r="BE373" s="58"/>
      <c r="BF373" s="179">
        <f t="shared" si="994"/>
        <v>0</v>
      </c>
      <c r="BG373" s="163">
        <f t="shared" si="1009"/>
        <v>0</v>
      </c>
      <c r="BH373" s="40"/>
      <c r="BI373" s="885"/>
      <c r="BJ373" s="163">
        <f t="shared" si="995"/>
        <v>0</v>
      </c>
      <c r="BK373" s="40"/>
      <c r="BL373" s="61"/>
      <c r="BM373" s="179">
        <f t="shared" si="1055"/>
        <v>0</v>
      </c>
      <c r="BN373" s="163">
        <f t="shared" si="1056"/>
        <v>0</v>
      </c>
      <c r="BO373" s="39"/>
      <c r="BP373" s="57"/>
      <c r="BQ373" s="179">
        <f t="shared" si="1057"/>
        <v>0</v>
      </c>
      <c r="BR373" s="163">
        <f t="shared" si="1058"/>
        <v>0</v>
      </c>
      <c r="BS373" s="39"/>
      <c r="BT373" s="62"/>
      <c r="BU373" s="179">
        <f t="shared" si="1059"/>
        <v>0</v>
      </c>
      <c r="BV373" s="163">
        <f t="shared" si="1060"/>
        <v>0</v>
      </c>
      <c r="BW373" s="39"/>
      <c r="BX373" s="56"/>
      <c r="BY373" s="178">
        <f t="shared" si="1069"/>
        <v>0</v>
      </c>
      <c r="BZ373" s="163">
        <f t="shared" si="1070"/>
        <v>0</v>
      </c>
      <c r="CA373" s="40"/>
      <c r="CB373" s="58"/>
      <c r="CC373" s="179">
        <f t="shared" si="996"/>
        <v>0</v>
      </c>
      <c r="CD373" s="163">
        <f t="shared" si="1010"/>
        <v>0</v>
      </c>
      <c r="CE373" s="39"/>
      <c r="CF373" s="62"/>
      <c r="CG373" s="179">
        <f t="shared" si="1071"/>
        <v>0</v>
      </c>
      <c r="CH373" s="163">
        <f t="shared" si="1072"/>
        <v>0</v>
      </c>
      <c r="CI373" s="39"/>
      <c r="CJ373" s="56"/>
      <c r="CK373" s="178">
        <f t="shared" si="998"/>
        <v>0</v>
      </c>
      <c r="CL373" s="163">
        <f t="shared" si="1012"/>
        <v>0</v>
      </c>
      <c r="CM373" s="40"/>
      <c r="CN373" s="86"/>
      <c r="CO373" s="179">
        <f t="shared" si="999"/>
        <v>0</v>
      </c>
      <c r="CP373" s="163">
        <f t="shared" si="1013"/>
        <v>0</v>
      </c>
      <c r="CQ373" s="228"/>
      <c r="CR373" s="61"/>
      <c r="CS373" s="167">
        <f t="shared" si="1000"/>
        <v>0</v>
      </c>
      <c r="CT373" s="40"/>
      <c r="CU373" s="59"/>
      <c r="CV373" s="179">
        <f t="shared" si="1001"/>
        <v>0</v>
      </c>
      <c r="CW373" s="163">
        <f t="shared" si="1014"/>
        <v>0</v>
      </c>
      <c r="CX373" s="39"/>
      <c r="CY373" s="189"/>
      <c r="CZ373" s="179">
        <f t="shared" si="1061"/>
        <v>0</v>
      </c>
      <c r="DA373" s="163">
        <f t="shared" si="1062"/>
        <v>0</v>
      </c>
      <c r="DB373" s="39"/>
      <c r="DC373" s="63"/>
      <c r="DD373" s="179">
        <f t="shared" si="1063"/>
        <v>0</v>
      </c>
      <c r="DE373" s="163">
        <f t="shared" si="1064"/>
        <v>0</v>
      </c>
      <c r="DF373" s="39"/>
      <c r="DG373" s="62"/>
      <c r="DH373" s="729">
        <f t="shared" si="1004"/>
        <v>0</v>
      </c>
      <c r="DI373" s="72">
        <f t="shared" si="1017"/>
        <v>0</v>
      </c>
      <c r="DJ373" s="40"/>
      <c r="DK373" s="59"/>
      <c r="DL373" s="163">
        <f t="shared" si="1005"/>
        <v>0</v>
      </c>
      <c r="DM373" s="178">
        <f t="shared" si="1018"/>
        <v>0</v>
      </c>
      <c r="DN373" s="39"/>
      <c r="DO373" s="63"/>
      <c r="DP373" s="179">
        <f t="shared" si="1065"/>
        <v>0</v>
      </c>
      <c r="DQ373" s="221">
        <f t="shared" si="1066"/>
        <v>0</v>
      </c>
      <c r="DR373" s="305"/>
    </row>
    <row r="374" spans="1:122" outlineLevel="1" x14ac:dyDescent="0.25">
      <c r="A374" s="46">
        <f t="shared" si="1050"/>
        <v>43461</v>
      </c>
      <c r="B374" s="23"/>
      <c r="C374" s="185">
        <v>8.6</v>
      </c>
      <c r="D374" s="24">
        <v>5</v>
      </c>
      <c r="E374" s="26">
        <v>2955</v>
      </c>
      <c r="F374" s="26">
        <f t="shared" si="1019"/>
        <v>14775</v>
      </c>
      <c r="G374" s="163">
        <f t="shared" si="1020"/>
        <v>0</v>
      </c>
      <c r="H374" s="24">
        <v>1</v>
      </c>
      <c r="I374" s="26">
        <v>1289</v>
      </c>
      <c r="J374" s="26">
        <f t="shared" si="1021"/>
        <v>1289</v>
      </c>
      <c r="K374" s="163">
        <f t="shared" si="1022"/>
        <v>0</v>
      </c>
      <c r="L374" s="49">
        <v>90</v>
      </c>
      <c r="M374" s="41">
        <v>671.3</v>
      </c>
      <c r="N374" s="26">
        <v>35</v>
      </c>
      <c r="O374" s="26">
        <f t="shared" si="1023"/>
        <v>16608.571428571428</v>
      </c>
      <c r="P374" s="163">
        <f t="shared" si="1024"/>
        <v>0</v>
      </c>
      <c r="Q374" s="24">
        <v>20</v>
      </c>
      <c r="R374" s="41">
        <v>2.57</v>
      </c>
      <c r="S374" s="41">
        <f t="shared" si="1025"/>
        <v>51.4</v>
      </c>
      <c r="T374" s="168">
        <f t="shared" si="1026"/>
        <v>0</v>
      </c>
      <c r="U374" s="28"/>
      <c r="V374" s="221">
        <f t="shared" ref="V374" si="1122">IF(U374=0,0,AVERAGE(B372:B374)*(U374)/1000)</f>
        <v>0</v>
      </c>
      <c r="W374" s="185">
        <v>8.6</v>
      </c>
      <c r="X374" s="27">
        <v>1</v>
      </c>
      <c r="Y374" s="26">
        <v>477</v>
      </c>
      <c r="Z374" s="186">
        <f t="shared" si="1028"/>
        <v>477</v>
      </c>
      <c r="AA374" s="221">
        <f t="shared" si="1036"/>
        <v>0</v>
      </c>
      <c r="AB374" s="49">
        <v>90.1</v>
      </c>
      <c r="AC374" s="41">
        <v>94</v>
      </c>
      <c r="AD374" s="26">
        <v>100</v>
      </c>
      <c r="AE374" s="186">
        <f t="shared" si="1029"/>
        <v>39.000000000000057</v>
      </c>
      <c r="AF374" s="163">
        <f t="shared" si="1037"/>
        <v>0</v>
      </c>
      <c r="AG374" s="224">
        <v>1</v>
      </c>
      <c r="AH374" s="41">
        <v>2.4500000000000002</v>
      </c>
      <c r="AI374" s="187">
        <f t="shared" si="1030"/>
        <v>2.4500000000000002</v>
      </c>
      <c r="AJ374" s="168">
        <f t="shared" si="1038"/>
        <v>0</v>
      </c>
      <c r="AK374" s="870"/>
      <c r="AL374" s="731"/>
      <c r="AM374" s="163">
        <f t="shared" ref="AM374" si="1123">IF(AL374=0,0,AVERAGE(B369:B374)*(AL374)/1000)</f>
        <v>0</v>
      </c>
      <c r="AN374" s="29">
        <f t="shared" si="976"/>
        <v>0</v>
      </c>
      <c r="AO374" s="25">
        <f t="shared" si="1032"/>
        <v>0</v>
      </c>
      <c r="AP374" s="273">
        <f t="shared" si="1033"/>
        <v>0</v>
      </c>
      <c r="AQ374" s="259">
        <v>53.12</v>
      </c>
      <c r="AR374" s="49"/>
      <c r="AS374" s="41"/>
      <c r="AT374" s="41"/>
      <c r="AU374" s="71">
        <f t="shared" si="1034"/>
        <v>0</v>
      </c>
      <c r="AV374" s="222"/>
      <c r="AW374" s="199"/>
      <c r="AX374" s="7" t="s">
        <v>408</v>
      </c>
      <c r="AY374" s="188"/>
      <c r="AZ374" s="39"/>
      <c r="BA374" s="58"/>
      <c r="BB374" s="179">
        <f t="shared" si="993"/>
        <v>0</v>
      </c>
      <c r="BC374" s="163">
        <f t="shared" si="1008"/>
        <v>0</v>
      </c>
      <c r="BD374" s="40"/>
      <c r="BE374" s="58"/>
      <c r="BF374" s="179">
        <f t="shared" si="994"/>
        <v>0</v>
      </c>
      <c r="BG374" s="163">
        <f t="shared" si="1009"/>
        <v>0</v>
      </c>
      <c r="BH374" s="40"/>
      <c r="BI374" s="885"/>
      <c r="BJ374" s="163">
        <f t="shared" si="995"/>
        <v>0</v>
      </c>
      <c r="BK374" s="40"/>
      <c r="BL374" s="61"/>
      <c r="BM374" s="179">
        <f t="shared" si="1055"/>
        <v>0</v>
      </c>
      <c r="BN374" s="163">
        <f t="shared" si="1056"/>
        <v>0</v>
      </c>
      <c r="BO374" s="39"/>
      <c r="BP374" s="57"/>
      <c r="BQ374" s="179">
        <f t="shared" si="1057"/>
        <v>0</v>
      </c>
      <c r="BR374" s="163">
        <f t="shared" si="1058"/>
        <v>0</v>
      </c>
      <c r="BS374" s="39"/>
      <c r="BT374" s="62"/>
      <c r="BU374" s="179">
        <f t="shared" si="1059"/>
        <v>0</v>
      </c>
      <c r="BV374" s="163">
        <f t="shared" si="1060"/>
        <v>0</v>
      </c>
      <c r="BW374" s="39"/>
      <c r="BX374" s="56"/>
      <c r="BY374" s="178">
        <f t="shared" si="1069"/>
        <v>0</v>
      </c>
      <c r="BZ374" s="163">
        <f t="shared" si="1070"/>
        <v>0</v>
      </c>
      <c r="CA374" s="40"/>
      <c r="CB374" s="58"/>
      <c r="CC374" s="179">
        <f t="shared" si="996"/>
        <v>0</v>
      </c>
      <c r="CD374" s="163">
        <f t="shared" si="1010"/>
        <v>0</v>
      </c>
      <c r="CE374" s="39"/>
      <c r="CF374" s="62"/>
      <c r="CG374" s="179">
        <f t="shared" si="1071"/>
        <v>0</v>
      </c>
      <c r="CH374" s="163">
        <f t="shared" si="1072"/>
        <v>0</v>
      </c>
      <c r="CI374" s="39"/>
      <c r="CJ374" s="56"/>
      <c r="CK374" s="178">
        <f t="shared" si="998"/>
        <v>0</v>
      </c>
      <c r="CL374" s="163">
        <f t="shared" si="1012"/>
        <v>0</v>
      </c>
      <c r="CM374" s="40"/>
      <c r="CN374" s="86"/>
      <c r="CO374" s="179">
        <f t="shared" si="999"/>
        <v>0</v>
      </c>
      <c r="CP374" s="163">
        <f t="shared" si="1013"/>
        <v>0</v>
      </c>
      <c r="CQ374" s="228"/>
      <c r="CR374" s="61"/>
      <c r="CS374" s="167">
        <f t="shared" si="1000"/>
        <v>0</v>
      </c>
      <c r="CT374" s="40"/>
      <c r="CU374" s="59"/>
      <c r="CV374" s="179">
        <f t="shared" si="1001"/>
        <v>0</v>
      </c>
      <c r="CW374" s="163">
        <f t="shared" si="1014"/>
        <v>0</v>
      </c>
      <c r="CX374" s="39"/>
      <c r="CY374" s="189"/>
      <c r="CZ374" s="179">
        <f t="shared" si="1061"/>
        <v>0</v>
      </c>
      <c r="DA374" s="163">
        <f t="shared" si="1062"/>
        <v>0</v>
      </c>
      <c r="DB374" s="39"/>
      <c r="DC374" s="63"/>
      <c r="DD374" s="179">
        <f t="shared" si="1063"/>
        <v>0</v>
      </c>
      <c r="DE374" s="163">
        <f t="shared" si="1064"/>
        <v>0</v>
      </c>
      <c r="DF374" s="39"/>
      <c r="DG374" s="62"/>
      <c r="DH374" s="729">
        <f t="shared" si="1004"/>
        <v>0</v>
      </c>
      <c r="DI374" s="72">
        <f t="shared" si="1017"/>
        <v>0</v>
      </c>
      <c r="DJ374" s="40"/>
      <c r="DK374" s="59"/>
      <c r="DL374" s="163">
        <f t="shared" si="1005"/>
        <v>0</v>
      </c>
      <c r="DM374" s="178">
        <f t="shared" si="1018"/>
        <v>0</v>
      </c>
      <c r="DN374" s="39"/>
      <c r="DO374" s="63"/>
      <c r="DP374" s="179">
        <f t="shared" si="1065"/>
        <v>0</v>
      </c>
      <c r="DQ374" s="221">
        <f t="shared" si="1066"/>
        <v>0</v>
      </c>
      <c r="DR374" s="305"/>
    </row>
    <row r="375" spans="1:122" outlineLevel="1" x14ac:dyDescent="0.25">
      <c r="A375" s="46">
        <f t="shared" si="1050"/>
        <v>43462</v>
      </c>
      <c r="B375" s="23">
        <v>409</v>
      </c>
      <c r="C375" s="185"/>
      <c r="D375" s="24">
        <v>1</v>
      </c>
      <c r="E375" s="26"/>
      <c r="F375" s="26">
        <f t="shared" si="1019"/>
        <v>0</v>
      </c>
      <c r="G375" s="163">
        <f t="shared" si="1020"/>
        <v>0</v>
      </c>
      <c r="H375" s="24">
        <v>1</v>
      </c>
      <c r="I375" s="26"/>
      <c r="J375" s="26">
        <f t="shared" si="1021"/>
        <v>0</v>
      </c>
      <c r="K375" s="163">
        <f t="shared" si="1022"/>
        <v>0</v>
      </c>
      <c r="L375" s="49"/>
      <c r="M375" s="41"/>
      <c r="N375" s="26">
        <v>30</v>
      </c>
      <c r="O375" s="26">
        <f t="shared" si="1023"/>
        <v>0</v>
      </c>
      <c r="P375" s="163">
        <f t="shared" si="1024"/>
        <v>0</v>
      </c>
      <c r="Q375" s="24">
        <v>20</v>
      </c>
      <c r="R375" s="41"/>
      <c r="S375" s="41">
        <f t="shared" si="1025"/>
        <v>0</v>
      </c>
      <c r="T375" s="168">
        <f t="shared" si="1026"/>
        <v>0</v>
      </c>
      <c r="U375" s="28"/>
      <c r="V375" s="221">
        <f t="shared" ref="V375" si="1124">IF(U375=0,0,IF(COUNT(B375)=0,0,(AVERAGE(B375)*U375/1000)))</f>
        <v>0</v>
      </c>
      <c r="W375" s="185"/>
      <c r="X375" s="27">
        <v>1</v>
      </c>
      <c r="Y375" s="26"/>
      <c r="Z375" s="186">
        <f t="shared" si="1028"/>
        <v>0</v>
      </c>
      <c r="AA375" s="221">
        <f t="shared" si="1036"/>
        <v>0</v>
      </c>
      <c r="AB375" s="49"/>
      <c r="AC375" s="41"/>
      <c r="AD375" s="26">
        <v>100</v>
      </c>
      <c r="AE375" s="186">
        <f t="shared" si="1029"/>
        <v>0</v>
      </c>
      <c r="AF375" s="163">
        <f t="shared" si="1037"/>
        <v>0</v>
      </c>
      <c r="AG375" s="224">
        <v>1</v>
      </c>
      <c r="AH375" s="41"/>
      <c r="AI375" s="187">
        <f t="shared" si="1030"/>
        <v>0</v>
      </c>
      <c r="AJ375" s="168">
        <f t="shared" si="1038"/>
        <v>0</v>
      </c>
      <c r="AK375" s="870"/>
      <c r="AL375" s="731"/>
      <c r="AM375" s="163">
        <f t="shared" ref="AM375" si="1125">IF(AL375=0,0,AVERAGE(B368:B375)*(AL375)/1000)</f>
        <v>0</v>
      </c>
      <c r="AN375" s="29">
        <f t="shared" si="976"/>
        <v>0</v>
      </c>
      <c r="AO375" s="25">
        <f t="shared" si="1032"/>
        <v>0</v>
      </c>
      <c r="AP375" s="273">
        <f t="shared" si="1033"/>
        <v>0</v>
      </c>
      <c r="AQ375" s="73">
        <v>52.9</v>
      </c>
      <c r="AR375" s="49"/>
      <c r="AS375" s="41"/>
      <c r="AT375" s="41"/>
      <c r="AU375" s="72">
        <f t="shared" si="1034"/>
        <v>0</v>
      </c>
      <c r="AV375" s="222"/>
      <c r="AW375" s="199"/>
      <c r="AX375" s="7" t="s">
        <v>407</v>
      </c>
      <c r="AY375" s="188"/>
      <c r="AZ375" s="39"/>
      <c r="BA375" s="58"/>
      <c r="BB375" s="179">
        <f t="shared" si="993"/>
        <v>0</v>
      </c>
      <c r="BC375" s="163">
        <f t="shared" si="1008"/>
        <v>0</v>
      </c>
      <c r="BD375" s="40"/>
      <c r="BE375" s="58"/>
      <c r="BF375" s="179">
        <f t="shared" si="994"/>
        <v>0</v>
      </c>
      <c r="BG375" s="163">
        <f t="shared" si="1009"/>
        <v>0</v>
      </c>
      <c r="BH375" s="40"/>
      <c r="BI375" s="885"/>
      <c r="BJ375" s="163">
        <f t="shared" si="995"/>
        <v>0</v>
      </c>
      <c r="BK375" s="40"/>
      <c r="BL375" s="61"/>
      <c r="BM375" s="179">
        <f t="shared" si="1055"/>
        <v>0</v>
      </c>
      <c r="BN375" s="163">
        <f t="shared" si="1056"/>
        <v>0</v>
      </c>
      <c r="BO375" s="39"/>
      <c r="BP375" s="57"/>
      <c r="BQ375" s="179">
        <f t="shared" si="1057"/>
        <v>0</v>
      </c>
      <c r="BR375" s="163">
        <f t="shared" si="1058"/>
        <v>0</v>
      </c>
      <c r="BS375" s="39"/>
      <c r="BT375" s="62"/>
      <c r="BU375" s="179">
        <f t="shared" si="1059"/>
        <v>0</v>
      </c>
      <c r="BV375" s="163">
        <f t="shared" si="1060"/>
        <v>0</v>
      </c>
      <c r="BW375" s="39"/>
      <c r="BX375" s="56"/>
      <c r="BY375" s="178">
        <f t="shared" si="1069"/>
        <v>0</v>
      </c>
      <c r="BZ375" s="163">
        <f t="shared" si="1070"/>
        <v>0</v>
      </c>
      <c r="CA375" s="40"/>
      <c r="CB375" s="58"/>
      <c r="CC375" s="179">
        <f t="shared" si="996"/>
        <v>0</v>
      </c>
      <c r="CD375" s="163">
        <f t="shared" si="1010"/>
        <v>0</v>
      </c>
      <c r="CE375" s="39"/>
      <c r="CF375" s="62"/>
      <c r="CG375" s="179">
        <f t="shared" si="1071"/>
        <v>0</v>
      </c>
      <c r="CH375" s="163">
        <f t="shared" si="1072"/>
        <v>0</v>
      </c>
      <c r="CI375" s="39"/>
      <c r="CJ375" s="56"/>
      <c r="CK375" s="178">
        <f t="shared" si="998"/>
        <v>0</v>
      </c>
      <c r="CL375" s="163">
        <f t="shared" si="1012"/>
        <v>0</v>
      </c>
      <c r="CM375" s="40"/>
      <c r="CN375" s="86"/>
      <c r="CO375" s="179">
        <f t="shared" si="999"/>
        <v>0</v>
      </c>
      <c r="CP375" s="163">
        <f t="shared" si="1013"/>
        <v>0</v>
      </c>
      <c r="CQ375" s="228"/>
      <c r="CR375" s="61"/>
      <c r="CS375" s="167">
        <f t="shared" si="1000"/>
        <v>0</v>
      </c>
      <c r="CT375" s="40"/>
      <c r="CU375" s="59"/>
      <c r="CV375" s="179">
        <f t="shared" si="1001"/>
        <v>0</v>
      </c>
      <c r="CW375" s="163">
        <f t="shared" si="1014"/>
        <v>0</v>
      </c>
      <c r="CX375" s="39"/>
      <c r="CY375" s="189"/>
      <c r="CZ375" s="179">
        <f t="shared" si="1061"/>
        <v>0</v>
      </c>
      <c r="DA375" s="163">
        <f t="shared" si="1062"/>
        <v>0</v>
      </c>
      <c r="DB375" s="39"/>
      <c r="DC375" s="63"/>
      <c r="DD375" s="179">
        <f t="shared" si="1063"/>
        <v>0</v>
      </c>
      <c r="DE375" s="163">
        <f t="shared" si="1064"/>
        <v>0</v>
      </c>
      <c r="DF375" s="39"/>
      <c r="DG375" s="62"/>
      <c r="DH375" s="729">
        <f t="shared" si="1004"/>
        <v>0</v>
      </c>
      <c r="DI375" s="72">
        <f t="shared" si="1017"/>
        <v>0</v>
      </c>
      <c r="DJ375" s="40"/>
      <c r="DK375" s="59"/>
      <c r="DL375" s="163">
        <f t="shared" si="1005"/>
        <v>0</v>
      </c>
      <c r="DM375" s="178">
        <f t="shared" si="1018"/>
        <v>0</v>
      </c>
      <c r="DN375" s="39"/>
      <c r="DO375" s="63"/>
      <c r="DP375" s="179">
        <f t="shared" si="1065"/>
        <v>0</v>
      </c>
      <c r="DQ375" s="221">
        <f t="shared" si="1066"/>
        <v>0</v>
      </c>
      <c r="DR375" s="305"/>
    </row>
    <row r="376" spans="1:122" outlineLevel="1" x14ac:dyDescent="0.25">
      <c r="A376" s="46">
        <f t="shared" si="1050"/>
        <v>43463</v>
      </c>
      <c r="B376" s="23"/>
      <c r="C376" s="185">
        <v>8.1999999999999993</v>
      </c>
      <c r="D376" s="24">
        <v>10</v>
      </c>
      <c r="E376" s="26">
        <v>1899</v>
      </c>
      <c r="F376" s="26">
        <f t="shared" si="1019"/>
        <v>18990</v>
      </c>
      <c r="G376" s="163">
        <f t="shared" si="1020"/>
        <v>0</v>
      </c>
      <c r="H376" s="24">
        <v>1</v>
      </c>
      <c r="I376" s="26">
        <v>1595</v>
      </c>
      <c r="J376" s="26">
        <f t="shared" si="1021"/>
        <v>1595</v>
      </c>
      <c r="K376" s="163">
        <f t="shared" si="1022"/>
        <v>0</v>
      </c>
      <c r="L376" s="49">
        <v>87.8</v>
      </c>
      <c r="M376" s="41">
        <v>622.6</v>
      </c>
      <c r="N376" s="26">
        <v>21</v>
      </c>
      <c r="O376" s="26">
        <f t="shared" si="1023"/>
        <v>25466.666666666672</v>
      </c>
      <c r="P376" s="163">
        <f t="shared" si="1024"/>
        <v>0</v>
      </c>
      <c r="Q376" s="24">
        <v>20</v>
      </c>
      <c r="R376" s="41">
        <v>22.6</v>
      </c>
      <c r="S376" s="41">
        <f t="shared" si="1025"/>
        <v>452</v>
      </c>
      <c r="T376" s="168">
        <f t="shared" si="1026"/>
        <v>0</v>
      </c>
      <c r="U376" s="28"/>
      <c r="V376" s="221">
        <f t="shared" ref="V376" si="1126">IF(U376=0,0,AVERAGE(B374:B376)*(U376)/1000)</f>
        <v>0</v>
      </c>
      <c r="W376" s="185">
        <v>8.1999999999999993</v>
      </c>
      <c r="X376" s="27">
        <v>1</v>
      </c>
      <c r="Y376" s="26">
        <v>499</v>
      </c>
      <c r="Z376" s="186">
        <f t="shared" si="1028"/>
        <v>499</v>
      </c>
      <c r="AA376" s="221">
        <f t="shared" si="1036"/>
        <v>0</v>
      </c>
      <c r="AB376" s="49">
        <v>87.8</v>
      </c>
      <c r="AC376" s="41">
        <v>92.6</v>
      </c>
      <c r="AD376" s="26">
        <v>94</v>
      </c>
      <c r="AE376" s="186">
        <f t="shared" si="1029"/>
        <v>51.063829787234013</v>
      </c>
      <c r="AF376" s="163">
        <f t="shared" si="1037"/>
        <v>0</v>
      </c>
      <c r="AG376" s="224">
        <v>1</v>
      </c>
      <c r="AH376" s="41">
        <v>2.27</v>
      </c>
      <c r="AI376" s="187">
        <f t="shared" si="1030"/>
        <v>2.27</v>
      </c>
      <c r="AJ376" s="168">
        <f t="shared" si="1038"/>
        <v>0</v>
      </c>
      <c r="AK376" s="870"/>
      <c r="AL376" s="731"/>
      <c r="AM376" s="163">
        <f t="shared" ref="AM376" si="1127">IF(AL376=0,0,AVERAGE(B371:B376)*(AL376)/1000)</f>
        <v>0</v>
      </c>
      <c r="AN376" s="29">
        <f t="shared" si="976"/>
        <v>0</v>
      </c>
      <c r="AO376" s="25">
        <f t="shared" si="1032"/>
        <v>0</v>
      </c>
      <c r="AP376" s="273">
        <f t="shared" si="1033"/>
        <v>0</v>
      </c>
      <c r="AQ376" s="259"/>
      <c r="AR376" s="49"/>
      <c r="AS376" s="41"/>
      <c r="AT376" s="41"/>
      <c r="AU376" s="71">
        <f t="shared" si="1034"/>
        <v>0</v>
      </c>
      <c r="AV376" s="222"/>
      <c r="AW376" s="199"/>
      <c r="AX376" s="7"/>
      <c r="AY376" s="188"/>
      <c r="AZ376" s="39"/>
      <c r="BA376" s="58"/>
      <c r="BB376" s="179">
        <f t="shared" si="993"/>
        <v>0</v>
      </c>
      <c r="BC376" s="163">
        <f t="shared" si="1008"/>
        <v>0</v>
      </c>
      <c r="BD376" s="40"/>
      <c r="BE376" s="58"/>
      <c r="BF376" s="179">
        <f t="shared" si="994"/>
        <v>0</v>
      </c>
      <c r="BG376" s="163">
        <f t="shared" si="1009"/>
        <v>0</v>
      </c>
      <c r="BH376" s="40"/>
      <c r="BI376" s="885"/>
      <c r="BJ376" s="163">
        <f t="shared" si="995"/>
        <v>0</v>
      </c>
      <c r="BK376" s="40"/>
      <c r="BL376" s="61"/>
      <c r="BM376" s="179">
        <f t="shared" si="1055"/>
        <v>0</v>
      </c>
      <c r="BN376" s="163">
        <f t="shared" si="1056"/>
        <v>0</v>
      </c>
      <c r="BO376" s="39"/>
      <c r="BP376" s="57"/>
      <c r="BQ376" s="179">
        <f t="shared" si="1057"/>
        <v>0</v>
      </c>
      <c r="BR376" s="163">
        <f t="shared" si="1058"/>
        <v>0</v>
      </c>
      <c r="BS376" s="39"/>
      <c r="BT376" s="62"/>
      <c r="BU376" s="179">
        <f t="shared" si="1059"/>
        <v>0</v>
      </c>
      <c r="BV376" s="163">
        <f t="shared" si="1060"/>
        <v>0</v>
      </c>
      <c r="BW376" s="39"/>
      <c r="BX376" s="56"/>
      <c r="BY376" s="178">
        <f t="shared" si="1069"/>
        <v>0</v>
      </c>
      <c r="BZ376" s="163">
        <f t="shared" si="1070"/>
        <v>0</v>
      </c>
      <c r="CA376" s="40"/>
      <c r="CB376" s="58"/>
      <c r="CC376" s="179">
        <f t="shared" si="996"/>
        <v>0</v>
      </c>
      <c r="CD376" s="163">
        <f t="shared" si="1010"/>
        <v>0</v>
      </c>
      <c r="CE376" s="39"/>
      <c r="CF376" s="62"/>
      <c r="CG376" s="179">
        <f t="shared" si="1071"/>
        <v>0</v>
      </c>
      <c r="CH376" s="163">
        <f t="shared" si="1072"/>
        <v>0</v>
      </c>
      <c r="CI376" s="39"/>
      <c r="CJ376" s="56"/>
      <c r="CK376" s="178">
        <f t="shared" si="998"/>
        <v>0</v>
      </c>
      <c r="CL376" s="163">
        <f t="shared" si="1012"/>
        <v>0</v>
      </c>
      <c r="CM376" s="40"/>
      <c r="CN376" s="86"/>
      <c r="CO376" s="179">
        <f t="shared" si="999"/>
        <v>0</v>
      </c>
      <c r="CP376" s="163">
        <f t="shared" si="1013"/>
        <v>0</v>
      </c>
      <c r="CQ376" s="228"/>
      <c r="CR376" s="61"/>
      <c r="CS376" s="167">
        <f t="shared" si="1000"/>
        <v>0</v>
      </c>
      <c r="CT376" s="40"/>
      <c r="CU376" s="59"/>
      <c r="CV376" s="179">
        <f t="shared" si="1001"/>
        <v>0</v>
      </c>
      <c r="CW376" s="163">
        <f t="shared" si="1014"/>
        <v>0</v>
      </c>
      <c r="CX376" s="39"/>
      <c r="CY376" s="189"/>
      <c r="CZ376" s="179">
        <f t="shared" si="1061"/>
        <v>0</v>
      </c>
      <c r="DA376" s="163">
        <f t="shared" si="1062"/>
        <v>0</v>
      </c>
      <c r="DB376" s="39"/>
      <c r="DC376" s="63"/>
      <c r="DD376" s="179">
        <f t="shared" si="1063"/>
        <v>0</v>
      </c>
      <c r="DE376" s="163">
        <f t="shared" si="1064"/>
        <v>0</v>
      </c>
      <c r="DF376" s="39"/>
      <c r="DG376" s="62"/>
      <c r="DH376" s="729">
        <f t="shared" si="1004"/>
        <v>0</v>
      </c>
      <c r="DI376" s="72">
        <f t="shared" si="1017"/>
        <v>0</v>
      </c>
      <c r="DJ376" s="40"/>
      <c r="DK376" s="59"/>
      <c r="DL376" s="163">
        <f t="shared" si="1005"/>
        <v>0</v>
      </c>
      <c r="DM376" s="178">
        <f t="shared" si="1018"/>
        <v>0</v>
      </c>
      <c r="DN376" s="39"/>
      <c r="DO376" s="63"/>
      <c r="DP376" s="179">
        <f t="shared" si="1065"/>
        <v>0</v>
      </c>
      <c r="DQ376" s="221">
        <f t="shared" si="1066"/>
        <v>0</v>
      </c>
      <c r="DR376" s="305"/>
    </row>
    <row r="377" spans="1:122" outlineLevel="1" x14ac:dyDescent="0.25">
      <c r="A377" s="46">
        <f t="shared" si="1050"/>
        <v>43464</v>
      </c>
      <c r="B377" s="23"/>
      <c r="C377" s="185"/>
      <c r="D377" s="24">
        <v>1</v>
      </c>
      <c r="E377" s="26"/>
      <c r="F377" s="26">
        <f t="shared" ref="F377:F379" si="1128">IF(E377=0,0,(E377*D377))</f>
        <v>0</v>
      </c>
      <c r="G377" s="163">
        <f t="shared" ref="G377:G379" si="1129">IF(F377=0,0,IF(B377=0,0,F377*B377/1000))</f>
        <v>0</v>
      </c>
      <c r="H377" s="24">
        <v>1</v>
      </c>
      <c r="I377" s="26"/>
      <c r="J377" s="26">
        <f t="shared" ref="J377:J379" si="1130">IF(I377=0,0,(I377*H377))</f>
        <v>0</v>
      </c>
      <c r="K377" s="163">
        <f t="shared" ref="K377:K379" si="1131">IF(J377=0,0,IF(B377=0,0,J377*B377/1000))</f>
        <v>0</v>
      </c>
      <c r="L377" s="49"/>
      <c r="M377" s="41"/>
      <c r="N377" s="26">
        <v>30</v>
      </c>
      <c r="O377" s="26">
        <f t="shared" ref="O377:O379" si="1132">IF(M377=0,0,(M377-L377)*1000/N377)</f>
        <v>0</v>
      </c>
      <c r="P377" s="163">
        <f t="shared" ref="P377:P379" si="1133">IF(O377=0,0,IF(B377=0,0,O377*B377/1000))</f>
        <v>0</v>
      </c>
      <c r="Q377" s="24">
        <v>20</v>
      </c>
      <c r="R377" s="41"/>
      <c r="S377" s="41">
        <f t="shared" ref="S377:S379" si="1134">IF(R377=0,0,(R377*Q377))</f>
        <v>0</v>
      </c>
      <c r="T377" s="168">
        <f t="shared" ref="T377:T379" si="1135">IF(S377=0,0,IF(B377=0,0,S377*B377/1000))</f>
        <v>0</v>
      </c>
      <c r="U377" s="28"/>
      <c r="V377" s="221">
        <f t="shared" ref="V377:V379" si="1136">IF(U377=0,0,AVERAGE(B370:B377)*(U377)/1000)</f>
        <v>0</v>
      </c>
      <c r="W377" s="185"/>
      <c r="X377" s="27">
        <v>1</v>
      </c>
      <c r="Y377" s="26"/>
      <c r="Z377" s="186">
        <f t="shared" ref="Z377:Z379" si="1137">IF(Y377=0,0,(Y377*X377))</f>
        <v>0</v>
      </c>
      <c r="AA377" s="221">
        <f t="shared" ref="AA377:AA379" si="1138">IF(Z377=0,0,IF(B377=0,0,Z377*B377/1000))</f>
        <v>0</v>
      </c>
      <c r="AB377" s="49"/>
      <c r="AC377" s="41"/>
      <c r="AD377" s="26">
        <v>100</v>
      </c>
      <c r="AE377" s="186">
        <f t="shared" ref="AE377:AE379" si="1139">IF(AC377=0,0,(AC377-AB377)*1000/AD377)</f>
        <v>0</v>
      </c>
      <c r="AF377" s="163">
        <f t="shared" ref="AF377:AF379" si="1140">IF(AE377=0,0,IF(B377=0,0,AE377*B377/1000))</f>
        <v>0</v>
      </c>
      <c r="AG377" s="224">
        <v>1</v>
      </c>
      <c r="AH377" s="41"/>
      <c r="AI377" s="187">
        <f t="shared" ref="AI377:AI379" si="1141">IF(AH377=0,0,(AH377*AG377))</f>
        <v>0</v>
      </c>
      <c r="AJ377" s="168">
        <f t="shared" ref="AJ377:AJ379" si="1142">IF(AI377=0,0,IF(B377=0,0,AI377*B377/1000))</f>
        <v>0</v>
      </c>
      <c r="AK377" s="870"/>
      <c r="AL377" s="731"/>
      <c r="AM377" s="163">
        <f t="shared" ref="AM377:AM379" si="1143">IF(AL377=0,0,AVERAGE(B370:B377)*(AL377)/1000)</f>
        <v>0</v>
      </c>
      <c r="AN377" s="29">
        <f t="shared" si="976"/>
        <v>0</v>
      </c>
      <c r="AO377" s="25">
        <f t="shared" ref="AO377:AO379" si="1144">IF(B377=0,0,IF(O377&gt;0,SUM((O377-AE377)/O377*100),0))</f>
        <v>0</v>
      </c>
      <c r="AP377" s="273">
        <f t="shared" ref="AP377:AP379" si="1145">IF(B377=0,0,IF(S377&gt;0,SUM((S377-AI377)/S377*100),0))</f>
        <v>0</v>
      </c>
      <c r="AQ377" s="259"/>
      <c r="AR377" s="49"/>
      <c r="AS377" s="41"/>
      <c r="AT377" s="41"/>
      <c r="AU377" s="71">
        <f t="shared" ref="AU377:AU379" si="1146">IF(AT377=0,0,(AT377-AR377)*100/(AS377-AR377))</f>
        <v>0</v>
      </c>
      <c r="AV377" s="222"/>
      <c r="AW377" s="7"/>
      <c r="AX377" s="7"/>
      <c r="AY377" s="188"/>
      <c r="AZ377" s="39"/>
      <c r="BA377" s="58"/>
      <c r="BB377" s="179">
        <f t="shared" si="993"/>
        <v>0</v>
      </c>
      <c r="BC377" s="163">
        <f t="shared" si="1008"/>
        <v>0</v>
      </c>
      <c r="BD377" s="40"/>
      <c r="BE377" s="58"/>
      <c r="BF377" s="179">
        <f t="shared" si="994"/>
        <v>0</v>
      </c>
      <c r="BG377" s="163">
        <f t="shared" si="1009"/>
        <v>0</v>
      </c>
      <c r="BH377" s="40"/>
      <c r="BI377" s="885"/>
      <c r="BJ377" s="163">
        <f t="shared" si="995"/>
        <v>0</v>
      </c>
      <c r="BK377" s="40"/>
      <c r="BL377" s="61"/>
      <c r="BM377" s="179">
        <f t="shared" si="1055"/>
        <v>0</v>
      </c>
      <c r="BN377" s="163">
        <f t="shared" si="1056"/>
        <v>0</v>
      </c>
      <c r="BO377" s="39"/>
      <c r="BP377" s="57"/>
      <c r="BQ377" s="179">
        <f t="shared" si="1057"/>
        <v>0</v>
      </c>
      <c r="BR377" s="163">
        <f t="shared" si="1058"/>
        <v>0</v>
      </c>
      <c r="BS377" s="39"/>
      <c r="BT377" s="62"/>
      <c r="BU377" s="179">
        <f t="shared" si="1059"/>
        <v>0</v>
      </c>
      <c r="BV377" s="163">
        <f t="shared" si="1060"/>
        <v>0</v>
      </c>
      <c r="BW377" s="39"/>
      <c r="BX377" s="56"/>
      <c r="BY377" s="178">
        <f t="shared" si="1069"/>
        <v>0</v>
      </c>
      <c r="BZ377" s="163">
        <f t="shared" si="1070"/>
        <v>0</v>
      </c>
      <c r="CA377" s="40"/>
      <c r="CB377" s="58"/>
      <c r="CC377" s="179">
        <f t="shared" si="996"/>
        <v>0</v>
      </c>
      <c r="CD377" s="163">
        <f t="shared" si="1010"/>
        <v>0</v>
      </c>
      <c r="CE377" s="39"/>
      <c r="CF377" s="62"/>
      <c r="CG377" s="179">
        <f t="shared" si="1071"/>
        <v>0</v>
      </c>
      <c r="CH377" s="163">
        <f t="shared" si="1072"/>
        <v>0</v>
      </c>
      <c r="CI377" s="39"/>
      <c r="CJ377" s="56"/>
      <c r="CK377" s="178">
        <f t="shared" si="998"/>
        <v>0</v>
      </c>
      <c r="CL377" s="163">
        <f t="shared" si="1012"/>
        <v>0</v>
      </c>
      <c r="CM377" s="40"/>
      <c r="CN377" s="86"/>
      <c r="CO377" s="179">
        <f t="shared" si="999"/>
        <v>0</v>
      </c>
      <c r="CP377" s="163">
        <f t="shared" si="1013"/>
        <v>0</v>
      </c>
      <c r="CQ377" s="228"/>
      <c r="CR377" s="61"/>
      <c r="CS377" s="167">
        <f t="shared" si="1000"/>
        <v>0</v>
      </c>
      <c r="CT377" s="40"/>
      <c r="CU377" s="59"/>
      <c r="CV377" s="179">
        <f t="shared" si="1001"/>
        <v>0</v>
      </c>
      <c r="CW377" s="163">
        <f t="shared" si="1014"/>
        <v>0</v>
      </c>
      <c r="CX377" s="39"/>
      <c r="CY377" s="189"/>
      <c r="CZ377" s="179">
        <f t="shared" si="1061"/>
        <v>0</v>
      </c>
      <c r="DA377" s="163">
        <f t="shared" si="1062"/>
        <v>0</v>
      </c>
      <c r="DB377" s="39"/>
      <c r="DC377" s="63"/>
      <c r="DD377" s="179">
        <f t="shared" si="1063"/>
        <v>0</v>
      </c>
      <c r="DE377" s="163">
        <f t="shared" si="1064"/>
        <v>0</v>
      </c>
      <c r="DF377" s="39"/>
      <c r="DG377" s="62"/>
      <c r="DH377" s="729">
        <f t="shared" si="1004"/>
        <v>0</v>
      </c>
      <c r="DI377" s="72">
        <f t="shared" si="1017"/>
        <v>0</v>
      </c>
      <c r="DJ377" s="40"/>
      <c r="DK377" s="59"/>
      <c r="DL377" s="163">
        <f t="shared" si="1005"/>
        <v>0</v>
      </c>
      <c r="DM377" s="178">
        <f t="shared" si="1018"/>
        <v>0</v>
      </c>
      <c r="DN377" s="39"/>
      <c r="DO377" s="63"/>
      <c r="DP377" s="179">
        <f t="shared" si="1065"/>
        <v>0</v>
      </c>
      <c r="DQ377" s="221">
        <f t="shared" si="1066"/>
        <v>0</v>
      </c>
      <c r="DR377" s="305"/>
    </row>
    <row r="378" spans="1:122" outlineLevel="1" x14ac:dyDescent="0.25">
      <c r="A378" s="193">
        <f t="shared" si="1050"/>
        <v>43465</v>
      </c>
      <c r="B378" s="23"/>
      <c r="C378" s="185"/>
      <c r="D378" s="24">
        <v>1</v>
      </c>
      <c r="E378" s="26"/>
      <c r="F378" s="26">
        <f t="shared" si="1128"/>
        <v>0</v>
      </c>
      <c r="G378" s="163">
        <f t="shared" si="1129"/>
        <v>0</v>
      </c>
      <c r="H378" s="24">
        <v>1</v>
      </c>
      <c r="I378" s="26"/>
      <c r="J378" s="26">
        <f t="shared" si="1130"/>
        <v>0</v>
      </c>
      <c r="K378" s="163">
        <f t="shared" si="1131"/>
        <v>0</v>
      </c>
      <c r="L378" s="49"/>
      <c r="M378" s="41"/>
      <c r="N378" s="26">
        <v>30</v>
      </c>
      <c r="O378" s="26">
        <f t="shared" si="1132"/>
        <v>0</v>
      </c>
      <c r="P378" s="163">
        <f t="shared" si="1133"/>
        <v>0</v>
      </c>
      <c r="Q378" s="24">
        <v>20</v>
      </c>
      <c r="R378" s="41"/>
      <c r="S378" s="41">
        <f t="shared" si="1134"/>
        <v>0</v>
      </c>
      <c r="T378" s="168">
        <f t="shared" si="1135"/>
        <v>0</v>
      </c>
      <c r="U378" s="28"/>
      <c r="V378" s="221">
        <f t="shared" si="1136"/>
        <v>0</v>
      </c>
      <c r="W378" s="185"/>
      <c r="X378" s="27">
        <v>1</v>
      </c>
      <c r="Y378" s="26"/>
      <c r="Z378" s="186">
        <f t="shared" si="1137"/>
        <v>0</v>
      </c>
      <c r="AA378" s="221">
        <f t="shared" si="1138"/>
        <v>0</v>
      </c>
      <c r="AB378" s="49"/>
      <c r="AC378" s="41"/>
      <c r="AD378" s="26">
        <v>100</v>
      </c>
      <c r="AE378" s="186">
        <f t="shared" si="1139"/>
        <v>0</v>
      </c>
      <c r="AF378" s="163">
        <f t="shared" si="1140"/>
        <v>0</v>
      </c>
      <c r="AG378" s="224">
        <v>1</v>
      </c>
      <c r="AH378" s="41"/>
      <c r="AI378" s="187">
        <f t="shared" si="1141"/>
        <v>0</v>
      </c>
      <c r="AJ378" s="168">
        <f t="shared" si="1142"/>
        <v>0</v>
      </c>
      <c r="AK378" s="870"/>
      <c r="AL378" s="731"/>
      <c r="AM378" s="163">
        <f t="shared" si="1143"/>
        <v>0</v>
      </c>
      <c r="AN378" s="29">
        <f t="shared" si="976"/>
        <v>0</v>
      </c>
      <c r="AO378" s="25">
        <f t="shared" si="1144"/>
        <v>0</v>
      </c>
      <c r="AP378" s="273">
        <f t="shared" si="1145"/>
        <v>0</v>
      </c>
      <c r="AQ378" s="259"/>
      <c r="AR378" s="49"/>
      <c r="AS378" s="41"/>
      <c r="AT378" s="41"/>
      <c r="AU378" s="71">
        <f t="shared" si="1146"/>
        <v>0</v>
      </c>
      <c r="AV378" s="222"/>
      <c r="AW378" s="7"/>
      <c r="AX378" s="7"/>
      <c r="AY378" s="188"/>
      <c r="AZ378" s="39"/>
      <c r="BA378" s="58"/>
      <c r="BB378" s="179">
        <f t="shared" si="993"/>
        <v>0</v>
      </c>
      <c r="BC378" s="163">
        <f t="shared" si="1008"/>
        <v>0</v>
      </c>
      <c r="BD378" s="40"/>
      <c r="BE378" s="58"/>
      <c r="BF378" s="179">
        <f t="shared" si="994"/>
        <v>0</v>
      </c>
      <c r="BG378" s="163">
        <f t="shared" si="1009"/>
        <v>0</v>
      </c>
      <c r="BH378" s="40"/>
      <c r="BI378" s="885"/>
      <c r="BJ378" s="163">
        <f t="shared" si="995"/>
        <v>0</v>
      </c>
      <c r="BK378" s="40"/>
      <c r="BL378" s="61"/>
      <c r="BM378" s="179">
        <f t="shared" si="1055"/>
        <v>0</v>
      </c>
      <c r="BN378" s="163">
        <f t="shared" si="1056"/>
        <v>0</v>
      </c>
      <c r="BO378" s="39"/>
      <c r="BP378" s="57"/>
      <c r="BQ378" s="179">
        <f t="shared" si="1057"/>
        <v>0</v>
      </c>
      <c r="BR378" s="163">
        <f t="shared" si="1058"/>
        <v>0</v>
      </c>
      <c r="BS378" s="39"/>
      <c r="BT378" s="62"/>
      <c r="BU378" s="179">
        <f t="shared" si="1059"/>
        <v>0</v>
      </c>
      <c r="BV378" s="163">
        <f t="shared" si="1060"/>
        <v>0</v>
      </c>
      <c r="BW378" s="39"/>
      <c r="BX378" s="56"/>
      <c r="BY378" s="178">
        <f t="shared" si="1069"/>
        <v>0</v>
      </c>
      <c r="BZ378" s="163">
        <f t="shared" si="1070"/>
        <v>0</v>
      </c>
      <c r="CA378" s="40"/>
      <c r="CB378" s="58"/>
      <c r="CC378" s="179">
        <f t="shared" si="996"/>
        <v>0</v>
      </c>
      <c r="CD378" s="163">
        <f t="shared" si="1010"/>
        <v>0</v>
      </c>
      <c r="CE378" s="39"/>
      <c r="CF378" s="62"/>
      <c r="CG378" s="179">
        <f t="shared" si="1071"/>
        <v>0</v>
      </c>
      <c r="CH378" s="163">
        <f t="shared" si="1072"/>
        <v>0</v>
      </c>
      <c r="CI378" s="39"/>
      <c r="CJ378" s="56"/>
      <c r="CK378" s="178">
        <f t="shared" si="998"/>
        <v>0</v>
      </c>
      <c r="CL378" s="163">
        <f t="shared" si="1012"/>
        <v>0</v>
      </c>
      <c r="CM378" s="40"/>
      <c r="CN378" s="86"/>
      <c r="CO378" s="179">
        <f t="shared" si="999"/>
        <v>0</v>
      </c>
      <c r="CP378" s="163">
        <f t="shared" si="1013"/>
        <v>0</v>
      </c>
      <c r="CQ378" s="228"/>
      <c r="CR378" s="61"/>
      <c r="CS378" s="167">
        <f t="shared" si="1000"/>
        <v>0</v>
      </c>
      <c r="CT378" s="40"/>
      <c r="CU378" s="59"/>
      <c r="CV378" s="179">
        <f t="shared" si="1001"/>
        <v>0</v>
      </c>
      <c r="CW378" s="163">
        <f t="shared" si="1014"/>
        <v>0</v>
      </c>
      <c r="CX378" s="39"/>
      <c r="CY378" s="189"/>
      <c r="CZ378" s="179">
        <f t="shared" si="1061"/>
        <v>0</v>
      </c>
      <c r="DA378" s="163">
        <f t="shared" si="1062"/>
        <v>0</v>
      </c>
      <c r="DB378" s="39"/>
      <c r="DC378" s="63"/>
      <c r="DD378" s="179">
        <f t="shared" si="1063"/>
        <v>0</v>
      </c>
      <c r="DE378" s="163">
        <f t="shared" si="1064"/>
        <v>0</v>
      </c>
      <c r="DF378" s="39"/>
      <c r="DG378" s="62"/>
      <c r="DH378" s="729">
        <f t="shared" si="1004"/>
        <v>0</v>
      </c>
      <c r="DI378" s="72">
        <f t="shared" si="1017"/>
        <v>0</v>
      </c>
      <c r="DJ378" s="40"/>
      <c r="DK378" s="59"/>
      <c r="DL378" s="163">
        <f t="shared" si="1005"/>
        <v>0</v>
      </c>
      <c r="DM378" s="178">
        <f t="shared" si="1018"/>
        <v>0</v>
      </c>
      <c r="DN378" s="39"/>
      <c r="DO378" s="63"/>
      <c r="DP378" s="179">
        <f t="shared" si="1065"/>
        <v>0</v>
      </c>
      <c r="DQ378" s="221">
        <f t="shared" si="1066"/>
        <v>0</v>
      </c>
      <c r="DR378" s="305"/>
    </row>
    <row r="379" spans="1:122" ht="15.75" thickBot="1" x14ac:dyDescent="0.3">
      <c r="A379" s="233">
        <f t="shared" si="1050"/>
        <v>43466</v>
      </c>
      <c r="B379" s="194"/>
      <c r="C379" s="669"/>
      <c r="D379" s="670">
        <v>1</v>
      </c>
      <c r="E379" s="671"/>
      <c r="F379" s="671">
        <f t="shared" si="1128"/>
        <v>0</v>
      </c>
      <c r="G379" s="164">
        <f t="shared" si="1129"/>
        <v>0</v>
      </c>
      <c r="H379" s="670">
        <v>1</v>
      </c>
      <c r="I379" s="671"/>
      <c r="J379" s="671">
        <f t="shared" si="1130"/>
        <v>0</v>
      </c>
      <c r="K379" s="164">
        <f t="shared" si="1131"/>
        <v>0</v>
      </c>
      <c r="L379" s="672"/>
      <c r="M379" s="111"/>
      <c r="N379" s="26">
        <v>30</v>
      </c>
      <c r="O379" s="671">
        <f t="shared" si="1132"/>
        <v>0</v>
      </c>
      <c r="P379" s="164">
        <f t="shared" si="1133"/>
        <v>0</v>
      </c>
      <c r="Q379" s="670">
        <v>20</v>
      </c>
      <c r="R379" s="111"/>
      <c r="S379" s="111">
        <f t="shared" si="1134"/>
        <v>0</v>
      </c>
      <c r="T379" s="164">
        <f t="shared" si="1135"/>
        <v>0</v>
      </c>
      <c r="U379" s="673"/>
      <c r="V379" s="674">
        <f t="shared" si="1136"/>
        <v>0</v>
      </c>
      <c r="W379" s="675"/>
      <c r="X379" s="676">
        <v>1</v>
      </c>
      <c r="Y379" s="671"/>
      <c r="Z379" s="677">
        <f t="shared" si="1137"/>
        <v>0</v>
      </c>
      <c r="AA379" s="674">
        <f t="shared" si="1138"/>
        <v>0</v>
      </c>
      <c r="AB379" s="678"/>
      <c r="AC379" s="679"/>
      <c r="AD379" s="680">
        <v>100</v>
      </c>
      <c r="AE379" s="681">
        <f t="shared" si="1139"/>
        <v>0</v>
      </c>
      <c r="AF379" s="682">
        <f t="shared" si="1140"/>
        <v>0</v>
      </c>
      <c r="AG379" s="683">
        <v>1</v>
      </c>
      <c r="AH379" s="679"/>
      <c r="AI379" s="684">
        <f t="shared" si="1141"/>
        <v>0</v>
      </c>
      <c r="AJ379" s="168">
        <f t="shared" si="1142"/>
        <v>0</v>
      </c>
      <c r="AK379" s="872"/>
      <c r="AL379" s="734"/>
      <c r="AM379" s="164">
        <f t="shared" si="1143"/>
        <v>0</v>
      </c>
      <c r="AN379" s="685">
        <f t="shared" ref="AN379" si="1147">IF(B379=0,0,IF(F379&gt;0,SUM((F379-Z379)/F379*100),0))</f>
        <v>0</v>
      </c>
      <c r="AO379" s="686">
        <f t="shared" si="1144"/>
        <v>0</v>
      </c>
      <c r="AP379" s="687">
        <f t="shared" si="1145"/>
        <v>0</v>
      </c>
      <c r="AQ379" s="688"/>
      <c r="AR379" s="678"/>
      <c r="AS379" s="679"/>
      <c r="AT379" s="679"/>
      <c r="AU379" s="689">
        <f t="shared" si="1146"/>
        <v>0</v>
      </c>
      <c r="AV379" s="690"/>
      <c r="AW379" s="691"/>
      <c r="AX379" s="691"/>
      <c r="AY379" s="188"/>
      <c r="AZ379" s="695"/>
      <c r="BA379" s="692"/>
      <c r="BB379" s="179">
        <f t="shared" si="993"/>
        <v>0</v>
      </c>
      <c r="BC379" s="682">
        <f>IF(BA379=0,0,(SUM(B372:B379)*BA379/1000))</f>
        <v>0</v>
      </c>
      <c r="BD379" s="695"/>
      <c r="BE379" s="692"/>
      <c r="BF379" s="179">
        <f t="shared" si="994"/>
        <v>0</v>
      </c>
      <c r="BG379" s="682">
        <f>IF(BE379=0,0,(SUM(B372:B379)*BE379/1000))</f>
        <v>0</v>
      </c>
      <c r="BH379" s="695"/>
      <c r="BI379" s="888"/>
      <c r="BJ379" s="163">
        <f t="shared" si="995"/>
        <v>0</v>
      </c>
      <c r="BK379" s="695"/>
      <c r="BL379" s="693"/>
      <c r="BM379" s="179">
        <f t="shared" si="1055"/>
        <v>0</v>
      </c>
      <c r="BN379" s="682">
        <f>IF(BL379=0,0,(SUM(B372:B379)*BL379/1000))</f>
        <v>0</v>
      </c>
      <c r="BO379" s="695"/>
      <c r="BP379" s="693"/>
      <c r="BQ379" s="179">
        <f t="shared" si="1057"/>
        <v>0</v>
      </c>
      <c r="BR379" s="682">
        <f>IF(BP379=0,0,(SUM(B372:B379)*BP379/1000))</f>
        <v>0</v>
      </c>
      <c r="BS379" s="695"/>
      <c r="BT379" s="692"/>
      <c r="BU379" s="179">
        <f t="shared" si="1059"/>
        <v>0</v>
      </c>
      <c r="BV379" s="682">
        <f>IF(BT379=0,0,(SUM(B372:B379)*BT379/1000))</f>
        <v>0</v>
      </c>
      <c r="BW379" s="695"/>
      <c r="BX379" s="692"/>
      <c r="BY379" s="178">
        <f t="shared" si="1069"/>
        <v>0</v>
      </c>
      <c r="BZ379" s="682">
        <f>IF(BX379=0,0,(SUM(B372:B379)*BX379/1000))</f>
        <v>0</v>
      </c>
      <c r="CA379" s="695"/>
      <c r="CB379" s="692"/>
      <c r="CC379" s="179">
        <f t="shared" si="996"/>
        <v>0</v>
      </c>
      <c r="CD379" s="682">
        <f>IF(CB379=0,0,(SUM(B372:B379)*CB379/1000))</f>
        <v>0</v>
      </c>
      <c r="CE379" s="695"/>
      <c r="CF379" s="692"/>
      <c r="CG379" s="179">
        <f t="shared" si="1071"/>
        <v>0</v>
      </c>
      <c r="CH379" s="682">
        <f>IF(CF379=0,0,(SUM(B372:B379)*CF379/1000))</f>
        <v>0</v>
      </c>
      <c r="CI379" s="695"/>
      <c r="CJ379" s="692"/>
      <c r="CK379" s="178">
        <f t="shared" si="998"/>
        <v>0</v>
      </c>
      <c r="CL379" s="682">
        <f>IF(CJ379=0,0,(SUM(B372:B379)*CJ379/1000))</f>
        <v>0</v>
      </c>
      <c r="CM379" s="695"/>
      <c r="CN379" s="694"/>
      <c r="CO379" s="179">
        <f t="shared" si="999"/>
        <v>0</v>
      </c>
      <c r="CP379" s="682">
        <f>IF(CN379=0,0,(SUM(B372:B379)*CN379/1000))</f>
        <v>0</v>
      </c>
      <c r="CQ379" s="695"/>
      <c r="CR379" s="693"/>
      <c r="CS379" s="167">
        <f t="shared" si="1000"/>
        <v>0</v>
      </c>
      <c r="CT379" s="695"/>
      <c r="CU379" s="692"/>
      <c r="CV379" s="179">
        <f t="shared" si="1001"/>
        <v>0</v>
      </c>
      <c r="CW379" s="682">
        <f>IF(CU379=0,0,(SUM(B372:B379)*CU379/1000))</f>
        <v>0</v>
      </c>
      <c r="CX379" s="695"/>
      <c r="CY379" s="692"/>
      <c r="CZ379" s="179">
        <f t="shared" si="1061"/>
        <v>0</v>
      </c>
      <c r="DA379" s="682">
        <f>IF(CY379=0,0,(SUM(B372:B379)*CY379/1000))</f>
        <v>0</v>
      </c>
      <c r="DB379" s="695"/>
      <c r="DC379" s="692"/>
      <c r="DD379" s="179">
        <f t="shared" si="1063"/>
        <v>0</v>
      </c>
      <c r="DE379" s="682">
        <f>IF(DC379=0,0,(SUM(B372:B379)*DC379/1000))</f>
        <v>0</v>
      </c>
      <c r="DF379" s="695"/>
      <c r="DG379" s="692"/>
      <c r="DH379" s="729">
        <f t="shared" si="1004"/>
        <v>0</v>
      </c>
      <c r="DI379" s="689">
        <f>IF(DG379=0,0,(SUM(B372:B379)*DG379/1000))</f>
        <v>0</v>
      </c>
      <c r="DJ379" s="695"/>
      <c r="DK379" s="692"/>
      <c r="DL379" s="163">
        <f t="shared" si="1005"/>
        <v>0</v>
      </c>
      <c r="DM379" s="696">
        <f>IF(DK379=0,0,(SUM(B372:B379)*DK379/1000))</f>
        <v>0</v>
      </c>
      <c r="DN379" s="695"/>
      <c r="DO379" s="692"/>
      <c r="DP379" s="179">
        <f t="shared" si="1065"/>
        <v>0</v>
      </c>
      <c r="DQ379" s="697">
        <f>IF(DO379=0,0,(SUM(B372:B379)*DO379/1000))</f>
        <v>0</v>
      </c>
      <c r="DR379" s="698"/>
    </row>
    <row r="380" spans="1:122" s="67" customFormat="1" x14ac:dyDescent="0.25">
      <c r="A380" s="270" t="s">
        <v>137</v>
      </c>
      <c r="B380" s="260">
        <f t="shared" ref="B380:AM380" si="1148">SUMIF(B$14:B$379,"&lt;&gt;0")</f>
        <v>227206</v>
      </c>
      <c r="C380" s="260">
        <f t="shared" si="1148"/>
        <v>2503.3299999999986</v>
      </c>
      <c r="D380" s="267">
        <f t="shared" si="1148"/>
        <v>380</v>
      </c>
      <c r="E380" s="299">
        <f t="shared" si="1148"/>
        <v>1555899</v>
      </c>
      <c r="F380" s="262">
        <f t="shared" si="1148"/>
        <v>1591288</v>
      </c>
      <c r="G380" s="265">
        <f t="shared" si="1148"/>
        <v>1115590.1670000006</v>
      </c>
      <c r="H380" s="267">
        <f t="shared" si="1148"/>
        <v>366</v>
      </c>
      <c r="I380" s="299">
        <f t="shared" si="1148"/>
        <v>269021</v>
      </c>
      <c r="J380" s="262">
        <f t="shared" si="1148"/>
        <v>269021</v>
      </c>
      <c r="K380" s="265">
        <f t="shared" si="1148"/>
        <v>178963.62300000008</v>
      </c>
      <c r="L380" s="267">
        <f t="shared" si="1148"/>
        <v>27363.399999999983</v>
      </c>
      <c r="M380" s="262">
        <f t="shared" si="1148"/>
        <v>80994.370000000039</v>
      </c>
      <c r="N380" s="262">
        <f t="shared" si="1148"/>
        <v>12197</v>
      </c>
      <c r="O380" s="262">
        <f t="shared" si="1148"/>
        <v>1733571.6964380743</v>
      </c>
      <c r="P380" s="265">
        <f t="shared" si="1148"/>
        <v>1229552.783236037</v>
      </c>
      <c r="Q380" s="267">
        <f t="shared" si="1148"/>
        <v>7524</v>
      </c>
      <c r="R380" s="262">
        <f t="shared" si="1148"/>
        <v>2211.5909999999999</v>
      </c>
      <c r="S380" s="262">
        <f t="shared" si="1148"/>
        <v>49563.01</v>
      </c>
      <c r="T380" s="265">
        <f t="shared" si="1148"/>
        <v>33396.116080000022</v>
      </c>
      <c r="U380" s="267">
        <f t="shared" si="1148"/>
        <v>3955.4</v>
      </c>
      <c r="V380" s="263">
        <f t="shared" si="1148"/>
        <v>2686.201133333333</v>
      </c>
      <c r="W380" s="260">
        <f t="shared" si="1148"/>
        <v>2817.8699999999953</v>
      </c>
      <c r="X380" s="267">
        <f t="shared" si="1148"/>
        <v>366</v>
      </c>
      <c r="Y380" s="262">
        <f t="shared" si="1148"/>
        <v>193775</v>
      </c>
      <c r="Z380" s="262">
        <f t="shared" si="1148"/>
        <v>193138</v>
      </c>
      <c r="AA380" s="265">
        <f t="shared" si="1148"/>
        <v>126575.56000000001</v>
      </c>
      <c r="AB380" s="267">
        <f t="shared" si="1148"/>
        <v>27384.199999999993</v>
      </c>
      <c r="AC380" s="262">
        <f t="shared" si="1148"/>
        <v>28578.829999999994</v>
      </c>
      <c r="AD380" s="262">
        <f t="shared" si="1148"/>
        <v>41046</v>
      </c>
      <c r="AE380" s="262">
        <f t="shared" si="1148"/>
        <v>11023.563622444224</v>
      </c>
      <c r="AF380" s="265">
        <f t="shared" si="1148"/>
        <v>7533.4940151584578</v>
      </c>
      <c r="AG380" s="267">
        <f t="shared" si="1148"/>
        <v>397</v>
      </c>
      <c r="AH380" s="262">
        <f t="shared" si="1148"/>
        <v>319.78199999999993</v>
      </c>
      <c r="AI380" s="262">
        <f t="shared" si="1148"/>
        <v>451.29199999999986</v>
      </c>
      <c r="AJ380" s="265">
        <f t="shared" si="1148"/>
        <v>310.32070000000004</v>
      </c>
      <c r="AK380" s="877"/>
      <c r="AL380" s="264">
        <f t="shared" si="1148"/>
        <v>813.40000000000009</v>
      </c>
      <c r="AM380" s="263">
        <f t="shared" ca="1" si="1148"/>
        <v>1307176.4648611902</v>
      </c>
      <c r="AN380" s="638"/>
      <c r="AO380" s="261" t="e">
        <f>SUMIF(#REF!,"&lt;&gt;0")</f>
        <v>#REF!</v>
      </c>
      <c r="AP380" s="266"/>
      <c r="AQ380" s="711"/>
      <c r="AR380" s="708"/>
      <c r="AS380" s="282"/>
      <c r="AT380" s="282"/>
      <c r="AU380" s="714"/>
      <c r="AV380" s="717"/>
      <c r="AW380" s="723"/>
      <c r="AX380" s="720"/>
      <c r="AY380" s="188"/>
      <c r="AZ380" s="285"/>
      <c r="BA380" s="262">
        <f t="shared" ref="BA380:CF380" si="1149">SUMIF(BA$19:BA$379,"&lt;&gt;0")</f>
        <v>2490</v>
      </c>
      <c r="BB380" s="262">
        <f t="shared" si="1149"/>
        <v>1807.4661000000003</v>
      </c>
      <c r="BC380" s="263">
        <f t="shared" si="1149"/>
        <v>1807.4661000000003</v>
      </c>
      <c r="BD380" s="268">
        <f t="shared" si="1149"/>
        <v>0</v>
      </c>
      <c r="BE380" s="262">
        <f t="shared" si="1149"/>
        <v>13.063157908999999</v>
      </c>
      <c r="BF380" s="262">
        <f t="shared" si="1149"/>
        <v>6.7795129859220005</v>
      </c>
      <c r="BG380" s="263">
        <f t="shared" si="1149"/>
        <v>7.1064229859220021</v>
      </c>
      <c r="BH380" s="268">
        <f t="shared" si="1149"/>
        <v>0</v>
      </c>
      <c r="BI380" s="262">
        <f t="shared" si="1149"/>
        <v>3.3199999999999772</v>
      </c>
      <c r="BJ380" s="263">
        <f t="shared" si="1149"/>
        <v>1.4046099999999997</v>
      </c>
      <c r="BK380" s="268">
        <f t="shared" si="1149"/>
        <v>0</v>
      </c>
      <c r="BL380" s="262">
        <f t="shared" si="1149"/>
        <v>32.494665248999993</v>
      </c>
      <c r="BM380" s="262">
        <f t="shared" si="1149"/>
        <v>24.561061288074999</v>
      </c>
      <c r="BN380" s="263">
        <f t="shared" si="1149"/>
        <v>24.611176288074997</v>
      </c>
      <c r="BO380" s="268">
        <f t="shared" si="1149"/>
        <v>0</v>
      </c>
      <c r="BP380" s="262">
        <f t="shared" si="1149"/>
        <v>5369.4709379999995</v>
      </c>
      <c r="BQ380" s="262">
        <f t="shared" si="1149"/>
        <v>3769.8959910180006</v>
      </c>
      <c r="BR380" s="263">
        <f t="shared" si="1149"/>
        <v>3769.8959910180006</v>
      </c>
      <c r="BS380" s="268">
        <f t="shared" si="1149"/>
        <v>0</v>
      </c>
      <c r="BT380" s="262">
        <f t="shared" si="1149"/>
        <v>690.46745639999995</v>
      </c>
      <c r="BU380" s="262">
        <f t="shared" si="1149"/>
        <v>527.80410802280005</v>
      </c>
      <c r="BV380" s="263">
        <f t="shared" si="1149"/>
        <v>527.80410802280005</v>
      </c>
      <c r="BW380" s="268">
        <f t="shared" si="1149"/>
        <v>0</v>
      </c>
      <c r="BX380" s="262">
        <f t="shared" si="1149"/>
        <v>50.917327750000013</v>
      </c>
      <c r="BY380" s="262">
        <f t="shared" si="1149"/>
        <v>34.772149286257992</v>
      </c>
      <c r="BZ380" s="263">
        <f t="shared" si="1149"/>
        <v>34.772149286257992</v>
      </c>
      <c r="CA380" s="268">
        <f t="shared" si="1149"/>
        <v>0</v>
      </c>
      <c r="CB380" s="262">
        <f t="shared" si="1149"/>
        <v>4.3299999999999992</v>
      </c>
      <c r="CC380" s="262">
        <f t="shared" si="1149"/>
        <v>1.8371950000000001</v>
      </c>
      <c r="CD380" s="263">
        <f t="shared" si="1149"/>
        <v>2.99458</v>
      </c>
      <c r="CE380" s="268">
        <f t="shared" si="1149"/>
        <v>0</v>
      </c>
      <c r="CF380" s="262">
        <f t="shared" si="1149"/>
        <v>10669.747116</v>
      </c>
      <c r="CG380" s="262">
        <f t="shared" ref="CG380:DQ380" si="1150">SUMIF(CG$19:CG$379,"&lt;&gt;0")</f>
        <v>7915.9716359710001</v>
      </c>
      <c r="CH380" s="263">
        <f t="shared" si="1150"/>
        <v>7915.9716359710001</v>
      </c>
      <c r="CI380" s="268">
        <f t="shared" si="1150"/>
        <v>0</v>
      </c>
      <c r="CJ380" s="262">
        <f t="shared" si="1150"/>
        <v>49.040000000000013</v>
      </c>
      <c r="CK380" s="262">
        <f t="shared" si="1150"/>
        <v>36.706359999999989</v>
      </c>
      <c r="CL380" s="263">
        <f t="shared" si="1150"/>
        <v>36.706359999999989</v>
      </c>
      <c r="CM380" s="268">
        <f t="shared" si="1150"/>
        <v>0</v>
      </c>
      <c r="CN380" s="262">
        <f t="shared" si="1150"/>
        <v>2.728400000000001</v>
      </c>
      <c r="CO380" s="262">
        <f t="shared" si="1150"/>
        <v>1.2810508</v>
      </c>
      <c r="CP380" s="263">
        <f t="shared" si="1150"/>
        <v>2.0840658000000003</v>
      </c>
      <c r="CQ380" s="268">
        <f t="shared" si="1150"/>
        <v>0</v>
      </c>
      <c r="CR380" s="262">
        <f t="shared" si="1150"/>
        <v>3.1299999999999808</v>
      </c>
      <c r="CS380" s="263">
        <f t="shared" si="1150"/>
        <v>1.2005900000000005</v>
      </c>
      <c r="CT380" s="268">
        <f t="shared" si="1150"/>
        <v>0</v>
      </c>
      <c r="CU380" s="262">
        <f t="shared" si="1150"/>
        <v>3.0629999999999953</v>
      </c>
      <c r="CV380" s="262">
        <f t="shared" si="1150"/>
        <v>1.7376880000000001</v>
      </c>
      <c r="CW380" s="263">
        <f t="shared" si="1150"/>
        <v>2.1056829999999991</v>
      </c>
      <c r="CX380" s="268">
        <f t="shared" si="1150"/>
        <v>0</v>
      </c>
      <c r="CY380" s="262">
        <f t="shared" si="1150"/>
        <v>21.862471257000003</v>
      </c>
      <c r="CZ380" s="262">
        <f t="shared" si="1150"/>
        <v>15.740793155781997</v>
      </c>
      <c r="DA380" s="263">
        <f t="shared" si="1150"/>
        <v>16.420793155782</v>
      </c>
      <c r="DB380" s="268">
        <f t="shared" si="1150"/>
        <v>0</v>
      </c>
      <c r="DC380" s="262">
        <f t="shared" si="1150"/>
        <v>7.6790135910000012</v>
      </c>
      <c r="DD380" s="262">
        <f t="shared" si="1150"/>
        <v>6.1212382845070001</v>
      </c>
      <c r="DE380" s="263">
        <f t="shared" si="1150"/>
        <v>6.182288284507</v>
      </c>
      <c r="DF380" s="268">
        <f t="shared" si="1150"/>
        <v>0</v>
      </c>
      <c r="DG380" s="262">
        <f t="shared" si="1150"/>
        <v>5.4071000000000033</v>
      </c>
      <c r="DH380" s="262">
        <f t="shared" si="1150"/>
        <v>3.5294259000000001</v>
      </c>
      <c r="DI380" s="263">
        <f t="shared" si="1150"/>
        <v>4.1442008999999995</v>
      </c>
      <c r="DJ380" s="268">
        <f t="shared" si="1150"/>
        <v>0</v>
      </c>
      <c r="DK380" s="262">
        <f t="shared" si="1150"/>
        <v>3.0799999999999992</v>
      </c>
      <c r="DL380" s="262">
        <f t="shared" si="1150"/>
        <v>1.3572149999999998</v>
      </c>
      <c r="DM380" s="263">
        <f t="shared" si="1150"/>
        <v>2.3540099999999997</v>
      </c>
      <c r="DN380" s="268">
        <f t="shared" si="1150"/>
        <v>0</v>
      </c>
      <c r="DO380" s="262">
        <f t="shared" si="1150"/>
        <v>29.382254293999999</v>
      </c>
      <c r="DP380" s="262">
        <f t="shared" si="1150"/>
        <v>21.234924049549999</v>
      </c>
      <c r="DQ380" s="263">
        <f t="shared" si="1150"/>
        <v>21.234924049549999</v>
      </c>
      <c r="DR380" s="3"/>
    </row>
    <row r="381" spans="1:122" s="67" customFormat="1" x14ac:dyDescent="0.25">
      <c r="A381" s="271" t="s">
        <v>136</v>
      </c>
      <c r="B381" s="642">
        <f t="shared" ref="B381:AQ381" si="1151">AVERAGEIF(B$14:B$379,"&lt;&gt;0")</f>
        <v>732.92258064516125</v>
      </c>
      <c r="C381" s="642">
        <f t="shared" si="1151"/>
        <v>8.0234935897435857</v>
      </c>
      <c r="D381" s="630">
        <f t="shared" si="1151"/>
        <v>1.0382513661202186</v>
      </c>
      <c r="E381" s="633">
        <f t="shared" si="1151"/>
        <v>4986.8557692307695</v>
      </c>
      <c r="F381" s="634">
        <f t="shared" si="1151"/>
        <v>5100.2820512820517</v>
      </c>
      <c r="G381" s="631">
        <f t="shared" si="1151"/>
        <v>3694.0071754966907</v>
      </c>
      <c r="H381" s="630">
        <f t="shared" si="1151"/>
        <v>1</v>
      </c>
      <c r="I381" s="633">
        <f t="shared" si="1151"/>
        <v>862.24679487179492</v>
      </c>
      <c r="J381" s="634">
        <f t="shared" si="1151"/>
        <v>862.24679487179492</v>
      </c>
      <c r="K381" s="631">
        <f t="shared" si="1151"/>
        <v>592.59477814569561</v>
      </c>
      <c r="L381" s="630">
        <f t="shared" si="1151"/>
        <v>87.70320512820507</v>
      </c>
      <c r="M381" s="634">
        <f t="shared" si="1151"/>
        <v>259.59733974358988</v>
      </c>
      <c r="N381" s="634">
        <f t="shared" si="1151"/>
        <v>33.325136612021858</v>
      </c>
      <c r="O381" s="634">
        <f t="shared" si="1151"/>
        <v>5556.3195398656226</v>
      </c>
      <c r="P381" s="631">
        <f t="shared" si="1151"/>
        <v>4071.3668319074072</v>
      </c>
      <c r="Q381" s="630">
        <f t="shared" si="1151"/>
        <v>20.557377049180328</v>
      </c>
      <c r="R381" s="634">
        <f t="shared" si="1151"/>
        <v>7.0884326923076921</v>
      </c>
      <c r="S381" s="634">
        <f t="shared" si="1151"/>
        <v>158.85580128205129</v>
      </c>
      <c r="T381" s="631">
        <f t="shared" si="1151"/>
        <v>110.58316582781464</v>
      </c>
      <c r="U381" s="630">
        <f t="shared" si="1151"/>
        <v>82.404166666666669</v>
      </c>
      <c r="V381" s="632">
        <f t="shared" si="1151"/>
        <v>58.395676811594193</v>
      </c>
      <c r="W381" s="642">
        <f t="shared" si="1151"/>
        <v>9.0316346153846006</v>
      </c>
      <c r="X381" s="630">
        <f t="shared" si="1151"/>
        <v>1</v>
      </c>
      <c r="Y381" s="634">
        <f t="shared" si="1151"/>
        <v>621.0737179487179</v>
      </c>
      <c r="Z381" s="634">
        <f t="shared" si="1151"/>
        <v>621.02250803858522</v>
      </c>
      <c r="AA381" s="631">
        <f t="shared" si="1151"/>
        <v>420.5168106312293</v>
      </c>
      <c r="AB381" s="630">
        <f t="shared" si="1151"/>
        <v>87.769871794871776</v>
      </c>
      <c r="AC381" s="634">
        <f t="shared" si="1151"/>
        <v>91.598814102564091</v>
      </c>
      <c r="AD381" s="634">
        <f t="shared" si="1151"/>
        <v>112.14754098360656</v>
      </c>
      <c r="AE381" s="634">
        <f t="shared" si="1151"/>
        <v>35.33193468732123</v>
      </c>
      <c r="AF381" s="631">
        <f t="shared" si="1151"/>
        <v>24.945344421054497</v>
      </c>
      <c r="AG381" s="630">
        <f t="shared" si="1151"/>
        <v>1.0846994535519126</v>
      </c>
      <c r="AH381" s="636">
        <f t="shared" si="1151"/>
        <v>1.0249423076923074</v>
      </c>
      <c r="AI381" s="634">
        <f t="shared" si="1151"/>
        <v>1.4464487179487175</v>
      </c>
      <c r="AJ381" s="631">
        <f t="shared" si="1151"/>
        <v>1.027551986754967</v>
      </c>
      <c r="AK381" s="878"/>
      <c r="AL381" s="300">
        <f t="shared" si="1151"/>
        <v>16.945833333333336</v>
      </c>
      <c r="AM381" s="702">
        <f t="shared" ca="1" si="1151"/>
        <v>27232.843017941461</v>
      </c>
      <c r="AN381" s="633">
        <f t="shared" si="1151"/>
        <v>80.998306137505963</v>
      </c>
      <c r="AO381" s="703">
        <f t="shared" si="1151"/>
        <v>97.936148198446944</v>
      </c>
      <c r="AP381" s="704">
        <f t="shared" si="1151"/>
        <v>98.45625473169882</v>
      </c>
      <c r="AQ381" s="642">
        <f t="shared" si="1151"/>
        <v>52.853605442176821</v>
      </c>
      <c r="AR381" s="709"/>
      <c r="AS381" s="275"/>
      <c r="AT381" s="275"/>
      <c r="AU381" s="715"/>
      <c r="AV381" s="718"/>
      <c r="AW381" s="724"/>
      <c r="AX381" s="721"/>
      <c r="AY381" s="188"/>
      <c r="AZ381" s="286"/>
      <c r="BA381" s="636">
        <f t="shared" ref="BA381:CF381" si="1152">AVERAGEIF(BA$19:BA$379,"&lt;&gt;0")</f>
        <v>52.978723404255319</v>
      </c>
      <c r="BB381" s="636">
        <f t="shared" si="1152"/>
        <v>41.078775000000007</v>
      </c>
      <c r="BC381" s="643">
        <f t="shared" si="1152"/>
        <v>41.078775000000007</v>
      </c>
      <c r="BD381" s="665" t="e">
        <f t="shared" si="1152"/>
        <v>#DIV/0!</v>
      </c>
      <c r="BE381" s="636">
        <f t="shared" si="1152"/>
        <v>0.35305832186486485</v>
      </c>
      <c r="BF381" s="636">
        <f t="shared" si="1152"/>
        <v>0.19939744076241178</v>
      </c>
      <c r="BG381" s="643">
        <f t="shared" si="1152"/>
        <v>0.20901244076241182</v>
      </c>
      <c r="BH381" s="665" t="e">
        <f t="shared" si="1152"/>
        <v>#DIV/0!</v>
      </c>
      <c r="BI381" s="636">
        <f t="shared" si="1152"/>
        <v>1.1292517006802644E-2</v>
      </c>
      <c r="BJ381" s="643">
        <f t="shared" si="1152"/>
        <v>4.8103082191780812E-3</v>
      </c>
      <c r="BK381" s="665" t="e">
        <f t="shared" si="1152"/>
        <v>#DIV/0!</v>
      </c>
      <c r="BL381" s="636">
        <f t="shared" si="1152"/>
        <v>0.70640576628260854</v>
      </c>
      <c r="BM381" s="636">
        <f t="shared" si="1152"/>
        <v>0.57118747181569762</v>
      </c>
      <c r="BN381" s="643">
        <f t="shared" si="1152"/>
        <v>0.57235293693197664</v>
      </c>
      <c r="BO381" s="665" t="e">
        <f t="shared" si="1152"/>
        <v>#DIV/0!</v>
      </c>
      <c r="BP381" s="636">
        <f t="shared" si="1152"/>
        <v>116.72762908695651</v>
      </c>
      <c r="BQ381" s="636">
        <f t="shared" si="1152"/>
        <v>87.671999791116292</v>
      </c>
      <c r="BR381" s="643">
        <f t="shared" si="1152"/>
        <v>87.671999791116292</v>
      </c>
      <c r="BS381" s="665" t="e">
        <f t="shared" si="1152"/>
        <v>#DIV/0!</v>
      </c>
      <c r="BT381" s="636">
        <f t="shared" si="1152"/>
        <v>15.010162095652174</v>
      </c>
      <c r="BU381" s="636">
        <f t="shared" si="1152"/>
        <v>12.274514140065117</v>
      </c>
      <c r="BV381" s="643">
        <f t="shared" si="1152"/>
        <v>12.274514140065117</v>
      </c>
      <c r="BW381" s="665" t="e">
        <f t="shared" si="1152"/>
        <v>#DIV/0!</v>
      </c>
      <c r="BX381" s="636">
        <f t="shared" si="1152"/>
        <v>1.1068984293478263</v>
      </c>
      <c r="BY381" s="636">
        <f t="shared" si="1152"/>
        <v>0.80865463456413933</v>
      </c>
      <c r="BZ381" s="643">
        <f t="shared" si="1152"/>
        <v>0.80865463456413933</v>
      </c>
      <c r="CA381" s="665" t="e">
        <f t="shared" si="1152"/>
        <v>#DIV/0!</v>
      </c>
      <c r="CB381" s="636">
        <f t="shared" si="1152"/>
        <v>9.4130434782608671E-2</v>
      </c>
      <c r="CC381" s="636">
        <f t="shared" si="1152"/>
        <v>4.2725465116279074E-2</v>
      </c>
      <c r="CD381" s="643">
        <f t="shared" si="1152"/>
        <v>6.9641395348837204E-2</v>
      </c>
      <c r="CE381" s="665" t="e">
        <f t="shared" si="1152"/>
        <v>#DIV/0!</v>
      </c>
      <c r="CF381" s="636">
        <f t="shared" si="1152"/>
        <v>231.95102426086959</v>
      </c>
      <c r="CG381" s="636">
        <f t="shared" ref="CG381:DM381" si="1153">AVERAGEIF(CG$19:CG$379,"&lt;&gt;0")</f>
        <v>179.90844627206818</v>
      </c>
      <c r="CH381" s="643">
        <f t="shared" si="1153"/>
        <v>179.90844627206818</v>
      </c>
      <c r="CI381" s="665" t="e">
        <f t="shared" si="1153"/>
        <v>#DIV/0!</v>
      </c>
      <c r="CJ381" s="636">
        <f t="shared" si="1153"/>
        <v>1.0434042553191492</v>
      </c>
      <c r="CK381" s="636">
        <f t="shared" si="1153"/>
        <v>0.83423545454545434</v>
      </c>
      <c r="CL381" s="643">
        <f t="shared" si="1153"/>
        <v>0.83423545454545434</v>
      </c>
      <c r="CM381" s="665" t="e">
        <f t="shared" si="1153"/>
        <v>#DIV/0!</v>
      </c>
      <c r="CN381" s="636">
        <f t="shared" si="1153"/>
        <v>7.3740540540540564E-2</v>
      </c>
      <c r="CO381" s="636">
        <f t="shared" si="1153"/>
        <v>3.7677964705882354E-2</v>
      </c>
      <c r="CP381" s="643">
        <f t="shared" si="1153"/>
        <v>6.1296052941176481E-2</v>
      </c>
      <c r="CQ381" s="665" t="e">
        <f t="shared" si="1153"/>
        <v>#DIV/0!</v>
      </c>
      <c r="CR381" s="636">
        <f t="shared" si="1153"/>
        <v>1.0503355704697922E-2</v>
      </c>
      <c r="CS381" s="643">
        <f t="shared" si="1153"/>
        <v>4.0836394557823147E-3</v>
      </c>
      <c r="CT381" s="665" t="e">
        <f t="shared" si="1153"/>
        <v>#DIV/0!</v>
      </c>
      <c r="CU381" s="636">
        <f t="shared" si="1153"/>
        <v>6.5170212765957344E-2</v>
      </c>
      <c r="CV381" s="636">
        <f t="shared" si="1153"/>
        <v>3.9492909090909092E-2</v>
      </c>
      <c r="CW381" s="643">
        <f t="shared" si="1153"/>
        <v>4.7856431818181798E-2</v>
      </c>
      <c r="CX381" s="665" t="e">
        <f t="shared" si="1153"/>
        <v>#DIV/0!</v>
      </c>
      <c r="CY381" s="636">
        <f t="shared" si="1153"/>
        <v>0.46515896291489367</v>
      </c>
      <c r="CZ381" s="636">
        <f t="shared" si="1153"/>
        <v>0.34979540346182214</v>
      </c>
      <c r="DA381" s="643">
        <f t="shared" si="1153"/>
        <v>0.36490651457293333</v>
      </c>
      <c r="DB381" s="665" t="e">
        <f t="shared" si="1153"/>
        <v>#DIV/0!</v>
      </c>
      <c r="DC381" s="636">
        <f t="shared" si="1153"/>
        <v>0.16338326789361704</v>
      </c>
      <c r="DD381" s="636">
        <f t="shared" si="1153"/>
        <v>0.1360275174334889</v>
      </c>
      <c r="DE381" s="643">
        <f t="shared" si="1153"/>
        <v>0.13738418410015554</v>
      </c>
      <c r="DF381" s="665" t="e">
        <f t="shared" si="1153"/>
        <v>#DIV/0!</v>
      </c>
      <c r="DG381" s="636">
        <f t="shared" si="1153"/>
        <v>0.1150446808510639</v>
      </c>
      <c r="DH381" s="636">
        <f t="shared" si="1153"/>
        <v>7.8431686666666667E-2</v>
      </c>
      <c r="DI381" s="643">
        <f t="shared" si="1153"/>
        <v>9.2093353333333322E-2</v>
      </c>
      <c r="DJ381" s="665" t="e">
        <f t="shared" si="1153"/>
        <v>#DIV/0!</v>
      </c>
      <c r="DK381" s="636">
        <f t="shared" si="1153"/>
        <v>6.6956521739130415E-2</v>
      </c>
      <c r="DL381" s="636">
        <f t="shared" si="1153"/>
        <v>3.1563139534883718E-2</v>
      </c>
      <c r="DM381" s="643">
        <f t="shared" si="1153"/>
        <v>5.4744418604651159E-2</v>
      </c>
      <c r="DN381" s="665" t="e">
        <f t="shared" ref="DN381:DQ381" si="1154">AVERAGEIF(DN$19:DN$379,"&lt;&gt;0")</f>
        <v>#DIV/0!</v>
      </c>
      <c r="DO381" s="636">
        <f t="shared" si="1154"/>
        <v>0.61213029779166661</v>
      </c>
      <c r="DP381" s="636">
        <f t="shared" si="1154"/>
        <v>0.4718872011011111</v>
      </c>
      <c r="DQ381" s="643">
        <f t="shared" si="1154"/>
        <v>0.4718872011011111</v>
      </c>
      <c r="DR381" s="3"/>
    </row>
    <row r="382" spans="1:122" s="67" customFormat="1" x14ac:dyDescent="0.25">
      <c r="A382" s="271" t="s">
        <v>139</v>
      </c>
      <c r="B382" s="644">
        <f>SMALL(B14:B379,COUNTIF(B14:B379,0)+1)</f>
        <v>6</v>
      </c>
      <c r="C382" s="644">
        <f>SMALL(C14:C379,COUNTIF(C14:C379,0)+1)</f>
        <v>6.3</v>
      </c>
      <c r="D382" s="304"/>
      <c r="E382" s="292"/>
      <c r="F382" s="293">
        <f>SMALL(F14:F379,COUNTIF(F14:F379,0)+1)</f>
        <v>445</v>
      </c>
      <c r="G382" s="645">
        <f>SMALL(G14:G379,COUNTIF(G14:G379,0)+1)</f>
        <v>104.4</v>
      </c>
      <c r="H382" s="304"/>
      <c r="I382" s="292"/>
      <c r="J382" s="293">
        <f>SMALL(J14:J379,COUNTIF(J14:J379,0)+1)</f>
        <v>240</v>
      </c>
      <c r="K382" s="645">
        <f>SMALL(K14:K379,COUNTIF(K14:K379,0)+1)</f>
        <v>15.827999999999999</v>
      </c>
      <c r="L382" s="304"/>
      <c r="M382" s="298"/>
      <c r="N382" s="292"/>
      <c r="O382" s="293">
        <f>SMALL(O14:O379,COUNTIF(O14:O379,0)+1)</f>
        <v>140</v>
      </c>
      <c r="P382" s="645">
        <f>SMALL(P14:P379,COUNTIF(P14:P379,0)+1)</f>
        <v>74</v>
      </c>
      <c r="Q382" s="304"/>
      <c r="R382" s="292"/>
      <c r="S382" s="293">
        <f>SMALL(S14:S379,COUNTIF(S14:S379,0)+1)</f>
        <v>7.1999999999999993</v>
      </c>
      <c r="T382" s="645">
        <f>SMALL(T14:T379,COUNTIF(T14:T379,0)+1)</f>
        <v>3.1819999999999999</v>
      </c>
      <c r="U382" s="637">
        <f>SMALL(U14:U379,COUNTIF(U14:U379,0)+1)</f>
        <v>20</v>
      </c>
      <c r="V382" s="294">
        <f>SMALL(V14:V379,COUNTIF(V14:V379,0)+1)</f>
        <v>14.153333333333332</v>
      </c>
      <c r="W382" s="644">
        <f>SMALL(W14:W379,COUNTIF(W14:W379,0)+1)</f>
        <v>7.15</v>
      </c>
      <c r="X382" s="304"/>
      <c r="Y382" s="292"/>
      <c r="Z382" s="293">
        <f>SMALL(Z14:Z379,COUNTIF(Z14:Z379,0)+1)</f>
        <v>120</v>
      </c>
      <c r="AA382" s="645">
        <f>SMALL(AA14:AA379,COUNTIF(AA14:AA379,0)+1)</f>
        <v>14.087999999999999</v>
      </c>
      <c r="AB382" s="304"/>
      <c r="AC382" s="292"/>
      <c r="AD382" s="292"/>
      <c r="AE382" s="293">
        <f>SMALL(AE14:AE379,COUNTIF(AE14:AE379,0)+1)</f>
        <v>4.0000000000000568</v>
      </c>
      <c r="AF382" s="645">
        <f>SMALL(AF14:AF379,COUNTIF(AF14:AF379,0)+1)</f>
        <v>0.40200000000000019</v>
      </c>
      <c r="AG382" s="297"/>
      <c r="AH382" s="298"/>
      <c r="AI382" s="635">
        <f>SMALL(AI14:AI379,COUNTIF(AI14:AI379,0)+1)</f>
        <v>0.188</v>
      </c>
      <c r="AJ382" s="645">
        <f>SMALL(AJ14:AJ379,COUNTIF(AJ14:AJ379,0)+1)</f>
        <v>2.2200000000000004E-2</v>
      </c>
      <c r="AK382" s="879"/>
      <c r="AL382" s="301">
        <f>SMALL(AL14:AL379,COUNTIF(AL14:AL379,0)+1)</f>
        <v>6.2</v>
      </c>
      <c r="AM382" s="294">
        <f ca="1">SMALL(AM14:AM379,COUNTIF(AM14:AM379,0)+1)</f>
        <v>5.0278799999999997</v>
      </c>
      <c r="AN382" s="639"/>
      <c r="AO382" s="276"/>
      <c r="AP382" s="705"/>
      <c r="AQ382" s="712"/>
      <c r="AR382" s="709"/>
      <c r="AS382" s="275"/>
      <c r="AT382" s="275"/>
      <c r="AU382" s="715"/>
      <c r="AV382" s="718"/>
      <c r="AW382" s="724"/>
      <c r="AX382" s="721"/>
      <c r="AY382" s="188"/>
      <c r="AZ382" s="286"/>
      <c r="BA382" s="663">
        <f>SMALL(BA13:BA378,COUNTIF(BA13:BA378,0)+1)</f>
        <v>3.4</v>
      </c>
      <c r="BB382" s="663">
        <f>SMALL(BB13:BB378,COUNTIF(BB13:BB378,0)+1)</f>
        <v>2.9239999999999999</v>
      </c>
      <c r="BC382" s="664">
        <f>SMALL(BC13:BC378,COUNTIF(BC13:BC378,0)+1)</f>
        <v>2.9239999999999999</v>
      </c>
      <c r="BD382" s="295"/>
      <c r="BE382" s="663">
        <f>SMALL(BE13:BE378,COUNTIF(BE13:BE378,0)+1)</f>
        <v>0.06</v>
      </c>
      <c r="BF382" s="663">
        <f>SMALL(BF13:BF378,COUNTIF(BF13:BF378,0)+1)</f>
        <v>2.1299999999999999E-2</v>
      </c>
      <c r="BG382" s="664">
        <f>SMALL(BG13:BG378,COUNTIF(BG13:BG378,0)+1)</f>
        <v>4.2599999999999999E-2</v>
      </c>
      <c r="BH382" s="295"/>
      <c r="BI382" s="663">
        <f>SMALL(BI13:BI378,COUNTIF(BI13:BI378,0)+1)</f>
        <v>0.01</v>
      </c>
      <c r="BJ382" s="664">
        <f>SMALL(BJ13:BJ378,COUNTIF(BJ13:BJ378,0)+1)</f>
        <v>2.9999999999999997E-5</v>
      </c>
      <c r="BK382" s="295"/>
      <c r="BL382" s="663">
        <f>SMALL(BL13:BL378,COUNTIF(BL13:BL378,0)+1)</f>
        <v>0.03</v>
      </c>
      <c r="BM382" s="663">
        <f>SMALL(BM13:BM378,COUNTIF(BM13:BM378,0)+1)</f>
        <v>1.1849999999999999E-2</v>
      </c>
      <c r="BN382" s="664">
        <f>SMALL(BN13:BN378,COUNTIF(BN13:BN378,0)+1)</f>
        <v>2.3699999999999999E-2</v>
      </c>
      <c r="BO382" s="295"/>
      <c r="BP382" s="663">
        <f>SMALL(BP13:BP378,COUNTIF(BP13:BP378,0)+1)</f>
        <v>9.9</v>
      </c>
      <c r="BQ382" s="663">
        <f>SMALL(BQ13:BQ378,COUNTIF(BQ13:BQ378,0)+1)</f>
        <v>8.5139999999999993</v>
      </c>
      <c r="BR382" s="664">
        <f>SMALL(BR13:BR378,COUNTIF(BR13:BR378,0)+1)</f>
        <v>8.5139999999999993</v>
      </c>
      <c r="BS382" s="295"/>
      <c r="BT382" s="663">
        <f>SMALL(BT13:BT378,COUNTIF(BT13:BT378,0)+1)</f>
        <v>1.81</v>
      </c>
      <c r="BU382" s="663">
        <f>SMALL(BU13:BU378,COUNTIF(BU13:BU378,0)+1)</f>
        <v>1.5240199999999999</v>
      </c>
      <c r="BV382" s="664">
        <f>SMALL(BV13:BV378,COUNTIF(BV13:BV378,0)+1)</f>
        <v>1.5240199999999999</v>
      </c>
      <c r="BW382" s="295"/>
      <c r="BX382" s="663">
        <f>SMALL(BX13:BX378,COUNTIF(BX13:BX378,0)+1)</f>
        <v>0.13</v>
      </c>
      <c r="BY382" s="663">
        <f>SMALL(BY13:BY378,COUNTIF(BY13:BY378,0)+1)</f>
        <v>9.6880000000000008E-2</v>
      </c>
      <c r="BZ382" s="664">
        <f>SMALL(BZ13:BZ378,COUNTIF(BZ13:BZ378,0)+1)</f>
        <v>9.6880000000000008E-2</v>
      </c>
      <c r="CA382" s="295"/>
      <c r="CB382" s="663">
        <f>SMALL(CB13:CB378,COUNTIF(CB13:CB378,0)+1)</f>
        <v>0.05</v>
      </c>
      <c r="CC382" s="663">
        <f>SMALL(CC13:CC378,COUNTIF(CC13:CC378,0)+1)</f>
        <v>4.7400000000000003E-3</v>
      </c>
      <c r="CD382" s="664">
        <f>SMALL(CD13:CD378,COUNTIF(CD13:CD378,0)+1)</f>
        <v>9.4800000000000006E-3</v>
      </c>
      <c r="CE382" s="295"/>
      <c r="CF382" s="663">
        <f>SMALL(CF13:CF378,COUNTIF(CF13:CF378,0)+1)</f>
        <v>23.78</v>
      </c>
      <c r="CG382" s="663">
        <f>SMALL(CG13:CG378,COUNTIF(CG13:CG378,0)+1)</f>
        <v>20.468</v>
      </c>
      <c r="CH382" s="664">
        <f>SMALL(CH13:CH378,COUNTIF(CH13:CH378,0)+1)</f>
        <v>20.468</v>
      </c>
      <c r="CI382" s="295"/>
      <c r="CJ382" s="663">
        <f>SMALL(CJ13:CJ378,COUNTIF(CJ13:CJ378,0)+1)</f>
        <v>0.3</v>
      </c>
      <c r="CK382" s="663">
        <f>SMALL(CK13:CK378,COUNTIF(CK13:CK378,0)+1)</f>
        <v>0.24067</v>
      </c>
      <c r="CL382" s="664">
        <f>SMALL(CL13:CL378,COUNTIF(CL13:CL378,0)+1)</f>
        <v>0.24067</v>
      </c>
      <c r="CM382" s="295"/>
      <c r="CN382" s="663">
        <f>SMALL(CN13:CN378,COUNTIF(CN13:CN378,0)+1)</f>
        <v>4.8899999999999999E-2</v>
      </c>
      <c r="CO382" s="663">
        <f>SMALL(CO13:CO378,COUNTIF(CO13:CO378,0)+1)</f>
        <v>4.7400000000000003E-3</v>
      </c>
      <c r="CP382" s="664">
        <f>SMALL(CP13:CP378,COUNTIF(CP13:CP378,0)+1)</f>
        <v>9.4800000000000006E-3</v>
      </c>
      <c r="CQ382" s="295"/>
      <c r="CR382" s="663">
        <f>SMALL(CR13:CR378,COUNTIF(CR13:CR378,0)+1)</f>
        <v>0.01</v>
      </c>
      <c r="CS382" s="664">
        <f>SMALL(CS13:CS378,COUNTIF(CS13:CS378,0)+1)</f>
        <v>2.9999999999999997E-5</v>
      </c>
      <c r="CT382" s="295"/>
      <c r="CU382" s="663">
        <f>SMALL(CU13:CU378,COUNTIF(CU13:CU378,0)+1)</f>
        <v>0.03</v>
      </c>
      <c r="CV382" s="663">
        <f>SMALL(CV13:CV378,COUNTIF(CV13:CV378,0)+1)</f>
        <v>2.3700000000000001E-3</v>
      </c>
      <c r="CW382" s="664">
        <f>SMALL(CW13:CW378,COUNTIF(CW13:CW378,0)+1)</f>
        <v>4.7400000000000003E-3</v>
      </c>
      <c r="CX382" s="295"/>
      <c r="CY382" s="663">
        <f>SMALL(CY13:CY378,COUNTIF(CY13:CY378,0)+1)</f>
        <v>3.6499999999999998E-2</v>
      </c>
      <c r="CZ382" s="663">
        <f>SMALL(CZ13:CZ378,COUNTIF(CZ13:CZ378,0)+1)</f>
        <v>3.1682000000000002E-2</v>
      </c>
      <c r="DA382" s="664">
        <f>SMALL(DA13:DA378,COUNTIF(DA13:DA378,0)+1)</f>
        <v>3.1682000000000002E-2</v>
      </c>
      <c r="DB382" s="668"/>
      <c r="DC382" s="663">
        <f>SMALL(DC13:DC378,COUNTIF(DC13:DC378,0)+1)</f>
        <v>3.6499999999999998E-2</v>
      </c>
      <c r="DD382" s="663">
        <f>SMALL(DD13:DD378,COUNTIF(DD13:DD378,0)+1)</f>
        <v>1.7749999999999998E-2</v>
      </c>
      <c r="DE382" s="664">
        <f>SMALL(DE13:DE378,COUNTIF(DE13:DE378,0)+1)</f>
        <v>2.2641400000000002E-2</v>
      </c>
      <c r="DF382" s="668"/>
      <c r="DG382" s="663">
        <f>SMALL(DG13:DG378,COUNTIF(DG13:DG378,0)+1)</f>
        <v>0.05</v>
      </c>
      <c r="DH382" s="663">
        <f>SMALL(DH13:DH378,COUNTIF(DH13:DH378,0)+1)</f>
        <v>2.3175000000000001E-2</v>
      </c>
      <c r="DI382" s="664">
        <f>SMALL(DI13:DI378,COUNTIF(DI13:DI378,0)+1)</f>
        <v>2.3699999999999999E-2</v>
      </c>
      <c r="DJ382" s="668"/>
      <c r="DK382" s="663">
        <f>SMALL(DK13:DK378,COUNTIF(DK13:DK378,0)+1)</f>
        <v>0.03</v>
      </c>
      <c r="DL382" s="663">
        <f>SMALL(DL13:DL378,COUNTIF(DL13:DL378,0)+1)</f>
        <v>4.7400000000000003E-3</v>
      </c>
      <c r="DM382" s="664">
        <f>SMALL(DM13:DM378,COUNTIF(DM13:DM378,0)+1)</f>
        <v>9.4800000000000006E-3</v>
      </c>
      <c r="DN382" s="668"/>
      <c r="DO382" s="663">
        <f>SMALL(DO13:DO378,COUNTIF(DO13:DO378,0)+1)</f>
        <v>0.2</v>
      </c>
      <c r="DP382" s="663">
        <f>SMALL(DP13:DP378,COUNTIF(DP13:DP378,0)+1)</f>
        <v>0.15855</v>
      </c>
      <c r="DQ382" s="664">
        <f>SMALL(DQ13:DQ378,COUNTIF(DQ13:DQ378,0)+1)</f>
        <v>0.15855</v>
      </c>
      <c r="DR382" s="3"/>
    </row>
    <row r="383" spans="1:122" s="67" customFormat="1" x14ac:dyDescent="0.25">
      <c r="A383" s="271" t="s">
        <v>140</v>
      </c>
      <c r="B383" s="644">
        <f>MAX(B14:B379)</f>
        <v>1404</v>
      </c>
      <c r="C383" s="644">
        <f>MAX(C14:C379)</f>
        <v>9.5</v>
      </c>
      <c r="D383" s="304"/>
      <c r="E383" s="298"/>
      <c r="F383" s="293">
        <f>MAX(F14:F379)</f>
        <v>26600</v>
      </c>
      <c r="G383" s="294">
        <f>MAX(G14:G379)</f>
        <v>23129.8</v>
      </c>
      <c r="H383" s="304"/>
      <c r="I383" s="292"/>
      <c r="J383" s="646">
        <f>MAX(J14:J379)</f>
        <v>5530</v>
      </c>
      <c r="K383" s="645">
        <f>MAX(K14:K379)</f>
        <v>2167.7600000000002</v>
      </c>
      <c r="L383" s="304"/>
      <c r="M383" s="298"/>
      <c r="N383" s="298"/>
      <c r="O383" s="646">
        <f>MAX(O14:O379)</f>
        <v>30956.666666666664</v>
      </c>
      <c r="P383" s="647">
        <f>MAX(P14:P379)</f>
        <v>24979.476666666666</v>
      </c>
      <c r="Q383" s="304"/>
      <c r="R383" s="298"/>
      <c r="S383" s="293">
        <f>MAX(S14:S379)</f>
        <v>1420</v>
      </c>
      <c r="T383" s="294">
        <f>MAX(T14:T379)</f>
        <v>702.7399999999999</v>
      </c>
      <c r="U383" s="648">
        <f>MAX(U14:U379)</f>
        <v>280</v>
      </c>
      <c r="V383" s="294">
        <f>MAX(V14:V379)</f>
        <v>152.05500000000001</v>
      </c>
      <c r="W383" s="649">
        <f>MAX(W14:W379)</f>
        <v>10.9</v>
      </c>
      <c r="X383" s="304"/>
      <c r="Y383" s="298"/>
      <c r="Z383" s="293">
        <f>MAX(Z14:Z379)</f>
        <v>4667</v>
      </c>
      <c r="AA383" s="294">
        <f>MAX(AA14:AA379)</f>
        <v>1635.424</v>
      </c>
      <c r="AB383" s="304"/>
      <c r="AC383" s="292"/>
      <c r="AD383" s="298"/>
      <c r="AE383" s="293">
        <f>MAX(AE14:AE379)</f>
        <v>667.99999999999989</v>
      </c>
      <c r="AF383" s="294">
        <f>MAX(AF14:AF379)</f>
        <v>575.81599999999992</v>
      </c>
      <c r="AG383" s="304"/>
      <c r="AH383" s="292"/>
      <c r="AI383" s="293">
        <f>MAX(AI14:AI379)</f>
        <v>87.4</v>
      </c>
      <c r="AJ383" s="294">
        <f>MAX(AJ14:AJ379)</f>
        <v>75.338800000000006</v>
      </c>
      <c r="AK383" s="880"/>
      <c r="AL383" s="873">
        <f>MAX(AL14:AL379)</f>
        <v>121.6</v>
      </c>
      <c r="AM383" s="294">
        <f ca="1">MAX(AM14:AM379)</f>
        <v>1306684.0976000002</v>
      </c>
      <c r="AN383" s="639"/>
      <c r="AO383" s="276"/>
      <c r="AP383" s="705"/>
      <c r="AQ383" s="712"/>
      <c r="AR383" s="709"/>
      <c r="AS383" s="275"/>
      <c r="AT383" s="275"/>
      <c r="AU383" s="715"/>
      <c r="AV383" s="718"/>
      <c r="AW383" s="724"/>
      <c r="AX383" s="721"/>
      <c r="AY383" s="188"/>
      <c r="AZ383" s="286"/>
      <c r="BA383" s="663">
        <f>MAX(BA19:BA379)</f>
        <v>150</v>
      </c>
      <c r="BB383" s="663">
        <f>MAX(BB19:BB379)</f>
        <v>122.36</v>
      </c>
      <c r="BC383" s="664">
        <f>MAX(BC19:BC379)</f>
        <v>122.36</v>
      </c>
      <c r="BD383" s="295"/>
      <c r="BE383" s="663">
        <f>MAX(BE19:BE379)</f>
        <v>2.4700000000000002</v>
      </c>
      <c r="BF383" s="663">
        <f>MAX(BF19:BF379)</f>
        <v>0.88470899999999997</v>
      </c>
      <c r="BG383" s="664">
        <f>MAX(BG19:BG379)</f>
        <v>0.88470899999999997</v>
      </c>
      <c r="BH383" s="295"/>
      <c r="BI383" s="663">
        <f>MAX(BI19:BI379)</f>
        <v>0.2</v>
      </c>
      <c r="BJ383" s="664">
        <f>MAX(BJ19:BJ379)</f>
        <v>0.15940000000000001</v>
      </c>
      <c r="BK383" s="295"/>
      <c r="BL383" s="663">
        <f>MAX(BL19:BL379)</f>
        <v>4.1071887</v>
      </c>
      <c r="BM383" s="663">
        <f>MAX(BM19:BM379)</f>
        <v>3.4130738096999997</v>
      </c>
      <c r="BN383" s="664">
        <f>MAX(BN19:BN379)</f>
        <v>3.4130738096999997</v>
      </c>
      <c r="BO383" s="295"/>
      <c r="BP383" s="663">
        <f>MAX(BP19:BP379)</f>
        <v>353</v>
      </c>
      <c r="BQ383" s="663">
        <f>MAX(BQ19:BQ379)</f>
        <v>328.43486828500005</v>
      </c>
      <c r="BR383" s="664">
        <f>MAX(BR19:BR379)</f>
        <v>328.43486828500005</v>
      </c>
      <c r="BS383" s="295"/>
      <c r="BT383" s="663">
        <f>MAX(BT19:BT379)</f>
        <v>53.889362300000002</v>
      </c>
      <c r="BU383" s="663">
        <f>MAX(BU19:BU379)</f>
        <v>44.782060071300002</v>
      </c>
      <c r="BV383" s="664">
        <f>MAX(BV19:BV379)</f>
        <v>44.782060071300002</v>
      </c>
      <c r="BW383" s="295"/>
      <c r="BX383" s="663">
        <f>MAX(BX19:BX379)</f>
        <v>5.4</v>
      </c>
      <c r="BY383" s="663">
        <f>MAX(BY19:BY379)</f>
        <v>3.8880000000000003</v>
      </c>
      <c r="BZ383" s="664">
        <f>MAX(BZ19:BZ379)</f>
        <v>3.8880000000000003</v>
      </c>
      <c r="CA383" s="295"/>
      <c r="CB383" s="663">
        <f>MAX(CB19:CB379)</f>
        <v>0.35</v>
      </c>
      <c r="CC383" s="663">
        <f>MAX(CC19:CC379)</f>
        <v>0.2208</v>
      </c>
      <c r="CD383" s="664">
        <f>MAX(CD19:CD379)</f>
        <v>0.2208</v>
      </c>
      <c r="CE383" s="295"/>
      <c r="CF383" s="663">
        <f>MAX(CF19:CF379)</f>
        <v>978</v>
      </c>
      <c r="CG383" s="663">
        <f>MAX(CG19:CG379)</f>
        <v>818.58600000000001</v>
      </c>
      <c r="CH383" s="664">
        <f>MAX(CH19:CH379)</f>
        <v>818.58600000000001</v>
      </c>
      <c r="CI383" s="295"/>
      <c r="CJ383" s="663">
        <f>MAX(CJ19:CJ379)</f>
        <v>2</v>
      </c>
      <c r="CK383" s="663">
        <f>MAX(CK19:CK379)</f>
        <v>1.5914999999999999</v>
      </c>
      <c r="CL383" s="664">
        <f>MAX(CL19:CL379)</f>
        <v>1.5914999999999999</v>
      </c>
      <c r="CM383" s="295"/>
      <c r="CN383" s="663">
        <f>MAX(CN19:CN379)</f>
        <v>0.13</v>
      </c>
      <c r="CO383" s="663">
        <f>MAX(CO19:CO379)</f>
        <v>0.10857000000000001</v>
      </c>
      <c r="CP383" s="664">
        <f>MAX(CP19:CP379)</f>
        <v>0.11843000000000001</v>
      </c>
      <c r="CQ383" s="295"/>
      <c r="CR383" s="663">
        <f>MAX(CR19:CR379)</f>
        <v>0.1</v>
      </c>
      <c r="CS383" s="664">
        <f>MAX(CS19:CS379)</f>
        <v>4.8550000000000003E-2</v>
      </c>
      <c r="CT383" s="295"/>
      <c r="CU383" s="663">
        <f>MAX(CU19:CU379)</f>
        <v>0.23880000000000001</v>
      </c>
      <c r="CV383" s="663">
        <f>MAX(CV19:CV379)</f>
        <v>0.19987560000000001</v>
      </c>
      <c r="CW383" s="664">
        <f>MAX(CW19:CW379)</f>
        <v>0.19987560000000001</v>
      </c>
      <c r="CX383" s="295"/>
      <c r="CY383" s="663">
        <f t="shared" ref="CY383:DQ383" si="1155">MAX(CY19:CY379)</f>
        <v>1.133</v>
      </c>
      <c r="CZ383" s="663">
        <f t="shared" si="1155"/>
        <v>0.94832100000000008</v>
      </c>
      <c r="DA383" s="664">
        <f t="shared" si="1155"/>
        <v>0.94832100000000008</v>
      </c>
      <c r="DB383" s="668">
        <f t="shared" si="1155"/>
        <v>0</v>
      </c>
      <c r="DC383" s="663">
        <f t="shared" si="1155"/>
        <v>0.447284073</v>
      </c>
      <c r="DD383" s="663">
        <f t="shared" si="1155"/>
        <v>0.36319466727600003</v>
      </c>
      <c r="DE383" s="664">
        <f t="shared" si="1155"/>
        <v>0.36319466727600003</v>
      </c>
      <c r="DF383" s="668">
        <f t="shared" si="1155"/>
        <v>0</v>
      </c>
      <c r="DG383" s="663">
        <f t="shared" si="1155"/>
        <v>0.25</v>
      </c>
      <c r="DH383" s="663">
        <f t="shared" si="1155"/>
        <v>0.17723999999999998</v>
      </c>
      <c r="DI383" s="664">
        <f t="shared" si="1155"/>
        <v>0.17723999999999998</v>
      </c>
      <c r="DJ383" s="668">
        <f t="shared" si="1155"/>
        <v>0</v>
      </c>
      <c r="DK383" s="663">
        <f t="shared" si="1155"/>
        <v>0.14000000000000001</v>
      </c>
      <c r="DL383" s="663">
        <f t="shared" si="1155"/>
        <v>0.10304000000000001</v>
      </c>
      <c r="DM383" s="664">
        <f t="shared" si="1155"/>
        <v>0.12012</v>
      </c>
      <c r="DN383" s="668">
        <f t="shared" si="1155"/>
        <v>0</v>
      </c>
      <c r="DO383" s="663">
        <f t="shared" si="1155"/>
        <v>2.0441529799999998</v>
      </c>
      <c r="DP383" s="663">
        <f t="shared" si="1155"/>
        <v>1.6598522197599999</v>
      </c>
      <c r="DQ383" s="664">
        <f t="shared" si="1155"/>
        <v>1.6598522197599999</v>
      </c>
      <c r="DR383" s="3"/>
    </row>
    <row r="384" spans="1:122" s="67" customFormat="1" x14ac:dyDescent="0.25">
      <c r="A384" s="271" t="s">
        <v>138</v>
      </c>
      <c r="B384" s="650">
        <f>COUNTIF(B14:B379,"&gt;0")</f>
        <v>310</v>
      </c>
      <c r="C384" s="650">
        <f>COUNTIF(C14:C379,"&gt;0")</f>
        <v>312</v>
      </c>
      <c r="D384" s="304"/>
      <c r="E384" s="298"/>
      <c r="F384" s="293">
        <f>COUNTIF(F14:F379,"&gt;0")</f>
        <v>312</v>
      </c>
      <c r="G384" s="294">
        <f>COUNTIF(G14:G379,"&gt;0")</f>
        <v>302</v>
      </c>
      <c r="H384" s="304"/>
      <c r="I384" s="292"/>
      <c r="J384" s="293">
        <f>COUNTIF(J14:J379,"&gt;0")</f>
        <v>312</v>
      </c>
      <c r="K384" s="649">
        <f>COUNTIF(K14:K379,"&gt;0")</f>
        <v>302</v>
      </c>
      <c r="L384" s="304"/>
      <c r="M384" s="298"/>
      <c r="N384" s="298"/>
      <c r="O384" s="293">
        <f>COUNTIF(O14:O379,"&gt;0")</f>
        <v>312</v>
      </c>
      <c r="P384" s="294">
        <f>COUNTIF(P14:P379,"&gt;0")</f>
        <v>302</v>
      </c>
      <c r="Q384" s="304"/>
      <c r="R384" s="298"/>
      <c r="S384" s="293">
        <f>COUNTIF(S14:S379,"&gt;0")</f>
        <v>312</v>
      </c>
      <c r="T384" s="294">
        <f>COUNTIF(T14:T379,"&gt;0")</f>
        <v>302</v>
      </c>
      <c r="U384" s="648">
        <f>COUNTIF(U14:U379,"&gt;0")</f>
        <v>48</v>
      </c>
      <c r="V384" s="294">
        <f>COUNTIF(V14:V379,"&gt;0")</f>
        <v>46</v>
      </c>
      <c r="W384" s="649">
        <f>COUNTIF(W14:W379,"&gt;0")</f>
        <v>312</v>
      </c>
      <c r="X384" s="304"/>
      <c r="Y384" s="298"/>
      <c r="Z384" s="293">
        <f>COUNTIF(Z14:Z379,"&gt;0")</f>
        <v>311</v>
      </c>
      <c r="AA384" s="294">
        <f>COUNTIF(AA14:AA379,"&gt;0")</f>
        <v>301</v>
      </c>
      <c r="AB384" s="304"/>
      <c r="AC384" s="292"/>
      <c r="AD384" s="298"/>
      <c r="AE384" s="293">
        <f>COUNTIF(AE14:AE379,"&gt;0")</f>
        <v>312</v>
      </c>
      <c r="AF384" s="294">
        <f>COUNTIF(AF14:AF379,"&gt;0")</f>
        <v>302</v>
      </c>
      <c r="AG384" s="304"/>
      <c r="AH384" s="292"/>
      <c r="AI384" s="293">
        <f>COUNTIF(AI14:AI379,"&gt;0")</f>
        <v>312</v>
      </c>
      <c r="AJ384" s="294">
        <f>COUNTIF(AJ14:AJ379,"&gt;0")</f>
        <v>302</v>
      </c>
      <c r="AK384" s="880"/>
      <c r="AL384" s="873">
        <f>COUNTIF(AL14:AL379,"&gt;0")</f>
        <v>48</v>
      </c>
      <c r="AM384" s="294">
        <f ca="1">COUNTIF(AM14:AM379,"&gt;0")</f>
        <v>48</v>
      </c>
      <c r="AN384" s="640"/>
      <c r="AO384" s="277"/>
      <c r="AP384" s="706"/>
      <c r="AQ384" s="712"/>
      <c r="AR384" s="709"/>
      <c r="AS384" s="275"/>
      <c r="AT384" s="275"/>
      <c r="AU384" s="715"/>
      <c r="AV384" s="718"/>
      <c r="AW384" s="724"/>
      <c r="AX384" s="721"/>
      <c r="AY384" s="188"/>
      <c r="AZ384" s="286"/>
      <c r="BA384" s="293">
        <f>COUNTIF(BA19:BA379,"&gt;0")</f>
        <v>47</v>
      </c>
      <c r="BB384" s="293">
        <f>COUNTIF(BB19:BB379,"&gt;0")</f>
        <v>44</v>
      </c>
      <c r="BC384" s="294">
        <f>COUNTIF(BC19:BC379,"&gt;0")</f>
        <v>44</v>
      </c>
      <c r="BD384" s="286"/>
      <c r="BE384" s="293">
        <f>COUNTIF(BE19:BE379,"&gt;0")</f>
        <v>37</v>
      </c>
      <c r="BF384" s="293">
        <f>COUNTIF(BF19:BF379,"&gt;0")</f>
        <v>34</v>
      </c>
      <c r="BG384" s="294">
        <f>COUNTIF(BG19:BG379,"&gt;0")</f>
        <v>34</v>
      </c>
      <c r="BH384" s="286"/>
      <c r="BI384" s="293">
        <f>COUNTIF(BI19:BI379,"&gt;0")</f>
        <v>294</v>
      </c>
      <c r="BJ384" s="294">
        <f>COUNTIF(BJ19:BJ379,"&gt;0")</f>
        <v>292</v>
      </c>
      <c r="BK384" s="286"/>
      <c r="BL384" s="293">
        <f>COUNTIF(BL19:BL379,"&gt;0")</f>
        <v>46</v>
      </c>
      <c r="BM384" s="293">
        <f>COUNTIF(BM19:BM379,"&gt;0")</f>
        <v>43</v>
      </c>
      <c r="BN384" s="294">
        <f>COUNTIF(BN19:BN379,"&gt;0")</f>
        <v>43</v>
      </c>
      <c r="BO384" s="286"/>
      <c r="BP384" s="293">
        <f>COUNTIF(BP19:BP379,"&gt;0")</f>
        <v>46</v>
      </c>
      <c r="BQ384" s="293">
        <f>COUNTIF(BQ19:BQ379,"&gt;0")</f>
        <v>43</v>
      </c>
      <c r="BR384" s="294">
        <f>COUNTIF(BR19:BR379,"&gt;0")</f>
        <v>43</v>
      </c>
      <c r="BS384" s="286"/>
      <c r="BT384" s="293">
        <f>COUNTIF(BT19:BT379,"&gt;0")</f>
        <v>46</v>
      </c>
      <c r="BU384" s="293">
        <f>COUNTIF(BU19:BU379,"&gt;0")</f>
        <v>43</v>
      </c>
      <c r="BV384" s="294">
        <f>COUNTIF(BV19:BV379,"&gt;0")</f>
        <v>43</v>
      </c>
      <c r="BW384" s="286"/>
      <c r="BX384" s="293">
        <f>COUNTIF(BX19:BX379,"&gt;0")</f>
        <v>46</v>
      </c>
      <c r="BY384" s="293">
        <f>COUNTIF(BY19:BY379,"&gt;0")</f>
        <v>43</v>
      </c>
      <c r="BZ384" s="294">
        <f>COUNTIF(BZ19:BZ379,"&gt;0")</f>
        <v>43</v>
      </c>
      <c r="CA384" s="286"/>
      <c r="CB384" s="293">
        <f>COUNTIF(CB19:CB379,"&gt;0")</f>
        <v>46</v>
      </c>
      <c r="CC384" s="293">
        <f>COUNTIF(CC19:CC379,"&gt;0")</f>
        <v>43</v>
      </c>
      <c r="CD384" s="294">
        <f>COUNTIF(CD19:CD379,"&gt;0")</f>
        <v>43</v>
      </c>
      <c r="CE384" s="286"/>
      <c r="CF384" s="293">
        <f>COUNTIF(CF19:CF379,"&gt;0")</f>
        <v>46</v>
      </c>
      <c r="CG384" s="293">
        <f>COUNTIF(CG19:CG379,"&gt;0")</f>
        <v>44</v>
      </c>
      <c r="CH384" s="294">
        <f>COUNTIF(CH19:CH379,"&gt;0")</f>
        <v>44</v>
      </c>
      <c r="CI384" s="286"/>
      <c r="CJ384" s="293">
        <f>COUNTIF(CJ19:CJ379,"&gt;0")</f>
        <v>47</v>
      </c>
      <c r="CK384" s="293">
        <f>COUNTIF(CK19:CK379,"&gt;0")</f>
        <v>44</v>
      </c>
      <c r="CL384" s="294">
        <f>COUNTIF(CL19:CL379,"&gt;0")</f>
        <v>44</v>
      </c>
      <c r="CM384" s="286"/>
      <c r="CN384" s="293">
        <f>COUNTIF(CN19:CN379,"&gt;0")</f>
        <v>37</v>
      </c>
      <c r="CO384" s="293">
        <f>COUNTIF(CO19:CO379,"&gt;0")</f>
        <v>34</v>
      </c>
      <c r="CP384" s="294">
        <f>COUNTIF(CP19:CP379,"&gt;0")</f>
        <v>34</v>
      </c>
      <c r="CQ384" s="286"/>
      <c r="CR384" s="293">
        <f>COUNTIF(CR19:CR379,"&gt;0")</f>
        <v>298</v>
      </c>
      <c r="CS384" s="294">
        <f>COUNTIF(CS19:CS379,"&gt;0")</f>
        <v>294</v>
      </c>
      <c r="CT384" s="286"/>
      <c r="CU384" s="293">
        <f>COUNTIF(CU19:CU379,"&gt;0")</f>
        <v>47</v>
      </c>
      <c r="CV384" s="293">
        <f>COUNTIF(CV19:CV379,"&gt;0")</f>
        <v>44</v>
      </c>
      <c r="CW384" s="294">
        <f>COUNTIF(CW19:CW379,"&gt;0")</f>
        <v>44</v>
      </c>
      <c r="CX384" s="286"/>
      <c r="CY384" s="293">
        <f t="shared" ref="CY384:DQ384" si="1156">COUNTIF(CY19:CY379,"&gt;0")</f>
        <v>47</v>
      </c>
      <c r="CZ384" s="293">
        <f t="shared" si="1156"/>
        <v>45</v>
      </c>
      <c r="DA384" s="294">
        <f t="shared" si="1156"/>
        <v>45</v>
      </c>
      <c r="DB384" s="652">
        <f t="shared" si="1156"/>
        <v>0</v>
      </c>
      <c r="DC384" s="293">
        <f t="shared" si="1156"/>
        <v>47</v>
      </c>
      <c r="DD384" s="293">
        <f t="shared" si="1156"/>
        <v>45</v>
      </c>
      <c r="DE384" s="294">
        <f t="shared" si="1156"/>
        <v>45</v>
      </c>
      <c r="DF384" s="652">
        <f t="shared" si="1156"/>
        <v>0</v>
      </c>
      <c r="DG384" s="293">
        <f t="shared" si="1156"/>
        <v>47</v>
      </c>
      <c r="DH384" s="293">
        <f t="shared" si="1156"/>
        <v>45</v>
      </c>
      <c r="DI384" s="294">
        <f t="shared" si="1156"/>
        <v>45</v>
      </c>
      <c r="DJ384" s="652">
        <f t="shared" si="1156"/>
        <v>0</v>
      </c>
      <c r="DK384" s="293">
        <f t="shared" si="1156"/>
        <v>46</v>
      </c>
      <c r="DL384" s="293">
        <f t="shared" si="1156"/>
        <v>43</v>
      </c>
      <c r="DM384" s="294">
        <f t="shared" si="1156"/>
        <v>43</v>
      </c>
      <c r="DN384" s="652">
        <f t="shared" si="1156"/>
        <v>0</v>
      </c>
      <c r="DO384" s="293">
        <f t="shared" si="1156"/>
        <v>48</v>
      </c>
      <c r="DP384" s="293">
        <f t="shared" si="1156"/>
        <v>45</v>
      </c>
      <c r="DQ384" s="294">
        <f t="shared" si="1156"/>
        <v>45</v>
      </c>
      <c r="DR384" s="3"/>
    </row>
    <row r="385" spans="1:122" s="67" customFormat="1" x14ac:dyDescent="0.25">
      <c r="A385" s="269" t="s">
        <v>141</v>
      </c>
      <c r="B385" s="650">
        <f>COUNTIF(B14:B379,"&gt;=1000")</f>
        <v>8</v>
      </c>
      <c r="C385" s="296"/>
      <c r="D385" s="304"/>
      <c r="E385" s="298"/>
      <c r="F385" s="293">
        <f>COUNTIF(F14:F379,"&gt;=5000")</f>
        <v>140</v>
      </c>
      <c r="G385" s="303"/>
      <c r="H385" s="304"/>
      <c r="I385" s="292"/>
      <c r="J385" s="298"/>
      <c r="K385" s="651"/>
      <c r="L385" s="304"/>
      <c r="M385" s="298"/>
      <c r="N385" s="298"/>
      <c r="O385" s="293">
        <f>COUNTIF(O14:O379,"&gt;=4000")</f>
        <v>162</v>
      </c>
      <c r="P385" s="303"/>
      <c r="Q385" s="304"/>
      <c r="R385" s="298"/>
      <c r="S385" s="293">
        <f>COUNTIF(S14:S379,"&gt;=500")</f>
        <v>10</v>
      </c>
      <c r="T385" s="303"/>
      <c r="U385" s="652">
        <f>COUNTIF(U14:U379,"&gt;=1000")</f>
        <v>0</v>
      </c>
      <c r="V385" s="303">
        <f>COUNTIF(V14:V379,"&gt;=1000")</f>
        <v>0</v>
      </c>
      <c r="W385" s="653"/>
      <c r="X385" s="304"/>
      <c r="Y385" s="298"/>
      <c r="Z385" s="293">
        <f>COUNTIF(Z14:Z379,"&gt;=1500")</f>
        <v>11</v>
      </c>
      <c r="AA385" s="303"/>
      <c r="AB385" s="304"/>
      <c r="AC385" s="292"/>
      <c r="AD385" s="298"/>
      <c r="AE385" s="293">
        <f>COUNTIF(AE14:AE379,"&gt;=55")</f>
        <v>30</v>
      </c>
      <c r="AF385" s="303"/>
      <c r="AG385" s="304"/>
      <c r="AH385" s="292"/>
      <c r="AI385" s="293">
        <f>COUNTIF(AI14:AI379,"&gt;=15")</f>
        <v>3</v>
      </c>
      <c r="AJ385" s="303"/>
      <c r="AK385" s="881"/>
      <c r="AL385" s="874"/>
      <c r="AM385" s="303"/>
      <c r="AN385" s="640"/>
      <c r="AO385" s="277"/>
      <c r="AP385" s="706"/>
      <c r="AQ385" s="712"/>
      <c r="AR385" s="709"/>
      <c r="AS385" s="275"/>
      <c r="AT385" s="275"/>
      <c r="AU385" s="715"/>
      <c r="AV385" s="718"/>
      <c r="AW385" s="724"/>
      <c r="AX385" s="721"/>
      <c r="AY385" s="188"/>
      <c r="AZ385" s="286"/>
      <c r="BA385" s="293">
        <f>COUNTIF(BA19:BA379,"&gt;=50")</f>
        <v>21</v>
      </c>
      <c r="BB385" s="281"/>
      <c r="BC385" s="287"/>
      <c r="BD385" s="286"/>
      <c r="BE385" s="293">
        <f>COUNTIF(BE19:BE379,"&gt;=5")</f>
        <v>0</v>
      </c>
      <c r="BF385" s="281"/>
      <c r="BG385" s="287"/>
      <c r="BH385" s="286"/>
      <c r="BI385" s="281"/>
      <c r="BJ385" s="287"/>
      <c r="BK385" s="286"/>
      <c r="BL385" s="293">
        <f>COUNTIF(BL19:BL379,"&gt;=3")</f>
        <v>1</v>
      </c>
      <c r="BM385" s="281"/>
      <c r="BN385" s="287"/>
      <c r="BO385" s="286"/>
      <c r="BP385" s="293">
        <f>COUNTIF(BP19:BP379,"&gt;=60")</f>
        <v>30</v>
      </c>
      <c r="BQ385" s="281"/>
      <c r="BR385" s="287"/>
      <c r="BS385" s="286"/>
      <c r="BT385" s="293">
        <f>COUNTIF(BT19:BT379,"&gt;=40")</f>
        <v>1</v>
      </c>
      <c r="BU385" s="281"/>
      <c r="BV385" s="287"/>
      <c r="BW385" s="286"/>
      <c r="BX385" s="293">
        <f>COUNTIF(BX19:BX379,"&gt;=30")</f>
        <v>0</v>
      </c>
      <c r="BY385" s="281"/>
      <c r="BZ385" s="287"/>
      <c r="CA385" s="286"/>
      <c r="CB385" s="293">
        <f>COUNTIF(CB19:CB379,"&gt;=0,30")</f>
        <v>3</v>
      </c>
      <c r="CC385" s="281"/>
      <c r="CD385" s="287"/>
      <c r="CE385" s="286"/>
      <c r="CF385" s="293">
        <f>COUNTIF(CF19:CF379,"&gt;=90")</f>
        <v>33</v>
      </c>
      <c r="CG385" s="281"/>
      <c r="CH385" s="287"/>
      <c r="CI385" s="286"/>
      <c r="CJ385" s="293">
        <f>COUNTIF(CJ19:CJ379,"&gt;=3")</f>
        <v>0</v>
      </c>
      <c r="CK385" s="281"/>
      <c r="CL385" s="287"/>
      <c r="CM385" s="286"/>
      <c r="CN385" s="293">
        <f>COUNTIF(CN19:CN379,"&gt;=0,3")</f>
        <v>0</v>
      </c>
      <c r="CO385" s="666"/>
      <c r="CP385" s="303"/>
      <c r="CQ385" s="286"/>
      <c r="CR385" s="293">
        <f>COUNTIF(CR19:CR379,"&gt;=0,1")</f>
        <v>1</v>
      </c>
      <c r="CS385" s="303">
        <f>COUNTIF(CS19:CS379,"&gt;=3")</f>
        <v>0</v>
      </c>
      <c r="CT385" s="286"/>
      <c r="CU385" s="293">
        <f>COUNTIF(CU19:CU379,"&gt;=0,3")</f>
        <v>0</v>
      </c>
      <c r="CV385" s="666"/>
      <c r="CW385" s="303"/>
      <c r="CX385" s="286"/>
      <c r="CY385" s="293">
        <f>COUNTIF(CY19:CY379,"&gt;=2")</f>
        <v>0</v>
      </c>
      <c r="CZ385" s="290"/>
      <c r="DA385" s="291"/>
      <c r="DB385" s="652">
        <f>COUNTIF(DB19:DB379,"&gt;=3")</f>
        <v>0</v>
      </c>
      <c r="DC385" s="293"/>
      <c r="DD385" s="293"/>
      <c r="DE385" s="294"/>
      <c r="DF385" s="652">
        <f>COUNTIF(DF19:DF379,"&gt;=3")</f>
        <v>0</v>
      </c>
      <c r="DG385" s="293">
        <f>COUNTIF(DG19:DG379,"&gt;=2")</f>
        <v>0</v>
      </c>
      <c r="DH385" s="666"/>
      <c r="DI385" s="303"/>
      <c r="DJ385" s="652">
        <f>COUNTIF(DJ19:DJ379,"&gt;=3")</f>
        <v>0</v>
      </c>
      <c r="DK385" s="293">
        <f>COUNTIF(DK19:DK379,"&gt;=0,2")</f>
        <v>0</v>
      </c>
      <c r="DL385" s="302"/>
      <c r="DM385" s="303"/>
      <c r="DN385" s="652">
        <f>COUNTIF(DN19:DN379,"&gt;=3")</f>
        <v>0</v>
      </c>
      <c r="DO385" s="293">
        <f>COUNTIF(DO19:DO379,"&gt;=2")</f>
        <v>1</v>
      </c>
      <c r="DP385" s="302"/>
      <c r="DQ385" s="303"/>
      <c r="DR385" s="3"/>
    </row>
    <row r="386" spans="1:122" s="67" customFormat="1" ht="15.75" thickBot="1" x14ac:dyDescent="0.3">
      <c r="A386" s="272" t="s">
        <v>142</v>
      </c>
      <c r="B386" s="278"/>
      <c r="C386" s="278"/>
      <c r="D386" s="654"/>
      <c r="E386" s="655"/>
      <c r="F386" s="656"/>
      <c r="G386" s="657"/>
      <c r="H386" s="654"/>
      <c r="I386" s="655"/>
      <c r="J386" s="655"/>
      <c r="K386" s="658"/>
      <c r="L386" s="654"/>
      <c r="M386" s="655"/>
      <c r="N386" s="655"/>
      <c r="O386" s="280"/>
      <c r="P386" s="279"/>
      <c r="Q386" s="654"/>
      <c r="R386" s="655"/>
      <c r="S386" s="656"/>
      <c r="T386" s="657"/>
      <c r="U386" s="659"/>
      <c r="V386" s="657"/>
      <c r="W386" s="660"/>
      <c r="X386" s="654"/>
      <c r="Y386" s="655"/>
      <c r="Z386" s="661">
        <f>COUNTIF(Z20:Z380,"&gt;=2500")</f>
        <v>5</v>
      </c>
      <c r="AA386" s="657"/>
      <c r="AB386" s="654"/>
      <c r="AC386" s="662"/>
      <c r="AD386" s="655"/>
      <c r="AE386" s="661">
        <f>COUNTIF(AE20:AE380,"&gt;=110")</f>
        <v>6</v>
      </c>
      <c r="AF386" s="657"/>
      <c r="AG386" s="654"/>
      <c r="AH386" s="662"/>
      <c r="AI386" s="661">
        <f>COUNTIF(AI20:AI380,"&gt;=40")</f>
        <v>2</v>
      </c>
      <c r="AJ386" s="657"/>
      <c r="AK386" s="876"/>
      <c r="AL386" s="875"/>
      <c r="AM386" s="657"/>
      <c r="AN386" s="641">
        <f>COUNTIF(AN20:AN380,"&gt;=1000")</f>
        <v>0</v>
      </c>
      <c r="AO386" s="283"/>
      <c r="AP386" s="707">
        <f>COUNTIF(AP20:AP380,"&gt;=1000")</f>
        <v>0</v>
      </c>
      <c r="AQ386" s="713"/>
      <c r="AR386" s="710"/>
      <c r="AS386" s="284"/>
      <c r="AT386" s="284"/>
      <c r="AU386" s="716"/>
      <c r="AV386" s="719"/>
      <c r="AW386" s="725"/>
      <c r="AX386" s="722"/>
      <c r="AY386" s="188"/>
      <c r="AZ386" s="288"/>
      <c r="BA386" s="280"/>
      <c r="BB386" s="280"/>
      <c r="BC386" s="279"/>
      <c r="BD386" s="288"/>
      <c r="BE386" s="280"/>
      <c r="BF386" s="280"/>
      <c r="BG386" s="279"/>
      <c r="BH386" s="288"/>
      <c r="BI386" s="280"/>
      <c r="BJ386" s="279"/>
      <c r="BK386" s="288"/>
      <c r="BL386" s="280"/>
      <c r="BM386" s="280"/>
      <c r="BN386" s="279"/>
      <c r="BO386" s="288"/>
      <c r="BP386" s="280"/>
      <c r="BQ386" s="280"/>
      <c r="BR386" s="279"/>
      <c r="BS386" s="288"/>
      <c r="BT386" s="280"/>
      <c r="BU386" s="280"/>
      <c r="BV386" s="279"/>
      <c r="BW386" s="288"/>
      <c r="BX386" s="280"/>
      <c r="BY386" s="280"/>
      <c r="BZ386" s="279"/>
      <c r="CA386" s="288"/>
      <c r="CB386" s="280"/>
      <c r="CC386" s="280"/>
      <c r="CD386" s="279"/>
      <c r="CE386" s="288"/>
      <c r="CF386" s="280"/>
      <c r="CG386" s="280"/>
      <c r="CH386" s="279"/>
      <c r="CI386" s="288"/>
      <c r="CJ386" s="661">
        <f>COUNTIF(CJ19:CJ379,"&gt;=5")</f>
        <v>0</v>
      </c>
      <c r="CK386" s="280"/>
      <c r="CL386" s="279"/>
      <c r="CM386" s="288"/>
      <c r="CN386" s="661">
        <f>COUNTIF(CN19:CN379,"&gt;=3")</f>
        <v>0</v>
      </c>
      <c r="CO386" s="289"/>
      <c r="CP386" s="279"/>
      <c r="CQ386" s="288"/>
      <c r="CR386" s="661">
        <f>COUNTIF(CR19:CR379,"&gt;=0,1")</f>
        <v>1</v>
      </c>
      <c r="CS386" s="279"/>
      <c r="CT386" s="288"/>
      <c r="CU386" s="661">
        <f>COUNTIF(CU19:CU379,"&gt;=2")</f>
        <v>0</v>
      </c>
      <c r="CV386" s="289"/>
      <c r="CW386" s="279"/>
      <c r="CX386" s="288"/>
      <c r="CY386" s="661">
        <f>COUNTIF(CY19:CY379,"&gt;=5")</f>
        <v>0</v>
      </c>
      <c r="CZ386" s="667"/>
      <c r="DA386" s="657"/>
      <c r="DB386" s="659">
        <f>COUNTIF(DB19:DB379,"&gt;=5")</f>
        <v>0</v>
      </c>
      <c r="DC386" s="661">
        <f>COUNTIF(DC19:DC379,"&gt;=1")</f>
        <v>0</v>
      </c>
      <c r="DD386" s="661"/>
      <c r="DE386" s="279"/>
      <c r="DF386" s="659">
        <f>COUNTIF(DF19:DF379,"&gt;=5")</f>
        <v>0</v>
      </c>
      <c r="DG386" s="661">
        <f>COUNTIF(DG19:DG379,"&gt;=5")</f>
        <v>0</v>
      </c>
      <c r="DH386" s="289"/>
      <c r="DI386" s="279"/>
      <c r="DJ386" s="659">
        <f>COUNTIF(DJ19:DJ379,"&gt;=5")</f>
        <v>0</v>
      </c>
      <c r="DK386" s="661">
        <f>COUNTIF(DK19:DK379,"&gt;=1")</f>
        <v>0</v>
      </c>
      <c r="DL386" s="656"/>
      <c r="DM386" s="657"/>
      <c r="DN386" s="659">
        <f>COUNTIF(DN19:DN379,"&gt;=5")</f>
        <v>0</v>
      </c>
      <c r="DO386" s="661">
        <f>COUNTIF(DO19:DO379,"&gt;=5")</f>
        <v>0</v>
      </c>
      <c r="DP386" s="656"/>
      <c r="DQ386" s="657">
        <f>COUNTIF(DQ19:DQ379,"&gt;=5")</f>
        <v>0</v>
      </c>
      <c r="DR386" s="3"/>
    </row>
    <row r="387" spans="1:122" x14ac:dyDescent="0.25">
      <c r="AY387" s="188"/>
    </row>
    <row r="388" spans="1:122" x14ac:dyDescent="0.25">
      <c r="AY388" s="188"/>
    </row>
  </sheetData>
  <mergeCells count="201">
    <mergeCell ref="AZ6:CH6"/>
    <mergeCell ref="X10:AA10"/>
    <mergeCell ref="AB10:AF10"/>
    <mergeCell ref="AG10:AJ10"/>
    <mergeCell ref="AL10:AM10"/>
    <mergeCell ref="CQ9:CS9"/>
    <mergeCell ref="CI6:DQ6"/>
    <mergeCell ref="CE9:CH9"/>
    <mergeCell ref="CI9:CL9"/>
    <mergeCell ref="CM9:CP9"/>
    <mergeCell ref="CE8:CF8"/>
    <mergeCell ref="CE7:CH7"/>
    <mergeCell ref="CT9:CW9"/>
    <mergeCell ref="CX9:DA9"/>
    <mergeCell ref="DB9:DE9"/>
    <mergeCell ref="CM7:CP7"/>
    <mergeCell ref="CQ7:CS7"/>
    <mergeCell ref="CX8:CY8"/>
    <mergeCell ref="CT8:CU8"/>
    <mergeCell ref="AN6:AP6"/>
    <mergeCell ref="CA9:CD9"/>
    <mergeCell ref="CA7:CD7"/>
    <mergeCell ref="BO10:BR10"/>
    <mergeCell ref="CM10:CP10"/>
    <mergeCell ref="BD13:BG13"/>
    <mergeCell ref="BK13:BN13"/>
    <mergeCell ref="BO13:BR13"/>
    <mergeCell ref="D11:G11"/>
    <mergeCell ref="H11:K11"/>
    <mergeCell ref="L11:P11"/>
    <mergeCell ref="Q11:T11"/>
    <mergeCell ref="BD8:BE8"/>
    <mergeCell ref="X9:AA9"/>
    <mergeCell ref="AB9:AF9"/>
    <mergeCell ref="AG9:AJ9"/>
    <mergeCell ref="AL9:AM9"/>
    <mergeCell ref="W7:W8"/>
    <mergeCell ref="AB7:AF7"/>
    <mergeCell ref="AL7:AM7"/>
    <mergeCell ref="U10:V10"/>
    <mergeCell ref="Q12:T12"/>
    <mergeCell ref="U12:V12"/>
    <mergeCell ref="AZ9:BC9"/>
    <mergeCell ref="D13:G13"/>
    <mergeCell ref="H13:K13"/>
    <mergeCell ref="AN7:AN8"/>
    <mergeCell ref="AO7:AO8"/>
    <mergeCell ref="AP7:AP8"/>
    <mergeCell ref="B6:V6"/>
    <mergeCell ref="W6:AM6"/>
    <mergeCell ref="Q7:R7"/>
    <mergeCell ref="C7:C8"/>
    <mergeCell ref="X7:Y7"/>
    <mergeCell ref="AG7:AH7"/>
    <mergeCell ref="D9:G9"/>
    <mergeCell ref="H9:K9"/>
    <mergeCell ref="L9:P9"/>
    <mergeCell ref="Q9:T9"/>
    <mergeCell ref="D7:G7"/>
    <mergeCell ref="H7:K7"/>
    <mergeCell ref="L7:P7"/>
    <mergeCell ref="U7:V7"/>
    <mergeCell ref="U9:V9"/>
    <mergeCell ref="CX12:DA12"/>
    <mergeCell ref="CA8:CB8"/>
    <mergeCell ref="B1:M1"/>
    <mergeCell ref="BW13:BZ13"/>
    <mergeCell ref="CA13:CD13"/>
    <mergeCell ref="X13:AA13"/>
    <mergeCell ref="AB13:AF13"/>
    <mergeCell ref="AG13:AJ13"/>
    <mergeCell ref="AL12:AM12"/>
    <mergeCell ref="AL13:AM13"/>
    <mergeCell ref="AB12:AF12"/>
    <mergeCell ref="BH13:BJ13"/>
    <mergeCell ref="BS13:BV13"/>
    <mergeCell ref="AW8:AW13"/>
    <mergeCell ref="AX8:AX13"/>
    <mergeCell ref="BK8:BL8"/>
    <mergeCell ref="AZ8:BA8"/>
    <mergeCell ref="AZ12:BC12"/>
    <mergeCell ref="BD12:BG12"/>
    <mergeCell ref="AZ13:BC13"/>
    <mergeCell ref="BH10:BJ10"/>
    <mergeCell ref="BK10:BN10"/>
    <mergeCell ref="D10:G10"/>
    <mergeCell ref="H10:K10"/>
    <mergeCell ref="CI10:CL10"/>
    <mergeCell ref="AZ7:BC7"/>
    <mergeCell ref="CI7:CL7"/>
    <mergeCell ref="BO8:BP8"/>
    <mergeCell ref="BS8:BT8"/>
    <mergeCell ref="BW8:BX8"/>
    <mergeCell ref="BH8:BI8"/>
    <mergeCell ref="CM8:CN8"/>
    <mergeCell ref="CQ8:CR8"/>
    <mergeCell ref="BH7:BJ7"/>
    <mergeCell ref="BO7:BR7"/>
    <mergeCell ref="BD7:BG7"/>
    <mergeCell ref="BS7:BV7"/>
    <mergeCell ref="BW7:BZ7"/>
    <mergeCell ref="BK7:BN7"/>
    <mergeCell ref="BD9:BG9"/>
    <mergeCell ref="BH9:BJ9"/>
    <mergeCell ref="BK9:BN9"/>
    <mergeCell ref="CI8:CJ8"/>
    <mergeCell ref="CI13:CL13"/>
    <mergeCell ref="CM13:CP13"/>
    <mergeCell ref="CQ13:CS13"/>
    <mergeCell ref="AG11:AJ11"/>
    <mergeCell ref="AG12:AJ12"/>
    <mergeCell ref="CE13:CH13"/>
    <mergeCell ref="AL11:AM11"/>
    <mergeCell ref="X12:AA12"/>
    <mergeCell ref="AB11:AF11"/>
    <mergeCell ref="CE11:CH11"/>
    <mergeCell ref="CQ12:CS12"/>
    <mergeCell ref="AR9:AU11"/>
    <mergeCell ref="BS10:BV10"/>
    <mergeCell ref="BS11:BV11"/>
    <mergeCell ref="CQ10:CS10"/>
    <mergeCell ref="BO9:BR9"/>
    <mergeCell ref="BS9:BV9"/>
    <mergeCell ref="BW9:BZ9"/>
    <mergeCell ref="BW12:BZ12"/>
    <mergeCell ref="CA12:CD12"/>
    <mergeCell ref="BK12:BN12"/>
    <mergeCell ref="BO12:BR12"/>
    <mergeCell ref="CE10:CH10"/>
    <mergeCell ref="BD10:BG10"/>
    <mergeCell ref="CT13:CW13"/>
    <mergeCell ref="CX13:DA13"/>
    <mergeCell ref="CT12:CW12"/>
    <mergeCell ref="BW10:BZ10"/>
    <mergeCell ref="CA10:CD10"/>
    <mergeCell ref="BS12:BV12"/>
    <mergeCell ref="D12:G12"/>
    <mergeCell ref="CM12:CP12"/>
    <mergeCell ref="AR12:AU13"/>
    <mergeCell ref="L10:P10"/>
    <mergeCell ref="Q10:T10"/>
    <mergeCell ref="H12:K12"/>
    <mergeCell ref="L12:P12"/>
    <mergeCell ref="AZ10:BC10"/>
    <mergeCell ref="CA11:CD11"/>
    <mergeCell ref="CE12:CH12"/>
    <mergeCell ref="BW11:BZ11"/>
    <mergeCell ref="U11:V11"/>
    <mergeCell ref="L13:P13"/>
    <mergeCell ref="Q13:T13"/>
    <mergeCell ref="U13:V13"/>
    <mergeCell ref="CI11:CL11"/>
    <mergeCell ref="CM11:CP11"/>
    <mergeCell ref="CQ11:CS11"/>
    <mergeCell ref="DJ7:DM7"/>
    <mergeCell ref="DN7:DQ7"/>
    <mergeCell ref="DJ11:DM11"/>
    <mergeCell ref="DN11:DQ11"/>
    <mergeCell ref="CT7:CW7"/>
    <mergeCell ref="CX7:DA7"/>
    <mergeCell ref="CT11:CW11"/>
    <mergeCell ref="CX11:DA11"/>
    <mergeCell ref="DB11:DE11"/>
    <mergeCell ref="DF11:DI11"/>
    <mergeCell ref="DB8:DC8"/>
    <mergeCell ref="DF8:DG8"/>
    <mergeCell ref="DJ8:DK8"/>
    <mergeCell ref="DN8:DO8"/>
    <mergeCell ref="DJ9:DM9"/>
    <mergeCell ref="DN9:DQ9"/>
    <mergeCell ref="DN10:DQ10"/>
    <mergeCell ref="DJ10:DM10"/>
    <mergeCell ref="DF10:DI10"/>
    <mergeCell ref="DB7:DE7"/>
    <mergeCell ref="CT10:CW10"/>
    <mergeCell ref="CX10:DA10"/>
    <mergeCell ref="DB10:DE10"/>
    <mergeCell ref="DR8:DR13"/>
    <mergeCell ref="DR6:DR7"/>
    <mergeCell ref="DF7:DI7"/>
    <mergeCell ref="DB13:DE13"/>
    <mergeCell ref="DF13:DI13"/>
    <mergeCell ref="DJ13:DM13"/>
    <mergeCell ref="DN13:DQ13"/>
    <mergeCell ref="X11:AA11"/>
    <mergeCell ref="DB12:DE12"/>
    <mergeCell ref="DF12:DI12"/>
    <mergeCell ref="DJ12:DM12"/>
    <mergeCell ref="DN12:DQ12"/>
    <mergeCell ref="BH12:BJ12"/>
    <mergeCell ref="BH11:BJ11"/>
    <mergeCell ref="CI12:CL12"/>
    <mergeCell ref="AQ6:AQ13"/>
    <mergeCell ref="AV6:AV13"/>
    <mergeCell ref="AW6:AX7"/>
    <mergeCell ref="AR6:AU7"/>
    <mergeCell ref="AZ11:BC11"/>
    <mergeCell ref="BD11:BG11"/>
    <mergeCell ref="BK11:BN11"/>
    <mergeCell ref="BO11:BR11"/>
    <mergeCell ref="DF9:DI9"/>
  </mergeCells>
  <conditionalFormatting sqref="CU134:CU162 BL345:BL378 BL15:BL322">
    <cfRule type="cellIs" dxfId="144" priority="626" stopIfTrue="1" operator="greaterThanOrEqual">
      <formula>$BK$9</formula>
    </cfRule>
  </conditionalFormatting>
  <conditionalFormatting sqref="BX15:BX323 BX329:BX330 BX333:BX337 BX339:BX378">
    <cfRule type="cellIs" dxfId="143" priority="620" stopIfTrue="1" operator="greaterThanOrEqual">
      <formula>$BW$9</formula>
    </cfRule>
  </conditionalFormatting>
  <conditionalFormatting sqref="BT15:BT323 BT328:BT330 BT333:BT337 BT339:BT378">
    <cfRule type="cellIs" dxfId="142" priority="617" stopIfTrue="1" operator="greaterThanOrEqual">
      <formula>$BS$9</formula>
    </cfRule>
  </conditionalFormatting>
  <conditionalFormatting sqref="CB15:CB337 CB339:CB378">
    <cfRule type="cellIs" dxfId="141" priority="612" stopIfTrue="1" operator="greaterThanOrEqual">
      <formula>$CA$9</formula>
    </cfRule>
  </conditionalFormatting>
  <conditionalFormatting sqref="BE15:BE378">
    <cfRule type="cellIs" dxfId="140" priority="658" stopIfTrue="1" operator="greaterThanOrEqual">
      <formula>$BD$9</formula>
    </cfRule>
  </conditionalFormatting>
  <conditionalFormatting sqref="CJ15:CJ378">
    <cfRule type="cellIs" dxfId="139" priority="526" stopIfTrue="1" operator="greaterThanOrEqual">
      <formula>$CI$9</formula>
    </cfRule>
    <cfRule type="cellIs" dxfId="138" priority="527" stopIfTrue="1" operator="greaterThanOrEqual">
      <formula>$CI$10</formula>
    </cfRule>
  </conditionalFormatting>
  <conditionalFormatting sqref="CR15:CR378">
    <cfRule type="cellIs" dxfId="137" priority="507" stopIfTrue="1" operator="greaterThanOrEqual">
      <formula>$CQ$9</formula>
    </cfRule>
  </conditionalFormatting>
  <conditionalFormatting sqref="CU15:CU323 CU327:CU378">
    <cfRule type="cellIs" dxfId="136" priority="504" stopIfTrue="1" operator="greaterThanOrEqual">
      <formula>$CT$9</formula>
    </cfRule>
    <cfRule type="cellIs" dxfId="135" priority="505" stopIfTrue="1" operator="greaterThanOrEqual">
      <formula>$CT$10</formula>
    </cfRule>
  </conditionalFormatting>
  <conditionalFormatting sqref="CY15:CY323 CY327:CY330 CY333:CY337 CY340:CY378">
    <cfRule type="cellIs" dxfId="134" priority="499" stopIfTrue="1" operator="greaterThanOrEqual">
      <formula>$CX$9</formula>
    </cfRule>
    <cfRule type="cellIs" dxfId="133" priority="500" stopIfTrue="1" operator="greaterThanOrEqual">
      <formula>$CX$10</formula>
    </cfRule>
  </conditionalFormatting>
  <conditionalFormatting sqref="DC15:DC323 DC327:DC378">
    <cfRule type="cellIs" dxfId="132" priority="495" stopIfTrue="1" operator="greaterThanOrEqual">
      <formula>$DB$9</formula>
    </cfRule>
  </conditionalFormatting>
  <conditionalFormatting sqref="DG15:DG323 DG327:DG378">
    <cfRule type="cellIs" dxfId="131" priority="488" stopIfTrue="1" operator="greaterThanOrEqual">
      <formula>$DF$10</formula>
    </cfRule>
  </conditionalFormatting>
  <conditionalFormatting sqref="AE196:AE379 AE15:AE194">
    <cfRule type="cellIs" dxfId="130" priority="565" stopIfTrue="1" operator="greaterThanOrEqual">
      <formula>$AB$9</formula>
    </cfRule>
    <cfRule type="cellIs" dxfId="129" priority="566" stopIfTrue="1" operator="greaterThanOrEqual">
      <formula>$AB$10</formula>
    </cfRule>
  </conditionalFormatting>
  <conditionalFormatting sqref="DG379">
    <cfRule type="cellIs" dxfId="128" priority="393" stopIfTrue="1" operator="greaterThanOrEqual">
      <formula>$DF$9</formula>
    </cfRule>
  </conditionalFormatting>
  <conditionalFormatting sqref="O15:O194 O196:O379">
    <cfRule type="cellIs" dxfId="127" priority="665" stopIfTrue="1" operator="greaterThanOrEqual">
      <formula>$L$9</formula>
    </cfRule>
  </conditionalFormatting>
  <conditionalFormatting sqref="S15:S194 S196:S379">
    <cfRule type="cellIs" dxfId="126" priority="666" stopIfTrue="1" operator="greaterThanOrEqual">
      <formula>$Q$9</formula>
    </cfRule>
  </conditionalFormatting>
  <conditionalFormatting sqref="B15:B194 B196:B379">
    <cfRule type="cellIs" dxfId="125" priority="275" operator="greaterThanOrEqual">
      <formula>$B$9</formula>
    </cfRule>
  </conditionalFormatting>
  <conditionalFormatting sqref="Z196:Z379 Z15:Z194">
    <cfRule type="cellIs" dxfId="124" priority="272" stopIfTrue="1" operator="greaterThanOrEqual">
      <formula>$X$9</formula>
    </cfRule>
    <cfRule type="cellIs" dxfId="123" priority="273" stopIfTrue="1" operator="greaterThanOrEqual">
      <formula>$X$10</formula>
    </cfRule>
  </conditionalFormatting>
  <conditionalFormatting sqref="AI15:AI194 AI196:AI379">
    <cfRule type="cellIs" dxfId="122" priority="270" stopIfTrue="1" operator="greaterThanOrEqual">
      <formula>$AG$9</formula>
    </cfRule>
    <cfRule type="cellIs" dxfId="121" priority="271" stopIfTrue="1" operator="greaterThanOrEqual">
      <formula>$AG$10</formula>
    </cfRule>
  </conditionalFormatting>
  <conditionalFormatting sqref="F15:F194 F196:F379">
    <cfRule type="cellIs" dxfId="120" priority="187" operator="greaterThanOrEqual">
      <formula>$D$9</formula>
    </cfRule>
  </conditionalFormatting>
  <conditionalFormatting sqref="BI15:BI379">
    <cfRule type="cellIs" dxfId="119" priority="186" operator="greaterThanOrEqual">
      <formula>$BH$9</formula>
    </cfRule>
  </conditionalFormatting>
  <conditionalFormatting sqref="BP15:BP323 BP328:BP330 BP334:BP337 BP339:BP379">
    <cfRule type="cellIs" dxfId="118" priority="183" operator="greaterThanOrEqual">
      <formula>$BO$9</formula>
    </cfRule>
  </conditionalFormatting>
  <conditionalFormatting sqref="DC15:DC323 DC327:DC379">
    <cfRule type="cellIs" dxfId="117" priority="179" operator="greaterThanOrEqual">
      <formula>$DB$10</formula>
    </cfRule>
  </conditionalFormatting>
  <conditionalFormatting sqref="AQ380:AX380 AQ382:AX386 AR381:AX381 O376:AC376 O15:P194 N15:N376 Q15:Q375 AE15:AX15 AE196:AF376 B377:AF378 AG17:AG378 R15:AD86 B379:AX379 R87:AA87 B15:M194 R88:AC194 AZ15:BA379 AH17:AU164 AE16:AU16 BC15:BE379 CL15:CN379 AE17:AF194 AH165:AX194 O196:P375 AH196:AX222 AH223:AW223 AV16:AX164 BN15:BP318 BO328:BP330 BO334:BP337 BO338 BN345:BP379 BK15:BL318 BK345:BL379 CD15:CF323 CD324:CE326 CD327:CF330 CD334:CF337 CD339:CF379 BR15:BT320 BS328:BT330 BS331:BS332 BS333:BT337 BV15:BX320 BW329:BX330 BW331:BW332 BW333:BX337 BO339:BP344 BK319:BK344 BO319:BP323 BL319:BL322 BN319:BN344 BS321:BT323 BR321:BR337 BW321:BX323 BV321:BV337 BZ15:CB337 CH15:CJ379 BO324:BO327 BS324:BS327 BW324:BW328 BO331:BO333 CD331:CE333 BZ339:CB379 BV339:BX379 BR339:BT379 CT15:CU323 CW15:CY323 CW327:CY330 CW331:CX332 CW333:CY337 CW340:CY379 DM15:DO323 DM327:DO379 DQ15:DQ323 DA15:DC323 DA327:DC379 DI15:DK323 DE15:DG323 DE327:DG379 DI327:DK379 DQ327:DQ379 CT327:CU379 CT324:CT326 CW338:CX339 AH224:AX378 BG15:BI379 CP15:CR379 B196:M376 AD88:AD377 R196:AC375">
    <cfRule type="cellIs" dxfId="116" priority="175" operator="equal">
      <formula>0</formula>
    </cfRule>
  </conditionalFormatting>
  <conditionalFormatting sqref="BA15:BA379">
    <cfRule type="cellIs" dxfId="115" priority="174" operator="greaterThanOrEqual">
      <formula>$AZ$9</formula>
    </cfRule>
  </conditionalFormatting>
  <conditionalFormatting sqref="CR15:CR379">
    <cfRule type="cellIs" dxfId="114" priority="173" operator="equal">
      <formula>0+$CQ$10</formula>
    </cfRule>
  </conditionalFormatting>
  <conditionalFormatting sqref="CN15:CN379">
    <cfRule type="cellIs" dxfId="113" priority="169" operator="greaterThanOrEqual">
      <formula>$CM$10</formula>
    </cfRule>
    <cfRule type="cellIs" dxfId="112" priority="170" operator="greaterThanOrEqual">
      <formula>$CM$9</formula>
    </cfRule>
  </conditionalFormatting>
  <conditionalFormatting sqref="CF15:CF323 CF327:CF330 CF334:CF337 CF339:CF379">
    <cfRule type="cellIs" dxfId="111" priority="168" operator="greaterThanOrEqual">
      <formula>$CE$9</formula>
    </cfRule>
  </conditionalFormatting>
  <conditionalFormatting sqref="B380:AP380 B381:AQ381 B382:AP386">
    <cfRule type="cellIs" dxfId="110" priority="167" operator="equal">
      <formula>0</formula>
    </cfRule>
  </conditionalFormatting>
  <conditionalFormatting sqref="AZ380:DQ386">
    <cfRule type="cellIs" dxfId="109" priority="166" operator="equal">
      <formula>0</formula>
    </cfRule>
  </conditionalFormatting>
  <conditionalFormatting sqref="DR15:DR194 DR196:DR379">
    <cfRule type="cellIs" dxfId="108" priority="165" operator="equal">
      <formula>0</formula>
    </cfRule>
  </conditionalFormatting>
  <conditionalFormatting sqref="DK15:DK323 DK327:DK379">
    <cfRule type="cellIs" dxfId="107" priority="163" operator="greaterThanOrEqual">
      <formula>$DJ$10</formula>
    </cfRule>
    <cfRule type="cellIs" dxfId="106" priority="164" operator="greaterThanOrEqual">
      <formula>$DJ$9</formula>
    </cfRule>
  </conditionalFormatting>
  <conditionalFormatting sqref="DO15:DO323 DO327:DO379">
    <cfRule type="cellIs" dxfId="105" priority="161" operator="greaterThanOrEqual">
      <formula>$DN$10</formula>
    </cfRule>
    <cfRule type="cellIs" dxfId="104" priority="162" operator="greaterThanOrEqual">
      <formula>$DN$9</formula>
    </cfRule>
  </conditionalFormatting>
  <conditionalFormatting sqref="AE195">
    <cfRule type="cellIs" dxfId="103" priority="126" stopIfTrue="1" operator="greaterThanOrEqual">
      <formula>$AB$9</formula>
    </cfRule>
    <cfRule type="cellIs" dxfId="102" priority="127" stopIfTrue="1" operator="greaterThanOrEqual">
      <formula>$AB$10</formula>
    </cfRule>
  </conditionalFormatting>
  <conditionalFormatting sqref="O195">
    <cfRule type="cellIs" dxfId="101" priority="133" stopIfTrue="1" operator="greaterThanOrEqual">
      <formula>$L$9</formula>
    </cfRule>
  </conditionalFormatting>
  <conditionalFormatting sqref="S195">
    <cfRule type="cellIs" dxfId="100" priority="134" stopIfTrue="1" operator="greaterThanOrEqual">
      <formula>$Q$9</formula>
    </cfRule>
  </conditionalFormatting>
  <conditionalFormatting sqref="B195">
    <cfRule type="cellIs" dxfId="99" priority="118" operator="greaterThanOrEqual">
      <formula>$B$9</formula>
    </cfRule>
  </conditionalFormatting>
  <conditionalFormatting sqref="Z195">
    <cfRule type="cellIs" dxfId="98" priority="116" stopIfTrue="1" operator="greaterThanOrEqual">
      <formula>$X$9</formula>
    </cfRule>
    <cfRule type="cellIs" dxfId="97" priority="117" stopIfTrue="1" operator="greaterThanOrEqual">
      <formula>$X$10</formula>
    </cfRule>
  </conditionalFormatting>
  <conditionalFormatting sqref="AI195">
    <cfRule type="cellIs" dxfId="96" priority="114" stopIfTrue="1" operator="greaterThanOrEqual">
      <formula>$AG$9</formula>
    </cfRule>
    <cfRule type="cellIs" dxfId="95" priority="115" stopIfTrue="1" operator="greaterThanOrEqual">
      <formula>$AG$10</formula>
    </cfRule>
  </conditionalFormatting>
  <conditionalFormatting sqref="F195">
    <cfRule type="cellIs" dxfId="94" priority="113" operator="greaterThanOrEqual">
      <formula>$D$9</formula>
    </cfRule>
  </conditionalFormatting>
  <conditionalFormatting sqref="B195:M195 O195:P195 R195:AC195 AE195:AF195 AH195:AX195">
    <cfRule type="cellIs" dxfId="93" priority="109" operator="equal">
      <formula>0</formula>
    </cfRule>
  </conditionalFormatting>
  <conditionalFormatting sqref="DR195">
    <cfRule type="cellIs" dxfId="92" priority="103" operator="equal">
      <formula>0</formula>
    </cfRule>
  </conditionalFormatting>
  <conditionalFormatting sqref="BL14">
    <cfRule type="cellIs" dxfId="91" priority="95" stopIfTrue="1" operator="greaterThanOrEqual">
      <formula>$BK$9</formula>
    </cfRule>
  </conditionalFormatting>
  <conditionalFormatting sqref="BX14">
    <cfRule type="cellIs" dxfId="90" priority="94" stopIfTrue="1" operator="greaterThanOrEqual">
      <formula>$BW$9</formula>
    </cfRule>
  </conditionalFormatting>
  <conditionalFormatting sqref="BT14">
    <cfRule type="cellIs" dxfId="89" priority="93" stopIfTrue="1" operator="greaterThanOrEqual">
      <formula>$BS$9</formula>
    </cfRule>
  </conditionalFormatting>
  <conditionalFormatting sqref="CB14">
    <cfRule type="cellIs" dxfId="88" priority="92" stopIfTrue="1" operator="greaterThanOrEqual">
      <formula>$CA$9</formula>
    </cfRule>
  </conditionalFormatting>
  <conditionalFormatting sqref="BE14">
    <cfRule type="cellIs" dxfId="87" priority="96" stopIfTrue="1" operator="greaterThanOrEqual">
      <formula>$BD$9</formula>
    </cfRule>
  </conditionalFormatting>
  <conditionalFormatting sqref="CJ14">
    <cfRule type="cellIs" dxfId="86" priority="88" stopIfTrue="1" operator="greaterThanOrEqual">
      <formula>$CI$9</formula>
    </cfRule>
    <cfRule type="cellIs" dxfId="85" priority="89" stopIfTrue="1" operator="greaterThanOrEqual">
      <formula>$CI$10</formula>
    </cfRule>
  </conditionalFormatting>
  <conditionalFormatting sqref="CR14">
    <cfRule type="cellIs" dxfId="84" priority="87" stopIfTrue="1" operator="greaterThanOrEqual">
      <formula>$CQ$9</formula>
    </cfRule>
  </conditionalFormatting>
  <conditionalFormatting sqref="CU14">
    <cfRule type="cellIs" dxfId="83" priority="85" stopIfTrue="1" operator="greaterThanOrEqual">
      <formula>$CT$9</formula>
    </cfRule>
    <cfRule type="cellIs" dxfId="82" priority="86" stopIfTrue="1" operator="greaterThanOrEqual">
      <formula>$CT$10</formula>
    </cfRule>
  </conditionalFormatting>
  <conditionalFormatting sqref="CY14">
    <cfRule type="cellIs" dxfId="81" priority="83" stopIfTrue="1" operator="greaterThanOrEqual">
      <formula>$CX$9</formula>
    </cfRule>
    <cfRule type="cellIs" dxfId="80" priority="84" stopIfTrue="1" operator="greaterThanOrEqual">
      <formula>$CX$10</formula>
    </cfRule>
  </conditionalFormatting>
  <conditionalFormatting sqref="DC14">
    <cfRule type="cellIs" dxfId="79" priority="82" stopIfTrue="1" operator="greaterThanOrEqual">
      <formula>$DB$9</formula>
    </cfRule>
  </conditionalFormatting>
  <conditionalFormatting sqref="DG14">
    <cfRule type="cellIs" dxfId="78" priority="81" stopIfTrue="1" operator="greaterThanOrEqual">
      <formula>$DF$10</formula>
    </cfRule>
  </conditionalFormatting>
  <conditionalFormatting sqref="AE14">
    <cfRule type="cellIs" dxfId="77" priority="90" stopIfTrue="1" operator="greaterThanOrEqual">
      <formula>$AB$9</formula>
    </cfRule>
    <cfRule type="cellIs" dxfId="76" priority="91" stopIfTrue="1" operator="greaterThanOrEqual">
      <formula>$AB$10</formula>
    </cfRule>
  </conditionalFormatting>
  <conditionalFormatting sqref="O14">
    <cfRule type="cellIs" dxfId="75" priority="97" stopIfTrue="1" operator="greaterThanOrEqual">
      <formula>$L$9</formula>
    </cfRule>
  </conditionalFormatting>
  <conditionalFormatting sqref="S14">
    <cfRule type="cellIs" dxfId="74" priority="98" stopIfTrue="1" operator="greaterThanOrEqual">
      <formula>$Q$9</formula>
    </cfRule>
  </conditionalFormatting>
  <conditionalFormatting sqref="B14">
    <cfRule type="cellIs" dxfId="73" priority="80" operator="greaterThanOrEqual">
      <formula>$B$9</formula>
    </cfRule>
  </conditionalFormatting>
  <conditionalFormatting sqref="Z14">
    <cfRule type="cellIs" dxfId="72" priority="78" stopIfTrue="1" operator="greaterThanOrEqual">
      <formula>$X$9</formula>
    </cfRule>
    <cfRule type="cellIs" dxfId="71" priority="79" stopIfTrue="1" operator="greaterThanOrEqual">
      <formula>$X$10</formula>
    </cfRule>
  </conditionalFormatting>
  <conditionalFormatting sqref="AI14">
    <cfRule type="cellIs" dxfId="70" priority="76" stopIfTrue="1" operator="greaterThanOrEqual">
      <formula>$AG$9</formula>
    </cfRule>
    <cfRule type="cellIs" dxfId="69" priority="77" stopIfTrue="1" operator="greaterThanOrEqual">
      <formula>$AG$10</formula>
    </cfRule>
  </conditionalFormatting>
  <conditionalFormatting sqref="F14">
    <cfRule type="cellIs" dxfId="68" priority="75" operator="greaterThanOrEqual">
      <formula>$D$9</formula>
    </cfRule>
  </conditionalFormatting>
  <conditionalFormatting sqref="BI14">
    <cfRule type="cellIs" dxfId="67" priority="74" operator="greaterThanOrEqual">
      <formula>$BH$9</formula>
    </cfRule>
  </conditionalFormatting>
  <conditionalFormatting sqref="BP14">
    <cfRule type="cellIs" dxfId="66" priority="73" operator="greaterThanOrEqual">
      <formula>$BO$9</formula>
    </cfRule>
  </conditionalFormatting>
  <conditionalFormatting sqref="DC14">
    <cfRule type="cellIs" dxfId="65" priority="72" operator="greaterThanOrEqual">
      <formula>$DB$10</formula>
    </cfRule>
  </conditionalFormatting>
  <conditionalFormatting sqref="AZ14:DQ14 B14:AX14 BJ15:BJ379 BB15:BB379 BF15:BF379 CC15:CC337 CK15:CK379 CO15:CO379 CS15:CS379 CV15:CV323 DH15:DH323 DL15:DL323 BM15:BM379 BQ15:BQ337 BU15:BU337 BY15:BY337 CG15:CG379 BY339:BY379 BU339:BU379 BQ339:BQ379 CC339:CC379 CZ15:CZ323 DP15:DP323 DD15:DD323 DD327:DD379 DP327:DP379 CZ327:CZ379 DL327:DL379 DH327:DH379 CV327:CV379">
    <cfRule type="cellIs" dxfId="64" priority="71" operator="equal">
      <formula>0</formula>
    </cfRule>
  </conditionalFormatting>
  <conditionalFormatting sqref="BA14">
    <cfRule type="cellIs" dxfId="63" priority="70" operator="greaterThanOrEqual">
      <formula>$AZ$9</formula>
    </cfRule>
  </conditionalFormatting>
  <conditionalFormatting sqref="CR14">
    <cfRule type="cellIs" dxfId="62" priority="69" operator="equal">
      <formula>0+$CQ$10</formula>
    </cfRule>
  </conditionalFormatting>
  <conditionalFormatting sqref="CN14">
    <cfRule type="cellIs" dxfId="61" priority="67" operator="greaterThanOrEqual">
      <formula>$CM$10</formula>
    </cfRule>
    <cfRule type="cellIs" dxfId="60" priority="68" operator="greaterThanOrEqual">
      <formula>$CM$9</formula>
    </cfRule>
  </conditionalFormatting>
  <conditionalFormatting sqref="CF14">
    <cfRule type="cellIs" dxfId="59" priority="66" operator="greaterThanOrEqual">
      <formula>$CE$9</formula>
    </cfRule>
  </conditionalFormatting>
  <conditionalFormatting sqref="DR14">
    <cfRule type="cellIs" dxfId="58" priority="65" operator="equal">
      <formula>0</formula>
    </cfRule>
  </conditionalFormatting>
  <conditionalFormatting sqref="DK14">
    <cfRule type="cellIs" dxfId="57" priority="63" operator="greaterThanOrEqual">
      <formula>$DJ$10</formula>
    </cfRule>
    <cfRule type="cellIs" dxfId="56" priority="64" operator="greaterThanOrEqual">
      <formula>$DJ$9</formula>
    </cfRule>
  </conditionalFormatting>
  <conditionalFormatting sqref="DO14">
    <cfRule type="cellIs" dxfId="55" priority="61" operator="greaterThanOrEqual">
      <formula>$DN$10</formula>
    </cfRule>
    <cfRule type="cellIs" dxfId="54" priority="62" operator="greaterThanOrEqual">
      <formula>$DN$9</formula>
    </cfRule>
  </conditionalFormatting>
  <conditionalFormatting sqref="DK15">
    <cfRule type="cellIs" dxfId="53" priority="60" stopIfTrue="1" operator="greaterThanOrEqual">
      <formula>$CA$9</formula>
    </cfRule>
  </conditionalFormatting>
  <conditionalFormatting sqref="DK22">
    <cfRule type="cellIs" dxfId="52" priority="59" stopIfTrue="1" operator="greaterThanOrEqual">
      <formula>$CA$9</formula>
    </cfRule>
  </conditionalFormatting>
  <conditionalFormatting sqref="DK29">
    <cfRule type="cellIs" dxfId="51" priority="58" stopIfTrue="1" operator="greaterThanOrEqual">
      <formula>$CA$9</formula>
    </cfRule>
  </conditionalFormatting>
  <conditionalFormatting sqref="DK36">
    <cfRule type="cellIs" dxfId="50" priority="57" stopIfTrue="1" operator="greaterThanOrEqual">
      <formula>$CA$9</formula>
    </cfRule>
  </conditionalFormatting>
  <conditionalFormatting sqref="DK43">
    <cfRule type="cellIs" dxfId="49" priority="56" stopIfTrue="1" operator="greaterThanOrEqual">
      <formula>$CA$9</formula>
    </cfRule>
  </conditionalFormatting>
  <conditionalFormatting sqref="DC36">
    <cfRule type="cellIs" dxfId="48" priority="55" stopIfTrue="1" operator="greaterThanOrEqual">
      <formula>$CA$9</formula>
    </cfRule>
  </conditionalFormatting>
  <conditionalFormatting sqref="DC29">
    <cfRule type="cellIs" dxfId="47" priority="54" stopIfTrue="1" operator="greaterThanOrEqual">
      <formula>$CA$9</formula>
    </cfRule>
  </conditionalFormatting>
  <conditionalFormatting sqref="AB87:AD87">
    <cfRule type="cellIs" dxfId="46" priority="53" operator="equal">
      <formula>0</formula>
    </cfRule>
  </conditionalFormatting>
  <conditionalFormatting sqref="BL340:BL344">
    <cfRule type="cellIs" dxfId="45" priority="48" stopIfTrue="1" operator="greaterThanOrEqual">
      <formula>$BD$9</formula>
    </cfRule>
  </conditionalFormatting>
  <conditionalFormatting sqref="BL340:BL344">
    <cfRule type="cellIs" dxfId="44" priority="47" operator="equal">
      <formula>0</formula>
    </cfRule>
  </conditionalFormatting>
  <conditionalFormatting sqref="BL323:BL339">
    <cfRule type="cellIs" dxfId="43" priority="45" stopIfTrue="1" operator="greaterThanOrEqual">
      <formula>$BD$9</formula>
    </cfRule>
  </conditionalFormatting>
  <conditionalFormatting sqref="BL323:BL339">
    <cfRule type="cellIs" dxfId="42" priority="44" operator="equal">
      <formula>0</formula>
    </cfRule>
  </conditionalFormatting>
  <conditionalFormatting sqref="BY338 BU338 BQ338 CC338">
    <cfRule type="cellIs" dxfId="41" priority="20" operator="equal">
      <formula>0</formula>
    </cfRule>
  </conditionalFormatting>
  <conditionalFormatting sqref="CF324:CF326">
    <cfRule type="cellIs" dxfId="40" priority="42" operator="equal">
      <formula>0</formula>
    </cfRule>
  </conditionalFormatting>
  <conditionalFormatting sqref="CF324:CF326">
    <cfRule type="cellIs" dxfId="39" priority="41" operator="greaterThanOrEqual">
      <formula>$CE$9</formula>
    </cfRule>
  </conditionalFormatting>
  <conditionalFormatting sqref="BP324:BP327">
    <cfRule type="cellIs" dxfId="38" priority="40" operator="equal">
      <formula>0</formula>
    </cfRule>
  </conditionalFormatting>
  <conditionalFormatting sqref="BP324:BP327">
    <cfRule type="cellIs" dxfId="37" priority="39" operator="greaterThanOrEqual">
      <formula>$CE$9</formula>
    </cfRule>
  </conditionalFormatting>
  <conditionalFormatting sqref="BT324:BT327">
    <cfRule type="cellIs" dxfId="36" priority="38" operator="equal">
      <formula>0</formula>
    </cfRule>
  </conditionalFormatting>
  <conditionalFormatting sqref="BT324:BT327">
    <cfRule type="cellIs" dxfId="35" priority="37" operator="greaterThanOrEqual">
      <formula>$CE$9</formula>
    </cfRule>
  </conditionalFormatting>
  <conditionalFormatting sqref="BX324:BX328">
    <cfRule type="cellIs" dxfId="34" priority="36" operator="equal">
      <formula>0</formula>
    </cfRule>
  </conditionalFormatting>
  <conditionalFormatting sqref="BX324:BX328">
    <cfRule type="cellIs" dxfId="33" priority="35" operator="greaterThanOrEqual">
      <formula>$CE$9</formula>
    </cfRule>
  </conditionalFormatting>
  <conditionalFormatting sqref="BP331:BP333">
    <cfRule type="cellIs" dxfId="32" priority="34" operator="equal">
      <formula>0</formula>
    </cfRule>
  </conditionalFormatting>
  <conditionalFormatting sqref="BP331:BP333">
    <cfRule type="cellIs" dxfId="31" priority="33" operator="greaterThanOrEqual">
      <formula>$CE$9</formula>
    </cfRule>
  </conditionalFormatting>
  <conditionalFormatting sqref="BT331:BT332">
    <cfRule type="cellIs" dxfId="30" priority="32" operator="equal">
      <formula>0</formula>
    </cfRule>
  </conditionalFormatting>
  <conditionalFormatting sqref="BT331:BT332">
    <cfRule type="cellIs" dxfId="29" priority="31" operator="greaterThanOrEqual">
      <formula>$CE$9</formula>
    </cfRule>
  </conditionalFormatting>
  <conditionalFormatting sqref="BX331:BX332">
    <cfRule type="cellIs" dxfId="28" priority="30" operator="equal">
      <formula>0</formula>
    </cfRule>
  </conditionalFormatting>
  <conditionalFormatting sqref="BX331:BX332">
    <cfRule type="cellIs" dxfId="27" priority="29" operator="greaterThanOrEqual">
      <formula>$CE$9</formula>
    </cfRule>
  </conditionalFormatting>
  <conditionalFormatting sqref="CF331:CF333">
    <cfRule type="cellIs" dxfId="26" priority="28" operator="equal">
      <formula>0</formula>
    </cfRule>
  </conditionalFormatting>
  <conditionalFormatting sqref="CF331:CF333">
    <cfRule type="cellIs" dxfId="25" priority="27" operator="greaterThanOrEqual">
      <formula>$CE$9</formula>
    </cfRule>
  </conditionalFormatting>
  <conditionalFormatting sqref="BX338">
    <cfRule type="cellIs" dxfId="24" priority="26" stopIfTrue="1" operator="greaterThanOrEqual">
      <formula>$BW$9</formula>
    </cfRule>
  </conditionalFormatting>
  <conditionalFormatting sqref="BT338">
    <cfRule type="cellIs" dxfId="23" priority="25" stopIfTrue="1" operator="greaterThanOrEqual">
      <formula>$BS$9</formula>
    </cfRule>
  </conditionalFormatting>
  <conditionalFormatting sqref="CB338">
    <cfRule type="cellIs" dxfId="22" priority="24" stopIfTrue="1" operator="greaterThanOrEqual">
      <formula>$CA$9</formula>
    </cfRule>
  </conditionalFormatting>
  <conditionalFormatting sqref="BP338">
    <cfRule type="cellIs" dxfId="21" priority="23" operator="greaterThanOrEqual">
      <formula>$BO$9</formula>
    </cfRule>
  </conditionalFormatting>
  <conditionalFormatting sqref="CD338:CF338 BP338 BZ338:CB338 BV338:BX338 BR338:BT338">
    <cfRule type="cellIs" dxfId="20" priority="22" operator="equal">
      <formula>0</formula>
    </cfRule>
  </conditionalFormatting>
  <conditionalFormatting sqref="CF338">
    <cfRule type="cellIs" dxfId="19" priority="21" operator="greaterThanOrEqual">
      <formula>$CE$9</formula>
    </cfRule>
  </conditionalFormatting>
  <conditionalFormatting sqref="CU324:CU326">
    <cfRule type="cellIs" dxfId="18" priority="18" stopIfTrue="1" operator="greaterThanOrEqual">
      <formula>$CT$9</formula>
    </cfRule>
    <cfRule type="cellIs" dxfId="17" priority="19" stopIfTrue="1" operator="greaterThanOrEqual">
      <formula>$CT$10</formula>
    </cfRule>
  </conditionalFormatting>
  <conditionalFormatting sqref="CY324:CY326">
    <cfRule type="cellIs" dxfId="16" priority="16" stopIfTrue="1" operator="greaterThanOrEqual">
      <formula>$CX$9</formula>
    </cfRule>
    <cfRule type="cellIs" dxfId="15" priority="17" stopIfTrue="1" operator="greaterThanOrEqual">
      <formula>$CX$10</formula>
    </cfRule>
  </conditionalFormatting>
  <conditionalFormatting sqref="DC324:DC326">
    <cfRule type="cellIs" dxfId="14" priority="15" stopIfTrue="1" operator="greaterThanOrEqual">
      <formula>$DB$9</formula>
    </cfRule>
  </conditionalFormatting>
  <conditionalFormatting sqref="DG324:DG326">
    <cfRule type="cellIs" dxfId="13" priority="14" stopIfTrue="1" operator="greaterThanOrEqual">
      <formula>$DF$10</formula>
    </cfRule>
  </conditionalFormatting>
  <conditionalFormatting sqref="DC324:DC326">
    <cfRule type="cellIs" dxfId="12" priority="13" operator="greaterThanOrEqual">
      <formula>$DB$10</formula>
    </cfRule>
  </conditionalFormatting>
  <conditionalFormatting sqref="CW324:CY326 DM324:DO326 DA324:DC326 DE324:DG326 DI324:DK326 DQ324:DQ326 CU324:CU326">
    <cfRule type="cellIs" dxfId="11" priority="12" operator="equal">
      <formula>0</formula>
    </cfRule>
  </conditionalFormatting>
  <conditionalFormatting sqref="DK324:DK326">
    <cfRule type="cellIs" dxfId="10" priority="10" operator="greaterThanOrEqual">
      <formula>$DJ$10</formula>
    </cfRule>
    <cfRule type="cellIs" dxfId="9" priority="11" operator="greaterThanOrEqual">
      <formula>$DJ$9</formula>
    </cfRule>
  </conditionalFormatting>
  <conditionalFormatting sqref="DO324:DO326">
    <cfRule type="cellIs" dxfId="8" priority="8" operator="greaterThanOrEqual">
      <formula>$DN$10</formula>
    </cfRule>
    <cfRule type="cellIs" dxfId="7" priority="9" operator="greaterThanOrEqual">
      <formula>$DN$9</formula>
    </cfRule>
  </conditionalFormatting>
  <conditionalFormatting sqref="DD324:DD326 DP324:DP326 CZ324:CZ326 DL324:DL326 DH324:DH326 CV324:CV326">
    <cfRule type="cellIs" dxfId="6" priority="7" operator="equal">
      <formula>0</formula>
    </cfRule>
  </conditionalFormatting>
  <conditionalFormatting sqref="CY331:CY332">
    <cfRule type="cellIs" dxfId="5" priority="6" stopIfTrue="1" operator="greaterThanOrEqual">
      <formula>$DB$9</formula>
    </cfRule>
  </conditionalFormatting>
  <conditionalFormatting sqref="CY331:CY332">
    <cfRule type="cellIs" dxfId="4" priority="5" operator="greaterThanOrEqual">
      <formula>$DB$10</formula>
    </cfRule>
  </conditionalFormatting>
  <conditionalFormatting sqref="CY331:CY332">
    <cfRule type="cellIs" dxfId="3" priority="4" operator="equal">
      <formula>0</formula>
    </cfRule>
  </conditionalFormatting>
  <conditionalFormatting sqref="CY338:CY339">
    <cfRule type="cellIs" dxfId="2" priority="3" stopIfTrue="1" operator="greaterThanOrEqual">
      <formula>$DB$9</formula>
    </cfRule>
  </conditionalFormatting>
  <conditionalFormatting sqref="CY338:CY339">
    <cfRule type="cellIs" dxfId="1" priority="2" operator="greaterThanOrEqual">
      <formula>$DB$10</formula>
    </cfRule>
  </conditionalFormatting>
  <conditionalFormatting sqref="CY338:CY339">
    <cfRule type="cellIs" dxfId="0" priority="1" operator="equal">
      <formula>0</formula>
    </cfRule>
  </conditionalFormatting>
  <pageMargins left="0.7" right="0.7" top="0.75" bottom="0.75" header="0.3" footer="0.3"/>
  <pageSetup paperSize="9" orientation="portrait" horizontalDpi="4294967295" verticalDpi="4294967295" r:id="rId1"/>
  <ignoredErrors>
    <ignoredError sqref="Z14:AA14 AI14:AI15 Z15:AA15 AE15:AF15 AE327:AE328 AI329 AE14:AG14 Z38:Z40 Z46 Z17 Z130:Z132 Z176 AB175:AE175 AD176" unlockedFormula="1"/>
    <ignoredError sqref="AI379 AD379:AG379 Z379:AA379" formulaRange="1" unlockedFormula="1"/>
    <ignoredError sqref="BC381 BC382:DQ382" evalError="1" formulaRange="1"/>
    <ignoredError sqref="BC380:DQ380 AH379 V379 BC383:DQ386 AZ379:BA379 AM379:AP379 X379 AU379:AV379 BK379:BL379 BN379:BP379 BC379:BE379 BG379:BI379 BR379:BT379 BV379:BX379 BZ379:CB379 CD379:CF379 CH379:CJ379 CL379:CN379 CP379:CR379 CT379:CU379 CW379:CY379 DA379:DC379 DE379:DG379 DI379:DK379 DM379:DO379 DQ379:DR379 V367:V370" formulaRange="1"/>
    <ignoredError sqref="Z16:AA16 AI377:AI378 Z378:AA378 AE377:AF378 AI16 AE16:AF16 Z377:AA377" formula="1" formulaRange="1" unlockedFormula="1"/>
    <ignoredError sqref="AM16 AJ16 V377:V378 V16 AM18:AM35 AU16 V18:V28 V29 DR18:DR20 DR377 DR378 V30 V31:V32 DR22 DR21 DR29 DR26 DR28 DR27 DR31:DR32 DR24:DR25 AO378:AP378 AO377:AP377 AM377 AM378 AM45 AM44 AM43 AM46:AM376 AM41 AM40 AM39 AM38 AM42 AM36 AM37 DR33:DR35 DR36 DR38:DR39 DR23 DR30 DR37 DR44 DR47:DR50 DR40:DR43 DR52:DR57 DR51 DR58 DR59 DR60:DR62 DR66:DR71 DR73:DR77 DR72 DR79 DR65 DR78 DR80:DR85 DR87:DR88 DR86 DR89:DR92 DR96:DR99 DR101:DR106 V125 V124 V123 V122 V121 V126:V132 V118 V117 V119:V120 V115 V114 V113 V112 V111 V110 V109 V108 V107 V106 V116 V104 V103 V102 V101 V100 V99 V98 V97 V96 V95 V94 V93 V92 V91 V90 V89 V88 V87 V86 V85 V105 V83 V82 V81 V80 V79 V78 V77 V76 V75 V74 V73 V72 V71 V70 V69 V68 V67 V66 V65 V64 V63 V62 V61 V60 V59 V58 V57 V56 V55 V54 V53 V52 V51 V50 V49 V48 V47 V46 V45 V44 V43 V84 V41 V40 V39 V38 V37 V36 V42 V34 V35 DR119:DR120 DR123:DR127 DR122 DR129:DR134 DR94:DR95 DR108:DR113 DR115:DR118 DR93 DR100 DR107 DR114 DR121 DR128 DR144:DR148 DR150 DR151:DR155 DR157:DR162 DR136:DR141 DR143 DR135 DR142 DR149 DR156 DR163 DR164:DR169 DR200 DR171:DR174 DR170 DR177 DR184 DR191 DR175 DR178:DR183 DR185:DR190 DR192:DR197 DR203:DR204 DR201 DR202 DR217:DR218 DR206 DR207:DR211 DR213:DR216 DR220 DR221:DR224 AJ377 AJ378 DR259 DR227:DR232 DR234 DR248:DR253 DR226 DR247 DR254 DR199 DR198 DR219 DR212 DR258 DR255:DR257 DR260 DR262:DR267 DR269:DR274 DR276:DR277 DR261 DR275 DR282 DR278:DR281 DR283:DR288 DR290:DR294 DR295 DR297:DR302 DR317 DR310 DR303 DR296 DR289 DR304:DR309 DR318:DR319 DR311:DR316 DR320:DR323 DR325:DR330 V343 V342 V341 V340 V339 V338 V337 V335 V334 V333 V332 V331 V330 V329 V328 V327 V326 V325 V324 V323 V336 V321 V320 V319 V318 V317 V316 V315 V314 V313 V312 V311 V310 V309 V308 V307 V306 V305 V304 V303 V322 V301 V300 V299 V298 V297 V296 V295 V302 V293 V292 V291 V290 V289 V288 V294 V286 V285 V284 V283 V282 V281 V287 V279 V278 V277 V276 V275 V274 V280 V272 V271 V270 V269 V268 V267 V266 V265 V264 V263 V262 V261 V260 V273 V258 V257 V256 V255 V254 V253 V259 V251 V250 V249 V248 V247 V246 V245 V252 V242 V241 V243:V244 V237 V238:V240 V231 V230 V229 V228 V227 V226 V223 V222 V225 V232:V236 V221 V220 V219 V218 V224 V216 V215 V214 V213 V212 V211 V217 V209 V208 V207 V206 V205 V204 V203 V202 V201 V200 V199 V198 V197 V210 V195 V194 V193 V192 V191 V190 V196 V188 V187 V186 V185 V184 V183 V189 V181 V180 V179 V178 V177 V176 V182 V174 V173 V172 V171 V170 V169 V175 V167 V166 V165 V164 V163 V162 V168 V160 V159 V158 V157 V156 V155 V154 V153 V152 V151 V150 V149 V148 V147 V146 V145 V144 V143 V142 V141 V161 V139 V138 V137 V136 V135 V140 V134 V348 V347 V345 V344 V346 V366 V365 V364 V363 V362 V361 V360 V359 V358 V356 V355 V354 V353 V352 V351 V357 V350 DR367:DR376 DR348 DR353:DR358 DR360:DR366 DR349:DR351 DR352 DR359 AY377 DR336 DR337 DR339:DR341 DR342 DR333 DR332 DR334 DR335 DR331 DR338 DR345 DR343:DR344 DR346:DR347 DR324 X377:X378 AU378:AV378 AU377:AV377 DR64 DR236:DR246" formula="1" formulaRange="1"/>
    <ignoredError sqref="X35 AY378 AL16 AY16 DR16 AM17 V17 AJ37 AN27:AP27 AU17 AU24:AU25 X29 AN33:AP33 AO28:AP28 AU26 AU27 AU28 AY26 AN29:AP29 AU29 AU19:AU22 DR17 AO30:AP30 AU30 X30 X32 AY30 AN31:AP31 AU31 X31 AO32:AP32 AU32 AY32 AY31 V33 X33 X34 AN35:AP35 AO34:AP34 AU33 AU34 AY33 AY34 AY36 X42 X36 AU23 AJ23 X37 AU38 X39 AU36 AY38 AY37 AU37 AO38:AP38 AY39 AU39 AO40:AP40 AU40 AY40 AU41 X40 X41 AU43 X43 AJ44 AO44:AP44 AU44 AY44 X44 AU45 AN37:AP37 AO36:AP36 AN42:AP42 AN39:AP39 AN41:AP41 AN47:AP47 AN43:AP43 AN45:AP45 X45 AO46:AP46 AU46 X46 X47 X48 X49 AJ30 X50 AN53:AP53 AO50:AP50 AN49:AP49 AN48:AP48 AU48 AU49 AU50 AY48 AY50 AN51:AP51 AU51 AU47 AY51 X51 AO52:AP52 AU52 AY52 X52 X53 AN61:AP61 AO54:AP54 AU53 AU54 AN55:AP55 AU55 AY53 AY54 X54 X55 X56 AO56:AP56 AU56 X57 AN57:AP57 AU57 X58 AO58:AP58 AU58 AN59:AP59 AU59 AY57 AY58 AY59 X59 AO60:AP60 AU60 AY60 X60 AN65:AP65 AO62:AP62 AU61 AU62 AN63:AP63 AU63 AY61 AY62 X61 X62 X63 AO64:AP64 AU64 AY64 AN67:AP67 AO66:AP66 AY66 X64 AU65 AY65 X65 AU66 X66 X67 AN69:AP69 AO68:AP68 AU67 AU68 AY67 AY68 X68 X69 X70 AN75:AP75 AO70:AP70 AU69 AU70 AN71:AP71 AU71 AY71 X71 AO72:AP72 AY72 X72 AN73:AP73 AY73 AU18 X73 AO74:AP74 AY74 AJ65 AJ58 AJ51 X74 AO84:AP84 AO76:AP76 AU75 AU76 AN77:AP77 AU77 AY75 AY76 AY77 AO78:AP78 AU78 AY78 X75 X76 X77 X78 AN79:AP79 AU79 AY79 AJ72 X79 AO80:AP80 AU80 AY80 X80 AN81:AP81 AU81 AY81 X81 AO82:AP82 AU82 AN83:AP83 AU83 AY82 AY83 AN97:AP97 AN85:AP85 AY85 X82 X83 X105 X85 AO86:AP86 AU85 AU86 AY86 AY17 AY24:AY25 AY27 AY28 AY29 AY19:AY22 AY35 AY23 AY41 AY43 AY45 AY42 AY46 AY49 AY47 AY55 AY56 AY63 AY69 AY70 X86 AN87:AP87 AU87 AY87 AO88:AP88 AU88 AY88 X87 X88 AN89:AP89 AU89 AO90:AP90 AY90 AU90 AN91:AP91 AU91 X89 X90 X91 AJ79 AJ86 AO92:AP92 AU92 AY92 X92 AN93:AP93 AU93 AY93 X93 AO94:AP94 AU94 AY94 X94 AN95:AP95 AU95 AY95 X95 AO96:AP96 AO105:AP105 AO98:AP98 AU96 AU97 AU98 AY96 X96 X97 X98 AN99:AP99 AU99 AY99 X99 AO100:AP100 AU100 AY100 X100 AN101:AP101 AU101 AY101 X101 X102 AO102:AP102 AU102 AN103:AP103 AU103 AO104:AP104 AU104 AY102 AY103 AY104 X103 X104 AO120:AP120 AO106:AP106 AY106 X116 X106 AO107:AP107 AU107 AO116:AP116 AY107 X107 AO108:AP108 AU108 AY108 X108 X109 AO109:AP109 AU109 AY109 AO110:AP110 AU110 AO111:AP111 AU111 AO112:AP112 AU112 AY110 X110 X111 X112 AO113:AP113 AU113 AY113 X113 AO114:AP114 AU114 AY114 X114 AO115:AP115 AU115 AY115 X115 X119:X120 X117 X118 AN123:AP123 AN121:AP121 AU121 X134 X121 X122 X123 X124 X125 AO122:AP122 AO126:AP126 AO124:AP124 AO119:AP119 AO117:AP117 AU117 AO118:AP118 AU118 AU122 AU123 AU124 AN125:AP125 AU125 AY116 AY121 AY122 X126 AO132:AP132 AN127:AP127 AY127 AU127 X132 X127 AO128:AP128 AU128 AY128 AY123 AY124 X128 AN129:AP129 AU129 X129 AO130:AP130 AU130 AY129 AY130 X130 AN131:AP131 AU131 AY131 X131 V133 AO147:AP147 AN135:AP135 AU135 AN134:AP134 AN133:AP133 AU133 AU132 X140 X135 AO136:AP136 AU136 AY136 AY135 X136 X137 AO137:AP137 AU137 AY137 AO138:AP138 AY138 AU138 AO139:AP139 AU139 AO140:AP140 AY140 AY139 AO141:AP141 AY141 AU141 X138 X139 X161 X141 AO142:AP142 AU142 AY142 X142 AO143:AP143 AU143 AY143 AJ100 AJ107 AJ114 AJ122 AJ128 AJ135 AJ93 X143 X144 X145 X146 X147 AO161:AP161 AO148:AP148 AU148 X148 X149 AO144:AP144 AU144 AO145:AP145 AU145 AO146:AP146 AU146 AU147 AO149:AP149 AU149 AO150:AP150 AU150 AY144 AY148 AY145 AY146 AY147 AY149 AY150 X150 X151 AO151:AP151 AU151 AO152:AP152 AU152 AO153:AP153 AU153 AO154:AP154 AY154 AY151 AY152 AY153 X152 X153 X154 AO155:AP155 AY155 AU155 AU154 X155 AO156:AP156 AU156 AY156 AJ142 AJ149 X156 X157 X158 AO157:AP157 AU157 AO158:AP158 AU158 AY157 AY158 AO159:AP159 AY159 AU159 AO160:AP160 AU160 AO164:AP164 AO162:AP162 AU162 AY162 X159 X160 X168 X162 X163 X164 AO175:AP175 AO165:AP165 AU165:AV165 AY165 X165 X166 X167 X175 X169 AO166:AP166 AU166:AV166 AO167:AP167 AU167:AV167 AO168:AP168 AU168:AV168 AO169:AP169 AU169:AV169 AO170:AP170 AU170:AV170 AY166 AY167 AY168 AY169 AY170 AO163:AP163 AY163 AY164 X170 AJ156 AO171:AP171 AU171:AV171 X171 X172 AO172:AP172 AU172:AV172 AO173:AP173 AU173:AV173 AO174:AP174 AU174:AV174 AY172 AY173 AY174 X173 X174 AO180:AP180 AO176:AP176 AU176:AV176 AY176 X182 AO177:AP177 AU177:AV177 AY177 X177 AO178:AP178 AY178 AU178:AV178 AJ163 AJ170 X178 AO179:AP179 AU179:AV179 AY179 X179 X180 AO182:AP182 AO181:AP181 AY181 X189 X183 AU180:AV180 AY180 AO186:AP186 AO183:AP183 AU183:AV183 AY183 AO184:AP184 AY184 AU184:AV184 X184 AO185:AP185 AU185:AV185 X185 X186 AO189:AP189 AO187:AP187 AY187 AY186 AO188:AP188 AY188 AU186:AV186 AU187:AV187 X187 X188 AO196:AP196 AO190:AP190 AY190 AU188:AV188 AU190:AV190 X196 X190 X191 AO191:AP191 AU191:AV191 AO192:AP192 AU192:AV192 AY191 AY192 X192 AO193:AP193 AU193:AV193 AY193 X193 AO194:AP194 AU194:AV194 AY194 X194 X195 AO195:AP195 AU195:AV195 AO203:AP203 AO197:AP197 AU197:AV197 AY195 AY197 X210 X197 AO198:AP198 AU198:AV198 AY198 X198 AO199:AP199 AU199:AV199 AY199 X199 AO200:AP200 AU200:AV200 AY200 X200 AO201:AP201 AY201 AJ177 AJ184 AJ191 X201 X202 X203 X204 AU201:AV201 AO202:AP202 AU202:AV202 AO206:AP206 AO204:AP204 AU204:AV204 AY202 AY204 AO205:AP205 AY205 X205 X206 AO210:AP210 AO207:AP207 AU207:AV207 X207 X208 X209 AY207 AO209:AP209 AY209 AU205:AV205 AU206:AV206 AO208:AP208 AU208:AV208 AU209:AV209 AY206 AY208 AO212:AP212 AO211:AP211 AY211 AU211:AV211 X217 X211 X212 AO217:AP217 AO213:AP213 AU213:AV213 AY212 AY213 X213 AU212:AV212 AO214:AP214 AY214 AJ198 AJ205 X214 AU214:AV214 AO215:AP215 AY215 AU215:AV215 AO216:AP216 AU216:AV216 AY216 X215 X216 X218 X219 AO225:AP225 AO218:AP218 AU218:AV218 AY218 AO219:AP219 AU219:AV219 AO220:AP220 AU220:AV220 AO221:AP221 AU221:AV221 AY219 AY220 AY221 X220 X221 AO222:AP222 AU222:AV222 AO223:AP223 AU223:AV223 AO224:AP224 AU224:AV224 AY222 AY223 AY224 X232:X236 X225 X222 X223 X224 X226 X227 AO231:AP231 AO226:AP226 AU226:AV226 AO227:AP227 AU227:AV227 AY226 AY227 X228 AY225 X229 X230 X231 AO237:AP238 AO233:AP233 AV233 AJ206:AJ376 AJ199:AJ204 AJ192:AJ197 AJ185:AJ190 AJ178:AJ183 AJ171:AJ176 AJ164:AJ169 AJ157:AJ162 AJ150:AJ155 AJ143:AJ148 AJ94:AJ99 AJ136:AJ141 AJ129:AJ134 AJ123:AJ127 AJ115:AJ121 AJ108:AJ113 AJ101:AJ106 AJ87:AJ92 AJ80:AJ85 AJ73:AJ78 AJ52:AJ57 AJ59:AJ64 AJ66:AJ71 AJ31:AJ35 AJ45 AJ43 AJ46:AJ50 AJ41 AJ40 AJ39 AJ38 AJ42 AJ24:AJ29 AJ36 AJ18:AJ22 AJ17 X238:X240 X237 X243:X244 X241 X242 AO259:AP259 AO245:AP245 AY245 AU245:AV245 AO244:AP244 AU244:AV244 X252 X245 AO246:AP246 AU246:AV246 AY246 X246 X247 X248 AO247:AP247 AU247:AV247 AY247 AO248:AP248 AU248:AV248 AY248 AO249:AP249 AU249:AV249 AY249 X249 AO250:AP250 AU250:AV250 AO251:AP251 AU251:AV251 AO252:AP252 AY252 X250 X251 AU252:AV252 AO253:AP253 AY253 X259 X253 AO254:AP254 AU254:AV254 AY254 AO234:AP234 AV234 AO232:AP232 AV232 X254 AO255:AP255 AU255:AV255 AY255 X255 AO256:AP256 AU256:AV256 AY256 X256 X257 X258 AO257:AP257 AU257:AV257 AO258:AP258 AU258:AV258 AO263:AP263 AO260:AP260 AU260:AV260 AY257 AY258 AY259 AY260 AO261:AP261 AU261:AV261 X273 X260 X261 AY261 X262 AY228:AY231 AO228:AP228 AU228:AV228 AO229:AP229 AU229:AV229 AO230:AP230 AU230:AV230 AY232 AY233 AY234 AO235:AP235 AY235 AO236:AP236 AY236 AO273:AP273 AO264:AP264 AU264:AV264 AO262:AP262 AU262:AV262 AU263:AV263 AO265:AP265 AU265:AV265 AO266:AP266 AU266:AV266 AY264 AY262 AY263 AY265 AY266 X263 X264 X265 X266 AO267:AP267 AU267:AV267 AY267 X267 AO268:AP268 AU268:AV268 AY268 X268 X269 AO240:AP240 AO239:AP239 AY239 AO242:AP242 AO241:AP241 AO243:AP243 AY243 AY242 AY18 AO269:AP269 AU269:AV269 AO270:AP270 AU270:AV270 AY269 X270 AY270 AO271:AP271 AU271:AV271 AO272:AP272 AU272:AV272 AY271 AY272 X271 X272 AO280:AP280 AO274:AP274 AU274:AV274 X280 X274 X275 X276 AO275:AP275 AU275:AV275 AO276:AP276 AU276:AV276 AO277:AP277 AU277:AV277 AY275 AY276 AY277 X277 AO278:AP278 AU278:AV278 AO279:AP279 AU279:AV279 AY278 X278 X279 AO287:AP287 AO281:AP281 AU281:AV281 AY281 X287 X281 AO282:AP282 AY282 AU282:AV282 X282 AO283:AP283 AU283:AV283 AY283 X283 AO284:AP284 AU284:AV284 AY284 X284 X285 X286 AO285:AP285 AU285:AV285 AO286:AP286 AU286:AV286 AY285 AY286 AO290:AP290 AO288:AP288 AU288:AV288 AY288 AO289:AP289 AU289:AV289 AY289 X294 X288 X289 X290 AO294:AP294 AO291:AP291 AU291:AV291 X291 AU290:AV290 AO292:AP292 AU292:AV292 AY290 AY291 AY292 X292 X293 AO293:AP293 AU293:AV293 AY293 AO301:AP301 AO295:AP295 AU295:AV295 AY295 X295 AO296:AP296 AU296:AV296 AY296 X296 AO297:AP297 AU297:AV297 AY297 X297 AO298:AP298 AU298:AV298 AY298 X298 X299 X300 X301 AO303:AP303 AO302:AP302 AY302 AO299:AP299 AY299 AU299:AV299 AO300:AP300 AU300:AV300 AU301:AV301 AU302:AV302 X322 X303 X302 AO338:AP338 AO304:AP304 AU304:AV304 AU303:AV303 AY303 AY304 X304 AO305:AP305 AU305:AV305 AY305 AO306:AP306 AY306 X305 AU306:AV306 AO307:AP307 AU307:AV307 AO308:AP308 AU308:AV308 X306 X307 X308 AY308 AO309:AP309 AU309:AV309 AY309 X309 AO310:AP310 AU310:AV310 AY310 X310 AO311:AP311 AU311:AV311 AY311 AO312:AP312 AY312 X311 AU312:AV312 AO313:AP313 AU313:AV313 AY313 AO314:AP314 AU314:AV314 AY314 AO315:AP315 AU315:AV315 X313 X314 X315 AO316:AP316 AU316:AV316 AY316 X316 AO317:AP317 AU317:AV317 AY317 X317 X318 AO318:AP318 AU318:AV318 AO319:AP319 AU319:AV319 AY319 X319 AO320:AP320 AU320:AV320 AY320 AO321:AP321 AU321:AV321 X320 X321 AO322:AP322 AY322 AU322:AV322 AO323:AP323 AU323:AV323 AY323 X336 X323 AO324:AP324 AU324:AV324 AY324 X324 AO325:AP325 AU325:AV325 AY325 X325 AO326:AP326 AU326:AV326 AY326 X326 X327 X328 X329 X330 X331 AO327:AP327 AU327:AV327 AO328:AP328 AU328:AV328 AO329:AP329 AU329:AV329 AO330:AP330 AU330:AV330 AO331:AP331 AU331:AV331 AY327 AY328 AY329 AY330 AY331 AO332:AP332 AY332 X332 X333 AU332:AV332 AO333:AP333 AU333:AV333 AO334:AP334 AU334:AV334 AO335:AP335 AU335:AV335 AO336:AP336 AY336 AY335 X334 X335 AO337:AP337 AY333 AY334 AY337 AU337:AV337 X338 AO340:AP340 AO339:AP339 AY339 X340 AO343:AP343 AO341:AP341 AU341:AV341 AU340:AV340 AU339:AV339 AU338:AV338 AO342:AP342 AU342:AV342 AY338 AY340 AY341 AY342 X341 X342 AO350:AP350 AO344:AP344 AU344:AV344 AO345:AP345 AU345:AV345 AY344 AY345 X344 X345 AO346:AP346 AU346:AV346 AY346 AO347:AP347 AU347:AV347 AY347 X350 X347 X346 AO348:AP348 AU348:AV348 AY348 AO349:AP349 AU349:AV349 X348 V349 X349 AO357:AP357 AO351:AP351 AU351:AV351 AY351 AO352:AP352 AU352:AV352 AY352 X357 X351 X352 AO353:AP353 AU353:AV353 AY353 X353 AO354:AP354 AU354:AV354 AY354 X354 AO355:AP355 AU355:AV355 AO356:AP356 AU356:AV356 AY355 X355 X356 AO371:AP373 AO358:AP358 AU358:AV358 AY358 V372:V373 X358 AO359:AP359 AU359:AV359 AY359 X359 AO360:AP360 AU360:AV360 AY360 X360 X361 AO362:AP362 AY361:AY362 AO361:AP361 AU361:AV361 AU362:AV362 X362 X363 X364 AO363:AP363 AU363:AV363 AO364:AP364 AU364:AV364 AY363 AO365:AP365 AY365 X366 AO366:AP366 AU366:AV366 AU365:AV365 AO367:AP367 AU367:AV367 AO368:AP368 AU368:AV368 AY366 AY367 X367 AY368 X368 X369 X370 AO369:AP369 AY369 AO370:AP370 AY370 AO376:AP376 AO374:AP374 AY374 V376 V374 X374 AU369:AV369 AU370:AV370 AU374:AV374 V375 X375 AO375:AP375 AY375 AU375:AV375 X371:X373 X376 AU35 AU42 AU84 AU105 AU120 AU116 AU126 AU119 AU134 AU140 AU161 AU164 AU175:AV175 AU163 AU182:AV182 AU181:AV181 AU189:AV189 AU196:AV196 AU203:AV203 AU210:AV210 AU217:AV217 AU225:AV225 AU231:AV231 AU237:AV238 AU259:AV259 AU253:AV253 AU235:AV235 AU236:AV236 AU273:AV273 AU240:AV240 AU239:AV239 AU242:AV242 AU241:AV241 AU243:AV243 AU280:AV280 AU287:AV287 AU294:AV294 AU336:AV336 AU343:AV343 AU350:AV350 AU357:AV357 AU371:AV373 AU376:AV376 AY91 AY97 AY98 AY111 AY112 AY117 AY118 AY125 AY133 AY132 AY160 AY171 AY185 AY244 AY250 AY251 AY274 AY279 AY300 AY301 AY307 AY315 AY318 AY321 AY349 AY356 AY364 AY84 AY105 AY120 AY126 AY119 AY134 AY161 AY175 AY182 AY189 AY196 AY203 AY210 AY217 AY237:AY238 AY273 AY240 AY280 AY287 AY294 AY343 AY350 AY357 AY371:AY373 AY376" formula="1"/>
    <ignoredError sqref="Z35:AA35 AI17:AI101 Z18:AA28 AE17:AF28 Z29:AA29 AE29:AF29 Z30:AA30 AE30:AF30 Z31:AA31 AE31:AF31 Z32:AA32 AE32:AF32 Z33:AA33 AE33:AF33 Z34:AA34 AE34:AF34 AA42 Z36:AA36 AE36:AF36 Z37:AA37 AE37:AF37 AE38:AF38 AE39:AF39 AE40:AF40 AA41 AE41:AF41 Z84:AA84 AA43 AE43:AF43 AA44 AE44:AF44 AA45 AE45:AF45 AE46:AF46 Z47:AA47 AE47:AF47 Z48:AA48 AE48:AF48 Z49:AA49 AE49:AF49 Z50:AA50 AE50:AF50 Z51:AA51 AE51:AF51 Z52:AA52 AE52:AF52 Z53:AA53 AE53:AF53 Z54:AA54 AE54:AF54 Z55:AA55 AE55:AF55 Z56:AA56 AE56:AF56 Z57:AA57 AE57:AF57 Z58:AA58 AE58:AF58 Z59:AA59 AE59:AF59 Z60:AA60 AE60:AF60 Z61:AA61 AE61:AF61 Z62:AA62 AE62:AF62 Z63:AA63 AE63:AF63 Z64:AA64 AE64:AF64 Z65:AA65 AE65:AF65 Z66:AA66 AE66:AF66 Z67:AA67 AE67:AF67 Z68:AA68 AE68:AF68 Z69:AA69 AE69:AF69 Z70:AA70 AE70:AF70 Z71:AA71 AE71:AF71 Z72:AA72 AE72:AF72 Z73:AA73 AE73:AF73 Z74:AA74 AE74:AF74 Z75:AA75 AE75:AF75 Z76:AA76 AE76:AF76 Z77:AA77 AE77:AF77 Z78:AA78 AE78:AF78 Z79:AA79 AE79:AF79 Z80:AA80 AE80:AF80 Z81:AA81 AE81:AF81 Z82:AA82 AE82:AF82 Z83:AA83 AE83:AF83 Z105:AA105 Z85:AA85 AE85:AF85 Z86:AA86 AE86:AF86 Z87:AA87 AE87:AF87 Z88:AA88 AE88:AF88 Z89:AA89 Z90:AA90 AE90:AF90 Z91:AA91 AE89:AF89 AE91:AF91 Z92:AA92 AE92:AF92 Z93:AA93 AE93:AF93 Z94:AA94 AE94:AF94 Z95:AA95 AE95:AF95 Z96:AA96 AE96:AF96 Z97:AA97 AE97:AF97 Z98:AA98 Z99:AA99 AE99:AF99 AE98:AF98 Z100:AA100 AE100:AF100 Z101:AA101 AE101:AF101 Z102:AA102 AE102:AF102 Z103:AA103 AE103:AF103 Z104:AA104 AE104:AF104 Z109:AA109 Z106:AA106 AE106:AF106 Z107:AA107 AE107:AF107 Z116:AA116 Z110:AA110 AE110:AF110 Z108:AA108 AE108:AF108 AE109:AF109 Z111:AA111 AE111:AF111 Z112:AA112 AE112:AF112 Z113:AA113 AE113:AF113 Z114:AA114 AE114:AF114 Z115:AA115 AE115:AF115 Z119:AA120 Z117:AA117 AE117:AF117 Z118:AA118 AE118:AF118 Z126:AA126 Z121:AA121 AE121:AF121 Z122:AA122 AE122:AF122 Z123:AA123 AE123:AF123 Z124:AA124 Z125:AA125 AE124:AF124 AE125:AF125 Z127:AA127 AE127:AF127 Z128:AA128 AE128:AF128 Z129:AA129 AE129:AF129 AE130:AF130 Z134:AA134 Z133:AA133 AE131:AF131 AE132:AF132 AE133:AF133 Z140:AA140 Z135:AA135 AE135:AF135 Z136:AA136 AE136:AF136 Z137:AA137 AE137:AF137 Z138:AA138 AE138:AF138 Z139:AA139 AE139:AF139 Z161:AA161 Z141:AA141 AE141:AF141 Z142:AA142 AE142:AF142 Z143:AA143 AE143:AF143 Z144:AA144 AE144:AF144 Z145:AA145 AE145:AF145 Z146:AA146 AE146:AF146 Z147:AA147 AE147:AF147 Z148:AA148 AE148:AF148 Z149:AA149 AE149:AF149 Z150:AA150 AE150:AF150 AA151 AE151:AF151 Z152:AA152 AE152:AF152 Z153:AA153 AE153:AF153 Z154:AA154 AE154:AF154 Z155:AA155 AE155:AF155 Z156:AA156 AE156:AF156 Z157:AA157 AE157:AF157 Z158:AA158 AE158:AF158 Z159:AA159 AE159:AF159 Z160:AA160 AE160:AF160 Z162:AA162 AE162:AF162 Z163:AA163 AE163:AF163 Z164:AA164 AE164:AF164 Z165:AA165 AE165:AF165 Z166:AA166 AE166:AF166 Z167:AA167 AE167:AF167 Z168:AA168 AE168:AF168 Z169:AA169 AE169:AF169 Z170:AA170 AE170:AF170 Z171:AA171 AE171:AF171 Z172:AA172 AE172:AF172 Z173:AA173 AE173:AF173 Z174:AA174 AE174:AF174 Z182:AA182 AF176 Z177:AA177 AE177:AF177 AF175 Z178:AA178 AE178:AF178 Z179:AA179 AE179:AF179 Z180:AA180 AE180:AF180 Z181:AA181 AE181:AF181 Z189:AA189 AA183 AE183:AF183 Z184:AA184 AE184:AF184 Z185:AA185 AE185:AF185 Z186:AA186 AE186:AF186 Z187:AA187 AE187:AF187 Z188:AA188 AE188:AF188 Z196:AA196 Z190:AA190 AE190:AF190 Z191:AA191 AE191:AF191 Z192:AA192 AE192:AF192 Z193:AA193 AE193:AF193 Z194:AA194 AE194:AF194 Z195:AA195 AE195:AF195 Z210:AA210 Z197:AA197 AE197:AF197 Z198:AA198 AE198:AF198 Z199:AA199 AE199:AF199 Z200:AA200 AE200:AF200 Z201:AA201 AE201:AF201 Z202:AA202 AE202:AF202 Z203:AA203 AE203:AF203 Z204:AA204 AE204:AF204 Z205:AA205 AE205:AF205 Z206:AA206 AE206:AF206 Z207:AA207 AE207:AF207 Z208:AA208 AE208:AF208 Z209:AA209 AE209:AF209 Z217:AA217 Z211:AA211 AE211:AF211 Z212:AA212 AE212:AF212 Z213:AA213 AE213:AF213 Z214:AA214 AE214:AF214 Z215:AA215 AE215:AF215 Z216:AA216 AE216:AF216 Z224:AA224 Z218:AA218 AE218:AF218 Z219:AA219 AE219:AF219 Z220:AA220 AE220:AF220 Z221:AA221 AE221:AF221 Z232:AA236 Z225:AA225 AE225:AF225 AA222 AE222:AF222 Z223:AA223 AE223:AF223 AE224:AF224 Z226:AA226 AE226:AF226 Z227:AA227 AE227:AF227 Z228:AA228 AE228:AF228 AA229 Z230:AA230 Z231:AA231 AE231:AF231 AE229:AF229 AE230:AF230 Z238:AA240 Z237:AA237 AE237:AF237 Z243:AA244 Z241:AA241 AE241:AF241 Z242:AA242 AE242:AF242 Z252:AA252 Z245:AA245 AE245:AF245 Z246:AA246 AE246:AF246 Z247:AA247 AE247:AF247 Z248:AA248 AE248:AF248 Z249:AA249 AE249:AF249 Z250:AA250 AE250:AF250 Z251:AA251 AE251:AF251 Z259:AA259 Z253:AA253 AE253:AF253 Z254:AA254 AE254:AF254 Z255:AA255 AE255:AF255 Z256:AA256 AE256:AF256 Z257:AA257 AE257:AF257 Z258:AA258 AE258:AF258 Z273:AA273 Z260:AA260 AE260:AF260 Z261:AA261 AE261:AF261 Z262:AA262 AE262:AF262 Z263:AA263 AE263:AF263 Z264:AA264 AE264:AF264 Z265:AA265 AE265:AF265 Z266:AA266 AE266:AF266 Z267:AA267 AE267:AF267 Z268:AA268 AE268:AF268 Z269:AA269 AE269:AF269 Z270:AA270 AE270:AF270 Z271:AA271 AE271:AF271 Z272:AA272 AE272:AF272 Z287:AA287 Z274:AA274 AE274:AF274 Z275:AA275 AE275:AF275 Z276:AA276 AE276:AF276 Z277:AA277 AE277:AF277 Z278:AA278 AE278:AF278 Z279:AA279 AE279:AF279 Z280:AA280 AE280:AF280 Z281:AA281 AE281:AF281 Z282:AA282 AE282:AF282 Z283:AA283 AE283:AF283 Z284:AA284 AE284:AF284 Z285:AA285 AE285:AF285 Z286:AA286 AE286:AF286 Z294:AA294 Z288:AA288 AE288:AF288 Z289:AA289 AE289:AF289 Z290:AA290 AE290:AF290 Z291:AA291 AE291:AF291 Z292:AA292 AE292:AF292 Z293:AA293 AE293:AF293 Z302:AA302 Z295:AA295 AE295:AF295 Z296:AA296 AE296:AF296 Z297:AA297 AE297:AF297 Z298:AA298 AE298:AF298 Z299:AA299 AE299:AF299 Z300:AA300 AE300:AF300 Z301:AA301 AE301:AF301 Z322:AA322 Z303:AA303 AE303:AF303 AE302:AF302 Z304:AA304 AE304:AF304 Z305:AA305 AE305:AF305 Z306:AA306 AE306:AF306 Z307:AA307 AE307:AF307 Z308:AA308 AE308:AF308 Z309:AA309 AE309:AF309 Z310:AA310 AE310:AF310 Z311:AA311 AE311:AF311 Z312:AA312 AE312:AF312 Z313:AA313 Z314:AA314 Z315:AA315 AE315:AF315 AE314:AF314 AE313:AF313 Z316:AA316 AE316:AF316 Z317:AA317 AE317:AF317 Z318:AA318 AE318:AF318 Z319:AA319 AE319:AF319 Z320:AA320 AE320:AF320 Z321:AA321 AE321:AF321 Z336:AA336 Z323:AA323 AE323:AF323 Z324:AA324 AE324:AF324 Z325:AA325 AE325:AF325 Z326:AA326 AE326:AF326 Z327:AA327 AF327 Z328:AA328 Z329:AA329 AE329:AF329 AF328 AI330:AI376 Z330:AA330 AE330:AF330 Z331:AA331 AE331:AF331 Z332:AA332 AE332:AF332 Z333:AA333 AE333:AF333 Z334:AA334 AE334:AF334 Z335:AA335 AE335:AF335 Z350:AA350 Z337:AA337 AE337:AF337 Z338:AA338 AE338:AF338 Z339:AA339 AE339:AF339 Z340:AA340 AE340:AF340 Z341:AA341 AE341:AF341 Z342:AA342 AE342:AF342 Z343:AA343 AE343:AF343 Z344:AA344 AE344:AF344 Z345:AA345 AE345:AF345 Z346:AA346 AE346:AF346 Z347:AA347 AE347:AF347 Z348:AA348 AE348:AF348 Z349:AA349 AE349:AF349 Z357:AA357 Z351:AA351 AE351:AF351 Z352:AA352 AE352:AF352 Z353:AA353 AE353:AF353 Z354:AA354 AE354:AF354 Z355:AA355 Z356:AA356 AE355:AF355 AE356:AF356 Z373:AA373 Z358:AA358 AE358:AF358 Z359:AA359 AE359:AF359 Z360:AA360 AE360:AF360 Z361:AA361 AE361:AF361 Z362:AA362 Z363:AA363 AE363:AF363 AA364 AE364:AF364 AE362:AF362 Z365:AA365 AE365:AF365 Z366:AA366 AE366:AF366 Z367:AA367 AE367:AF367 Z368:AA368 AE368:AF368 Z369:AA369 Z370:AA370 AE369:AF369 AE370:AF370 Z371:AA371 AE371:AF371 Z372:AA372 Z376:AA376 Z374:AA374 AE374:AF374 Z375:AA375 AE375:AF375 AE376:AF376 AE35:AF35 AE42:AF42 AE84:AF84 AE105:AF105 AE116:AF116 AE119:AF120 AE126:AF126 AE134:AF134 AE140:AF140 AE161:AF161 AE182:AF182 AE189:AF189 AE196:AF196 AE210:AF210 AE217:AF217 AE232:AF236 AE238:AF240 AE243:AF244 AE252:AF252 AE259:AF259 AE273:AF273 AE287:AF287 AE294:AF294 AE322:AF322 AE336:AF336 AE350:AF350 AE357:AF357 AE373:AF373 AE372:AF372 AA17 Z45 Z44 Z43 Z41 Z42 AI103:AI328 AE176 AA176 Z175:AA175" formula="1" unlockedFormula="1"/>
    <ignoredError sqref="BA381:BB381 BA382:BB382 BD381:DQ381" evalError="1"/>
  </ignoredErrors>
  <drawing r:id="rId2"/>
  <legacyDrawing r:id="rId3"/>
  <controls>
    <mc:AlternateContent xmlns:mc="http://schemas.openxmlformats.org/markup-compatibility/2006">
      <mc:Choice Requires="x14">
        <control shapeId="26626" r:id="rId4" name="bouton2DEG">
          <controlPr defaultSize="0" autoLine="0" r:id="rId5">
            <anchor moveWithCells="1">
              <from>
                <xdr:col>15</xdr:col>
                <xdr:colOff>295275</xdr:colOff>
                <xdr:row>0</xdr:row>
                <xdr:rowOff>38100</xdr:rowOff>
              </from>
              <to>
                <xdr:col>18</xdr:col>
                <xdr:colOff>95250</xdr:colOff>
                <xdr:row>0</xdr:row>
                <xdr:rowOff>323850</xdr:rowOff>
              </to>
            </anchor>
          </controlPr>
        </control>
      </mc:Choice>
      <mc:Fallback>
        <control shapeId="26626" r:id="rId4" name="bouton2DEG"/>
      </mc:Fallback>
    </mc:AlternateContent>
    <mc:AlternateContent xmlns:mc="http://schemas.openxmlformats.org/markup-compatibility/2006">
      <mc:Choice Requires="x14">
        <control shapeId="26625" r:id="rId6" name="bouton1DEG">
          <controlPr defaultSize="0" autoLine="0" r:id="rId7">
            <anchor moveWithCells="1">
              <from>
                <xdr:col>13</xdr:col>
                <xdr:colOff>9525</xdr:colOff>
                <xdr:row>0</xdr:row>
                <xdr:rowOff>47625</xdr:rowOff>
              </from>
              <to>
                <xdr:col>15</xdr:col>
                <xdr:colOff>257175</xdr:colOff>
                <xdr:row>0</xdr:row>
                <xdr:rowOff>304800</xdr:rowOff>
              </to>
            </anchor>
          </controlPr>
        </control>
      </mc:Choice>
      <mc:Fallback>
        <control shapeId="26625" r:id="rId6" name="bouton1DEG"/>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R379"/>
  <sheetViews>
    <sheetView workbookViewId="0">
      <pane xSplit="3" ySplit="7" topLeftCell="D266" activePane="bottomRight" state="frozen"/>
      <selection activeCell="B1" sqref="B1"/>
      <selection pane="topRight" activeCell="D1" sqref="D1"/>
      <selection pane="bottomLeft" activeCell="B8" sqref="B8"/>
      <selection pane="bottomRight" activeCell="AE280" sqref="AE280"/>
    </sheetView>
  </sheetViews>
  <sheetFormatPr baseColWidth="10" defaultColWidth="11.42578125" defaultRowHeight="15" outlineLevelRow="2" x14ac:dyDescent="0.25"/>
  <cols>
    <col min="1" max="1" width="12.7109375" style="18" hidden="1" customWidth="1"/>
    <col min="2" max="2" width="12.5703125" style="43" customWidth="1"/>
    <col min="3" max="3" width="19.42578125" style="67" customWidth="1"/>
    <col min="4" max="4" width="9.85546875" style="67" customWidth="1"/>
    <col min="5" max="5" width="12" style="67" customWidth="1"/>
    <col min="6" max="6" width="13.140625" style="44" customWidth="1"/>
    <col min="7" max="8" width="12.42578125" style="67" customWidth="1"/>
    <col min="9" max="11" width="8.140625" style="67" customWidth="1"/>
    <col min="12" max="12" width="9.85546875" style="67" customWidth="1"/>
    <col min="13" max="13" width="13" style="67" customWidth="1"/>
    <col min="14" max="14" width="10.42578125" style="67" customWidth="1"/>
    <col min="15" max="15" width="11.5703125" style="67" customWidth="1"/>
    <col min="16" max="16" width="9.140625" style="67" customWidth="1"/>
    <col min="17" max="17" width="8.42578125" style="67" customWidth="1"/>
    <col min="18" max="18" width="9.85546875" style="67" customWidth="1"/>
    <col min="19" max="19" width="12.28515625" style="67" customWidth="1"/>
    <col min="20" max="20" width="10.42578125" style="67" customWidth="1"/>
    <col min="21" max="22" width="10.140625" style="67" bestFit="1" customWidth="1"/>
    <col min="23" max="23" width="8.28515625" style="67" customWidth="1"/>
    <col min="24" max="24" width="9.85546875" style="67" customWidth="1"/>
    <col min="25" max="25" width="11.42578125" style="67" bestFit="1" customWidth="1"/>
    <col min="26" max="26" width="11.42578125" style="67" customWidth="1"/>
    <col min="27" max="27" width="10.42578125" style="67" customWidth="1"/>
    <col min="28" max="28" width="11" style="67" customWidth="1"/>
    <col min="29" max="29" width="12" style="67" customWidth="1"/>
    <col min="30" max="30" width="8.28515625" style="67" customWidth="1"/>
    <col min="31" max="31" width="9.85546875" style="67" customWidth="1"/>
    <col min="32" max="32" width="11.7109375" style="67" customWidth="1"/>
    <col min="33" max="33" width="10.42578125" style="67" customWidth="1"/>
    <col min="34" max="35" width="10.85546875" style="67" customWidth="1"/>
    <col min="36" max="36" width="8.28515625" style="67" customWidth="1"/>
    <col min="37" max="37" width="9.85546875" style="67" customWidth="1"/>
    <col min="38" max="38" width="11.28515625" style="67" customWidth="1"/>
    <col min="39" max="39" width="10.42578125" style="67" customWidth="1"/>
    <col min="40" max="41" width="9.140625" style="67" customWidth="1"/>
    <col min="42" max="42" width="8.28515625" style="67" customWidth="1"/>
    <col min="43" max="43" width="13.28515625" style="67" customWidth="1"/>
    <col min="44" max="16384" width="11.42578125" style="67"/>
  </cols>
  <sheetData>
    <row r="1" spans="1:43" thickBot="1" x14ac:dyDescent="0.4">
      <c r="AJ1" s="38"/>
    </row>
    <row r="2" spans="1:43" ht="30.6" thickBot="1" x14ac:dyDescent="0.65">
      <c r="B2" s="1075" t="s">
        <v>34</v>
      </c>
      <c r="C2" s="1076"/>
      <c r="D2" s="1076"/>
      <c r="E2" s="1076"/>
      <c r="F2" s="1076"/>
      <c r="G2" s="1076"/>
      <c r="H2" s="1076"/>
      <c r="I2" s="1076"/>
      <c r="J2" s="1076"/>
      <c r="K2" s="1076"/>
      <c r="L2" s="1076"/>
      <c r="M2" s="1076"/>
      <c r="N2" s="1076"/>
      <c r="O2" s="1076"/>
      <c r="P2" s="1076"/>
      <c r="Q2" s="1077"/>
      <c r="R2" s="20"/>
      <c r="S2" s="20"/>
      <c r="T2" s="20"/>
      <c r="U2" s="20"/>
      <c r="V2" s="20"/>
      <c r="W2" s="20"/>
      <c r="X2" s="20"/>
      <c r="Y2" s="136"/>
      <c r="Z2" s="136"/>
      <c r="AA2" s="20"/>
      <c r="AB2" s="20"/>
      <c r="AC2" s="20"/>
      <c r="AD2" s="20"/>
      <c r="AE2" s="20"/>
      <c r="AF2" s="20"/>
      <c r="AG2" s="20"/>
      <c r="AH2" s="20"/>
      <c r="AI2" s="20"/>
    </row>
    <row r="3" spans="1:43" ht="14.45" x14ac:dyDescent="0.35">
      <c r="AJ3" s="35"/>
      <c r="AK3" s="36"/>
      <c r="AL3" s="35"/>
      <c r="AM3" s="35"/>
    </row>
    <row r="4" spans="1:43" s="43" customFormat="1" ht="15.75" x14ac:dyDescent="0.25">
      <c r="A4" s="37"/>
      <c r="B4" s="50" t="s">
        <v>0</v>
      </c>
      <c r="C4" s="741">
        <v>2017</v>
      </c>
      <c r="D4" s="51"/>
      <c r="E4" s="52"/>
      <c r="F4" s="255"/>
      <c r="G4" s="51"/>
      <c r="H4" s="51"/>
      <c r="I4" s="51"/>
      <c r="J4" s="51"/>
      <c r="K4" s="51"/>
      <c r="O4" s="53"/>
      <c r="P4" s="53"/>
      <c r="Q4" s="53"/>
      <c r="R4" s="53"/>
      <c r="S4" s="53"/>
      <c r="W4" s="53"/>
      <c r="X4" s="53"/>
      <c r="Y4" s="53"/>
      <c r="Z4" s="53"/>
      <c r="AA4" s="53"/>
      <c r="AB4" s="53"/>
      <c r="AC4" s="53"/>
      <c r="AD4" s="53"/>
      <c r="AE4" s="53"/>
      <c r="AF4" s="53"/>
      <c r="AG4" s="53"/>
      <c r="AH4" s="53"/>
    </row>
    <row r="5" spans="1:43" thickBot="1" x14ac:dyDescent="0.4">
      <c r="AL5" s="19"/>
      <c r="AM5" s="19"/>
    </row>
    <row r="6" spans="1:43" ht="15.75" thickBot="1" x14ac:dyDescent="0.3">
      <c r="A6" s="37"/>
      <c r="D6" s="1078" t="s">
        <v>81</v>
      </c>
      <c r="E6" s="1079"/>
      <c r="F6" s="1079"/>
      <c r="G6" s="1079"/>
      <c r="H6" s="1079"/>
      <c r="I6" s="1079"/>
      <c r="J6" s="1079"/>
      <c r="K6" s="1080"/>
      <c r="L6" s="1078" t="s">
        <v>82</v>
      </c>
      <c r="M6" s="1079"/>
      <c r="N6" s="1079"/>
      <c r="O6" s="1079"/>
      <c r="P6" s="1079"/>
      <c r="Q6" s="1080"/>
      <c r="R6" s="1065" t="s">
        <v>83</v>
      </c>
      <c r="S6" s="1066"/>
      <c r="T6" s="1066"/>
      <c r="U6" s="1066"/>
      <c r="V6" s="1066"/>
      <c r="W6" s="1067"/>
      <c r="X6" s="1065" t="s">
        <v>67</v>
      </c>
      <c r="Y6" s="1066"/>
      <c r="Z6" s="1066"/>
      <c r="AA6" s="1066"/>
      <c r="AB6" s="1066"/>
      <c r="AC6" s="1066"/>
      <c r="AD6" s="1067"/>
      <c r="AE6" s="1065" t="s">
        <v>68</v>
      </c>
      <c r="AF6" s="1066"/>
      <c r="AG6" s="1066"/>
      <c r="AH6" s="1066"/>
      <c r="AI6" s="1066"/>
      <c r="AJ6" s="1067"/>
      <c r="AK6" s="1065" t="s">
        <v>84</v>
      </c>
      <c r="AL6" s="1066"/>
      <c r="AM6" s="1066"/>
      <c r="AN6" s="1066"/>
      <c r="AO6" s="1066"/>
      <c r="AP6" s="1067"/>
    </row>
    <row r="7" spans="1:43" ht="75.75" thickBot="1" x14ac:dyDescent="0.3">
      <c r="D7" s="145" t="s">
        <v>36</v>
      </c>
      <c r="E7" s="146" t="s">
        <v>37</v>
      </c>
      <c r="F7" s="256" t="s">
        <v>38</v>
      </c>
      <c r="G7" s="146" t="s">
        <v>39</v>
      </c>
      <c r="H7" s="146" t="s">
        <v>40</v>
      </c>
      <c r="I7" s="257" t="s">
        <v>184</v>
      </c>
      <c r="J7" s="258" t="s">
        <v>185</v>
      </c>
      <c r="K7" s="742" t="s">
        <v>186</v>
      </c>
      <c r="L7" s="145" t="s">
        <v>36</v>
      </c>
      <c r="M7" s="146" t="s">
        <v>37</v>
      </c>
      <c r="N7" s="256" t="s">
        <v>38</v>
      </c>
      <c r="O7" s="146" t="s">
        <v>39</v>
      </c>
      <c r="P7" s="146" t="s">
        <v>40</v>
      </c>
      <c r="Q7" s="143" t="s">
        <v>187</v>
      </c>
      <c r="R7" s="145" t="s">
        <v>36</v>
      </c>
      <c r="S7" s="146" t="s">
        <v>37</v>
      </c>
      <c r="T7" s="256" t="s">
        <v>38</v>
      </c>
      <c r="U7" s="146" t="s">
        <v>39</v>
      </c>
      <c r="V7" s="146" t="s">
        <v>40</v>
      </c>
      <c r="W7" s="143" t="s">
        <v>187</v>
      </c>
      <c r="X7" s="145" t="s">
        <v>36</v>
      </c>
      <c r="Y7" s="146" t="s">
        <v>37</v>
      </c>
      <c r="Z7" s="146"/>
      <c r="AA7" s="256" t="s">
        <v>38</v>
      </c>
      <c r="AB7" s="146" t="s">
        <v>39</v>
      </c>
      <c r="AC7" s="146" t="s">
        <v>40</v>
      </c>
      <c r="AD7" s="143" t="s">
        <v>187</v>
      </c>
      <c r="AE7" s="145" t="s">
        <v>36</v>
      </c>
      <c r="AF7" s="146" t="s">
        <v>37</v>
      </c>
      <c r="AG7" s="256" t="s">
        <v>38</v>
      </c>
      <c r="AH7" s="146" t="s">
        <v>39</v>
      </c>
      <c r="AI7" s="146" t="s">
        <v>40</v>
      </c>
      <c r="AJ7" s="143" t="s">
        <v>187</v>
      </c>
      <c r="AK7" s="145" t="s">
        <v>36</v>
      </c>
      <c r="AL7" s="146" t="s">
        <v>37</v>
      </c>
      <c r="AM7" s="256" t="s">
        <v>38</v>
      </c>
      <c r="AN7" s="146" t="s">
        <v>39</v>
      </c>
      <c r="AO7" s="146" t="s">
        <v>40</v>
      </c>
      <c r="AP7" s="143" t="s">
        <v>187</v>
      </c>
      <c r="AQ7" s="144" t="s">
        <v>119</v>
      </c>
    </row>
    <row r="8" spans="1:43" outlineLevel="1" x14ac:dyDescent="0.25">
      <c r="A8" s="18">
        <v>1</v>
      </c>
      <c r="B8" s="251">
        <v>1</v>
      </c>
      <c r="C8" s="54" t="s">
        <v>2</v>
      </c>
      <c r="D8" s="254" t="e">
        <f ca="1">SUMPRODUCT((MONTH(DatesS)=$B$8)*(OFFSET(DatesS,,INDEX(ColS,MATCH($C8,Param,0)))&lt;&gt;0))</f>
        <v>#REF!</v>
      </c>
      <c r="E8" s="779" t="e">
        <f t="shared" ref="E8:E9" ca="1" si="0">SUMPRODUCT((MONTH(DatesS)=$A8)*(OFFSET(DatesS,,INDEX(ColS,MATCH($C8,Param,0)))))</f>
        <v>#REF!</v>
      </c>
      <c r="F8" s="779" t="e">
        <f ca="1">IF(D8=0,0,E8/D8)</f>
        <v>#REF!</v>
      </c>
      <c r="G8" s="779" t="e">
        <f t="array" aca="1" ref="G8" ca="1">MIN(IF((MONTH(DatesS)=$A8)*(OFFSET(DatesS,,INDEX(ColS,MATCH($C8,Param,0))))&gt;0,OFFSET(DatesS,,INDEX(ColS,MATCH($C8,Param,0)))))</f>
        <v>#REF!</v>
      </c>
      <c r="H8" s="779" t="e">
        <f t="array" aca="1" ref="H8" ca="1">MAX(IF((MONTH(DatesS)=$A8)*(OFFSET(DatesS,,INDEX(ColS,MATCH($C8,Param,0))))&gt;0,OFFSET(DatesS,,INDEX(ColS,MATCH($C8,Param,0)))))</f>
        <v>#REF!</v>
      </c>
      <c r="I8" s="780" t="e">
        <f ca="1">SUMPRODUCT((MONTH(DatesS)=$A8)*(OFFSET(DatesS,,INDEX(ColS,MATCH($C8,Param,0)))&gt;=INDEX(SeuilS,MATCH($C8,Param,0))))</f>
        <v>#REF!</v>
      </c>
      <c r="J8" s="198" t="e">
        <f ca="1">I8-K8</f>
        <v>#REF!</v>
      </c>
      <c r="K8" s="781" t="e">
        <f ca="1">SUMPRODUCT((MONTH(DatesS)=$A8)*(OFFSET(DatesS,,INDEX(ColS,MATCH($C8,Param,0)))&gt;=INDEX(SeuilS2,MATCH($C8,Param,0))))</f>
        <v>#REF!</v>
      </c>
      <c r="L8" s="32">
        <f t="shared" ref="L8" ca="1" si="1">SUMPRODUCT((MONTH(DatesD)=$A8)*(OFFSET(DatesD,,INDEX(ColD1,MATCH($C8,Param,0)))&lt;&gt;0))</f>
        <v>26</v>
      </c>
      <c r="M8" s="134">
        <f t="shared" ref="M8" ca="1" si="2">SUMPRODUCT((MONTH(DatesD)=$A8)*(OFFSET(DatesD,,INDEX(ColD1,MATCH($C8,Param,0)))))</f>
        <v>18587</v>
      </c>
      <c r="N8" s="134">
        <f t="shared" ref="N8:N11" ca="1" si="3">IF(L8=0,0,M8/L8)</f>
        <v>714.88461538461536</v>
      </c>
      <c r="O8" s="134">
        <f t="array" aca="1" ref="O8" ca="1">MIN(IF((MONTH(DatesD)=$A8)*(OFFSET(DatesD,,INDEX(ColD1,MATCH($C8,Param,0))))&gt;0,OFFSET(DatesD,,INDEX(ColD1,MATCH($C8,Param,0)))))</f>
        <v>256</v>
      </c>
      <c r="P8" s="134">
        <f t="array" aca="1" ref="P8" ca="1">MAX(IF((MONTH(DatesD)=$A8)*(OFFSET(DatesD,,INDEX(ColD1,MATCH($C8,Param,0))))&gt;0,OFFSET(DatesD,,INDEX(ColD1,MATCH($C8,Param,0)))))</f>
        <v>999</v>
      </c>
      <c r="Q8" s="33">
        <f t="shared" ref="Q8" ca="1" si="4">SUMPRODUCT((MONTH(DatesD)=$A8)*(OFFSET(DatesD,,INDEX(ColD1,MATCH($C8,Param,0)))&gt;=INDEX(SeuilD1,MATCH($C8,Param,0))))</f>
        <v>0</v>
      </c>
      <c r="R8" s="30">
        <f ca="1">SUMPRODUCT((MONTH(DatesD)=$A8)*(OFFSET(DatesD,,INDEX(ColD2,MATCH($C8,Param,0)))&lt;&gt;0))</f>
        <v>26</v>
      </c>
      <c r="S8" s="133">
        <f ca="1">SUMPRODUCT((MONTH(DatesD)=$A8)*(OFFSET(DatesD,,INDEX(ColD2,MATCH($C8,Param,0)))))</f>
        <v>18587</v>
      </c>
      <c r="T8" s="133">
        <f ca="1">IF(R8=0,0,S8/R8)</f>
        <v>714.88461538461536</v>
      </c>
      <c r="U8" s="133">
        <f t="array" aca="1" ref="U8" ca="1">MIN(IF((MONTH(DatesD)=$A8)*(OFFSET(DatesD,,INDEX(ColD2,MATCH($C8,Param,0))))&gt;0,OFFSET(DatesD,,INDEX(ColD2,MATCH($C8,Param,0)))))</f>
        <v>256</v>
      </c>
      <c r="V8" s="133">
        <f t="array" aca="1" ref="V8" ca="1">MAX(IF((MONTH(DatesD)=$A8)*(OFFSET(DatesD,,INDEX(ColD2,MATCH($C8,Param,0))))&gt;0,OFFSET(DatesD,,INDEX(ColD2,MATCH($C8,Param,0)))))</f>
        <v>999</v>
      </c>
      <c r="W8" s="31">
        <f ca="1">SUMPRODUCT((MONTH(DatesD)=$A8)*(OFFSET(DatesD,,INDEX(ColD2,MATCH($C8,Param,0)))&gt;=INDEX(SeuilD2,MATCH($C8,Param,0))))</f>
        <v>0</v>
      </c>
      <c r="X8" s="30" t="e">
        <f ca="1">SUMPRODUCT((MONTH(DatesUF)=$A8)*(OFFSET(DatesUF,,INDEX(ColUF1,MATCH($C8,Param,0)))&lt;&gt;0))</f>
        <v>#REF!</v>
      </c>
      <c r="Y8" s="133" t="e">
        <f ca="1">SUMPRODUCT((MONTH(DatesUF)=$A8)*(OFFSET(DatesUF,,INDEX(ColUF1,MATCH($C8,Param,0)))))</f>
        <v>#REF!</v>
      </c>
      <c r="Z8" s="133"/>
      <c r="AA8" s="133" t="e">
        <f ca="1">IF(X8=0,0,Y8/X8)</f>
        <v>#REF!</v>
      </c>
      <c r="AB8" s="133" t="e">
        <f t="array" aca="1" ref="AB8" ca="1">MIN(IF((MONTH(DatesUF)=$A8)*(OFFSET(DatesUF,,INDEX(ColUF1,MATCH($C8,Param,0))))&gt;0,OFFSET(DatesUF,,INDEX(ColUF1,MATCH($C8,Param,0)))))</f>
        <v>#REF!</v>
      </c>
      <c r="AC8" s="133" t="e">
        <f t="array" aca="1" ref="AC8" ca="1">MAX(IF((MONTH(DatesUF)=$A8)*(OFFSET(DatesUF,,INDEX(ColUF1,MATCH($C8,Param,0))))&gt;0,OFFSET(DatesUF,,INDEX(ColUF1,MATCH($C8,Param,0)))))</f>
        <v>#REF!</v>
      </c>
      <c r="AD8" s="31" t="e">
        <f ca="1">SUMPRODUCT((MONTH(DatesUF)=$A8)*(OFFSET(DatesUF,,INDEX(ColUF1,MATCH($C8,Param,0)))&gt;=INDEX(SeuilUF1,MATCH($C8,Param,0))))</f>
        <v>#REF!</v>
      </c>
      <c r="AE8" s="30" t="e">
        <f ca="1">SUMPRODUCT((MONTH(DatesUF)=$A8)*(OFFSET(DatesUF,,INDEX(ColUF2,MATCH($C8,Param,0)))&lt;&gt;0))</f>
        <v>#REF!</v>
      </c>
      <c r="AF8" s="133" t="e">
        <f ca="1">SUMPRODUCT((MONTH(DatesUF)=$A8)*(OFFSET(DatesUF,,INDEX(ColUF2,MATCH($C8,Param,0)))))</f>
        <v>#REF!</v>
      </c>
      <c r="AG8" s="133"/>
      <c r="AH8" s="133" t="e">
        <f t="array" aca="1" ref="AH8" ca="1">MIN(IF((MONTH(DatesUF)=$A8)*(OFFSET(DatesUF,,INDEX(ColUF2,MATCH($C8,Param,0))))&gt;0,OFFSET(DatesUF,,INDEX(ColUF2,MATCH($C8,Param,0)))))</f>
        <v>#REF!</v>
      </c>
      <c r="AI8" s="133" t="e">
        <f t="array" aca="1" ref="AI8" ca="1">MAX(IF((MONTH(DatesUF)=$A8)*(OFFSET(DatesUF,,INDEX(ColUF2,MATCH($C8,Param,0))))&gt;0,OFFSET(DatesUF,,INDEX(ColUF2,MATCH($C8,Param,0)))))</f>
        <v>#REF!</v>
      </c>
      <c r="AJ8" s="31" t="e">
        <f ca="1">SUMPRODUCT((MONTH(DatesUF)=$A8)*(OFFSET(DatesUF,,INDEX(ColUF2,MATCH($C8,Param,0)))&gt;=INDEX(SeuilUF2,MATCH($C8,Param,0))))</f>
        <v>#REF!</v>
      </c>
      <c r="AK8" s="30" t="e">
        <f ca="1">SUMPRODUCT((MONTH(DatesSH)=$A8)*(OFFSET(DatesSH,,INDEX(ColSH,MATCH($C8,Param,0)))&lt;&gt;0))</f>
        <v>#REF!</v>
      </c>
      <c r="AL8" s="133" t="e">
        <f ca="1">SUMPRODUCT((MONTH(DatesSH)=$A8)*(OFFSET(DatesSH,,INDEX(ColSH,MATCH($C8,Param,0)))))</f>
        <v>#REF!</v>
      </c>
      <c r="AM8" s="133" t="e">
        <f t="shared" ref="AM8" ca="1" si="5">IF(AK8=0,0,AL8/AK8)</f>
        <v>#REF!</v>
      </c>
      <c r="AN8" s="133" t="e">
        <f t="array" aca="1" ref="AN8" ca="1">MIN(IF((MONTH(DatesSH)=$A8)*(OFFSET(DatesSH,,INDEX(ColSH,MATCH($C8,Param,0))))&gt;0,OFFSET(DatesSH,,INDEX(ColSH,MATCH($C8,Param,0)))))</f>
        <v>#REF!</v>
      </c>
      <c r="AO8" s="160" t="e">
        <f t="array" aca="1" ref="AO8" ca="1">MAX(IF((MONTH(DatesSH)=$A8)*(OFFSET(DatesSH,,INDEX(ColSH,MATCH($C8,Param,0))))&gt;0,OFFSET(DatesSH,,INDEX(ColSH,MATCH($C8,Param,0)))))</f>
        <v>#REF!</v>
      </c>
      <c r="AP8" s="31" t="e">
        <f ca="1">SUMPRODUCT((MONTH(DatesSH)=$A8)*(OFFSET(DatesSH,,INDEX(ColSH,MATCH($C8,Param,0)))&gt;=INDEX(SeuilSH,MATCH($C8,Param,0))))</f>
        <v>#REF!</v>
      </c>
      <c r="AQ8" s="85" t="e">
        <f ca="1">SUM(D8+L8+R8+X8+AE8+AK8)</f>
        <v>#REF!</v>
      </c>
    </row>
    <row r="9" spans="1:43" ht="14.45" outlineLevel="1" x14ac:dyDescent="0.35">
      <c r="A9" s="18">
        <f>A8</f>
        <v>1</v>
      </c>
      <c r="B9" s="252"/>
      <c r="C9" s="55" t="s">
        <v>1</v>
      </c>
      <c r="D9" s="745" t="e">
        <f ca="1">SUMPRODUCT((MONTH(DatesS)=$A9)*(OFFSET(DatesS,,INDEX(ColS,MATCH($C9,Param,0)))&lt;&gt;0))</f>
        <v>#REF!</v>
      </c>
      <c r="E9" s="746" t="e">
        <f t="shared" ca="1" si="0"/>
        <v>#REF!</v>
      </c>
      <c r="F9" s="746" t="e">
        <f t="shared" ref="F9" ca="1" si="6">IF(D9=0,0,E9/D9)</f>
        <v>#REF!</v>
      </c>
      <c r="G9" s="746" t="e">
        <f t="array" aca="1" ref="G9" ca="1">MIN(IF((MONTH(DatesS)=$A9)*(OFFSET(DatesS,,INDEX(ColS,MATCH($C9,Param,0))))&gt;0,OFFSET(DatesS,,INDEX(ColS,MATCH($C9,Param,0)))))</f>
        <v>#REF!</v>
      </c>
      <c r="H9" s="746" t="e">
        <f t="array" aca="1" ref="H9" ca="1">MAX(IF((MONTH(DatesS)=$A9)*(OFFSET(DatesS,,INDEX(ColS,MATCH($C9,Param,0))))&gt;0,OFFSET(DatesS,,INDEX(ColS,MATCH($C9,Param,0)))))</f>
        <v>#REF!</v>
      </c>
      <c r="I9" s="747" t="e">
        <f t="shared" ref="I9" ca="1" si="7">SUMPRODUCT((MONTH(DatesS)=$A9)*(OFFSET(DatesS,,INDEX(ColS,MATCH($C9,Param,0)))&gt;=INDEX(SeuilS,MATCH($C9,Param,0))))</f>
        <v>#REF!</v>
      </c>
      <c r="J9" s="748" t="e">
        <f t="shared" ref="J9:J29" ca="1" si="8">I9-K9</f>
        <v>#REF!</v>
      </c>
      <c r="K9" s="749" t="e">
        <f ca="1">SUMPRODUCT((MONTH(DatesS)=$A9)*(OFFSET(DatesS,,INDEX(ColS,MATCH($C9,Param,0)))&gt;=INDEX(SeuilS2,MATCH($C9,Param,0))))</f>
        <v>#REF!</v>
      </c>
      <c r="L9" s="32">
        <f t="shared" ref="L9" ca="1" si="9">SUMPRODUCT((MONTH(DatesD)=$A9)*(OFFSET(DatesD,,INDEX(ColD1,MATCH($C9,Param,0)))&lt;&gt;0))</f>
        <v>26</v>
      </c>
      <c r="M9" s="134">
        <f t="shared" ref="M9" ca="1" si="10">SUMPRODUCT((MONTH(DatesD)=$A9)*(OFFSET(DatesD,,INDEX(ColD1,MATCH($C9,Param,0)))))</f>
        <v>212.90000000000003</v>
      </c>
      <c r="N9" s="134">
        <f t="shared" ca="1" si="3"/>
        <v>8.1884615384615405</v>
      </c>
      <c r="O9" s="134">
        <f t="array" aca="1" ref="O9" ca="1">MIN(IF((MONTH(DatesD)=$A9)*(OFFSET(DatesD,,INDEX(ColD1,MATCH($C9,Param,0))))&gt;0,OFFSET(DatesD,,INDEX(ColD1,MATCH($C9,Param,0)))))</f>
        <v>6.3</v>
      </c>
      <c r="P9" s="134">
        <f t="array" aca="1" ref="P9" ca="1">MAX(IF((MONTH(DatesD)=$A9)*(OFFSET(DatesD,,INDEX(ColD1,MATCH($C9,Param,0))))&gt;0,OFFSET(DatesD,,INDEX(ColD1,MATCH($C9,Param,0)))))</f>
        <v>9.5</v>
      </c>
      <c r="Q9" s="33">
        <f t="shared" ref="Q9" ca="1" si="11">SUMPRODUCT((MONTH(DatesD)=$A9)*(OFFSET(DatesD,,INDEX(ColD1,MATCH($C9,Param,0)))&gt;=INDEX(SeuilD1,MATCH($C9,Param,0))))</f>
        <v>0</v>
      </c>
      <c r="R9" s="32">
        <f ca="1">SUMPRODUCT((MONTH(DatesD)=$A9)*(OFFSET(DatesD,,INDEX(ColD2,MATCH($C9,Param,0)))&lt;&gt;0))</f>
        <v>26</v>
      </c>
      <c r="S9" s="134">
        <f ca="1">SUMPRODUCT((MONTH(DatesD)=$A9)*(OFFSET(DatesD,,INDEX(ColD2,MATCH($C9,Param,0)))))</f>
        <v>246.78000000000006</v>
      </c>
      <c r="T9" s="134">
        <f t="shared" ref="T9:T10" ca="1" si="12">IF(R9=0,0,S9/R9)</f>
        <v>9.4915384615384646</v>
      </c>
      <c r="U9" s="134">
        <f t="array" aca="1" ref="U9" ca="1">MIN(IF((MONTH(DatesD)=$A9)*(OFFSET(DatesD,,INDEX(ColD2,MATCH($C9,Param,0))))&gt;0,OFFSET(DatesD,,INDEX(ColD2,MATCH($C9,Param,0)))))</f>
        <v>8.9</v>
      </c>
      <c r="V9" s="134">
        <f t="array" aca="1" ref="V9" ca="1">MAX(IF((MONTH(DatesD)=$A9)*(OFFSET(DatesD,,INDEX(ColD2,MATCH($C9,Param,0))))&gt;0,OFFSET(DatesD,,INDEX(ColD2,MATCH($C9,Param,0)))))</f>
        <v>9.83</v>
      </c>
      <c r="W9" s="33">
        <f ca="1">SUMPRODUCT((MONTH(DatesD)=$A9)*(OFFSET(DatesD,,INDEX(ColD2,MATCH($C9,Param,0)))&gt;=INDEX(SeuilD2,MATCH($C9,Param,0))))</f>
        <v>0</v>
      </c>
      <c r="X9" s="750"/>
      <c r="Y9" s="751"/>
      <c r="Z9" s="751"/>
      <c r="AA9" s="751"/>
      <c r="AB9" s="751"/>
      <c r="AC9" s="751"/>
      <c r="AD9" s="752"/>
      <c r="AE9" s="753"/>
      <c r="AF9" s="754"/>
      <c r="AG9" s="754"/>
      <c r="AH9" s="754"/>
      <c r="AI9" s="754"/>
      <c r="AJ9" s="755"/>
      <c r="AK9" s="750"/>
      <c r="AL9" s="754"/>
      <c r="AM9" s="754"/>
      <c r="AN9" s="754"/>
      <c r="AO9" s="756"/>
      <c r="AP9" s="755"/>
      <c r="AQ9" s="85" t="e">
        <f t="shared" ref="AQ9:AQ11" ca="1" si="13">SUM(D9+L9+R9+X9+AE9+AK9)</f>
        <v>#REF!</v>
      </c>
    </row>
    <row r="10" spans="1:43" ht="14.45" outlineLevel="1" x14ac:dyDescent="0.35">
      <c r="A10" s="18">
        <f t="shared" ref="A10:A12" si="14">A9</f>
        <v>1</v>
      </c>
      <c r="B10" s="252"/>
      <c r="C10" s="757" t="s">
        <v>35</v>
      </c>
      <c r="D10" s="807" t="e">
        <f t="shared" ref="D10" ca="1" si="15">SUMPRODUCT((MONTH(DatesS)=$A10)*(OFFSET(DatesS,,INDEX(ColS,MATCH($C10,Param,0)))&lt;&gt;0))</f>
        <v>#REF!</v>
      </c>
      <c r="E10" s="134" t="e">
        <f t="shared" ref="E10" ca="1" si="16">SUMPRODUCT((MONTH(DatesS)=$A10)*(OFFSET(DatesS,,INDEX(ColS,MATCH($C10,Param,0)))))</f>
        <v>#REF!</v>
      </c>
      <c r="F10" s="134" t="e">
        <f t="shared" ref="F10" ca="1" si="17">IF(D10=0,0,E10/D10)</f>
        <v>#REF!</v>
      </c>
      <c r="G10" s="134" t="e">
        <f t="array" aca="1" ref="G10" ca="1">MIN(IF((MONTH(DatesS)=$A10)*(OFFSET(DatesS,,INDEX(ColS,MATCH($C10,Param,0))))&gt;0,OFFSET(DatesS,,INDEX(ColS,MATCH($C10,Param,0)))))</f>
        <v>#REF!</v>
      </c>
      <c r="H10" s="134" t="e">
        <f t="array" aca="1" ref="H10" ca="1">MAX(IF((MONTH(DatesS)=$A10)*(OFFSET(DatesS,,INDEX(ColS,MATCH($C10,Param,0))))&gt;0,OFFSET(DatesS,,INDEX(ColS,MATCH($C10,Param,0)))))</f>
        <v>#REF!</v>
      </c>
      <c r="I10" s="759" t="e">
        <f t="shared" ref="I10" ca="1" si="18">SUMPRODUCT((MONTH(DatesS)=$A10)*(OFFSET(DatesS,,INDEX(ColS,MATCH($C10,Param,0)))&gt;=INDEX(SeuilS,MATCH($C10,Param,0))))</f>
        <v>#REF!</v>
      </c>
      <c r="J10" s="748" t="e">
        <f t="shared" ca="1" si="8"/>
        <v>#REF!</v>
      </c>
      <c r="K10" s="760" t="e">
        <f ca="1">SUMPRODUCT((MONTH(DatesS)=$A10)*(OFFSET(DatesS,,INDEX(ColS,MATCH($C10,Param,0)))&gt;=INDEX(SeuilS2,MATCH($C10,Param,0))))</f>
        <v>#REF!</v>
      </c>
      <c r="L10" s="32">
        <f t="shared" ref="L10" ca="1" si="19">SUMPRODUCT((MONTH(DatesD)=$A10)*(OFFSET(DatesD,,INDEX(ColD1,MATCH($C10,Param,0)))&lt;&gt;0))</f>
        <v>26</v>
      </c>
      <c r="M10" s="134">
        <f t="shared" ref="M10" ca="1" si="20">SUMPRODUCT((MONTH(DatesD)=$A10)*(OFFSET(DatesD,,INDEX(ColD1,MATCH($C10,Param,0)))))</f>
        <v>94492</v>
      </c>
      <c r="N10" s="134">
        <f t="shared" ca="1" si="3"/>
        <v>3634.3076923076924</v>
      </c>
      <c r="O10" s="134">
        <f t="array" aca="1" ref="O10" ca="1">MIN(IF((MONTH(DatesD)=$A10)*(OFFSET(DatesD,,INDEX(ColD1,MATCH($C10,Param,0))))&gt;0,OFFSET(DatesD,,INDEX(ColD1,MATCH($C10,Param,0)))))</f>
        <v>1414</v>
      </c>
      <c r="P10" s="134">
        <f t="array" aca="1" ref="P10" ca="1">MAX(IF((MONTH(DatesD)=$A10)*(OFFSET(DatesD,,INDEX(ColD1,MATCH($C10,Param,0))))&gt;0,OFFSET(DatesD,,INDEX(ColD1,MATCH($C10,Param,0)))))</f>
        <v>7127</v>
      </c>
      <c r="Q10" s="33">
        <f t="shared" ref="Q10" ca="1" si="21">SUMPRODUCT((MONTH(DatesD)=$A10)*(OFFSET(DatesD,,INDEX(ColD1,MATCH($C10,Param,0)))&gt;=INDEX(SeuilD1,MATCH($C10,Param,0))))</f>
        <v>5</v>
      </c>
      <c r="R10" s="32">
        <f ca="1">SUMPRODUCT((MONTH(DatesD)=$A10)*(OFFSET(DatesD,,INDEX(ColD2,MATCH($C10,Param,0)))&lt;&gt;0))</f>
        <v>26</v>
      </c>
      <c r="S10" s="134">
        <f ca="1">SUMPRODUCT((MONTH(DatesD)=$A10)*(OFFSET(DatesD,,INDEX(ColD2,MATCH($C10,Param,0)))))</f>
        <v>16688</v>
      </c>
      <c r="T10" s="134">
        <f t="shared" ca="1" si="12"/>
        <v>641.84615384615381</v>
      </c>
      <c r="U10" s="134">
        <f t="array" aca="1" ref="U10" ca="1">MIN(IF((MONTH(DatesD)=$A10)*(OFFSET(DatesD,,INDEX(ColD2,MATCH($C10,Param,0))))&gt;0,OFFSET(DatesD,,INDEX(ColD2,MATCH($C10,Param,0)))))</f>
        <v>307</v>
      </c>
      <c r="V10" s="134">
        <f t="array" aca="1" ref="V10" ca="1">MAX(IF((MONTH(DatesD)=$A10)*(OFFSET(DatesD,,INDEX(ColD2,MATCH($C10,Param,0))))&gt;0,OFFSET(DatesD,,INDEX(ColD2,MATCH($C10,Param,0)))))</f>
        <v>1732</v>
      </c>
      <c r="W10" s="33">
        <f ca="1">SUMPRODUCT((MONTH(DatesD)=$A10)*(OFFSET(DatesD,,INDEX(ColD2,MATCH($C10,Param,0)))&gt;=INDEX(SeuilD2,MATCH($C10,Param,0))))</f>
        <v>0</v>
      </c>
      <c r="X10" s="32" t="e">
        <f ca="1">SUMPRODUCT((MONTH(DatesUF)=$A10)*(OFFSET(DatesUF,,INDEX(ColUF1,MATCH($C10,Param,0)))&lt;&gt;0))</f>
        <v>#REF!</v>
      </c>
      <c r="Y10" s="134" t="e">
        <f ca="1">SUMPRODUCT((MONTH(DatesUF)=$A10)*(OFFSET(DatesUF,,INDEX(ColUF1,MATCH($C10,Param,0)))))</f>
        <v>#REF!</v>
      </c>
      <c r="Z10" s="134"/>
      <c r="AA10" s="134" t="e">
        <f t="shared" ref="AA10" ca="1" si="22">IF(X10=0,0,Y10/X10)</f>
        <v>#REF!</v>
      </c>
      <c r="AB10" s="134" t="e">
        <f t="array" aca="1" ref="AB10" ca="1">MIN(IF((MONTH(DatesUF)=$A10)*(OFFSET(DatesUF,,INDEX(ColUF1,MATCH($C10,Param,0))))&gt;0,OFFSET(DatesUF,,INDEX(ColUF1,MATCH($C10,Param,0)))))</f>
        <v>#REF!</v>
      </c>
      <c r="AC10" s="134" t="e">
        <f t="array" aca="1" ref="AC10" ca="1">MAX(IF((MONTH(DatesUF)=$A10)*(OFFSET(DatesUF,,INDEX(ColUF1,MATCH($C10,Param,0))))&gt;0,OFFSET(DatesUF,,INDEX(ColUF1,MATCH($C10,Param,0)))))</f>
        <v>#REF!</v>
      </c>
      <c r="AD10" s="33" t="e">
        <f ca="1">SUMPRODUCT((MONTH(DatesUF)=$A10)*(OFFSET(DatesUF,,INDEX(ColUF1,MATCH($C10,Param,0)))&gt;=INDEX(SeuilUF1,MATCH($C10,Param,0))))</f>
        <v>#REF!</v>
      </c>
      <c r="AE10" s="807" t="e">
        <f ca="1">SUMPRODUCT((MONTH(DatesUF)=$A10)*(OFFSET(DatesUF,,INDEX(ColUF2,MATCH($C10,Param,0)))&lt;&gt;0))</f>
        <v>#REF!</v>
      </c>
      <c r="AF10" s="746" t="e">
        <f ca="1">SUMPRODUCT((MONTH(DatesUF)=$A10)*(OFFSET(DatesUF,,INDEX(ColUF2,MATCH($C10,Param,0)))))</f>
        <v>#REF!</v>
      </c>
      <c r="AG10" s="746" t="e">
        <f t="shared" ref="AG10" ca="1" si="23">IF(AE10=0,0,AF10/AE10)</f>
        <v>#REF!</v>
      </c>
      <c r="AH10" s="746" t="e">
        <f t="array" aca="1" ref="AH10" ca="1">MIN(IF((MONTH(DatesUF)=$A10)*(OFFSET(DatesUF,,INDEX(ColUF2,MATCH($C10,Param,0))))&gt;0,OFFSET(DatesUF,,INDEX(ColUF2,MATCH($C10,Param,0)))))</f>
        <v>#REF!</v>
      </c>
      <c r="AI10" s="746" t="e">
        <f t="array" aca="1" ref="AI10" ca="1">MAX(IF((MONTH(DatesUF)=$A10)*(OFFSET(DatesUF,,INDEX(ColUF2,MATCH($C10,Param,0))))&gt;0,OFFSET(DatesUF,,INDEX(ColUF2,MATCH($C10,Param,0)))))</f>
        <v>#REF!</v>
      </c>
      <c r="AJ10" s="810" t="e">
        <f ca="1">SUMPRODUCT((MONTH(DatesUF)=$A10)*(OFFSET(DatesUF,,INDEX(ColUF2,MATCH($C10,Param,0)))&gt;=INDEX(SeuilUF2,MATCH($C10,Param,0))))</f>
        <v>#REF!</v>
      </c>
      <c r="AK10" s="32" t="e">
        <f ca="1">SUMPRODUCT((MONTH(DatesSH)=$A10)*(OFFSET(DatesSH,,INDEX(ColSH,MATCH($C10,Param,0)))&lt;&gt;0))</f>
        <v>#REF!</v>
      </c>
      <c r="AL10" s="746" t="e">
        <f ca="1">SUMPRODUCT((MONTH(DatesSH)=$A10)*(OFFSET(DatesSH,,INDEX(ColSH,MATCH($C10,Param,0)))))</f>
        <v>#REF!</v>
      </c>
      <c r="AM10" s="746" t="e">
        <f t="shared" ref="AM10" ca="1" si="24">IF(AK10=0,0,AL10/AK10)</f>
        <v>#REF!</v>
      </c>
      <c r="AN10" s="746" t="e">
        <f t="array" aca="1" ref="AN10" ca="1">MIN(IF((MONTH(DatesSH)=$A10)*(OFFSET(DatesSH,,INDEX(ColSH,MATCH($C10,Param,0))))&gt;0,OFFSET(DatesSH,,INDEX(ColSH,MATCH($C10,Param,0)))))</f>
        <v>#REF!</v>
      </c>
      <c r="AO10" s="762" t="e">
        <f t="array" aca="1" ref="AO10" ca="1">MAX(IF((MONTH(DatesSH)=$A10)*(OFFSET(DatesSH,,INDEX(ColSH,MATCH($C10,Param,0))))&gt;0,OFFSET(DatesSH,,INDEX(ColSH,MATCH($C10,Param,0)))))</f>
        <v>#REF!</v>
      </c>
      <c r="AP10" s="761" t="e">
        <f ca="1">SUMPRODUCT((MONTH(DatesSH)=$A10)*(OFFSET(DatesSH,,INDEX(ColSH,MATCH($C10,Param,0)))&gt;=INDEX(SeuilSH,MATCH($C10,Param,0))))</f>
        <v>#REF!</v>
      </c>
      <c r="AQ10" s="85" t="e">
        <f t="shared" ca="1" si="13"/>
        <v>#REF!</v>
      </c>
    </row>
    <row r="11" spans="1:43" outlineLevel="1" x14ac:dyDescent="0.25">
      <c r="A11" s="18">
        <f t="shared" si="14"/>
        <v>1</v>
      </c>
      <c r="B11" s="252"/>
      <c r="C11" s="763" t="s">
        <v>45</v>
      </c>
      <c r="D11" s="807" t="e">
        <f ca="1">SUMPRODUCT((MONTH(DatesS)=$A11)*(OFFSET(DatesS,,INDEX(ColS,MATCH($C11,Param,0)))&lt;&gt;0))</f>
        <v>#REF!</v>
      </c>
      <c r="E11" s="134" t="e">
        <f t="shared" ref="E11" ca="1" si="25">SUMPRODUCT((MONTH(DatesS)=$A11)*(OFFSET(DatesS,,INDEX(ColS,MATCH($C11,Param,0)))))</f>
        <v>#REF!</v>
      </c>
      <c r="F11" s="134" t="e">
        <f ca="1">IF(D11=0,0,E11/D11)</f>
        <v>#REF!</v>
      </c>
      <c r="G11" s="134" t="e">
        <f t="array" aca="1" ref="G11" ca="1">MIN(IF((MONTH(DatesS)=$A11)*(OFFSET(DatesS,,INDEX(ColS,MATCH($C11,Param,0))))&gt;0,OFFSET(DatesS,,INDEX(ColS,MATCH($C11,Param,0)))))</f>
        <v>#REF!</v>
      </c>
      <c r="H11" s="134" t="e">
        <f t="array" aca="1" ref="H11" ca="1">MAX(IF((MONTH(DatesS)=$A11)*(OFFSET(DatesS,,INDEX(ColS,MATCH($C11,Param,0))))&gt;0,OFFSET(DatesS,,INDEX(ColS,MATCH($C11,Param,0)))))</f>
        <v>#REF!</v>
      </c>
      <c r="I11" s="759" t="e">
        <f t="shared" ref="I11:K11" ca="1" si="26">SUMPRODUCT((MONTH(DatesS)=$A11)*(OFFSET(DatesS,,INDEX(ColS,MATCH($C11,Param,0)))&gt;=INDEX(SeuilS,MATCH($C11,Param,0))))</f>
        <v>#REF!</v>
      </c>
      <c r="J11" s="748" t="e">
        <f t="shared" ca="1" si="8"/>
        <v>#REF!</v>
      </c>
      <c r="K11" s="760" t="e">
        <f t="shared" ca="1" si="26"/>
        <v>#REF!</v>
      </c>
      <c r="L11" s="32">
        <f t="shared" ref="L11" ca="1" si="27">SUMPRODUCT((MONTH(DatesD)=$A11)*(OFFSET(DatesD,,INDEX(ColD1,MATCH($C11,Param,0)))&lt;&gt;0))</f>
        <v>26</v>
      </c>
      <c r="M11" s="134">
        <f t="shared" ref="M11" ca="1" si="28">SUMPRODUCT((MONTH(DatesD)=$A11)*(OFFSET(DatesD,,INDEX(ColD1,MATCH($C11,Param,0)))))</f>
        <v>22554</v>
      </c>
      <c r="N11" s="134">
        <f t="shared" ca="1" si="3"/>
        <v>867.46153846153845</v>
      </c>
      <c r="O11" s="134">
        <f t="array" aca="1" ref="O11" ca="1">MIN(IF((MONTH(DatesD)=$A11)*(OFFSET(DatesD,,INDEX(ColD1,MATCH($C11,Param,0))))&gt;0,OFFSET(DatesD,,INDEX(ColD1,MATCH($C11,Param,0)))))</f>
        <v>507</v>
      </c>
      <c r="P11" s="134">
        <f t="array" aca="1" ref="P11" ca="1">MAX(IF((MONTH(DatesD)=$A11)*(OFFSET(DatesD,,INDEX(ColD1,MATCH($C11,Param,0))))&gt;0,OFFSET(DatesD,,INDEX(ColD1,MATCH($C11,Param,0)))))</f>
        <v>2113</v>
      </c>
      <c r="Q11" s="33">
        <f t="shared" ref="Q11" ca="1" si="29">SUMPRODUCT((MONTH(DatesD)=$A11)*(OFFSET(DatesD,,INDEX(ColD1,MATCH($C11,Param,0)))&gt;=INDEX(SeuilD1,MATCH($C11,Param,0))))</f>
        <v>0</v>
      </c>
      <c r="R11" s="808"/>
      <c r="S11" s="751"/>
      <c r="T11" s="751"/>
      <c r="U11" s="751"/>
      <c r="V11" s="751"/>
      <c r="W11" s="809"/>
      <c r="X11" s="753"/>
      <c r="Y11" s="754"/>
      <c r="Z11" s="754"/>
      <c r="AA11" s="754"/>
      <c r="AB11" s="754"/>
      <c r="AC11" s="754"/>
      <c r="AD11" s="755"/>
      <c r="AE11" s="753"/>
      <c r="AF11" s="754"/>
      <c r="AG11" s="754"/>
      <c r="AH11" s="754"/>
      <c r="AI11" s="754"/>
      <c r="AJ11" s="755"/>
      <c r="AK11" s="764"/>
      <c r="AL11" s="754"/>
      <c r="AM11" s="754"/>
      <c r="AN11" s="754"/>
      <c r="AO11" s="756"/>
      <c r="AP11" s="755"/>
      <c r="AQ11" s="85" t="e">
        <f t="shared" ca="1" si="13"/>
        <v>#REF!</v>
      </c>
    </row>
    <row r="12" spans="1:43" ht="14.45" outlineLevel="1" x14ac:dyDescent="0.35">
      <c r="A12" s="18">
        <f t="shared" si="14"/>
        <v>1</v>
      </c>
      <c r="B12" s="252"/>
      <c r="C12" s="763" t="s">
        <v>95</v>
      </c>
      <c r="D12" s="32" t="e">
        <f ca="1">SUMPRODUCT((MONTH(DatesS)=$A12)*(OFFSET(DatesS,,INDEX(ColS,MATCH($C12,Param,0)))&lt;&gt;0))</f>
        <v>#REF!</v>
      </c>
      <c r="E12" s="134" t="e">
        <f t="shared" ref="E12" ca="1" si="30">SUMPRODUCT((MONTH(DatesS)=$A12)*(OFFSET(DatesS,,INDEX(ColS,MATCH($C12,Param,0)))))</f>
        <v>#REF!</v>
      </c>
      <c r="F12" s="134" t="e">
        <f ca="1">IF(D12=0,0,E12/D12)</f>
        <v>#REF!</v>
      </c>
      <c r="G12" s="134" t="e">
        <f t="array" aca="1" ref="G12" ca="1">MIN(IF((MONTH(DatesS)=$A12)*(OFFSET(DatesS,,INDEX(ColS,MATCH($C12,Param,0))))&gt;0,OFFSET(DatesS,,INDEX(ColS,MATCH($C12,Param,0)))))</f>
        <v>#REF!</v>
      </c>
      <c r="H12" s="134" t="e">
        <f t="array" aca="1" ref="H12" ca="1">MAX(IF((MONTH(DatesS)=$A12)*(OFFSET(DatesS,,INDEX(ColS,MATCH($C12,Param,0))))&gt;0,OFFSET(DatesS,,INDEX(ColS,MATCH($C12,Param,0)))))</f>
        <v>#REF!</v>
      </c>
      <c r="I12" s="759" t="e">
        <f t="shared" ref="I12:K12" ca="1" si="31">SUMPRODUCT((MONTH(DatesS)=$A12)*(OFFSET(DatesS,,INDEX(ColS,MATCH($C12,Param,0)))&gt;=INDEX(SeuilS,MATCH($C12,Param,0))))</f>
        <v>#REF!</v>
      </c>
      <c r="J12" s="748" t="e">
        <f t="shared" ca="1" si="8"/>
        <v>#REF!</v>
      </c>
      <c r="K12" s="760" t="e">
        <f t="shared" ca="1" si="31"/>
        <v>#REF!</v>
      </c>
      <c r="L12" s="750"/>
      <c r="M12" s="751"/>
      <c r="N12" s="751"/>
      <c r="O12" s="751"/>
      <c r="P12" s="751"/>
      <c r="Q12" s="752"/>
      <c r="R12" s="765"/>
      <c r="S12" s="766"/>
      <c r="T12" s="766"/>
      <c r="U12" s="766"/>
      <c r="V12" s="766"/>
      <c r="W12" s="767"/>
      <c r="X12" s="753"/>
      <c r="Y12" s="754"/>
      <c r="Z12" s="754"/>
      <c r="AA12" s="754"/>
      <c r="AB12" s="754"/>
      <c r="AC12" s="754"/>
      <c r="AD12" s="755"/>
      <c r="AE12" s="753"/>
      <c r="AF12" s="754"/>
      <c r="AG12" s="754"/>
      <c r="AH12" s="754"/>
      <c r="AI12" s="754"/>
      <c r="AJ12" s="755"/>
      <c r="AK12" s="764"/>
      <c r="AL12" s="754"/>
      <c r="AM12" s="754"/>
      <c r="AN12" s="754"/>
      <c r="AO12" s="756"/>
      <c r="AP12" s="755"/>
      <c r="AQ12" s="85"/>
    </row>
    <row r="13" spans="1:43" ht="14.45" outlineLevel="1" x14ac:dyDescent="0.35">
      <c r="A13" s="18">
        <f>A12</f>
        <v>1</v>
      </c>
      <c r="B13" s="252"/>
      <c r="C13" s="763" t="s">
        <v>3</v>
      </c>
      <c r="D13" s="32" t="e">
        <f ca="1">SUMPRODUCT((MONTH(DatesS)=$A13)*(OFFSET(DatesS,,INDEX(ColS,MATCH($C13,Param,0)))&lt;&gt;0))</f>
        <v>#REF!</v>
      </c>
      <c r="E13" s="134" t="e">
        <f t="shared" ref="E13" ca="1" si="32">SUMPRODUCT((MONTH(DatesS)=$A13)*(OFFSET(DatesS,,INDEX(ColS,MATCH($C13,Param,0)))))</f>
        <v>#REF!</v>
      </c>
      <c r="F13" s="134" t="e">
        <f ca="1">IF(D13=0,0,E13/D13)</f>
        <v>#REF!</v>
      </c>
      <c r="G13" s="134" t="e">
        <f t="array" aca="1" ref="G13" ca="1">MIN(IF((MONTH(DatesS)=$A13)*(OFFSET(DatesS,,INDEX(ColS,MATCH($C13,Param,0))))&gt;0,OFFSET(DatesS,,INDEX(ColS,MATCH($C13,Param,0)))))</f>
        <v>#REF!</v>
      </c>
      <c r="H13" s="134" t="e">
        <f t="array" aca="1" ref="H13" ca="1">MAX(IF((MONTH(DatesS)=$A13)*(OFFSET(DatesS,,INDEX(ColS,MATCH($C13,Param,0))))&gt;0,OFFSET(DatesS,,INDEX(ColS,MATCH($C13,Param,0)))))</f>
        <v>#REF!</v>
      </c>
      <c r="I13" s="759" t="e">
        <f t="shared" ref="I13" ca="1" si="33">SUMPRODUCT((MONTH(DatesS)=$A13)*(OFFSET(DatesS,,INDEX(ColS,MATCH($C13,Param,0)))&gt;=INDEX(SeuilS,MATCH($C13,Param,0))))</f>
        <v>#REF!</v>
      </c>
      <c r="J13" s="748" t="e">
        <f t="shared" ca="1" si="8"/>
        <v>#REF!</v>
      </c>
      <c r="K13" s="760" t="e">
        <f t="shared" ref="K13" ca="1" si="34">SUMPRODUCT((MONTH(DatesS)=$A13)*(OFFSET(DatesS,,INDEX(ColS,MATCH($C13,Param,0)))&gt;=INDEX(SeuilS2,MATCH($C13,Param,0))))</f>
        <v>#REF!</v>
      </c>
      <c r="L13" s="32">
        <f t="shared" ref="L13" ca="1" si="35">SUMPRODUCT((MONTH(DatesD)=$A13)*(OFFSET(DatesD,,INDEX(ColD1,MATCH($C13,Param,0)))&lt;&gt;0))</f>
        <v>26</v>
      </c>
      <c r="M13" s="134">
        <f t="shared" ref="M13" ca="1" si="36">SUMPRODUCT((MONTH(DatesD)=$A13)*(OFFSET(DatesD,,INDEX(ColD1,MATCH($C13,Param,0)))))</f>
        <v>89717.32713949251</v>
      </c>
      <c r="N13" s="134">
        <f t="shared" ref="N13:N15" ca="1" si="37">IF(L13=0,0,M13/L13)</f>
        <v>3450.6664284420194</v>
      </c>
      <c r="O13" s="134">
        <f t="array" aca="1" ref="O13" ca="1">MIN(IF((MONTH(DatesD)=$A13)*(OFFSET(DatesD,,INDEX(ColD1,MATCH($C13,Param,0))))&gt;0,OFFSET(DatesD,,INDEX(ColD1,MATCH($C13,Param,0)))))</f>
        <v>632.35294117647061</v>
      </c>
      <c r="P13" s="134">
        <f t="array" aca="1" ref="P13" ca="1">MAX(IF((MONTH(DatesD)=$A13)*(OFFSET(DatesD,,INDEX(ColD1,MATCH($C13,Param,0))))&gt;0,OFFSET(DatesD,,INDEX(ColD1,MATCH($C13,Param,0)))))</f>
        <v>7473.8461538461534</v>
      </c>
      <c r="Q13" s="33">
        <f t="shared" ref="Q13" ca="1" si="38">SUMPRODUCT((MONTH(DatesD)=$A13)*(OFFSET(DatesD,,INDEX(ColD1,MATCH($C13,Param,0)))&gt;=INDEX(SeuilD1,MATCH($C13,Param,0))))</f>
        <v>11</v>
      </c>
      <c r="R13" s="32">
        <f ca="1">SUMPRODUCT((MONTH(DatesD)=$A13)*(OFFSET(DatesD,,INDEX(ColD2,MATCH($C13,Param,0)))&lt;&gt;0))</f>
        <v>26</v>
      </c>
      <c r="S13" s="134">
        <f ca="1">SUMPRODUCT((MONTH(DatesD)=$A13)*(OFFSET(DatesD,,INDEX(ColD2,MATCH($C13,Param,0)))))</f>
        <v>802.05957767722475</v>
      </c>
      <c r="T13" s="134">
        <f t="shared" ref="T13:T15" ca="1" si="39">IF(R13=0,0,S13/R13)</f>
        <v>30.848445295277877</v>
      </c>
      <c r="U13" s="134">
        <f t="array" aca="1" ref="U13" ca="1">MIN(IF((MONTH(DatesD)=$A13)*(OFFSET(DatesD,,INDEX(ColD2,MATCH($C13,Param,0))))&gt;0,OFFSET(DatesD,,INDEX(ColD2,MATCH($C13,Param,0)))))</f>
        <v>11.764705882352942</v>
      </c>
      <c r="V13" s="134">
        <f t="array" aca="1" ref="V13" ca="1">MAX(IF((MONTH(DatesD)=$A13)*(OFFSET(DatesD,,INDEX(ColD2,MATCH($C13,Param,0))))&gt;0,OFFSET(DatesD,,INDEX(ColD2,MATCH($C13,Param,0)))))</f>
        <v>165</v>
      </c>
      <c r="W13" s="33">
        <f ca="1">SUMPRODUCT((MONTH(DatesD)=$A13)*(OFFSET(DatesD,,INDEX(ColD2,MATCH($C13,Param,0)))&gt;=INDEX(SeuilD2,MATCH($C13,Param,0))))</f>
        <v>1</v>
      </c>
      <c r="X13" s="758" t="e">
        <f ca="1">SUMPRODUCT((MONTH(DatesUF)=$A13)*(OFFSET(DatesUF,,INDEX(ColUF1,MATCH($C13,Param,0)))&lt;&gt;0))</f>
        <v>#REF!</v>
      </c>
      <c r="Y13" s="746" t="e">
        <f ca="1">SUMPRODUCT((MONTH(DatesUF)=$A13)*(OFFSET(DatesUF,,INDEX(ColUF1,MATCH($C13,Param,0)))))</f>
        <v>#REF!</v>
      </c>
      <c r="Z13" s="746"/>
      <c r="AA13" s="746" t="e">
        <f t="shared" ref="AA13" ca="1" si="40">IF(X13=0,0,Y13/X13)</f>
        <v>#REF!</v>
      </c>
      <c r="AB13" s="746" t="e">
        <f t="array" aca="1" ref="AB13" ca="1">MIN(IF((MONTH(DatesUF)=$A13)*(OFFSET(DatesUF,,INDEX(ColUF1,MATCH($C13,Param,0))))&gt;0,OFFSET(DatesUF,,INDEX(ColUF1,MATCH($C13,Param,0)))))</f>
        <v>#REF!</v>
      </c>
      <c r="AC13" s="746" t="e">
        <f t="array" aca="1" ref="AC13" ca="1">MAX(IF((MONTH(DatesUF)=$A13)*(OFFSET(DatesUF,,INDEX(ColUF1,MATCH($C13,Param,0))))&gt;0,OFFSET(DatesUF,,INDEX(ColUF1,MATCH($C13,Param,0)))))</f>
        <v>#REF!</v>
      </c>
      <c r="AD13" s="761" t="e">
        <f ca="1">SUMPRODUCT((MONTH(DatesUF)=$A13)*(OFFSET(DatesUF,,INDEX(ColUF1,MATCH($C13,Param,0)))&gt;=INDEX(SeuilUF1,MATCH($C13,Param,0))))</f>
        <v>#REF!</v>
      </c>
      <c r="AE13" s="807" t="e">
        <f ca="1">SUMPRODUCT((MONTH(DatesUF)=$A13)*(OFFSET(DatesUF,,INDEX(ColUF2,MATCH($C13,Param,0)))&lt;&gt;0))</f>
        <v>#REF!</v>
      </c>
      <c r="AF13" s="746" t="e">
        <f ca="1">SUMPRODUCT((MONTH(DatesUF)=$A13)*(OFFSET(DatesUF,,INDEX(ColUF2,MATCH($C13,Param,0)))))</f>
        <v>#REF!</v>
      </c>
      <c r="AG13" s="746" t="e">
        <f t="shared" ref="AG13:AG15" ca="1" si="41">IF(AE13=0,0,AF13/AE13)</f>
        <v>#REF!</v>
      </c>
      <c r="AH13" s="746" t="e">
        <f t="array" aca="1" ref="AH13" ca="1">MIN(IF((MONTH(DatesUF)=$A13)*(OFFSET(DatesUF,,INDEX(ColUF2,MATCH($C13,Param,0))))&gt;0,OFFSET(DatesUF,,INDEX(ColUF2,MATCH($C13,Param,0)))))</f>
        <v>#REF!</v>
      </c>
      <c r="AI13" s="746" t="e">
        <f t="array" aca="1" ref="AI13" ca="1">MAX(IF((MONTH(DatesUF)=$A13)*(OFFSET(DatesUF,,INDEX(ColUF2,MATCH($C13,Param,0))))&gt;0,OFFSET(DatesUF,,INDEX(ColUF2,MATCH($C13,Param,0)))))</f>
        <v>#REF!</v>
      </c>
      <c r="AJ13" s="810" t="e">
        <f t="shared" ref="AJ13" ca="1" si="42">SUMPRODUCT((MONTH(DatesUF)=$A13)*(OFFSET(DatesUF,,INDEX(ColUF2,MATCH($C13,Param,0)))&gt;=INDEX(SeuilUF2,MATCH($C13,Param,0))))</f>
        <v>#REF!</v>
      </c>
      <c r="AK13" s="758" t="e">
        <f ca="1">SUMPRODUCT((MONTH(DatesSH)=$A13)*(OFFSET(DatesSH,,INDEX(ColSH,MATCH($C13,Param,0)))&lt;&gt;0))</f>
        <v>#REF!</v>
      </c>
      <c r="AL13" s="746" t="e">
        <f ca="1">SUMPRODUCT((MONTH(DatesSH)=$A13)*(OFFSET(DatesSH,,INDEX(ColSH,MATCH($C13,Param,0)))))</f>
        <v>#REF!</v>
      </c>
      <c r="AM13" s="746" t="e">
        <f t="shared" ref="AM13" ca="1" si="43">IF(AK13=0,0,AL13/AK13)</f>
        <v>#REF!</v>
      </c>
      <c r="AN13" s="746" t="e">
        <f t="array" aca="1" ref="AN13" ca="1">MIN(IF((MONTH(DatesSH)=$A13)*(OFFSET(DatesSH,,INDEX(ColSH,MATCH($C13,Param,0))))&gt;0,OFFSET(DatesSH,,INDEX(ColSH,MATCH($C13,Param,0)))))</f>
        <v>#REF!</v>
      </c>
      <c r="AO13" s="762" t="e">
        <f t="array" aca="1" ref="AO13" ca="1">MAX(IF((MONTH(DatesSH)=$A13)*(OFFSET(DatesSH,,INDEX(ColSH,MATCH($C13,Param,0))))&gt;0,OFFSET(DatesSH,,INDEX(ColSH,MATCH($C13,Param,0)))))</f>
        <v>#REF!</v>
      </c>
      <c r="AP13" s="761" t="e">
        <f ca="1">SUMPRODUCT((MONTH(DatesSH)=$A13)*(OFFSET(DatesSH,,INDEX(ColSH,MATCH($C13,Param,0)))&gt;=INDEX(SeuilSH,MATCH($C13,Param,0))))</f>
        <v>#REF!</v>
      </c>
      <c r="AQ13" s="85" t="e">
        <f t="shared" ref="AQ13:AQ28" ca="1" si="44">SUM(D13+L13+R13+X13+AE13+AK13)</f>
        <v>#REF!</v>
      </c>
    </row>
    <row r="14" spans="1:43" ht="14.45" outlineLevel="1" x14ac:dyDescent="0.35">
      <c r="A14" s="18">
        <f t="shared" ref="A14:A32" si="45">A13</f>
        <v>1</v>
      </c>
      <c r="B14" s="252"/>
      <c r="C14" s="763" t="s">
        <v>98</v>
      </c>
      <c r="D14" s="32" t="e">
        <f t="shared" ref="D14:D15" ca="1" si="46">SUMPRODUCT((MONTH(DatesS)=$A14)*(OFFSET(DatesS,,INDEX(ColS,MATCH($C14,Param,0)))&lt;&gt;0))</f>
        <v>#REF!</v>
      </c>
      <c r="E14" s="134" t="e">
        <f t="shared" ref="E14:E15" ca="1" si="47">SUMPRODUCT((MONTH(DatesS)=$A14)*(OFFSET(DatesS,,INDEX(ColS,MATCH($C14,Param,0)))))</f>
        <v>#REF!</v>
      </c>
      <c r="F14" s="134" t="e">
        <f t="shared" ref="F14" ca="1" si="48">IF(D14=0,0,E14/D14)</f>
        <v>#REF!</v>
      </c>
      <c r="G14" s="134" t="e">
        <f t="array" aca="1" ref="G14" ca="1">MIN(IF((MONTH(DatesS)=$A14)*(OFFSET(DatesS,,INDEX(ColS,MATCH($C14,Param,0))))&gt;0,OFFSET(DatesS,,INDEX(ColS,MATCH($C14,Param,0)))))</f>
        <v>#REF!</v>
      </c>
      <c r="H14" s="134" t="e">
        <f t="array" aca="1" ref="H14" ca="1">MAX(IF((MONTH(DatesS)=$A14)*(OFFSET(DatesS,,INDEX(ColS,MATCH($C14,Param,0))))&gt;0,OFFSET(DatesS,,INDEX(ColS,MATCH($C14,Param,0)))))</f>
        <v>#REF!</v>
      </c>
      <c r="I14" s="759" t="e">
        <f t="shared" ref="I14:I15" ca="1" si="49">SUMPRODUCT((MONTH(DatesS)=$A14)*(OFFSET(DatesS,,INDEX(ColS,MATCH($C14,Param,0)))&gt;=INDEX(SeuilS,MATCH($C14,Param,0))))</f>
        <v>#REF!</v>
      </c>
      <c r="J14" s="748" t="e">
        <f t="shared" ref="J14" ca="1" si="50">I14-K14</f>
        <v>#REF!</v>
      </c>
      <c r="K14" s="760" t="e">
        <f t="shared" ref="K14:K15" ca="1" si="51">SUMPRODUCT((MONTH(DatesS)=$A14)*(OFFSET(DatesS,,INDEX(ColS,MATCH($C14,Param,0)))&gt;=INDEX(SeuilS2,MATCH($C14,Param,0))))</f>
        <v>#REF!</v>
      </c>
      <c r="L14" s="32">
        <f t="shared" ref="L14" ca="1" si="52">SUMPRODUCT((MONTH(DatesD)=$A14)*(OFFSET(DatesD,,INDEX(ColD1,MATCH($C14,Param,0)))&lt;&gt;0))</f>
        <v>26</v>
      </c>
      <c r="M14" s="134">
        <f t="shared" ref="M14" ca="1" si="53">SUMPRODUCT((MONTH(DatesD)=$A14)*(OFFSET(DatesD,,INDEX(ColD1,MATCH($C14,Param,0)))))</f>
        <v>4742.4000000000015</v>
      </c>
      <c r="N14" s="134">
        <f t="shared" ca="1" si="37"/>
        <v>182.40000000000006</v>
      </c>
      <c r="O14" s="134">
        <f t="array" aca="1" ref="O14" ca="1">MIN(IF((MONTH(DatesD)=$A14)*(OFFSET(DatesD,,INDEX(ColD1,MATCH($C14,Param,0))))&gt;0,OFFSET(DatesD,,INDEX(ColD1,MATCH($C14,Param,0)))))</f>
        <v>30.6</v>
      </c>
      <c r="P14" s="134">
        <f t="array" aca="1" ref="P14" ca="1">MAX(IF((MONTH(DatesD)=$A14)*(OFFSET(DatesD,,INDEX(ColD1,MATCH($C14,Param,0))))&gt;0,OFFSET(DatesD,,INDEX(ColD1,MATCH($C14,Param,0)))))</f>
        <v>758</v>
      </c>
      <c r="Q14" s="33">
        <f t="shared" ref="Q14" ca="1" si="54">SUMPRODUCT((MONTH(DatesD)=$A14)*(OFFSET(DatesD,,INDEX(ColD1,MATCH($C14,Param,0)))&gt;=INDEX(SeuilD1,MATCH($C14,Param,0))))</f>
        <v>1</v>
      </c>
      <c r="R14" s="32">
        <f ca="1">SUMPRODUCT((MONTH(DatesD)=$A14)*(OFFSET(DatesD,,INDEX(ColD2,MATCH($C14,Param,0)))&lt;&gt;0))</f>
        <v>26</v>
      </c>
      <c r="S14" s="134">
        <f ca="1">SUMPRODUCT((MONTH(DatesD)=$A14)*(OFFSET(DatesD,,INDEX(ColD2,MATCH($C14,Param,0)))))</f>
        <v>28.870999999999995</v>
      </c>
      <c r="T14" s="134">
        <f t="shared" ca="1" si="39"/>
        <v>1.1104230769230767</v>
      </c>
      <c r="U14" s="134">
        <f t="array" aca="1" ref="U14" ca="1">MIN(IF((MONTH(DatesD)=$A14)*(OFFSET(DatesD,,INDEX(ColD2,MATCH($C14,Param,0))))&gt;0,OFFSET(DatesD,,INDEX(ColD2,MATCH($C14,Param,0)))))</f>
        <v>0.66200000000000003</v>
      </c>
      <c r="V14" s="134">
        <f t="array" aca="1" ref="V14" ca="1">MAX(IF((MONTH(DatesD)=$A14)*(OFFSET(DatesD,,INDEX(ColD2,MATCH($C14,Param,0))))&gt;0,OFFSET(DatesD,,INDEX(ColD2,MATCH($C14,Param,0)))))</f>
        <v>3.21</v>
      </c>
      <c r="W14" s="33">
        <f ca="1">SUMPRODUCT((MONTH(DatesD)=$A14)*(OFFSET(DatesD,,INDEX(ColD2,MATCH($C14,Param,0)))&gt;=INDEX(SeuilD2,MATCH($C14,Param,0))))</f>
        <v>0</v>
      </c>
      <c r="X14" s="750"/>
      <c r="Y14" s="751"/>
      <c r="Z14" s="751"/>
      <c r="AA14" s="751"/>
      <c r="AB14" s="751"/>
      <c r="AC14" s="751"/>
      <c r="AD14" s="752"/>
      <c r="AE14" s="32" t="e">
        <f ca="1">SUMPRODUCT((MONTH(DatesUF)=$A14)*(OFFSET(DatesUF,,INDEX(ColUF2,MATCH($C14,Param,0)))&lt;&gt;0))</f>
        <v>#REF!</v>
      </c>
      <c r="AF14" s="134" t="e">
        <f ca="1">SUMPRODUCT((MONTH(DatesUF)=$A14)*(OFFSET(DatesUF,,INDEX(ColUF2,MATCH($C14,Param,0)))))</f>
        <v>#REF!</v>
      </c>
      <c r="AG14" s="134" t="e">
        <f t="shared" ca="1" si="41"/>
        <v>#REF!</v>
      </c>
      <c r="AH14" s="134" t="e">
        <f t="array" aca="1" ref="AH14" ca="1">MIN(IF((MONTH(DatesUF)=$A14)*(OFFSET(DatesUF,,INDEX(ColUF2,MATCH($C14,Param,0))))&gt;0,OFFSET(DatesUF,,INDEX(ColUF2,MATCH($C14,Param,0)))))</f>
        <v>#REF!</v>
      </c>
      <c r="AI14" s="134" t="e">
        <f t="array" aca="1" ref="AI14" ca="1">MAX(IF((MONTH(DatesUF)=$A14)*(OFFSET(DatesUF,,INDEX(ColUF2,MATCH($C14,Param,0))))&gt;0,OFFSET(DatesUF,,INDEX(ColUF2,MATCH($C14,Param,0)))))</f>
        <v>#REF!</v>
      </c>
      <c r="AJ14" s="33" t="e">
        <f t="shared" ref="AJ14" ca="1" si="55">SUMPRODUCT((MONTH(DatesUF)=$A14)*(OFFSET(DatesUF,,INDEX(ColUF2,MATCH($C14,Param,0)))&gt;=INDEX(SeuilUF2,MATCH($C14,Param,0))))</f>
        <v>#REF!</v>
      </c>
      <c r="AK14" s="750"/>
      <c r="AL14" s="751"/>
      <c r="AM14" s="751"/>
      <c r="AN14" s="751"/>
      <c r="AO14" s="768"/>
      <c r="AP14" s="752"/>
      <c r="AQ14" s="85" t="e">
        <f t="shared" ca="1" si="44"/>
        <v>#REF!</v>
      </c>
    </row>
    <row r="15" spans="1:43" ht="14.45" outlineLevel="1" x14ac:dyDescent="0.35">
      <c r="A15" s="18">
        <f t="shared" si="45"/>
        <v>1</v>
      </c>
      <c r="B15" s="252"/>
      <c r="C15" s="763" t="s">
        <v>41</v>
      </c>
      <c r="D15" s="32" t="e">
        <f t="shared" ca="1" si="46"/>
        <v>#REF!</v>
      </c>
      <c r="E15" s="134" t="e">
        <f t="shared" ca="1" si="47"/>
        <v>#REF!</v>
      </c>
      <c r="F15" s="134" t="e">
        <f t="shared" ref="F15" ca="1" si="56">IF(D15=0,0,E15/D15)</f>
        <v>#REF!</v>
      </c>
      <c r="G15" s="134" t="e">
        <f t="array" aca="1" ref="G15" ca="1">MIN(IF((MONTH(DatesS)=$A15)*(OFFSET(DatesS,,INDEX(ColS,MATCH($C15,Param,0))))&gt;0,OFFSET(DatesS,,INDEX(ColS,MATCH($C15,Param,0)))))</f>
        <v>#REF!</v>
      </c>
      <c r="H15" s="134" t="e">
        <f t="array" aca="1" ref="H15" ca="1">MAX(IF((MONTH(DatesS)=$A15)*(OFFSET(DatesS,,INDEX(ColS,MATCH($C15,Param,0))))&gt;0,OFFSET(DatesS,,INDEX(ColS,MATCH($C15,Param,0)))))</f>
        <v>#REF!</v>
      </c>
      <c r="I15" s="759" t="e">
        <f t="shared" ca="1" si="49"/>
        <v>#REF!</v>
      </c>
      <c r="J15" s="748" t="e">
        <f t="shared" ref="J15" ca="1" si="57">I15-K15</f>
        <v>#REF!</v>
      </c>
      <c r="K15" s="760" t="e">
        <f t="shared" ca="1" si="51"/>
        <v>#REF!</v>
      </c>
      <c r="L15" s="32">
        <f t="shared" ref="L15" ca="1" si="58">SUMPRODUCT((MONTH(DatesD)=$A15)*(OFFSET(DatesD,,INDEX(ColD1,MATCH($C15,Param,0)))&lt;&gt;0))</f>
        <v>5</v>
      </c>
      <c r="M15" s="134">
        <f t="shared" ref="M15" ca="1" si="59">SUMPRODUCT((MONTH(DatesD)=$A15)*(OFFSET(DatesD,,INDEX(ColD1,MATCH($C15,Param,0)))))</f>
        <v>298.70000000000005</v>
      </c>
      <c r="N15" s="134">
        <f t="shared" ca="1" si="37"/>
        <v>59.740000000000009</v>
      </c>
      <c r="O15" s="134">
        <f t="array" aca="1" ref="O15" ca="1">MIN(IF((MONTH(DatesD)=$A15)*(OFFSET(DatesD,,INDEX(ColD1,MATCH($C15,Param,0))))&gt;0,OFFSET(DatesD,,INDEX(ColD1,MATCH($C15,Param,0)))))</f>
        <v>41</v>
      </c>
      <c r="P15" s="134">
        <f t="array" aca="1" ref="P15" ca="1">MAX(IF((MONTH(DatesD)=$A15)*(OFFSET(DatesD,,INDEX(ColD1,MATCH($C15,Param,0))))&gt;0,OFFSET(DatesD,,INDEX(ColD1,MATCH($C15,Param,0)))))</f>
        <v>82.4</v>
      </c>
      <c r="Q15" s="33">
        <f t="shared" ref="Q15" ca="1" si="60">SUMPRODUCT((MONTH(DatesD)=$A15)*(OFFSET(DatesD,,INDEX(ColD1,MATCH($C15,Param,0)))&gt;=INDEX(SeuilD1,MATCH($C15,Param,0))))</f>
        <v>0</v>
      </c>
      <c r="R15" s="32">
        <f ca="1">SUMPRODUCT((MONTH(DatesD)=$A15)*(OFFSET(DatesD,,INDEX(ColD2,MATCH($C15,Param,0)))&lt;&gt;0))</f>
        <v>5</v>
      </c>
      <c r="S15" s="134">
        <f ca="1">SUMPRODUCT((MONTH(DatesD)=$A15)*(OFFSET(DatesD,,INDEX(ColD2,MATCH($C15,Param,0)))))</f>
        <v>97.200000000000017</v>
      </c>
      <c r="T15" s="134">
        <f t="shared" ca="1" si="39"/>
        <v>19.440000000000005</v>
      </c>
      <c r="U15" s="134">
        <f t="array" aca="1" ref="U15" ca="1">MIN(IF((MONTH(DatesD)=$A15)*(OFFSET(DatesD,,INDEX(ColD2,MATCH($C15,Param,0))))&gt;0,OFFSET(DatesD,,INDEX(ColD2,MATCH($C15,Param,0)))))</f>
        <v>12.2</v>
      </c>
      <c r="V15" s="134">
        <f t="array" aca="1" ref="V15" ca="1">MAX(IF((MONTH(DatesD)=$A15)*(OFFSET(DatesD,,INDEX(ColD2,MATCH($C15,Param,0))))&gt;0,OFFSET(DatesD,,INDEX(ColD2,MATCH($C15,Param,0)))))</f>
        <v>39.200000000000003</v>
      </c>
      <c r="W15" s="33">
        <f ca="1">SUMPRODUCT((MONTH(DatesD)=$A15)*(OFFSET(DatesD,,INDEX(ColD2,MATCH($C15,Param,0)))&gt;=INDEX(SeuilD2,MATCH($C15,Param,0))))</f>
        <v>0</v>
      </c>
      <c r="X15" s="750"/>
      <c r="Y15" s="751"/>
      <c r="Z15" s="751"/>
      <c r="AA15" s="751"/>
      <c r="AB15" s="751"/>
      <c r="AC15" s="751"/>
      <c r="AD15" s="752"/>
      <c r="AE15" s="32" t="e">
        <f ca="1">SUMPRODUCT((MONTH(DatesUF)=$A15)*(OFFSET(DatesUF,,INDEX(ColUF2,MATCH($C15,Param,0)))&lt;&gt;0))</f>
        <v>#REF!</v>
      </c>
      <c r="AF15" s="162" t="e">
        <f ca="1">SUMPRODUCT((MONTH(DatesUF)=$A15)*(OFFSET(DatesUF,,INDEX(ColUF2,MATCH($C15,Param,0)))))</f>
        <v>#REF!</v>
      </c>
      <c r="AG15" s="162" t="e">
        <f t="shared" ca="1" si="41"/>
        <v>#REF!</v>
      </c>
      <c r="AH15" s="162" t="e">
        <f t="array" aca="1" ref="AH15" ca="1">MIN(IF((MONTH(DatesUF)=$A15)*(OFFSET(DatesUF,,INDEX(ColUF2,MATCH($C15,Param,0))))&gt;0,OFFSET(DatesUF,,INDEX(ColUF2,MATCH($C15,Param,0)))))</f>
        <v>#REF!</v>
      </c>
      <c r="AI15" s="162" t="e">
        <f t="array" aca="1" ref="AI15" ca="1">MAX(IF((MONTH(DatesUF)=$A15)*(OFFSET(DatesUF,,INDEX(ColUF2,MATCH($C15,Param,0))))&gt;0,OFFSET(DatesUF,,INDEX(ColUF2,MATCH($C15,Param,0)))))</f>
        <v>#REF!</v>
      </c>
      <c r="AJ15" s="33" t="e">
        <f t="shared" ref="AJ15" ca="1" si="61">SUMPRODUCT((MONTH(DatesUF)=$A15)*(OFFSET(DatesUF,,INDEX(ColUF2,MATCH($C15,Param,0)))&gt;=INDEX(SeuilUF2,MATCH($C15,Param,0))))</f>
        <v>#REF!</v>
      </c>
      <c r="AK15" s="750"/>
      <c r="AL15" s="751"/>
      <c r="AM15" s="751"/>
      <c r="AN15" s="751"/>
      <c r="AO15" s="768"/>
      <c r="AP15" s="752"/>
      <c r="AQ15" s="85" t="e">
        <f t="shared" ca="1" si="44"/>
        <v>#REF!</v>
      </c>
    </row>
    <row r="16" spans="1:43" outlineLevel="1" x14ac:dyDescent="0.25">
      <c r="A16" s="18">
        <f t="shared" si="45"/>
        <v>1</v>
      </c>
      <c r="B16" s="252"/>
      <c r="C16" s="763" t="s">
        <v>42</v>
      </c>
      <c r="D16" s="32" t="e">
        <f t="shared" ref="D16" ca="1" si="62">SUMPRODUCT((MONTH(DatesS)=$A16)*(OFFSET(DatesS,,INDEX(ColS,MATCH($C16,Param,0)))&lt;&gt;0))</f>
        <v>#REF!</v>
      </c>
      <c r="E16" s="134" t="e">
        <f t="shared" ref="E16" ca="1" si="63">SUMPRODUCT((MONTH(DatesS)=$A16)*(OFFSET(DatesS,,INDEX(ColS,MATCH($C16,Param,0)))))</f>
        <v>#REF!</v>
      </c>
      <c r="F16" s="134" t="e">
        <f t="shared" ref="F16:F28" ca="1" si="64">IF(D16=0,0,E16/D16)</f>
        <v>#REF!</v>
      </c>
      <c r="G16" s="134" t="e">
        <f t="array" aca="1" ref="G16" ca="1">MIN(IF((MONTH(DatesS)=$A16)*(OFFSET(DatesS,,INDEX(ColS,MATCH($C16,Param,0))))&gt;0,OFFSET(DatesS,,INDEX(ColS,MATCH($C16,Param,0)))))</f>
        <v>#REF!</v>
      </c>
      <c r="H16" s="134" t="e">
        <f t="array" aca="1" ref="H16" ca="1">MAX(IF((MONTH(DatesS)=$A16)*(OFFSET(DatesS,,INDEX(ColS,MATCH($C16,Param,0))))&gt;0,OFFSET(DatesS,,INDEX(ColS,MATCH($C16,Param,0)))))</f>
        <v>#REF!</v>
      </c>
      <c r="I16" s="759" t="e">
        <f t="shared" ref="I16" ca="1" si="65">SUMPRODUCT((MONTH(DatesS)=$A16)*(OFFSET(DatesS,,INDEX(ColS,MATCH($C16,Param,0)))&gt;=INDEX(SeuilS,MATCH($C16,Param,0))))</f>
        <v>#REF!</v>
      </c>
      <c r="J16" s="748" t="e">
        <f t="shared" ca="1" si="8"/>
        <v>#REF!</v>
      </c>
      <c r="K16" s="760" t="e">
        <f t="shared" ref="K16" ca="1" si="66">SUMPRODUCT((MONTH(DatesS)=$A16)*(OFFSET(DatesS,,INDEX(ColS,MATCH($C16,Param,0)))&gt;=INDEX(SeuilS2,MATCH($C16,Param,0))))</f>
        <v>#REF!</v>
      </c>
      <c r="L16" s="750"/>
      <c r="M16" s="751"/>
      <c r="N16" s="751"/>
      <c r="O16" s="751"/>
      <c r="P16" s="751"/>
      <c r="Q16" s="752"/>
      <c r="R16" s="808"/>
      <c r="S16" s="751"/>
      <c r="T16" s="751"/>
      <c r="U16" s="751"/>
      <c r="V16" s="751"/>
      <c r="W16" s="809"/>
      <c r="X16" s="750"/>
      <c r="Y16" s="751"/>
      <c r="Z16" s="751"/>
      <c r="AA16" s="751"/>
      <c r="AB16" s="751"/>
      <c r="AC16" s="751"/>
      <c r="AD16" s="752"/>
      <c r="AE16" s="808"/>
      <c r="AF16" s="751"/>
      <c r="AG16" s="751"/>
      <c r="AH16" s="751"/>
      <c r="AI16" s="751"/>
      <c r="AJ16" s="809" t="e">
        <f t="shared" ref="AJ16" ca="1" si="67">SUMPRODUCT((MONTH(DatesUF)=$A16)*(OFFSET(DatesUF,,INDEX(ColUF2,MATCH($C16,Param,0)))&gt;=INDEX(SeuilUF2,MATCH($C16,Param,0))))</f>
        <v>#REF!</v>
      </c>
      <c r="AK16" s="750"/>
      <c r="AL16" s="751"/>
      <c r="AM16" s="751"/>
      <c r="AN16" s="751"/>
      <c r="AO16" s="768"/>
      <c r="AP16" s="752"/>
      <c r="AQ16" s="85" t="e">
        <f t="shared" ca="1" si="44"/>
        <v>#REF!</v>
      </c>
    </row>
    <row r="17" spans="1:44" ht="15" customHeight="1" outlineLevel="1" x14ac:dyDescent="0.25">
      <c r="A17" s="18">
        <f t="shared" si="45"/>
        <v>1</v>
      </c>
      <c r="B17" s="252"/>
      <c r="C17" s="763" t="s">
        <v>43</v>
      </c>
      <c r="D17" s="32" t="e">
        <f t="shared" ref="D17" ca="1" si="68">SUMPRODUCT((MONTH(DatesS)=$A17)*(OFFSET(DatesS,,INDEX(ColS,MATCH($C17,Param,0)))&lt;&gt;0))</f>
        <v>#REF!</v>
      </c>
      <c r="E17" s="134" t="e">
        <f t="shared" ref="E17" ca="1" si="69">SUMPRODUCT((MONTH(DatesS)=$A17)*(OFFSET(DatesS,,INDEX(ColS,MATCH($C17,Param,0)))))</f>
        <v>#REF!</v>
      </c>
      <c r="F17" s="134" t="e">
        <f t="shared" ca="1" si="64"/>
        <v>#REF!</v>
      </c>
      <c r="G17" s="134" t="e">
        <f t="array" aca="1" ref="G17" ca="1">MIN(IF((MONTH(DatesS)=$A17)*(OFFSET(DatesS,,INDEX(ColS,MATCH($C17,Param,0))))&gt;0,OFFSET(DatesS,,INDEX(ColS,MATCH($C17,Param,0)))))</f>
        <v>#REF!</v>
      </c>
      <c r="H17" s="134" t="e">
        <f t="array" aca="1" ref="H17" ca="1">MAX(IF((MONTH(DatesS)=$A17)*(OFFSET(DatesS,,INDEX(ColS,MATCH($C17,Param,0))))&gt;0,OFFSET(DatesS,,INDEX(ColS,MATCH($C17,Param,0)))))</f>
        <v>#REF!</v>
      </c>
      <c r="I17" s="759" t="e">
        <f t="shared" ref="I17" ca="1" si="70">SUMPRODUCT((MONTH(DatesS)=$A17)*(OFFSET(DatesS,,INDEX(ColS,MATCH($C17,Param,0)))&gt;=INDEX(SeuilS,MATCH($C17,Param,0))))</f>
        <v>#REF!</v>
      </c>
      <c r="J17" s="748" t="e">
        <f t="shared" ca="1" si="8"/>
        <v>#REF!</v>
      </c>
      <c r="K17" s="760" t="e">
        <f t="shared" ref="K17" ca="1" si="71">SUMPRODUCT((MONTH(DatesS)=$A17)*(OFFSET(DatesS,,INDEX(ColS,MATCH($C17,Param,0)))&gt;=INDEX(SeuilS2,MATCH($C17,Param,0))))</f>
        <v>#REF!</v>
      </c>
      <c r="L17" s="750"/>
      <c r="M17" s="751"/>
      <c r="N17" s="751"/>
      <c r="O17" s="751"/>
      <c r="P17" s="751"/>
      <c r="Q17" s="752"/>
      <c r="R17" s="808"/>
      <c r="S17" s="751"/>
      <c r="T17" s="751"/>
      <c r="U17" s="751"/>
      <c r="V17" s="751"/>
      <c r="W17" s="809"/>
      <c r="X17" s="750"/>
      <c r="Y17" s="751"/>
      <c r="Z17" s="751"/>
      <c r="AA17" s="751"/>
      <c r="AB17" s="751"/>
      <c r="AC17" s="751"/>
      <c r="AD17" s="752"/>
      <c r="AE17" s="808"/>
      <c r="AF17" s="751"/>
      <c r="AG17" s="751"/>
      <c r="AH17" s="751"/>
      <c r="AI17" s="751"/>
      <c r="AJ17" s="809" t="e">
        <f t="shared" ref="AJ17" ca="1" si="72">SUMPRODUCT((MONTH(DatesUF)=$A17)*(OFFSET(DatesUF,,INDEX(ColUF2,MATCH($C17,Param,0)))&gt;=INDEX(SeuilUF2,MATCH($C17,Param,0))))</f>
        <v>#REF!</v>
      </c>
      <c r="AK17" s="750"/>
      <c r="AL17" s="751"/>
      <c r="AM17" s="751"/>
      <c r="AN17" s="751"/>
      <c r="AO17" s="768"/>
      <c r="AP17" s="752"/>
      <c r="AQ17" s="85" t="e">
        <f t="shared" ca="1" si="44"/>
        <v>#REF!</v>
      </c>
      <c r="AR17" s="19"/>
    </row>
    <row r="18" spans="1:44" ht="15" customHeight="1" outlineLevel="1" x14ac:dyDescent="0.25">
      <c r="A18" s="18">
        <f t="shared" si="45"/>
        <v>1</v>
      </c>
      <c r="B18" s="252"/>
      <c r="C18" s="763" t="s">
        <v>44</v>
      </c>
      <c r="D18" s="32" t="e">
        <f t="shared" ref="D18" ca="1" si="73">SUMPRODUCT((MONTH(DatesS)=$A18)*(OFFSET(DatesS,,INDEX(ColS,MATCH($C18,Param,0)))&lt;&gt;0))</f>
        <v>#REF!</v>
      </c>
      <c r="E18" s="134" t="e">
        <f t="shared" ref="E18" ca="1" si="74">SUMPRODUCT((MONTH(DatesS)=$A18)*(OFFSET(DatesS,,INDEX(ColS,MATCH($C18,Param,0)))))</f>
        <v>#REF!</v>
      </c>
      <c r="F18" s="134" t="e">
        <f t="shared" ca="1" si="64"/>
        <v>#REF!</v>
      </c>
      <c r="G18" s="134" t="e">
        <f t="array" aca="1" ref="G18" ca="1">MIN(IF((MONTH(DatesS)=$A18)*(OFFSET(DatesS,,INDEX(ColS,MATCH($C18,Param,0))))&gt;0,OFFSET(DatesS,,INDEX(ColS,MATCH($C18,Param,0)))))</f>
        <v>#REF!</v>
      </c>
      <c r="H18" s="134" t="e">
        <f t="array" aca="1" ref="H18" ca="1">MAX(IF((MONTH(DatesS)=$A18)*(OFFSET(DatesS,,INDEX(ColS,MATCH($C18,Param,0))))&gt;0,OFFSET(DatesS,,INDEX(ColS,MATCH($C18,Param,0)))))</f>
        <v>#REF!</v>
      </c>
      <c r="I18" s="759" t="e">
        <f t="shared" ref="I18" ca="1" si="75">SUMPRODUCT((MONTH(DatesS)=$A18)*(OFFSET(DatesS,,INDEX(ColS,MATCH($C18,Param,0)))&gt;=INDEX(SeuilS,MATCH($C18,Param,0))))</f>
        <v>#REF!</v>
      </c>
      <c r="J18" s="748" t="e">
        <f t="shared" ca="1" si="8"/>
        <v>#REF!</v>
      </c>
      <c r="K18" s="760" t="e">
        <f t="shared" ref="K18" ca="1" si="76">SUMPRODUCT((MONTH(DatesS)=$A18)*(OFFSET(DatesS,,INDEX(ColS,MATCH($C18,Param,0)))&gt;=INDEX(SeuilS2,MATCH($C18,Param,0))))</f>
        <v>#REF!</v>
      </c>
      <c r="L18" s="750"/>
      <c r="M18" s="751"/>
      <c r="N18" s="751"/>
      <c r="O18" s="751"/>
      <c r="P18" s="751"/>
      <c r="Q18" s="752"/>
      <c r="R18" s="808"/>
      <c r="S18" s="751"/>
      <c r="T18" s="751"/>
      <c r="U18" s="751"/>
      <c r="V18" s="751"/>
      <c r="W18" s="809"/>
      <c r="X18" s="750"/>
      <c r="Y18" s="751"/>
      <c r="Z18" s="751"/>
      <c r="AA18" s="751"/>
      <c r="AB18" s="751"/>
      <c r="AC18" s="751"/>
      <c r="AD18" s="752"/>
      <c r="AE18" s="808"/>
      <c r="AF18" s="751"/>
      <c r="AG18" s="751"/>
      <c r="AH18" s="751"/>
      <c r="AI18" s="751"/>
      <c r="AJ18" s="809" t="e">
        <f t="shared" ref="AJ18" ca="1" si="77">SUMPRODUCT((MONTH(DatesUF)=$A18)*(OFFSET(DatesUF,,INDEX(ColUF2,MATCH($C18,Param,0)))&gt;=INDEX(SeuilUF2,MATCH($C18,Param,0))))</f>
        <v>#REF!</v>
      </c>
      <c r="AK18" s="750"/>
      <c r="AL18" s="751"/>
      <c r="AM18" s="751"/>
      <c r="AN18" s="751"/>
      <c r="AO18" s="768"/>
      <c r="AP18" s="752"/>
      <c r="AQ18" s="85" t="e">
        <f t="shared" ca="1" si="44"/>
        <v>#REF!</v>
      </c>
    </row>
    <row r="19" spans="1:44" ht="15" customHeight="1" outlineLevel="1" x14ac:dyDescent="0.25">
      <c r="A19" s="18">
        <f t="shared" si="45"/>
        <v>1</v>
      </c>
      <c r="B19" s="252"/>
      <c r="C19" s="763" t="s">
        <v>69</v>
      </c>
      <c r="D19" s="32" t="e">
        <f t="shared" ref="D19" ca="1" si="78">SUMPRODUCT((MONTH(DatesS)=$A19)*(OFFSET(DatesS,,INDEX(ColS,MATCH($C19,Param,0)))&lt;&gt;0))</f>
        <v>#REF!</v>
      </c>
      <c r="E19" s="134" t="e">
        <f t="shared" ref="E19" ca="1" si="79">SUMPRODUCT((MONTH(DatesS)=$A19)*(OFFSET(DatesS,,INDEX(ColS,MATCH($C19,Param,0)))))</f>
        <v>#REF!</v>
      </c>
      <c r="F19" s="134" t="e">
        <f t="shared" ca="1" si="64"/>
        <v>#REF!</v>
      </c>
      <c r="G19" s="134" t="e">
        <f t="array" aca="1" ref="G19" ca="1">MIN(IF((MONTH(DatesS)=$A19)*(OFFSET(DatesS,,INDEX(ColS,MATCH($C19,Param,0))))&gt;0,OFFSET(DatesS,,INDEX(ColS,MATCH($C19,Param,0)))))</f>
        <v>#REF!</v>
      </c>
      <c r="H19" s="134" t="e">
        <f t="array" aca="1" ref="H19" ca="1">MAX(IF((MONTH(DatesS)=$A19)*(OFFSET(DatesS,,INDEX(ColS,MATCH($C19,Param,0))))&gt;0,OFFSET(DatesS,,INDEX(ColS,MATCH($C19,Param,0)))))</f>
        <v>#REF!</v>
      </c>
      <c r="I19" s="759" t="e">
        <f t="shared" ref="I19" ca="1" si="80">SUMPRODUCT((MONTH(DatesS)=$A19)*(OFFSET(DatesS,,INDEX(ColS,MATCH($C19,Param,0)))&gt;=INDEX(SeuilS,MATCH($C19,Param,0))))</f>
        <v>#REF!</v>
      </c>
      <c r="J19" s="748" t="e">
        <f t="shared" ca="1" si="8"/>
        <v>#REF!</v>
      </c>
      <c r="K19" s="760" t="e">
        <f t="shared" ref="K19" ca="1" si="81">SUMPRODUCT((MONTH(DatesS)=$A19)*(OFFSET(DatesS,,INDEX(ColS,MATCH($C19,Param,0)))&gt;=INDEX(SeuilS2,MATCH($C19,Param,0))))</f>
        <v>#REF!</v>
      </c>
      <c r="L19" s="750"/>
      <c r="M19" s="751"/>
      <c r="N19" s="751"/>
      <c r="O19" s="751"/>
      <c r="P19" s="751"/>
      <c r="Q19" s="752"/>
      <c r="R19" s="808"/>
      <c r="S19" s="751"/>
      <c r="T19" s="751"/>
      <c r="U19" s="751"/>
      <c r="V19" s="751"/>
      <c r="W19" s="809"/>
      <c r="X19" s="750"/>
      <c r="Y19" s="751"/>
      <c r="Z19" s="751"/>
      <c r="AA19" s="751"/>
      <c r="AB19" s="751"/>
      <c r="AC19" s="751"/>
      <c r="AD19" s="752"/>
      <c r="AE19" s="32" t="e">
        <f ca="1">SUMPRODUCT((MONTH(DatesUF)=$A19)*(OFFSET(DatesUF,,INDEX(ColUF2,MATCH($C19,Param,0)))&lt;&gt;0))</f>
        <v>#REF!</v>
      </c>
      <c r="AF19" s="134" t="e">
        <f ca="1">SUMPRODUCT((MONTH(DatesUF)=$A19)*(OFFSET(DatesUF,,INDEX(ColUF2,MATCH($C19,Param,0)))))</f>
        <v>#REF!</v>
      </c>
      <c r="AG19" s="134" t="e">
        <f t="shared" ref="AG19" ca="1" si="82">IF(AE19=0,0,AF19/AE19)</f>
        <v>#REF!</v>
      </c>
      <c r="AH19" s="134" t="e">
        <f t="array" aca="1" ref="AH19" ca="1">MIN(IF((MONTH(DatesUF)=$A19)*(OFFSET(DatesUF,,INDEX(ColUF2,MATCH($C19,Param,0))))&gt;0,OFFSET(DatesUF,,INDEX(ColUF2,MATCH($C19,Param,0)))))</f>
        <v>#REF!</v>
      </c>
      <c r="AI19" s="134" t="e">
        <f t="array" aca="1" ref="AI19" ca="1">MAX(IF((MONTH(DatesUF)=$A19)*(OFFSET(DatesUF,,INDEX(ColUF2,MATCH($C19,Param,0))))&gt;0,OFFSET(DatesUF,,INDEX(ColUF2,MATCH($C19,Param,0)))))</f>
        <v>#REF!</v>
      </c>
      <c r="AJ19" s="33" t="e">
        <f t="shared" ref="AJ19" ca="1" si="83">SUMPRODUCT((MONTH(DatesUF)=$A19)*(OFFSET(DatesUF,,INDEX(ColUF2,MATCH($C19,Param,0)))&gt;=INDEX(SeuilUF2,MATCH($C19,Param,0))))</f>
        <v>#REF!</v>
      </c>
      <c r="AK19" s="758" t="e">
        <f ca="1">SUMPRODUCT((MONTH(DatesSH)=$A19)*(OFFSET(DatesSH,,INDEX(ColSH,MATCH($C19,Param,0)))&lt;&gt;0))</f>
        <v>#REF!</v>
      </c>
      <c r="AL19" s="746" t="e">
        <f ca="1">SUMPRODUCT((MONTH(DatesSH)=$A19)*(OFFSET(DatesSH,,INDEX(ColSH,MATCH($C19,Param,0)))))</f>
        <v>#REF!</v>
      </c>
      <c r="AM19" s="746" t="e">
        <f t="shared" ref="AM19" ca="1" si="84">IF(AK19=0,0,AL19/AK19)</f>
        <v>#REF!</v>
      </c>
      <c r="AN19" s="746" t="e">
        <f t="array" aca="1" ref="AN19" ca="1">MIN(IF((MONTH(DatesSH)=$A19)*(OFFSET(DatesSH,,INDEX(ColSH,MATCH($C19,Param,0))))&gt;0,OFFSET(DatesSH,,INDEX(ColSH,MATCH($C19,Param,0)))))</f>
        <v>#REF!</v>
      </c>
      <c r="AO19" s="762" t="e">
        <f t="array" aca="1" ref="AO19" ca="1">MAX(IF((MONTH(DatesSH)=$A19)*(OFFSET(DatesSH,,INDEX(ColSH,MATCH($C19,Param,0))))&gt;0,OFFSET(DatesSH,,INDEX(ColSH,MATCH($C19,Param,0)))))</f>
        <v>#REF!</v>
      </c>
      <c r="AP19" s="761" t="e">
        <f ca="1">SUMPRODUCT((MONTH(DatesSH)=$A19)*(OFFSET(DatesSH,,INDEX(ColSH,MATCH($C19,Param,0)))&gt;=INDEX(SeuilSH,MATCH($C19,Param,0))))</f>
        <v>#REF!</v>
      </c>
      <c r="AQ19" s="85" t="e">
        <f t="shared" ca="1" si="44"/>
        <v>#REF!</v>
      </c>
    </row>
    <row r="20" spans="1:44" ht="15" customHeight="1" outlineLevel="1" x14ac:dyDescent="0.25">
      <c r="A20" s="18">
        <f t="shared" si="45"/>
        <v>1</v>
      </c>
      <c r="B20" s="252"/>
      <c r="C20" s="763" t="s">
        <v>26</v>
      </c>
      <c r="D20" s="32" t="e">
        <f t="shared" ref="D20" ca="1" si="85">SUMPRODUCT((MONTH(DatesS)=$A20)*(OFFSET(DatesS,,INDEX(ColS,MATCH($C20,Param,0)))&lt;&gt;0))</f>
        <v>#REF!</v>
      </c>
      <c r="E20" s="134" t="e">
        <f t="shared" ref="E20" ca="1" si="86">SUMPRODUCT((MONTH(DatesS)=$A20)*(OFFSET(DatesS,,INDEX(ColS,MATCH($C20,Param,0)))))</f>
        <v>#REF!</v>
      </c>
      <c r="F20" s="134" t="e">
        <f t="shared" ca="1" si="64"/>
        <v>#REF!</v>
      </c>
      <c r="G20" s="134" t="e">
        <f t="array" aca="1" ref="G20" ca="1">MIN(IF((MONTH(DatesS)=$A20)*(OFFSET(DatesS,,INDEX(ColS,MATCH($C20,Param,0))))&gt;0,OFFSET(DatesS,,INDEX(ColS,MATCH($C20,Param,0)))))</f>
        <v>#REF!</v>
      </c>
      <c r="H20" s="134" t="e">
        <f t="array" aca="1" ref="H20" ca="1">MAX(IF((MONTH(DatesS)=$A20)*(OFFSET(DatesS,,INDEX(ColS,MATCH($C20,Param,0))))&gt;0,OFFSET(DatesS,,INDEX(ColS,MATCH($C20,Param,0)))))</f>
        <v>#REF!</v>
      </c>
      <c r="I20" s="759" t="e">
        <f t="shared" ref="I20" ca="1" si="87">SUMPRODUCT((MONTH(DatesS)=$A20)*(OFFSET(DatesS,,INDEX(ColS,MATCH($C20,Param,0)))&gt;=INDEX(SeuilS,MATCH($C20,Param,0))))</f>
        <v>#REF!</v>
      </c>
      <c r="J20" s="748" t="e">
        <f t="shared" ca="1" si="8"/>
        <v>#REF!</v>
      </c>
      <c r="K20" s="760" t="e">
        <f t="shared" ref="K20" ca="1" si="88">SUMPRODUCT((MONTH(DatesS)=$A20)*(OFFSET(DatesS,,INDEX(ColS,MATCH($C20,Param,0)))&gt;=INDEX(SeuilS2,MATCH($C20,Param,0))))</f>
        <v>#REF!</v>
      </c>
      <c r="L20" s="32">
        <f t="shared" ref="L20" ca="1" si="89">SUMPRODUCT((MONTH(DatesD)=$A20)*(OFFSET(DatesD,,INDEX(ColD1,MATCH($C20,Param,0)))&lt;&gt;0))</f>
        <v>5</v>
      </c>
      <c r="M20" s="134">
        <f t="shared" ref="M20" ca="1" si="90">SUMPRODUCT((MONTH(DatesD)=$A20)*(OFFSET(DatesD,,INDEX(ColD1,MATCH($C20,Param,0)))))</f>
        <v>224</v>
      </c>
      <c r="N20" s="134">
        <f t="shared" ref="N20:N28" ca="1" si="91">IF(L20=0,0,M20/L20)</f>
        <v>44.8</v>
      </c>
      <c r="O20" s="134">
        <f t="array" aca="1" ref="O20" ca="1">MIN(IF((MONTH(DatesD)=$A20)*(OFFSET(DatesD,,INDEX(ColD1,MATCH($C20,Param,0))))&gt;0,OFFSET(DatesD,,INDEX(ColD1,MATCH($C20,Param,0)))))</f>
        <v>29</v>
      </c>
      <c r="P20" s="134">
        <f t="array" aca="1" ref="P20" ca="1">MAX(IF((MONTH(DatesD)=$A20)*(OFFSET(DatesD,,INDEX(ColD1,MATCH($C20,Param,0))))&gt;0,OFFSET(DatesD,,INDEX(ColD1,MATCH($C20,Param,0)))))</f>
        <v>68</v>
      </c>
      <c r="Q20" s="33">
        <f t="shared" ref="Q20" ca="1" si="92">SUMPRODUCT((MONTH(DatesD)=$A20)*(OFFSET(DatesD,,INDEX(ColD1,MATCH($C20,Param,0)))&gt;=INDEX(SeuilD1,MATCH($C20,Param,0))))</f>
        <v>2</v>
      </c>
      <c r="R20" s="32">
        <f t="shared" ref="R20" ca="1" si="93">SUMPRODUCT((MONTH(DatesD)=$A20)*(OFFSET(DatesD,,INDEX(ColD2,MATCH($C20,Param,0)))&lt;&gt;0))</f>
        <v>5</v>
      </c>
      <c r="S20" s="134">
        <f t="shared" ref="S20" ca="1" si="94">SUMPRODUCT((MONTH(DatesD)=$A20)*(OFFSET(DatesD,,INDEX(ColD2,MATCH($C20,Param,0)))))</f>
        <v>11.899999999999999</v>
      </c>
      <c r="T20" s="134">
        <f t="shared" ref="T20:T28" ca="1" si="95">IF(R20=0,0,S20/R20)</f>
        <v>2.38</v>
      </c>
      <c r="U20" s="134">
        <f t="array" aca="1" ref="U20" ca="1">MIN(IF((MONTH(DatesD)=$A20)*(OFFSET(DatesD,,INDEX(ColD2,MATCH($C20,Param,0))))&gt;0,OFFSET(DatesD,,INDEX(ColD2,MATCH($C20,Param,0)))))</f>
        <v>0.41</v>
      </c>
      <c r="V20" s="134">
        <f t="array" aca="1" ref="V20" ca="1">MAX(IF((MONTH(DatesD)=$A20)*(OFFSET(DatesD,,INDEX(ColD2,MATCH($C20,Param,0))))&gt;0,OFFSET(DatesD,,INDEX(ColD2,MATCH($C20,Param,0)))))</f>
        <v>9.5</v>
      </c>
      <c r="W20" s="33">
        <f t="shared" ref="W20" ca="1" si="96">SUMPRODUCT((MONTH(DatesD)=$A20)*(OFFSET(DatesD,,INDEX(ColD2,MATCH($C20,Param,0)))&gt;=INDEX(SeuilD2,MATCH($C20,Param,0))))</f>
        <v>1</v>
      </c>
      <c r="X20" s="750"/>
      <c r="Y20" s="751"/>
      <c r="Z20" s="751"/>
      <c r="AA20" s="751"/>
      <c r="AB20" s="751"/>
      <c r="AC20" s="751"/>
      <c r="AD20" s="752"/>
      <c r="AE20" s="808"/>
      <c r="AF20" s="751"/>
      <c r="AG20" s="751"/>
      <c r="AH20" s="751"/>
      <c r="AI20" s="768"/>
      <c r="AJ20" s="809"/>
      <c r="AK20" s="750"/>
      <c r="AL20" s="751"/>
      <c r="AM20" s="751"/>
      <c r="AN20" s="751"/>
      <c r="AO20" s="768"/>
      <c r="AP20" s="752"/>
      <c r="AQ20" s="85" t="e">
        <f t="shared" ca="1" si="44"/>
        <v>#REF!</v>
      </c>
    </row>
    <row r="21" spans="1:44" ht="15" customHeight="1" outlineLevel="1" x14ac:dyDescent="0.25">
      <c r="A21" s="18">
        <f t="shared" si="45"/>
        <v>1</v>
      </c>
      <c r="B21" s="252"/>
      <c r="C21" s="763" t="s">
        <v>64</v>
      </c>
      <c r="D21" s="32" t="e">
        <f t="shared" ref="D21" ca="1" si="97">SUMPRODUCT((MONTH(DatesS)=$A21)*(OFFSET(DatesS,,INDEX(ColS,MATCH($C21,Param,0)))&lt;&gt;0))</f>
        <v>#REF!</v>
      </c>
      <c r="E21" s="134" t="e">
        <f ca="1">SUMPRODUCT((MONTH(DatesS)=$A21)*(OFFSET(DatesS,,INDEX(ColS,MATCH($C21,Param,0)))))</f>
        <v>#REF!</v>
      </c>
      <c r="F21" s="134" t="e">
        <f t="shared" ca="1" si="64"/>
        <v>#REF!</v>
      </c>
      <c r="G21" s="134" t="e">
        <f t="array" aca="1" ref="G21" ca="1">MIN(IF((MONTH(DatesS)=$A21)*(OFFSET(DatesS,,INDEX(ColS,MATCH($C21,Param,0))))&gt;0,OFFSET(DatesS,,INDEX(ColS,MATCH($C21,Param,0)))))</f>
        <v>#REF!</v>
      </c>
      <c r="H21" s="134" t="e">
        <f t="array" aca="1" ref="H21" ca="1">MAX(IF((MONTH(DatesS)=$A21)*(OFFSET(DatesS,,INDEX(ColS,MATCH($C21,Param,0))))&gt;0,OFFSET(DatesS,,INDEX(ColS,MATCH($C21,Param,0)))))</f>
        <v>#REF!</v>
      </c>
      <c r="I21" s="759" t="e">
        <f t="shared" ref="I21" ca="1" si="98">SUMPRODUCT((MONTH(DatesS)=$A21)*(OFFSET(DatesS,,INDEX(ColS,MATCH($C21,Param,0)))&gt;=INDEX(SeuilS,MATCH($C21,Param,0))))</f>
        <v>#REF!</v>
      </c>
      <c r="J21" s="748" t="e">
        <f t="shared" ca="1" si="8"/>
        <v>#REF!</v>
      </c>
      <c r="K21" s="760" t="e">
        <f t="shared" ref="K21" ca="1" si="99">SUMPRODUCT((MONTH(DatesS)=$A21)*(OFFSET(DatesS,,INDEX(ColS,MATCH($C21,Param,0)))&gt;=INDEX(SeuilS2,MATCH($C21,Param,0))))</f>
        <v>#REF!</v>
      </c>
      <c r="L21" s="32">
        <f t="shared" ref="L21:L22" ca="1" si="100">SUMPRODUCT((MONTH(DatesD)=$A21)*(OFFSET(DatesD,,INDEX(ColD1,MATCH($C21,Param,0)))&lt;&gt;0))</f>
        <v>5</v>
      </c>
      <c r="M21" s="134">
        <f t="shared" ref="M21" ca="1" si="101">SUMPRODUCT((MONTH(DatesD)=$A21)*(OFFSET(DatesD,,INDEX(ColD1,MATCH($C21,Param,0)))))</f>
        <v>4.3704999999999998</v>
      </c>
      <c r="N21" s="134">
        <f t="shared" ca="1" si="91"/>
        <v>0.87409999999999999</v>
      </c>
      <c r="O21" s="134">
        <f t="array" aca="1" ref="O21" ca="1">MIN(IF((MONTH(DatesD)=$A21)*(OFFSET(DatesD,,INDEX(ColD1,MATCH($C21,Param,0))))&gt;0,OFFSET(DatesD,,INDEX(ColD1,MATCH($C21,Param,0)))))</f>
        <v>0.58899999999999997</v>
      </c>
      <c r="P21" s="134">
        <f t="array" aca="1" ref="P21" ca="1">MAX(IF((MONTH(DatesD)=$A21)*(OFFSET(DatesD,,INDEX(ColD1,MATCH($C21,Param,0))))&gt;0,OFFSET(DatesD,,INDEX(ColD1,MATCH($C21,Param,0)))))</f>
        <v>1.2350000000000001</v>
      </c>
      <c r="Q21" s="33">
        <f t="shared" ref="Q21" ca="1" si="102">SUMPRODUCT((MONTH(DatesD)=$A21)*(OFFSET(DatesD,,INDEX(ColD1,MATCH($C21,Param,0)))&gt;=INDEX(SeuilD1,MATCH($C21,Param,0))))</f>
        <v>0</v>
      </c>
      <c r="R21" s="32">
        <f t="shared" ref="R21" ca="1" si="103">SUMPRODUCT((MONTH(DatesD)=$A21)*(OFFSET(DatesD,,INDEX(ColD2,MATCH($C21,Param,0)))&lt;&gt;0))</f>
        <v>5</v>
      </c>
      <c r="S21" s="134">
        <f t="shared" ref="S21" ca="1" si="104">SUMPRODUCT((MONTH(DatesD)=$A21)*(OFFSET(DatesD,,INDEX(ColD2,MATCH($C21,Param,0)))))</f>
        <v>0.49840000000000001</v>
      </c>
      <c r="T21" s="134">
        <f t="shared" ca="1" si="95"/>
        <v>9.9680000000000005E-2</v>
      </c>
      <c r="U21" s="134">
        <f t="array" aca="1" ref="U21" ca="1">MIN(IF((MONTH(DatesD)=$A21)*(OFFSET(DatesD,,INDEX(ColD2,MATCH($C21,Param,0))))&gt;0,OFFSET(DatesD,,INDEX(ColD2,MATCH($C21,Param,0)))))</f>
        <v>4.8899999999999999E-2</v>
      </c>
      <c r="V21" s="134">
        <f t="array" aca="1" ref="V21" ca="1">MAX(IF((MONTH(DatesD)=$A21)*(OFFSET(DatesD,,INDEX(ColD2,MATCH($C21,Param,0))))&gt;0,OFFSET(DatesD,,INDEX(ColD2,MATCH($C21,Param,0)))))</f>
        <v>0.12</v>
      </c>
      <c r="W21" s="33">
        <f t="shared" ref="W21" ca="1" si="105">SUMPRODUCT((MONTH(DatesD)=$A21)*(OFFSET(DatesD,,INDEX(ColD2,MATCH($C21,Param,0)))&gt;=INDEX(SeuilD2,MATCH($C21,Param,0))))</f>
        <v>0</v>
      </c>
      <c r="X21" s="750"/>
      <c r="Y21" s="751"/>
      <c r="Z21" s="751"/>
      <c r="AA21" s="751"/>
      <c r="AB21" s="751"/>
      <c r="AC21" s="751"/>
      <c r="AD21" s="752"/>
      <c r="AE21" s="808"/>
      <c r="AF21" s="751"/>
      <c r="AG21" s="751"/>
      <c r="AH21" s="751"/>
      <c r="AI21" s="768"/>
      <c r="AJ21" s="809"/>
      <c r="AK21" s="750"/>
      <c r="AL21" s="751"/>
      <c r="AM21" s="751"/>
      <c r="AN21" s="751"/>
      <c r="AO21" s="768"/>
      <c r="AP21" s="752"/>
      <c r="AQ21" s="85" t="e">
        <f t="shared" ca="1" si="44"/>
        <v>#REF!</v>
      </c>
    </row>
    <row r="22" spans="1:44" ht="15" customHeight="1" outlineLevel="1" x14ac:dyDescent="0.25">
      <c r="A22" s="18">
        <f t="shared" si="45"/>
        <v>1</v>
      </c>
      <c r="B22" s="252"/>
      <c r="C22" s="763" t="s">
        <v>65</v>
      </c>
      <c r="D22" s="32" t="e">
        <f t="shared" ref="D22" ca="1" si="106">SUMPRODUCT((MONTH(DatesS)=$A22)*(OFFSET(DatesS,,INDEX(ColS,MATCH($C22,Param,0)))&lt;&gt;0))</f>
        <v>#REF!</v>
      </c>
      <c r="E22" s="134" t="e">
        <f ca="1">SUMPRODUCT((MONTH(DatesS)=$A22)*(OFFSET(DatesS,,INDEX(ColS,MATCH($C22,Param,0)))))</f>
        <v>#REF!</v>
      </c>
      <c r="F22" s="134" t="e">
        <f t="shared" ca="1" si="64"/>
        <v>#REF!</v>
      </c>
      <c r="G22" s="134" t="e">
        <f t="array" aca="1" ref="G22" ca="1">MIN(IF((MONTH(DatesS)=$A22)*(OFFSET(DatesS,,INDEX(ColS,MATCH($C22,Param,0))))&gt;0,OFFSET(DatesS,,INDEX(ColS,MATCH($C22,Param,0)))))</f>
        <v>#REF!</v>
      </c>
      <c r="H22" s="134" t="e">
        <f t="array" aca="1" ref="H22" ca="1">MAX(IF((MONTH(DatesS)=$A22)*(OFFSET(DatesS,,INDEX(ColS,MATCH($C22,Param,0))))&gt;0,OFFSET(DatesS,,INDEX(ColS,MATCH($C22,Param,0)))))</f>
        <v>#REF!</v>
      </c>
      <c r="I22" s="759" t="e">
        <f t="shared" ref="I22" ca="1" si="107">SUMPRODUCT((MONTH(DatesS)=$A22)*(OFFSET(DatesS,,INDEX(ColS,MATCH($C22,Param,0)))&gt;=INDEX(SeuilS,MATCH($C22,Param,0))))</f>
        <v>#REF!</v>
      </c>
      <c r="J22" s="748" t="e">
        <f t="shared" ca="1" si="8"/>
        <v>#REF!</v>
      </c>
      <c r="K22" s="760" t="e">
        <f t="shared" ref="K22" ca="1" si="108">SUMPRODUCT((MONTH(DatesS)=$A22)*(OFFSET(DatesS,,INDEX(ColS,MATCH($C22,Param,0)))&gt;=INDEX(SeuilS2,MATCH($C22,Param,0))))</f>
        <v>#REF!</v>
      </c>
      <c r="L22" s="32">
        <f t="shared" ca="1" si="100"/>
        <v>26</v>
      </c>
      <c r="M22" s="134">
        <f t="shared" ref="M22" ca="1" si="109">SUMPRODUCT((MONTH(DatesD)=$A22)*(OFFSET(DatesD,,INDEX(ColD1,MATCH($C22,Param,0)))))</f>
        <v>0.3000000000000001</v>
      </c>
      <c r="N22" s="134">
        <f t="shared" ca="1" si="91"/>
        <v>1.1538461538461543E-2</v>
      </c>
      <c r="O22" s="134">
        <f t="array" aca="1" ref="O22" ca="1">MIN(IF((MONTH(DatesD)=$A22)*(OFFSET(DatesD,,INDEX(ColD1,MATCH($C22,Param,0))))&gt;0,OFFSET(DatesD,,INDEX(ColD1,MATCH($C22,Param,0)))))</f>
        <v>0.01</v>
      </c>
      <c r="P22" s="134">
        <f t="array" aca="1" ref="P22" ca="1">MAX(IF((MONTH(DatesD)=$A22)*(OFFSET(DatesD,,INDEX(ColD1,MATCH($C22,Param,0))))&gt;0,OFFSET(DatesD,,INDEX(ColD1,MATCH($C22,Param,0)))))</f>
        <v>0.04</v>
      </c>
      <c r="Q22" s="33">
        <f t="shared" ref="Q22" ca="1" si="110">SUMPRODUCT((MONTH(DatesD)=$A22)*(OFFSET(DatesD,,INDEX(ColD1,MATCH($C22,Param,0)))&gt;=INDEX(SeuilD1,MATCH($C22,Param,0))))</f>
        <v>0</v>
      </c>
      <c r="R22" s="32">
        <f t="shared" ref="R22" ca="1" si="111">SUMPRODUCT((MONTH(DatesD)=$A22)*(OFFSET(DatesD,,INDEX(ColD2,MATCH($C22,Param,0)))&lt;&gt;0))</f>
        <v>26</v>
      </c>
      <c r="S22" s="134">
        <f t="shared" ref="S22" ca="1" si="112">SUMPRODUCT((MONTH(DatesD)=$A22)*(OFFSET(DatesD,,INDEX(ColD2,MATCH($C22,Param,0)))))</f>
        <v>0.30000000000000016</v>
      </c>
      <c r="T22" s="134">
        <f t="shared" ca="1" si="95"/>
        <v>1.1538461538461544E-2</v>
      </c>
      <c r="U22" s="134">
        <f t="array" aca="1" ref="U22" ca="1">MIN(IF((MONTH(DatesD)=$A22)*(OFFSET(DatesD,,INDEX(ColD2,MATCH($C22,Param,0))))&gt;0,OFFSET(DatesD,,INDEX(ColD2,MATCH($C22,Param,0)))))</f>
        <v>0.01</v>
      </c>
      <c r="V22" s="134">
        <f t="array" aca="1" ref="V22" ca="1">MAX(IF((MONTH(DatesD)=$A22)*(OFFSET(DatesD,,INDEX(ColD2,MATCH($C22,Param,0))))&gt;0,OFFSET(DatesD,,INDEX(ColD2,MATCH($C22,Param,0)))))</f>
        <v>0.03</v>
      </c>
      <c r="W22" s="33">
        <f t="shared" ref="W22" ca="1" si="113">SUMPRODUCT((MONTH(DatesD)=$A22)*(OFFSET(DatesD,,INDEX(ColD2,MATCH($C22,Param,0)))&gt;=INDEX(SeuilD2,MATCH($C22,Param,0))))</f>
        <v>0</v>
      </c>
      <c r="X22" s="750"/>
      <c r="Y22" s="751"/>
      <c r="Z22" s="751"/>
      <c r="AA22" s="751"/>
      <c r="AB22" s="751"/>
      <c r="AC22" s="751"/>
      <c r="AD22" s="752"/>
      <c r="AE22" s="808"/>
      <c r="AF22" s="751"/>
      <c r="AG22" s="751"/>
      <c r="AH22" s="751"/>
      <c r="AI22" s="768"/>
      <c r="AJ22" s="809"/>
      <c r="AK22" s="750"/>
      <c r="AL22" s="751"/>
      <c r="AM22" s="751"/>
      <c r="AN22" s="751"/>
      <c r="AO22" s="768"/>
      <c r="AP22" s="752"/>
      <c r="AQ22" s="85" t="e">
        <f t="shared" ca="1" si="44"/>
        <v>#REF!</v>
      </c>
    </row>
    <row r="23" spans="1:44" ht="15" customHeight="1" outlineLevel="1" x14ac:dyDescent="0.25">
      <c r="A23" s="18">
        <f t="shared" si="45"/>
        <v>1</v>
      </c>
      <c r="B23" s="252"/>
      <c r="C23" s="763" t="s">
        <v>24</v>
      </c>
      <c r="D23" s="32" t="e">
        <f t="shared" ref="D23" ca="1" si="114">SUMPRODUCT((MONTH(DatesS)=$A23)*(OFFSET(DatesS,,INDEX(ColS,MATCH($C23,Param,0)))&lt;&gt;0))</f>
        <v>#REF!</v>
      </c>
      <c r="E23" s="134" t="e">
        <f t="shared" ref="E23" ca="1" si="115">SUMPRODUCT((MONTH(DatesS)=$A23)*(OFFSET(DatesS,,INDEX(ColS,MATCH($C23,Param,0)))))</f>
        <v>#REF!</v>
      </c>
      <c r="F23" s="134" t="e">
        <f t="shared" ca="1" si="64"/>
        <v>#REF!</v>
      </c>
      <c r="G23" s="134" t="e">
        <f t="array" aca="1" ref="G23" ca="1">MIN(IF((MONTH(DatesS)=$A23)*(OFFSET(DatesS,,INDEX(ColS,MATCH($C23,Param,0))))&gt;0,OFFSET(DatesS,,INDEX(ColS,MATCH($C23,Param,0)))))</f>
        <v>#REF!</v>
      </c>
      <c r="H23" s="134" t="e">
        <f t="array" aca="1" ref="H23" ca="1">MAX(IF((MONTH(DatesS)=$A23)*(OFFSET(DatesS,,INDEX(ColS,MATCH($C23,Param,0))))&gt;0,OFFSET(DatesS,,INDEX(ColS,MATCH($C23,Param,0)))))</f>
        <v>#REF!</v>
      </c>
      <c r="I23" s="759" t="e">
        <f t="shared" ref="I23" ca="1" si="116">SUMPRODUCT((MONTH(DatesS)=$A23)*(OFFSET(DatesS,,INDEX(ColS,MATCH($C23,Param,0)))&gt;=INDEX(SeuilS,MATCH($C23,Param,0))))</f>
        <v>#REF!</v>
      </c>
      <c r="J23" s="748" t="e">
        <f t="shared" ca="1" si="8"/>
        <v>#REF!</v>
      </c>
      <c r="K23" s="760" t="e">
        <f t="shared" ref="K23" ca="1" si="117">SUMPRODUCT((MONTH(DatesS)=$A23)*(OFFSET(DatesS,,INDEX(ColS,MATCH($C23,Param,0)))&gt;=INDEX(SeuilS2,MATCH($C23,Param,0))))</f>
        <v>#REF!</v>
      </c>
      <c r="L23" s="32">
        <f t="shared" ref="L23" ca="1" si="118">SUMPRODUCT((MONTH(DatesD)=$A23)*(OFFSET(DatesD,,INDEX(ColD1,MATCH($C23,Param,0)))&lt;&gt;0))</f>
        <v>5</v>
      </c>
      <c r="M23" s="134">
        <f t="shared" ref="M23" ca="1" si="119">SUMPRODUCT((MONTH(DatesD)=$A23)*(OFFSET(DatesD,,INDEX(ColD1,MATCH($C23,Param,0)))))</f>
        <v>2.5019999999999998</v>
      </c>
      <c r="N23" s="134">
        <f t="shared" ca="1" si="91"/>
        <v>0.50039999999999996</v>
      </c>
      <c r="O23" s="134">
        <f t="array" aca="1" ref="O23" ca="1">MIN(IF((MONTH(DatesD)=$A23)*(OFFSET(DatesD,,INDEX(ColD1,MATCH($C23,Param,0))))&gt;0,OFFSET(DatesD,,INDEX(ColD1,MATCH($C23,Param,0)))))</f>
        <v>0.318</v>
      </c>
      <c r="P23" s="134">
        <f t="array" aca="1" ref="P23" ca="1">MAX(IF((MONTH(DatesD)=$A23)*(OFFSET(DatesD,,INDEX(ColD1,MATCH($C23,Param,0))))&gt;0,OFFSET(DatesD,,INDEX(ColD1,MATCH($C23,Param,0)))))</f>
        <v>0.71099999999999997</v>
      </c>
      <c r="Q23" s="33">
        <f t="shared" ref="Q23" ca="1" si="120">SUMPRODUCT((MONTH(DatesD)=$A23)*(OFFSET(DatesD,,INDEX(ColD1,MATCH($C23,Param,0)))&gt;=INDEX(SeuilD1,MATCH($C23,Param,0))))</f>
        <v>0</v>
      </c>
      <c r="R23" s="32">
        <f t="shared" ref="R23" ca="1" si="121">SUMPRODUCT((MONTH(DatesD)=$A23)*(OFFSET(DatesD,,INDEX(ColD2,MATCH($C23,Param,0)))&lt;&gt;0))</f>
        <v>5</v>
      </c>
      <c r="S23" s="134">
        <f t="shared" ref="S23" ca="1" si="122">SUMPRODUCT((MONTH(DatesD)=$A23)*(OFFSET(DatesD,,INDEX(ColD2,MATCH($C23,Param,0)))))</f>
        <v>0.9123</v>
      </c>
      <c r="T23" s="134">
        <f t="shared" ca="1" si="95"/>
        <v>0.18246000000000001</v>
      </c>
      <c r="U23" s="134">
        <f t="array" aca="1" ref="U23" ca="1">MIN(IF((MONTH(DatesD)=$A23)*(OFFSET(DatesD,,INDEX(ColD2,MATCH($C23,Param,0))))&gt;0,OFFSET(DatesD,,INDEX(ColD2,MATCH($C23,Param,0)))))</f>
        <v>7.5200000000000003E-2</v>
      </c>
      <c r="V23" s="134">
        <f t="array" aca="1" ref="V23" ca="1">MAX(IF((MONTH(DatesD)=$A23)*(OFFSET(DatesD,,INDEX(ColD2,MATCH($C23,Param,0))))&gt;0,OFFSET(DatesD,,INDEX(ColD2,MATCH($C23,Param,0)))))</f>
        <v>0.23880000000000001</v>
      </c>
      <c r="W23" s="33">
        <f t="shared" ref="W23" ca="1" si="123">SUMPRODUCT((MONTH(DatesD)=$A23)*(OFFSET(DatesD,,INDEX(ColD2,MATCH($C23,Param,0)))&gt;=INDEX(SeuilD2,MATCH($C23,Param,0))))</f>
        <v>0</v>
      </c>
      <c r="X23" s="750"/>
      <c r="Y23" s="751"/>
      <c r="Z23" s="751"/>
      <c r="AA23" s="751"/>
      <c r="AB23" s="751"/>
      <c r="AC23" s="751"/>
      <c r="AD23" s="752"/>
      <c r="AE23" s="808"/>
      <c r="AF23" s="751"/>
      <c r="AG23" s="751"/>
      <c r="AH23" s="751"/>
      <c r="AI23" s="768"/>
      <c r="AJ23" s="809"/>
      <c r="AK23" s="750"/>
      <c r="AL23" s="751"/>
      <c r="AM23" s="751"/>
      <c r="AN23" s="751"/>
      <c r="AO23" s="768"/>
      <c r="AP23" s="752"/>
      <c r="AQ23" s="85" t="e">
        <f t="shared" ca="1" si="44"/>
        <v>#REF!</v>
      </c>
    </row>
    <row r="24" spans="1:44" ht="15" customHeight="1" outlineLevel="1" x14ac:dyDescent="0.25">
      <c r="A24" s="18">
        <f t="shared" si="45"/>
        <v>1</v>
      </c>
      <c r="B24" s="252"/>
      <c r="C24" s="763" t="s">
        <v>20</v>
      </c>
      <c r="D24" s="32" t="e">
        <f t="shared" ref="D24:D25" ca="1" si="124">SUMPRODUCT((MONTH(DatesS)=$A24)*(OFFSET(DatesS,,INDEX(ColS,MATCH($C24,Param,0)))&lt;&gt;0))</f>
        <v>#REF!</v>
      </c>
      <c r="E24" s="134" t="e">
        <f t="shared" ref="E24:E25" ca="1" si="125">SUMPRODUCT((MONTH(DatesS)=$A24)*(OFFSET(DatesS,,INDEX(ColS,MATCH($C24,Param,0)))))</f>
        <v>#REF!</v>
      </c>
      <c r="F24" s="134" t="e">
        <f t="shared" ca="1" si="64"/>
        <v>#REF!</v>
      </c>
      <c r="G24" s="134" t="e">
        <f t="array" aca="1" ref="G24" ca="1">MIN(IF((MONTH(DatesS)=$A24)*(OFFSET(DatesS,,INDEX(ColS,MATCH($C24,Param,0))))&gt;0,OFFSET(DatesS,,INDEX(ColS,MATCH($C24,Param,0)))))</f>
        <v>#REF!</v>
      </c>
      <c r="H24" s="134" t="e">
        <f t="array" aca="1" ref="H24" ca="1">MAX(IF((MONTH(DatesS)=$A24)*(OFFSET(DatesS,,INDEX(ColS,MATCH($C24,Param,0))))&gt;0,OFFSET(DatesS,,INDEX(ColS,MATCH($C24,Param,0)))))</f>
        <v>#REF!</v>
      </c>
      <c r="I24" s="759" t="e">
        <f t="shared" ref="I24:I25" ca="1" si="126">SUMPRODUCT((MONTH(DatesS)=$A24)*(OFFSET(DatesS,,INDEX(ColS,MATCH($C24,Param,0)))&gt;=INDEX(SeuilS,MATCH($C24,Param,0))))</f>
        <v>#REF!</v>
      </c>
      <c r="J24" s="748" t="e">
        <f t="shared" ca="1" si="8"/>
        <v>#REF!</v>
      </c>
      <c r="K24" s="760" t="e">
        <f t="shared" ref="K24:K25" ca="1" si="127">SUMPRODUCT((MONTH(DatesS)=$A24)*(OFFSET(DatesS,,INDEX(ColS,MATCH($C24,Param,0)))&gt;=INDEX(SeuilS2,MATCH($C24,Param,0))))</f>
        <v>#REF!</v>
      </c>
      <c r="L24" s="32">
        <f t="shared" ref="L24:L25" ca="1" si="128">SUMPRODUCT((MONTH(DatesD)=$A24)*(OFFSET(DatesD,,INDEX(ColD1,MATCH($C24,Param,0)))&lt;&gt;0))</f>
        <v>5</v>
      </c>
      <c r="M24" s="134">
        <f t="shared" ref="M24:M25" ca="1" si="129">SUMPRODUCT((MONTH(DatesD)=$A24)*(OFFSET(DatesD,,INDEX(ColD1,MATCH($C24,Param,0)))))</f>
        <v>561</v>
      </c>
      <c r="N24" s="134">
        <f t="shared" ca="1" si="91"/>
        <v>112.2</v>
      </c>
      <c r="O24" s="134">
        <f t="array" aca="1" ref="O24" ca="1">MIN(IF((MONTH(DatesD)=$A24)*(OFFSET(DatesD,,INDEX(ColD1,MATCH($C24,Param,0))))&gt;0,OFFSET(DatesD,,INDEX(ColD1,MATCH($C24,Param,0)))))</f>
        <v>62</v>
      </c>
      <c r="P24" s="134">
        <f t="array" aca="1" ref="P24" ca="1">MAX(IF((MONTH(DatesD)=$A24)*(OFFSET(DatesD,,INDEX(ColD1,MATCH($C24,Param,0))))&gt;0,OFFSET(DatesD,,INDEX(ColD1,MATCH($C24,Param,0)))))</f>
        <v>158</v>
      </c>
      <c r="Q24" s="33">
        <f t="shared" ref="Q24:Q25" ca="1" si="130">SUMPRODUCT((MONTH(DatesD)=$A24)*(OFFSET(DatesD,,INDEX(ColD1,MATCH($C24,Param,0)))&gt;=INDEX(SeuilD1,MATCH($C24,Param,0))))</f>
        <v>5</v>
      </c>
      <c r="R24" s="32">
        <f t="shared" ref="R24:R25" ca="1" si="131">SUMPRODUCT((MONTH(DatesD)=$A24)*(OFFSET(DatesD,,INDEX(ColD2,MATCH($C24,Param,0)))&lt;&gt;0))</f>
        <v>5</v>
      </c>
      <c r="S24" s="134">
        <f t="shared" ref="S24:S25" ca="1" si="132">SUMPRODUCT((MONTH(DatesD)=$A24)*(OFFSET(DatesD,,INDEX(ColD2,MATCH($C24,Param,0)))))</f>
        <v>34.798000000000009</v>
      </c>
      <c r="T24" s="134">
        <f t="shared" ca="1" si="95"/>
        <v>6.9596000000000018</v>
      </c>
      <c r="U24" s="134">
        <f t="array" aca="1" ref="U24" ca="1">MIN(IF((MONTH(DatesD)=$A24)*(OFFSET(DatesD,,INDEX(ColD2,MATCH($C24,Param,0))))&gt;0,OFFSET(DatesD,,INDEX(ColD2,MATCH($C24,Param,0)))))</f>
        <v>0.499</v>
      </c>
      <c r="V24" s="134">
        <f t="array" aca="1" ref="V24" ca="1">MAX(IF((MONTH(DatesD)=$A24)*(OFFSET(DatesD,,INDEX(ColD2,MATCH($C24,Param,0))))&gt;0,OFFSET(DatesD,,INDEX(ColD2,MATCH($C24,Param,0)))))</f>
        <v>32</v>
      </c>
      <c r="W24" s="33">
        <f t="shared" ref="W24:W25" ca="1" si="133">SUMPRODUCT((MONTH(DatesD)=$A24)*(OFFSET(DatesD,,INDEX(ColD2,MATCH($C24,Param,0)))&gt;=INDEX(SeuilD2,MATCH($C24,Param,0))))</f>
        <v>1</v>
      </c>
      <c r="X24" s="750"/>
      <c r="Y24" s="751"/>
      <c r="Z24" s="751"/>
      <c r="AA24" s="751"/>
      <c r="AB24" s="751"/>
      <c r="AC24" s="751"/>
      <c r="AD24" s="752"/>
      <c r="AE24" s="808"/>
      <c r="AF24" s="751"/>
      <c r="AG24" s="751"/>
      <c r="AH24" s="751"/>
      <c r="AI24" s="768"/>
      <c r="AJ24" s="809"/>
      <c r="AK24" s="750"/>
      <c r="AL24" s="751"/>
      <c r="AM24" s="751"/>
      <c r="AN24" s="751"/>
      <c r="AO24" s="768"/>
      <c r="AP24" s="752"/>
      <c r="AQ24" s="85" t="e">
        <f t="shared" ca="1" si="44"/>
        <v>#REF!</v>
      </c>
    </row>
    <row r="25" spans="1:44" ht="15" customHeight="1" outlineLevel="1" x14ac:dyDescent="0.25">
      <c r="A25" s="18">
        <f t="shared" si="45"/>
        <v>1</v>
      </c>
      <c r="B25" s="252"/>
      <c r="C25" s="763" t="s">
        <v>23</v>
      </c>
      <c r="D25" s="32" t="e">
        <f t="shared" ca="1" si="124"/>
        <v>#REF!</v>
      </c>
      <c r="E25" s="134" t="e">
        <f t="shared" ca="1" si="125"/>
        <v>#REF!</v>
      </c>
      <c r="F25" s="134" t="e">
        <f t="shared" ref="F25" ca="1" si="134">IF(D25=0,0,E25/D25)</f>
        <v>#REF!</v>
      </c>
      <c r="G25" s="134" t="e">
        <f t="array" aca="1" ref="G25" ca="1">MIN(IF((MONTH(DatesS)=$A25)*(OFFSET(DatesS,,INDEX(ColS,MATCH($C25,Param,0))))&gt;0,OFFSET(DatesS,,INDEX(ColS,MATCH($C25,Param,0)))))</f>
        <v>#REF!</v>
      </c>
      <c r="H25" s="134" t="e">
        <f t="array" aca="1" ref="H25" ca="1">MAX(IF((MONTH(DatesS)=$A25)*(OFFSET(DatesS,,INDEX(ColS,MATCH($C25,Param,0))))&gt;0,OFFSET(DatesS,,INDEX(ColS,MATCH($C25,Param,0)))))</f>
        <v>#REF!</v>
      </c>
      <c r="I25" s="759" t="e">
        <f t="shared" ca="1" si="126"/>
        <v>#REF!</v>
      </c>
      <c r="J25" s="748" t="e">
        <f t="shared" ref="J25" ca="1" si="135">I25-K25</f>
        <v>#REF!</v>
      </c>
      <c r="K25" s="760" t="e">
        <f t="shared" ca="1" si="127"/>
        <v>#REF!</v>
      </c>
      <c r="L25" s="32">
        <f t="shared" ca="1" si="128"/>
        <v>5</v>
      </c>
      <c r="M25" s="134">
        <f t="shared" ca="1" si="129"/>
        <v>42.236999999999995</v>
      </c>
      <c r="N25" s="134">
        <f t="shared" ref="N25" ca="1" si="136">IF(L25=0,0,M25/L25)</f>
        <v>8.4473999999999982</v>
      </c>
      <c r="O25" s="134">
        <f t="array" aca="1" ref="O25" ca="1">MIN(IF((MONTH(DatesD)=$A25)*(OFFSET(DatesD,,INDEX(ColD1,MATCH($C25,Param,0))))&gt;0,OFFSET(DatesD,,INDEX(ColD1,MATCH($C25,Param,0)))))</f>
        <v>3.407</v>
      </c>
      <c r="P25" s="134">
        <f t="array" aca="1" ref="P25" ca="1">MAX(IF((MONTH(DatesD)=$A25)*(OFFSET(DatesD,,INDEX(ColD1,MATCH($C25,Param,0))))&gt;0,OFFSET(DatesD,,INDEX(ColD1,MATCH($C25,Param,0)))))</f>
        <v>13.14</v>
      </c>
      <c r="Q25" s="33">
        <f t="shared" ca="1" si="130"/>
        <v>0</v>
      </c>
      <c r="R25" s="32">
        <f t="shared" ca="1" si="131"/>
        <v>5</v>
      </c>
      <c r="S25" s="134">
        <f t="shared" ca="1" si="132"/>
        <v>3.6523999999999996</v>
      </c>
      <c r="T25" s="134">
        <f t="shared" ref="T25" ca="1" si="137">IF(R25=0,0,S25/R25)</f>
        <v>0.73047999999999991</v>
      </c>
      <c r="U25" s="134">
        <f t="array" aca="1" ref="U25" ca="1">MIN(IF((MONTH(DatesD)=$A25)*(OFFSET(DatesD,,INDEX(ColD2,MATCH($C25,Param,0))))&gt;0,OFFSET(DatesD,,INDEX(ColD2,MATCH($C25,Param,0)))))</f>
        <v>0.05</v>
      </c>
      <c r="V25" s="134">
        <f t="array" aca="1" ref="V25" ca="1">MAX(IF((MONTH(DatesD)=$A25)*(OFFSET(DatesD,,INDEX(ColD2,MATCH($C25,Param,0))))&gt;0,OFFSET(DatesD,,INDEX(ColD2,MATCH($C25,Param,0)))))</f>
        <v>3.3</v>
      </c>
      <c r="W25" s="33">
        <f t="shared" ca="1" si="133"/>
        <v>0</v>
      </c>
      <c r="X25" s="750"/>
      <c r="Y25" s="751"/>
      <c r="Z25" s="751"/>
      <c r="AA25" s="751"/>
      <c r="AB25" s="751"/>
      <c r="AC25" s="751"/>
      <c r="AD25" s="752"/>
      <c r="AE25" s="808"/>
      <c r="AF25" s="751"/>
      <c r="AG25" s="751"/>
      <c r="AH25" s="751"/>
      <c r="AI25" s="768"/>
      <c r="AJ25" s="809"/>
      <c r="AK25" s="750"/>
      <c r="AL25" s="751"/>
      <c r="AM25" s="751"/>
      <c r="AN25" s="751"/>
      <c r="AO25" s="768"/>
      <c r="AP25" s="752"/>
      <c r="AQ25" s="85" t="e">
        <f t="shared" ref="AQ25" ca="1" si="138">SUM(D25+L25+R25+X25+AE25+AK25)</f>
        <v>#REF!</v>
      </c>
    </row>
    <row r="26" spans="1:44" ht="15" customHeight="1" outlineLevel="1" x14ac:dyDescent="0.25">
      <c r="A26" s="18">
        <f t="shared" si="45"/>
        <v>1</v>
      </c>
      <c r="B26" s="252"/>
      <c r="C26" s="763" t="s">
        <v>21</v>
      </c>
      <c r="D26" s="32" t="e">
        <f t="shared" ref="D26" ca="1" si="139">SUMPRODUCT((MONTH(DatesS)=$A26)*(OFFSET(DatesS,,INDEX(ColS,MATCH($C26,Param,0)))&lt;&gt;0))</f>
        <v>#REF!</v>
      </c>
      <c r="E26" s="134" t="e">
        <f t="shared" ref="E26" ca="1" si="140">SUMPRODUCT((MONTH(DatesS)=$A26)*(OFFSET(DatesS,,INDEX(ColS,MATCH($C26,Param,0)))))</f>
        <v>#REF!</v>
      </c>
      <c r="F26" s="134" t="e">
        <f t="shared" ca="1" si="64"/>
        <v>#REF!</v>
      </c>
      <c r="G26" s="134" t="e">
        <f t="array" aca="1" ref="G26" ca="1">MIN(IF((MONTH(DatesS)=$A26)*(OFFSET(DatesS,,INDEX(ColS,MATCH($C26,Param,0))))&gt;0,OFFSET(DatesS,,INDEX(ColS,MATCH($C26,Param,0)))))</f>
        <v>#REF!</v>
      </c>
      <c r="H26" s="134" t="e">
        <f t="array" aca="1" ref="H26" ca="1">MAX(IF((MONTH(DatesS)=$A26)*(OFFSET(DatesS,,INDEX(ColS,MATCH($C26,Param,0))))&gt;0,OFFSET(DatesS,,INDEX(ColS,MATCH($C26,Param,0)))))</f>
        <v>#REF!</v>
      </c>
      <c r="I26" s="759" t="e">
        <f t="shared" ref="I26" ca="1" si="141">SUMPRODUCT((MONTH(DatesS)=$A26)*(OFFSET(DatesS,,INDEX(ColS,MATCH($C26,Param,0)))&gt;=INDEX(SeuilS,MATCH($C26,Param,0))))</f>
        <v>#REF!</v>
      </c>
      <c r="J26" s="748" t="e">
        <f t="shared" ca="1" si="8"/>
        <v>#REF!</v>
      </c>
      <c r="K26" s="760" t="e">
        <f t="shared" ref="K26" ca="1" si="142">SUMPRODUCT((MONTH(DatesS)=$A26)*(OFFSET(DatesS,,INDEX(ColS,MATCH($C26,Param,0)))&gt;=INDEX(SeuilS2,MATCH($C26,Param,0))))</f>
        <v>#REF!</v>
      </c>
      <c r="L26" s="32">
        <f t="shared" ref="L26" ca="1" si="143">SUMPRODUCT((MONTH(DatesD)=$A26)*(OFFSET(DatesD,,INDEX(ColD1,MATCH($C26,Param,0)))&lt;&gt;0))</f>
        <v>5</v>
      </c>
      <c r="M26" s="134">
        <f t="shared" ref="M26" ca="1" si="144">SUMPRODUCT((MONTH(DatesD)=$A26)*(OFFSET(DatesD,,INDEX(ColD1,MATCH($C26,Param,0)))))</f>
        <v>2.391</v>
      </c>
      <c r="N26" s="134">
        <f t="shared" ca="1" si="91"/>
        <v>0.47820000000000001</v>
      </c>
      <c r="O26" s="134">
        <f t="array" aca="1" ref="O26" ca="1">MIN(IF((MONTH(DatesD)=$A26)*(OFFSET(DatesD,,INDEX(ColD1,MATCH($C26,Param,0))))&gt;0,OFFSET(DatesD,,INDEX(ColD1,MATCH($C26,Param,0)))))</f>
        <v>0.14000000000000001</v>
      </c>
      <c r="P26" s="134">
        <f t="array" aca="1" ref="P26" ca="1">MAX(IF((MONTH(DatesD)=$A26)*(OFFSET(DatesD,,INDEX(ColD1,MATCH($C26,Param,0))))&gt;0,OFFSET(DatesD,,INDEX(ColD1,MATCH($C26,Param,0)))))</f>
        <v>0.68</v>
      </c>
      <c r="Q26" s="33">
        <f t="shared" ref="Q26" ca="1" si="145">SUMPRODUCT((MONTH(DatesD)=$A26)*(OFFSET(DatesD,,INDEX(ColD1,MATCH($C26,Param,0)))&gt;=INDEX(SeuilD1,MATCH($C26,Param,0))))</f>
        <v>0</v>
      </c>
      <c r="R26" s="32">
        <f t="shared" ref="R26" ca="1" si="146">SUMPRODUCT((MONTH(DatesD)=$A26)*(OFFSET(DatesD,,INDEX(ColD2,MATCH($C26,Param,0)))&lt;&gt;0))</f>
        <v>5</v>
      </c>
      <c r="S26" s="134">
        <f t="shared" ref="S26" ca="1" si="147">SUMPRODUCT((MONTH(DatesD)=$A26)*(OFFSET(DatesD,,INDEX(ColD2,MATCH($C26,Param,0)))))</f>
        <v>0.4254</v>
      </c>
      <c r="T26" s="134">
        <f t="shared" ca="1" si="95"/>
        <v>8.5080000000000003E-2</v>
      </c>
      <c r="U26" s="134">
        <f t="array" aca="1" ref="U26" ca="1">MIN(IF((MONTH(DatesD)=$A26)*(OFFSET(DatesD,,INDEX(ColD2,MATCH($C26,Param,0))))&gt;0,OFFSET(DatesD,,INDEX(ColD2,MATCH($C26,Param,0)))))</f>
        <v>5.3999999999999999E-2</v>
      </c>
      <c r="V26" s="134">
        <f t="array" aca="1" ref="V26" ca="1">MAX(IF((MONTH(DatesD)=$A26)*(OFFSET(DatesD,,INDEX(ColD2,MATCH($C26,Param,0))))&gt;0,OFFSET(DatesD,,INDEX(ColD2,MATCH($C26,Param,0)))))</f>
        <v>0.16500000000000001</v>
      </c>
      <c r="W26" s="33">
        <f t="shared" ref="W26" ca="1" si="148">SUMPRODUCT((MONTH(DatesD)=$A26)*(OFFSET(DatesD,,INDEX(ColD2,MATCH($C26,Param,0)))&gt;=INDEX(SeuilD2,MATCH($C26,Param,0))))</f>
        <v>0</v>
      </c>
      <c r="X26" s="750"/>
      <c r="Y26" s="751"/>
      <c r="Z26" s="751"/>
      <c r="AA26" s="751"/>
      <c r="AB26" s="751"/>
      <c r="AC26" s="751"/>
      <c r="AD26" s="752"/>
      <c r="AE26" s="808"/>
      <c r="AF26" s="751"/>
      <c r="AG26" s="751"/>
      <c r="AH26" s="751"/>
      <c r="AI26" s="768"/>
      <c r="AJ26" s="809"/>
      <c r="AK26" s="750"/>
      <c r="AL26" s="751"/>
      <c r="AM26" s="751"/>
      <c r="AN26" s="751"/>
      <c r="AO26" s="768"/>
      <c r="AP26" s="752"/>
      <c r="AQ26" s="85" t="e">
        <f t="shared" ca="1" si="44"/>
        <v>#REF!</v>
      </c>
    </row>
    <row r="27" spans="1:44" ht="15" customHeight="1" outlineLevel="1" x14ac:dyDescent="0.25">
      <c r="A27" s="18">
        <f t="shared" si="45"/>
        <v>1</v>
      </c>
      <c r="B27" s="252"/>
      <c r="C27" s="763" t="s">
        <v>25</v>
      </c>
      <c r="D27" s="32" t="e">
        <f t="shared" ref="D27" ca="1" si="149">SUMPRODUCT((MONTH(DatesS)=$A27)*(OFFSET(DatesS,,INDEX(ColS,MATCH($C27,Param,0)))&lt;&gt;0))</f>
        <v>#REF!</v>
      </c>
      <c r="E27" s="134" t="e">
        <f t="shared" ref="E27" ca="1" si="150">SUMPRODUCT((MONTH(DatesS)=$A27)*(OFFSET(DatesS,,INDEX(ColS,MATCH($C27,Param,0)))))</f>
        <v>#REF!</v>
      </c>
      <c r="F27" s="134" t="e">
        <f t="shared" ca="1" si="64"/>
        <v>#REF!</v>
      </c>
      <c r="G27" s="134" t="e">
        <f t="array" aca="1" ref="G27" ca="1">MIN(IF((MONTH(DatesS)=$A27)*(OFFSET(DatesS,,INDEX(ColS,MATCH($C27,Param,0))))&gt;0,OFFSET(DatesS,,INDEX(ColS,MATCH($C27,Param,0)))))</f>
        <v>#REF!</v>
      </c>
      <c r="H27" s="134" t="e">
        <f t="array" aca="1" ref="H27" ca="1">MAX(IF((MONTH(DatesS)=$A27)*(OFFSET(DatesS,,INDEX(ColS,MATCH($C27,Param,0))))&gt;0,OFFSET(DatesS,,INDEX(ColS,MATCH($C27,Param,0)))))</f>
        <v>#REF!</v>
      </c>
      <c r="I27" s="759" t="e">
        <f t="shared" ref="I27" ca="1" si="151">SUMPRODUCT((MONTH(DatesS)=$A27)*(OFFSET(DatesS,,INDEX(ColS,MATCH($C27,Param,0)))&gt;=INDEX(SeuilS,MATCH($C27,Param,0))))</f>
        <v>#REF!</v>
      </c>
      <c r="J27" s="748" t="e">
        <f t="shared" ca="1" si="8"/>
        <v>#REF!</v>
      </c>
      <c r="K27" s="760" t="e">
        <f t="shared" ref="K27" ca="1" si="152">SUMPRODUCT((MONTH(DatesS)=$A27)*(OFFSET(DatesS,,INDEX(ColS,MATCH($C27,Param,0)))&gt;=INDEX(SeuilS2,MATCH($C27,Param,0))))</f>
        <v>#REF!</v>
      </c>
      <c r="L27" s="32">
        <f t="shared" ref="L27" ca="1" si="153">SUMPRODUCT((MONTH(DatesD)=$A27)*(OFFSET(DatesD,,INDEX(ColD1,MATCH($C27,Param,0)))&lt;&gt;0))</f>
        <v>5</v>
      </c>
      <c r="M27" s="134">
        <f t="shared" ref="M27" ca="1" si="154">SUMPRODUCT((MONTH(DatesD)=$A27)*(OFFSET(DatesD,,INDEX(ColD1,MATCH($C27,Param,0)))))</f>
        <v>0.3</v>
      </c>
      <c r="N27" s="134">
        <f t="shared" ca="1" si="91"/>
        <v>0.06</v>
      </c>
      <c r="O27" s="134">
        <f t="array" aca="1" ref="O27" ca="1">MIN(IF((MONTH(DatesD)=$A27)*(OFFSET(DatesD,,INDEX(ColD1,MATCH($C27,Param,0))))&gt;0,OFFSET(DatesD,,INDEX(ColD1,MATCH($C27,Param,0)))))</f>
        <v>0.06</v>
      </c>
      <c r="P27" s="134">
        <f t="array" aca="1" ref="P27" ca="1">MAX(IF((MONTH(DatesD)=$A27)*(OFFSET(DatesD,,INDEX(ColD1,MATCH($C27,Param,0))))&gt;0,OFFSET(DatesD,,INDEX(ColD1,MATCH($C27,Param,0)))))</f>
        <v>0.06</v>
      </c>
      <c r="Q27" s="33">
        <f t="shared" ref="Q27" ca="1" si="155">SUMPRODUCT((MONTH(DatesD)=$A27)*(OFFSET(DatesD,,INDEX(ColD1,MATCH($C27,Param,0)))&gt;=INDEX(SeuilD1,MATCH($C27,Param,0))))</f>
        <v>0</v>
      </c>
      <c r="R27" s="32">
        <f t="shared" ref="R27" ca="1" si="156">SUMPRODUCT((MONTH(DatesD)=$A27)*(OFFSET(DatesD,,INDEX(ColD2,MATCH($C27,Param,0)))&lt;&gt;0))</f>
        <v>5</v>
      </c>
      <c r="S27" s="134">
        <f t="shared" ref="S27" ca="1" si="157">SUMPRODUCT((MONTH(DatesD)=$A27)*(OFFSET(DatesD,,INDEX(ColD2,MATCH($C27,Param,0)))))</f>
        <v>0.3</v>
      </c>
      <c r="T27" s="134">
        <f t="shared" ca="1" si="95"/>
        <v>0.06</v>
      </c>
      <c r="U27" s="134">
        <f t="array" aca="1" ref="U27" ca="1">MIN(IF((MONTH(DatesD)=$A27)*(OFFSET(DatesD,,INDEX(ColD2,MATCH($C27,Param,0))))&gt;0,OFFSET(DatesD,,INDEX(ColD2,MATCH($C27,Param,0)))))</f>
        <v>0.06</v>
      </c>
      <c r="V27" s="134">
        <f t="array" aca="1" ref="V27" ca="1">MAX(IF((MONTH(DatesD)=$A27)*(OFFSET(DatesD,,INDEX(ColD2,MATCH($C27,Param,0))))&gt;0,OFFSET(DatesD,,INDEX(ColD2,MATCH($C27,Param,0)))))</f>
        <v>0.06</v>
      </c>
      <c r="W27" s="33">
        <f t="shared" ref="W27" ca="1" si="158">SUMPRODUCT((MONTH(DatesD)=$A27)*(OFFSET(DatesD,,INDEX(ColD2,MATCH($C27,Param,0)))&gt;=INDEX(SeuilD2,MATCH($C27,Param,0))))</f>
        <v>0</v>
      </c>
      <c r="X27" s="750"/>
      <c r="Y27" s="751"/>
      <c r="Z27" s="751"/>
      <c r="AA27" s="751"/>
      <c r="AB27" s="751"/>
      <c r="AC27" s="751"/>
      <c r="AD27" s="752"/>
      <c r="AE27" s="808"/>
      <c r="AF27" s="751"/>
      <c r="AG27" s="751"/>
      <c r="AH27" s="751"/>
      <c r="AI27" s="768"/>
      <c r="AJ27" s="809"/>
      <c r="AK27" s="750"/>
      <c r="AL27" s="751"/>
      <c r="AM27" s="751"/>
      <c r="AN27" s="751"/>
      <c r="AO27" s="768"/>
      <c r="AP27" s="752"/>
      <c r="AQ27" s="85" t="e">
        <f t="shared" ca="1" si="44"/>
        <v>#REF!</v>
      </c>
    </row>
    <row r="28" spans="1:44" ht="15" customHeight="1" outlineLevel="1" x14ac:dyDescent="0.25">
      <c r="A28" s="18">
        <f t="shared" si="45"/>
        <v>1</v>
      </c>
      <c r="B28" s="252"/>
      <c r="C28" s="763" t="s">
        <v>22</v>
      </c>
      <c r="D28" s="47" t="e">
        <f ca="1">SUMPRODUCT((MONTH(DatesS)=$A28)*(OFFSET(DatesS,,INDEX(ColS,MATCH($C28,Param,0)))&lt;&gt;0))</f>
        <v>#REF!</v>
      </c>
      <c r="E28" s="135" t="e">
        <f t="shared" ref="E28" ca="1" si="159">SUMPRODUCT((MONTH(DatesS)=$A28)*(OFFSET(DatesS,,INDEX(ColS,MATCH($C28,Param,0)))))</f>
        <v>#REF!</v>
      </c>
      <c r="F28" s="135" t="e">
        <f t="shared" ca="1" si="64"/>
        <v>#REF!</v>
      </c>
      <c r="G28" s="135" t="e">
        <f t="array" aca="1" ref="G28" ca="1">MIN(IF((MONTH(DatesS)=$A28)*(OFFSET(DatesS,,INDEX(ColS,MATCH($C28,Param,0))))&gt;0,OFFSET(DatesS,,INDEX(ColS,MATCH($C28,Param,0)))))</f>
        <v>#REF!</v>
      </c>
      <c r="H28" s="135" t="e">
        <f t="array" aca="1" ref="H28" ca="1">MAX(IF((MONTH(DatesS)=$A28)*(OFFSET(DatesS,,INDEX(ColS,MATCH($C28,Param,0))))&gt;0,OFFSET(DatesS,,INDEX(ColS,MATCH($C28,Param,0)))))</f>
        <v>#REF!</v>
      </c>
      <c r="I28" s="743" t="e">
        <f t="shared" ref="I28" ca="1" si="160">SUMPRODUCT((MONTH(DatesS)=$A28)*(OFFSET(DatesS,,INDEX(ColS,MATCH($C28,Param,0)))&gt;=INDEX(SeuilS,MATCH($C28,Param,0))))</f>
        <v>#REF!</v>
      </c>
      <c r="J28" s="748" t="e">
        <f t="shared" ca="1" si="8"/>
        <v>#REF!</v>
      </c>
      <c r="K28" s="744" t="e">
        <f t="shared" ref="K28" ca="1" si="161">SUMPRODUCT((MONTH(DatesS)=$A28)*(OFFSET(DatesS,,INDEX(ColS,MATCH($C28,Param,0)))&gt;=INDEX(SeuilS2,MATCH($C28,Param,0))))</f>
        <v>#REF!</v>
      </c>
      <c r="L28" s="47">
        <f t="shared" ref="L28" ca="1" si="162">SUMPRODUCT((MONTH(DatesD)=$A28)*(OFFSET(DatesD,,INDEX(ColD1,MATCH($C28,Param,0)))&lt;&gt;0))</f>
        <v>5</v>
      </c>
      <c r="M28" s="135">
        <f t="shared" ref="M28" ca="1" si="163">SUMPRODUCT((MONTH(DatesD)=$A28)*(OFFSET(DatesD,,INDEX(ColD1,MATCH($C28,Param,0)))))</f>
        <v>3583</v>
      </c>
      <c r="N28" s="135">
        <f t="shared" ca="1" si="91"/>
        <v>716.6</v>
      </c>
      <c r="O28" s="135">
        <f t="array" aca="1" ref="O28" ca="1">MIN(IF((MONTH(DatesD)=$A28)*(OFFSET(DatesD,,INDEX(ColD1,MATCH($C28,Param,0))))&gt;0,OFFSET(DatesD,,INDEX(ColD1,MATCH($C28,Param,0)))))</f>
        <v>335</v>
      </c>
      <c r="P28" s="135">
        <f t="array" aca="1" ref="P28" ca="1">MAX(IF((MONTH(DatesD)=$A28)*(OFFSET(DatesD,,INDEX(ColD1,MATCH($C28,Param,0))))&gt;0,OFFSET(DatesD,,INDEX(ColD1,MATCH($C28,Param,0)))))</f>
        <v>978</v>
      </c>
      <c r="Q28" s="48">
        <f t="shared" ref="Q28" ca="1" si="164">SUMPRODUCT((MONTH(DatesD)=$A28)*(OFFSET(DatesD,,INDEX(ColD1,MATCH($C28,Param,0)))&gt;=INDEX(SeuilD1,MATCH($C28,Param,0))))</f>
        <v>5</v>
      </c>
      <c r="R28" s="32">
        <f t="shared" ref="R28" ca="1" si="165">SUMPRODUCT((MONTH(DatesD)=$A28)*(OFFSET(DatesD,,INDEX(ColD2,MATCH($C28,Param,0)))&lt;&gt;0))</f>
        <v>5</v>
      </c>
      <c r="S28" s="134">
        <f t="shared" ref="S28" ca="1" si="166">SUMPRODUCT((MONTH(DatesD)=$A28)*(OFFSET(DatesD,,INDEX(ColD2,MATCH($C28,Param,0)))))</f>
        <v>42.928000000000004</v>
      </c>
      <c r="T28" s="134">
        <f t="shared" ca="1" si="95"/>
        <v>8.5856000000000012</v>
      </c>
      <c r="U28" s="134">
        <f t="array" aca="1" ref="U28" ca="1">MIN(IF((MONTH(DatesD)=$A28)*(OFFSET(DatesD,,INDEX(ColD2,MATCH($C28,Param,0))))&gt;0,OFFSET(DatesD,,INDEX(ColD2,MATCH($C28,Param,0)))))</f>
        <v>0.7</v>
      </c>
      <c r="V28" s="134">
        <f t="array" aca="1" ref="V28" ca="1">MAX(IF((MONTH(DatesD)=$A28)*(OFFSET(DatesD,,INDEX(ColD2,MATCH($C28,Param,0))))&gt;0,OFFSET(DatesD,,INDEX(ColD2,MATCH($C28,Param,0)))))</f>
        <v>39</v>
      </c>
      <c r="W28" s="33">
        <f t="shared" ref="W28" ca="1" si="167">SUMPRODUCT((MONTH(DatesD)=$A28)*(OFFSET(DatesD,,INDEX(ColD2,MATCH($C28,Param,0)))&gt;=INDEX(SeuilD2,MATCH($C28,Param,0))))</f>
        <v>1</v>
      </c>
      <c r="X28" s="750"/>
      <c r="Y28" s="751"/>
      <c r="Z28" s="751"/>
      <c r="AA28" s="751"/>
      <c r="AB28" s="751"/>
      <c r="AC28" s="751"/>
      <c r="AD28" s="752"/>
      <c r="AE28" s="808"/>
      <c r="AF28" s="751"/>
      <c r="AG28" s="751"/>
      <c r="AH28" s="751"/>
      <c r="AI28" s="768"/>
      <c r="AJ28" s="809"/>
      <c r="AK28" s="750"/>
      <c r="AL28" s="751"/>
      <c r="AM28" s="751"/>
      <c r="AN28" s="751"/>
      <c r="AO28" s="768"/>
      <c r="AP28" s="752"/>
      <c r="AQ28" s="85" t="e">
        <f t="shared" ca="1" si="44"/>
        <v>#REF!</v>
      </c>
    </row>
    <row r="29" spans="1:44" ht="15" customHeight="1" outlineLevel="1" x14ac:dyDescent="0.25">
      <c r="A29" s="18">
        <f t="shared" si="45"/>
        <v>1</v>
      </c>
      <c r="B29" s="252"/>
      <c r="C29" s="149" t="s">
        <v>47</v>
      </c>
      <c r="D29" s="807" t="e">
        <f t="shared" ref="D29:W29" ca="1" si="168">SUM(D20:D21,D23:D28)</f>
        <v>#REF!</v>
      </c>
      <c r="E29" s="746" t="e">
        <f t="shared" ca="1" si="168"/>
        <v>#REF!</v>
      </c>
      <c r="F29" s="746" t="e">
        <f t="shared" ca="1" si="168"/>
        <v>#REF!</v>
      </c>
      <c r="G29" s="746" t="e">
        <f t="shared" ca="1" si="168"/>
        <v>#REF!</v>
      </c>
      <c r="H29" s="746" t="e">
        <f t="shared" ca="1" si="168"/>
        <v>#REF!</v>
      </c>
      <c r="I29" s="747" t="e">
        <f t="shared" ca="1" si="168"/>
        <v>#REF!</v>
      </c>
      <c r="J29" s="769" t="e">
        <f t="shared" ca="1" si="8"/>
        <v>#REF!</v>
      </c>
      <c r="K29" s="749" t="e">
        <f t="shared" ref="K29" ca="1" si="169">SUM(K20:K21,K23:K28)</f>
        <v>#REF!</v>
      </c>
      <c r="L29" s="758">
        <f t="shared" ca="1" si="168"/>
        <v>40</v>
      </c>
      <c r="M29" s="746">
        <f t="shared" ca="1" si="168"/>
        <v>4419.8004999999994</v>
      </c>
      <c r="N29" s="746">
        <f t="shared" ca="1" si="168"/>
        <v>883.96010000000001</v>
      </c>
      <c r="O29" s="746">
        <f t="shared" ca="1" si="168"/>
        <v>430.51400000000001</v>
      </c>
      <c r="P29" s="746">
        <f t="shared" ca="1" si="168"/>
        <v>1219.826</v>
      </c>
      <c r="Q29" s="761">
        <f t="shared" ca="1" si="168"/>
        <v>12</v>
      </c>
      <c r="R29" s="807">
        <f t="shared" ca="1" si="168"/>
        <v>40</v>
      </c>
      <c r="S29" s="746">
        <f t="shared" ca="1" si="168"/>
        <v>95.414500000000004</v>
      </c>
      <c r="T29" s="746">
        <f t="shared" ca="1" si="168"/>
        <v>19.082900000000002</v>
      </c>
      <c r="U29" s="746">
        <f t="shared" ca="1" si="168"/>
        <v>1.8971000000000002</v>
      </c>
      <c r="V29" s="746">
        <f t="shared" ca="1" si="168"/>
        <v>84.383800000000008</v>
      </c>
      <c r="W29" s="810">
        <f t="shared" ca="1" si="168"/>
        <v>3</v>
      </c>
      <c r="X29" s="750"/>
      <c r="Y29" s="751"/>
      <c r="Z29" s="751"/>
      <c r="AA29" s="751"/>
      <c r="AB29" s="751"/>
      <c r="AC29" s="751"/>
      <c r="AD29" s="752"/>
      <c r="AE29" s="808"/>
      <c r="AF29" s="751"/>
      <c r="AG29" s="751"/>
      <c r="AH29" s="751"/>
      <c r="AI29" s="768"/>
      <c r="AJ29" s="809"/>
      <c r="AK29" s="750"/>
      <c r="AL29" s="751"/>
      <c r="AM29" s="751"/>
      <c r="AN29" s="751"/>
      <c r="AO29" s="768"/>
      <c r="AP29" s="752"/>
      <c r="AQ29" s="85" t="e">
        <f ca="1">SUM(D29+L29+R29+X29+AE29+AK29)</f>
        <v>#REF!</v>
      </c>
    </row>
    <row r="30" spans="1:44" ht="15" customHeight="1" outlineLevel="1" x14ac:dyDescent="0.25">
      <c r="A30" s="18">
        <f t="shared" si="45"/>
        <v>1</v>
      </c>
      <c r="B30" s="252"/>
      <c r="C30" s="770" t="s">
        <v>101</v>
      </c>
      <c r="D30" s="808"/>
      <c r="E30" s="751"/>
      <c r="F30" s="751"/>
      <c r="G30" s="751"/>
      <c r="H30" s="751"/>
      <c r="I30" s="771"/>
      <c r="J30" s="772"/>
      <c r="K30" s="800"/>
      <c r="L30" s="32">
        <f t="shared" ref="L30" ca="1" si="170">SUMPRODUCT((MONTH(DatesD)=$A30)*(OFFSET(DatesD,,INDEX(ColD1,MATCH($C30,Param,0)))&lt;&gt;0))</f>
        <v>32</v>
      </c>
      <c r="M30" s="134">
        <f t="shared" ref="M30" ca="1" si="171">SUMPRODUCT((MONTH(DatesD)=$A30)*(OFFSET(DatesD,,INDEX(ColD1,MATCH($C30,Param,0)))))</f>
        <v>1380062</v>
      </c>
      <c r="N30" s="134">
        <f t="shared" ref="N30" ca="1" si="172">IF(L30=0,0,M30/L30)</f>
        <v>43126.9375</v>
      </c>
      <c r="O30" s="134">
        <f t="array" aca="1" ref="O30" ca="1">MIN(IF((MONTH(DatesD)=$A30)*(OFFSET(DatesD,,INDEX(ColD1,MATCH($C30,Param,0))))&gt;0,OFFSET(DatesD,,INDEX(ColD1,MATCH($C30,Param,0)))))</f>
        <v>43101</v>
      </c>
      <c r="P30" s="134">
        <f t="array" aca="1" ref="P30" ca="1">MAX(IF((MONTH(DatesD)=$A30)*(OFFSET(DatesD,,INDEX(ColD1,MATCH($C30,Param,0))))&gt;0,OFFSET(DatesD,,INDEX(ColD1,MATCH($C30,Param,0)))))</f>
        <v>43466</v>
      </c>
      <c r="Q30" s="33">
        <f t="shared" ref="Q30" ca="1" si="173">SUMPRODUCT((MONTH(DatesD)=$A30)*(OFFSET(DatesD,,INDEX(ColD1,MATCH($C30,Param,0)))&gt;=INDEX(SeuilD1,MATCH($C30,Param,0))))</f>
        <v>32</v>
      </c>
      <c r="R30" s="161">
        <f ca="1">SUMPRODUCT((MONTH(DatesD)=$A30)*(OFFSET(DatesD,,INDEX(ColD2,MATCH($C30,Param,0)))&lt;&gt;0))</f>
        <v>25</v>
      </c>
      <c r="S30" s="134">
        <f t="shared" ref="S30" ca="1" si="174">SUMPRODUCT((MONTH(DatesD)=$A30)*(OFFSET(DatesD,,INDEX(ColD2,MATCH($C30,Param,0)))))</f>
        <v>2027.0941812907217</v>
      </c>
      <c r="T30" s="134">
        <f t="shared" ref="T30:T32" ca="1" si="175">IF(R30=0,0,S30/R30)</f>
        <v>81.083767251628871</v>
      </c>
      <c r="U30" s="162">
        <f t="array" aca="1" ref="U30" ca="1">MIN(IF((MONTH(DatesD)=$A30)*(OFFSET(DatesD,,INDEX(ColD2,MATCH($C30,Param,0))))&gt;0,OFFSET(DatesD,,INDEX(ColD2,MATCH($C30,Param,0)))))</f>
        <v>58.132956152758133</v>
      </c>
      <c r="V30" s="134">
        <f t="array" aca="1" ref="V30" ca="1">MAX(IF((MONTH(DatesD)=$A30)*(OFFSET(DatesD,,INDEX(ColD2,MATCH($C30,Param,0))))&gt;0,OFFSET(DatesD,,INDEX(ColD2,MATCH($C30,Param,0)))))</f>
        <v>92.950706652878324</v>
      </c>
      <c r="W30" s="33">
        <f t="shared" ref="W30" ca="1" si="176">SUMPRODUCT((MONTH(DatesD)=$A30)*(OFFSET(DatesD,,INDEX(ColD2,MATCH($C30,Param,0)))&gt;=INDEX(SeuilD2,MATCH($C30,Param,0))))</f>
        <v>0</v>
      </c>
      <c r="X30" s="750"/>
      <c r="Y30" s="751"/>
      <c r="Z30" s="751"/>
      <c r="AA30" s="751"/>
      <c r="AB30" s="751"/>
      <c r="AC30" s="751"/>
      <c r="AD30" s="752"/>
      <c r="AE30" s="161" t="e">
        <f ca="1">SUMPRODUCT((MONTH(DatesUF)=$A30)*(OFFSET(DatesUF,,INDEX(ColUF2,MATCH($C30,Param,0)))&lt;&gt;0))</f>
        <v>#REF!</v>
      </c>
      <c r="AF30" s="134" t="e">
        <f ca="1">SUMPRODUCT((MONTH(DatesUF)=$A30)*(OFFSET(DatesUF,,INDEX(ColUF2,MATCH($C30,Param,0)))))</f>
        <v>#REF!</v>
      </c>
      <c r="AG30" s="134" t="e">
        <f t="shared" ref="AG30:AG32" ca="1" si="177">IF(AE30=0,0,AF30/AE30)</f>
        <v>#REF!</v>
      </c>
      <c r="AH30" s="134" t="e">
        <f t="array" aca="1" ref="AH30" ca="1">MIN(IF((MONTH(DatesUF)=$A30)*(OFFSET(DatesUF,,INDEX(ColUF2,MATCH($C30,Param,0))))&gt;0,OFFSET(DatesUF,,INDEX(ColUF2,MATCH($C30,Param,0)))))</f>
        <v>#REF!</v>
      </c>
      <c r="AI30" s="134" t="e">
        <f t="array" aca="1" ref="AI30" ca="1">MAX(IF((MONTH(DatesUF)=$A30)*(OFFSET(DatesUF,,INDEX(ColUF2,MATCH($C30,Param,0))))&gt;0,OFFSET(DatesUF,,INDEX(ColUF2,MATCH($C30,Param,0)))))</f>
        <v>#REF!</v>
      </c>
      <c r="AJ30" s="33" t="e">
        <f ca="1">SUMPRODUCT((MONTH(DatesUF)=$A30)*(OFFSET(DatesUF,,INDEX(ColUF2,MATCH($C30,Param,0)))&gt;=INDEX(SeuilUF2,MATCH($C30,Param,0))))</f>
        <v>#REF!</v>
      </c>
      <c r="AK30" s="750"/>
      <c r="AL30" s="751"/>
      <c r="AM30" s="751"/>
      <c r="AN30" s="751"/>
      <c r="AO30" s="768"/>
      <c r="AP30" s="752"/>
      <c r="AQ30" s="85"/>
    </row>
    <row r="31" spans="1:44" ht="15" customHeight="1" outlineLevel="1" x14ac:dyDescent="0.25">
      <c r="A31" s="18">
        <f t="shared" si="45"/>
        <v>1</v>
      </c>
      <c r="B31" s="252"/>
      <c r="C31" s="773" t="s">
        <v>102</v>
      </c>
      <c r="D31" s="808"/>
      <c r="E31" s="751"/>
      <c r="F31" s="751"/>
      <c r="G31" s="751"/>
      <c r="H31" s="751"/>
      <c r="I31" s="771"/>
      <c r="J31" s="774"/>
      <c r="K31" s="801"/>
      <c r="L31" s="750"/>
      <c r="M31" s="751"/>
      <c r="N31" s="751"/>
      <c r="O31" s="751"/>
      <c r="P31" s="751"/>
      <c r="Q31" s="752"/>
      <c r="R31" s="811">
        <f t="shared" ref="R31" ca="1" si="178">SUMPRODUCT((MONTH(DatesD)=$A31)*(OFFSET(DatesD,,INDEX(ColD2,MATCH($C31,Param,0)))&lt;&gt;0))</f>
        <v>26</v>
      </c>
      <c r="S31" s="746">
        <f t="shared" ref="S31" ca="1" si="179">SUMPRODUCT((MONTH(DatesD)=$A31)*(OFFSET(DatesD,,INDEX(ColD2,MATCH($C31,Param,0)))))</f>
        <v>2566.2250297433006</v>
      </c>
      <c r="T31" s="746">
        <f t="shared" ca="1" si="175"/>
        <v>98.700962682434636</v>
      </c>
      <c r="U31" s="775">
        <f t="array" aca="1" ref="U31" ca="1">MIN(IF((MONTH(DatesD)=$A31)*(OFFSET(DatesD,,INDEX(ColD2,MATCH($C31,Param,0))))&gt;0,OFFSET(DatesD,,INDEX(ColD2,MATCH($C31,Param,0)))))</f>
        <v>92.567441860465109</v>
      </c>
      <c r="V31" s="746">
        <f t="array" aca="1" ref="V31" ca="1">MAX(IF((MONTH(DatesD)=$A31)*(OFFSET(DatesD,,INDEX(ColD2,MATCH($C31,Param,0))))&gt;0,OFFSET(DatesD,,INDEX(ColD2,MATCH($C31,Param,0)))))</f>
        <v>99.708815028901725</v>
      </c>
      <c r="W31" s="810">
        <f t="shared" ref="W31" ca="1" si="180">SUMPRODUCT((MONTH(DatesD)=$A31)*(OFFSET(DatesD,,INDEX(ColD2,MATCH($C31,Param,0)))&gt;=INDEX(SeuilD2,MATCH($C31,Param,0))))</f>
        <v>0</v>
      </c>
      <c r="X31" s="750"/>
      <c r="Y31" s="751"/>
      <c r="Z31" s="751"/>
      <c r="AA31" s="751"/>
      <c r="AB31" s="751"/>
      <c r="AC31" s="751"/>
      <c r="AD31" s="752"/>
      <c r="AE31" s="161" t="e">
        <f ca="1">SUMPRODUCT((MONTH(DatesUF)=$A31)*(OFFSET(DatesUF,,INDEX(ColUF2,MATCH($C31,Param,0)))&lt;&gt;0))</f>
        <v>#REF!</v>
      </c>
      <c r="AF31" s="134" t="e">
        <f ca="1">SUMPRODUCT((MONTH(DatesUF)=$A31)*(OFFSET(DatesUF,,INDEX(ColUF2,MATCH($C31,Param,0)))))</f>
        <v>#REF!</v>
      </c>
      <c r="AG31" s="134" t="e">
        <f t="shared" ca="1" si="177"/>
        <v>#REF!</v>
      </c>
      <c r="AH31" s="134" t="e">
        <f t="array" aca="1" ref="AH31" ca="1">MIN(IF((MONTH(DatesUF)=$A31)*(OFFSET(DatesUF,,INDEX(ColUF2,MATCH($C31,Param,0))))&gt;0,OFFSET(DatesUF,,INDEX(ColUF2,MATCH($C31,Param,0)))))</f>
        <v>#REF!</v>
      </c>
      <c r="AI31" s="134" t="e">
        <f t="array" aca="1" ref="AI31" ca="1">MAX(IF((MONTH(DatesUF)=$A31)*(OFFSET(DatesUF,,INDEX(ColUF2,MATCH($C31,Param,0))))&gt;0,OFFSET(DatesUF,,INDEX(ColUF2,MATCH($C31,Param,0)))))</f>
        <v>#REF!</v>
      </c>
      <c r="AJ31" s="33" t="e">
        <f ca="1">SUMPRODUCT((MONTH(DatesUF)=$A31)*(OFFSET(DatesUF,,INDEX(ColUF2,MATCH($C31,Param,0)))&gt;=INDEX(SeuilUF2,MATCH($C31,Param,0))))</f>
        <v>#REF!</v>
      </c>
      <c r="AK31" s="750"/>
      <c r="AL31" s="751"/>
      <c r="AM31" s="751"/>
      <c r="AN31" s="751"/>
      <c r="AO31" s="768"/>
      <c r="AP31" s="752"/>
      <c r="AQ31" s="85"/>
    </row>
    <row r="32" spans="1:44" ht="15" customHeight="1" outlineLevel="1" thickBot="1" x14ac:dyDescent="0.3">
      <c r="A32" s="18">
        <f t="shared" si="45"/>
        <v>1</v>
      </c>
      <c r="B32" s="253"/>
      <c r="C32" s="156" t="s">
        <v>129</v>
      </c>
      <c r="D32" s="157"/>
      <c r="E32" s="158"/>
      <c r="F32" s="158"/>
      <c r="G32" s="158"/>
      <c r="H32" s="158"/>
      <c r="I32" s="776"/>
      <c r="J32" s="777"/>
      <c r="K32" s="802"/>
      <c r="L32" s="157"/>
      <c r="M32" s="158"/>
      <c r="N32" s="158"/>
      <c r="O32" s="158"/>
      <c r="P32" s="158"/>
      <c r="Q32" s="159"/>
      <c r="R32" s="812">
        <f t="shared" ref="R32" ca="1" si="181">SUMPRODUCT((MONTH(DatesD)=$A32)*(OFFSET(DatesD,,INDEX(ColD2,MATCH($C32,Param,0)))&lt;&gt;0))</f>
        <v>26</v>
      </c>
      <c r="S32" s="813">
        <f t="shared" ref="S32" ca="1" si="182">SUMPRODUCT((MONTH(DatesD)=$A32)*(OFFSET(DatesD,,INDEX(ColD2,MATCH($C32,Param,0)))))</f>
        <v>2574.0052682177379</v>
      </c>
      <c r="T32" s="813">
        <f t="shared" ca="1" si="175"/>
        <v>99.000202623759151</v>
      </c>
      <c r="U32" s="814">
        <f t="array" aca="1" ref="U32" ca="1">MIN(IF((MONTH(DatesD)=$A32)*(OFFSET(DatesD,,INDEX(ColD2,MATCH($C32,Param,0))))&gt;0,OFFSET(DatesD,,INDEX(ColD2,MATCH($C32,Param,0)))))</f>
        <v>95.130718954248366</v>
      </c>
      <c r="V32" s="813">
        <f t="array" aca="1" ref="V32" ca="1">MAX(IF((MONTH(DatesD)=$A32)*(OFFSET(DatesD,,INDEX(ColD2,MATCH($C32,Param,0))))&gt;0,OFFSET(DatesD,,INDEX(ColD2,MATCH($C32,Param,0)))))</f>
        <v>99.894195250659621</v>
      </c>
      <c r="W32" s="815">
        <f t="shared" ref="W32" ca="1" si="183">SUMPRODUCT((MONTH(DatesD)=$A32)*(OFFSET(DatesD,,INDEX(ColD2,MATCH($C32,Param,0)))&gt;=INDEX(SeuilD2,MATCH($C32,Param,0))))</f>
        <v>0</v>
      </c>
      <c r="X32" s="157"/>
      <c r="Y32" s="158"/>
      <c r="Z32" s="158"/>
      <c r="AA32" s="158"/>
      <c r="AB32" s="158"/>
      <c r="AC32" s="158"/>
      <c r="AD32" s="159"/>
      <c r="AE32" s="812" t="e">
        <f ca="1">SUMPRODUCT((MONTH(DatesUF)=$A32)*(OFFSET(DatesUF,,INDEX(ColUF2,MATCH($C32,Param,0)))&lt;&gt;0))</f>
        <v>#REF!</v>
      </c>
      <c r="AF32" s="813" t="e">
        <f ca="1">SUMPRODUCT((MONTH(DatesUF)=$A32)*(OFFSET(DatesUF,,INDEX(ColUF2,MATCH($C32,Param,0)))))</f>
        <v>#REF!</v>
      </c>
      <c r="AG32" s="813" t="e">
        <f t="shared" ca="1" si="177"/>
        <v>#REF!</v>
      </c>
      <c r="AH32" s="813" t="e">
        <f t="array" aca="1" ref="AH32" ca="1">MIN(IF((MONTH(DatesUF)=$A32)*(OFFSET(DatesUF,,INDEX(ColUF2,MATCH($C32,Param,0))))&gt;0,OFFSET(DatesUF,,INDEX(ColUF2,MATCH($C32,Param,0)))))</f>
        <v>#REF!</v>
      </c>
      <c r="AI32" s="813" t="e">
        <f t="array" aca="1" ref="AI32" ca="1">MAX(IF((MONTH(DatesUF)=$A32)*(OFFSET(DatesUF,,INDEX(ColUF2,MATCH($C32,Param,0))))&gt;0,OFFSET(DatesUF,,INDEX(ColUF2,MATCH($C32,Param,0)))))</f>
        <v>#REF!</v>
      </c>
      <c r="AJ32" s="815" t="e">
        <f ca="1">SUMPRODUCT((MONTH(DatesUF)=$A32)*(OFFSET(DatesUF,,INDEX(ColUF2,MATCH($C32,Param,0)))&gt;=INDEX(SeuilUF2,MATCH($C32,Param,0))))</f>
        <v>#REF!</v>
      </c>
      <c r="AK32" s="157"/>
      <c r="AL32" s="158"/>
      <c r="AM32" s="158"/>
      <c r="AN32" s="158"/>
      <c r="AO32" s="158"/>
      <c r="AP32" s="159"/>
      <c r="AQ32" s="85"/>
    </row>
    <row r="33" spans="1:44" ht="26.25" customHeight="1" thickBot="1" x14ac:dyDescent="0.3">
      <c r="B33" s="248">
        <f>DATE($C$4,A8,1)</f>
        <v>42736</v>
      </c>
      <c r="C33" s="249"/>
      <c r="D33" s="803"/>
      <c r="E33" s="803"/>
      <c r="F33" s="805"/>
      <c r="G33" s="803"/>
      <c r="H33" s="803"/>
      <c r="I33" s="803"/>
      <c r="J33" s="803"/>
      <c r="K33" s="803"/>
      <c r="L33" s="249"/>
      <c r="M33" s="249"/>
      <c r="N33" s="249"/>
      <c r="O33" s="249"/>
      <c r="P33" s="249"/>
      <c r="Q33" s="249"/>
      <c r="R33" s="249"/>
      <c r="S33" s="249"/>
      <c r="T33" s="249"/>
      <c r="U33" s="249"/>
      <c r="V33" s="249"/>
      <c r="W33" s="249"/>
      <c r="X33" s="249"/>
      <c r="Y33" s="249"/>
      <c r="Z33" s="249"/>
      <c r="AA33" s="249"/>
      <c r="AB33" s="249"/>
      <c r="AC33" s="249"/>
      <c r="AD33" s="249"/>
      <c r="AE33" s="249"/>
      <c r="AF33" s="249"/>
      <c r="AG33" s="249"/>
      <c r="AH33" s="249"/>
      <c r="AI33" s="249"/>
      <c r="AJ33" s="249"/>
      <c r="AK33" s="249"/>
      <c r="AL33" s="249"/>
      <c r="AM33" s="249"/>
      <c r="AN33" s="249"/>
      <c r="AO33" s="249"/>
      <c r="AP33" s="250"/>
      <c r="AQ33" s="85">
        <f t="shared" ref="AQ33:AQ55" si="184">SUM(D33+L33+R33+X33+AE33+AK33)</f>
        <v>0</v>
      </c>
    </row>
    <row r="34" spans="1:44" outlineLevel="2" x14ac:dyDescent="0.25">
      <c r="A34" s="18">
        <v>2</v>
      </c>
      <c r="B34" s="251">
        <f t="shared" ref="B34" si="185">DATE($C$4,A34,1)</f>
        <v>42767</v>
      </c>
      <c r="C34" s="54" t="s">
        <v>2</v>
      </c>
      <c r="D34" s="30" t="e">
        <f t="shared" ref="D34" ca="1" si="186">SUMPRODUCT((MONTH(DatesS)=$A34)*(OFFSET(DatesS,,INDEX(ColS,MATCH($C34,Param,0)))&lt;&gt;0))</f>
        <v>#REF!</v>
      </c>
      <c r="E34" s="133" t="e">
        <f t="shared" ref="E34" ca="1" si="187">SUMPRODUCT((MONTH(DatesS)=$A34)*(OFFSET(DatesS,,INDEX(ColS,MATCH($C34,Param,0)))))</f>
        <v>#REF!</v>
      </c>
      <c r="F34" s="133" t="e">
        <f t="shared" ref="F34:F54" ca="1" si="188">IF(D34=0,0,E34/D34)</f>
        <v>#REF!</v>
      </c>
      <c r="G34" s="133" t="e">
        <f t="array" aca="1" ref="G34" ca="1">MIN(IF((MONTH(DatesS)=$A34)*(OFFSET(DatesS,,INDEX(ColS,MATCH($C34,Param,0))))&gt;0,OFFSET(DatesS,,INDEX(ColS,MATCH($C34,Param,0)))))</f>
        <v>#REF!</v>
      </c>
      <c r="H34" s="133" t="e">
        <f t="array" aca="1" ref="H34" ca="1">MAX(IF((MONTH(DatesS)=$A34)*(OFFSET(DatesS,,INDEX(ColS,MATCH($C34,Param,0))))&gt;0,OFFSET(DatesS,,INDEX(ColS,MATCH($C34,Param,0)))))</f>
        <v>#REF!</v>
      </c>
      <c r="I34" s="798" t="e">
        <f t="shared" ref="I34" ca="1" si="189">SUMPRODUCT((MONTH(DatesS)=$A34)*(OFFSET(DatesS,,INDEX(ColS,MATCH($C34,Param,0)))&gt;=INDEX(SeuilS,MATCH($C34,Param,0))))</f>
        <v>#REF!</v>
      </c>
      <c r="J34" s="806"/>
      <c r="K34" s="799"/>
      <c r="L34" s="32">
        <f t="shared" ref="L34" ca="1" si="190">SUMPRODUCT((MONTH(DatesD)=$A34)*(OFFSET(DatesD,,INDEX(ColD1,MATCH($C34,Param,0)))&lt;&gt;0))</f>
        <v>27</v>
      </c>
      <c r="M34" s="134">
        <f t="shared" ref="M34" ca="1" si="191">SUMPRODUCT((MONTH(DatesD)=$A34)*(OFFSET(DatesD,,INDEX(ColD1,MATCH($C34,Param,0)))))</f>
        <v>18338</v>
      </c>
      <c r="N34" s="134">
        <f t="shared" ref="N34:N41" ca="1" si="192">IF(L34=0,0,M34/L34)</f>
        <v>679.18518518518522</v>
      </c>
      <c r="O34" s="134">
        <f t="array" aca="1" ref="O34" ca="1">MIN(IF((MONTH(DatesD)=$A34)*(OFFSET(DatesD,,INDEX(ColD1,MATCH($C34,Param,0))))&gt;0,OFFSET(DatesD,,INDEX(ColD1,MATCH($C34,Param,0)))))</f>
        <v>92</v>
      </c>
      <c r="P34" s="134">
        <f t="array" aca="1" ref="P34" ca="1">MAX(IF((MONTH(DatesD)=$A34)*(OFFSET(DatesD,,INDEX(ColD1,MATCH($C34,Param,0))))&gt;0,OFFSET(DatesD,,INDEX(ColD1,MATCH($C34,Param,0)))))</f>
        <v>943</v>
      </c>
      <c r="Q34" s="33">
        <f t="shared" ref="Q34" ca="1" si="193">SUMPRODUCT((MONTH(DatesD)=$A34)*(OFFSET(DatesD,,INDEX(ColD1,MATCH($C34,Param,0)))&gt;=INDEX(SeuilD1,MATCH($C34,Param,0))))</f>
        <v>0</v>
      </c>
      <c r="R34" s="30">
        <f ca="1">SUMPRODUCT((MONTH(DatesD)=$A34)*(OFFSET(DatesD,,INDEX(ColD2,MATCH($C34,Param,0)))&lt;&gt;0))</f>
        <v>27</v>
      </c>
      <c r="S34" s="133">
        <f ca="1">SUMPRODUCT((MONTH(DatesD)=$A34)*(OFFSET(DatesD,,INDEX(ColD2,MATCH($C34,Param,0)))))</f>
        <v>18338</v>
      </c>
      <c r="T34" s="133">
        <f t="shared" ref="T34:T36" ca="1" si="194">IF(R34=0,0,S34/R34)</f>
        <v>679.18518518518522</v>
      </c>
      <c r="U34" s="133">
        <f t="array" aca="1" ref="U34" ca="1">MIN(IF((MONTH(DatesD)=$A34)*(OFFSET(DatesD,,INDEX(ColD2,MATCH($C34,Param,0))))&gt;0,OFFSET(DatesD,,INDEX(ColD2,MATCH($C34,Param,0)))))</f>
        <v>92</v>
      </c>
      <c r="V34" s="133">
        <f t="array" aca="1" ref="V34" ca="1">MAX(IF((MONTH(DatesD)=$A34)*(OFFSET(DatesD,,INDEX(ColD2,MATCH($C34,Param,0))))&gt;0,OFFSET(DatesD,,INDEX(ColD2,MATCH($C34,Param,0)))))</f>
        <v>943</v>
      </c>
      <c r="W34" s="31">
        <f ca="1">SUMPRODUCT((MONTH(DatesD)=$A34)*(OFFSET(DatesD,,INDEX(ColD2,MATCH($C34,Param,0)))&gt;=INDEX(SeuilD2,MATCH($C34,Param,0))))</f>
        <v>0</v>
      </c>
      <c r="X34" s="30" t="e">
        <f ca="1">SUMPRODUCT((MONTH(DatesUF)=$A34)*(OFFSET(DatesUF,,INDEX(ColUF1,MATCH($C34,Param,0)))&lt;&gt;0))</f>
        <v>#REF!</v>
      </c>
      <c r="Y34" s="133" t="e">
        <f ca="1">SUMPRODUCT((MONTH(DatesUF)=$A34)*(OFFSET(DatesUF,,INDEX(ColUF1,MATCH($C34,Param,0)))))</f>
        <v>#REF!</v>
      </c>
      <c r="Z34" s="133"/>
      <c r="AA34" s="133" t="e">
        <f t="shared" ref="AA34" ca="1" si="195">IF(X34=0,0,Y34/X34)</f>
        <v>#REF!</v>
      </c>
      <c r="AB34" s="133" t="e">
        <f t="array" aca="1" ref="AB34" ca="1">MIN(IF((MONTH(DatesUF)=$A34)*(OFFSET(DatesUF,,INDEX(ColUF1,MATCH($C34,Param,0))))&gt;0,OFFSET(DatesUF,,INDEX(ColUF1,MATCH($C34,Param,0)))))</f>
        <v>#REF!</v>
      </c>
      <c r="AC34" s="133" t="e">
        <f t="array" aca="1" ref="AC34" ca="1">MAX(IF((MONTH(DatesUF)=$A34)*(OFFSET(DatesUF,,INDEX(ColUF1,MATCH($C34,Param,0))))&gt;0,OFFSET(DatesUF,,INDEX(ColUF1,MATCH($C34,Param,0)))))</f>
        <v>#REF!</v>
      </c>
      <c r="AD34" s="31" t="e">
        <f ca="1">SUMPRODUCT((MONTH(DatesUF)=$A34)*(OFFSET(DatesUF,,INDEX(ColUF1,MATCH($C34,Param,0)))&gt;=INDEX(SeuilUF1,MATCH($C34,Param,0))))</f>
        <v>#REF!</v>
      </c>
      <c r="AE34" s="30" t="e">
        <f ca="1">SUMPRODUCT((MONTH(DatesUF)=$A34)*(OFFSET(DatesUF,,INDEX(ColUF2,MATCH($C34,Param,0)))&lt;&gt;0))</f>
        <v>#REF!</v>
      </c>
      <c r="AF34" s="133" t="e">
        <f ca="1">SUMPRODUCT((MONTH(DatesUF)=$A34)*(OFFSET(DatesUF,,INDEX(ColUF2,MATCH($C34,Param,0)))))</f>
        <v>#REF!</v>
      </c>
      <c r="AG34" s="133" t="e">
        <f t="shared" ref="AG34" ca="1" si="196">IF(AE34=0,0,AF34/AE34)</f>
        <v>#REF!</v>
      </c>
      <c r="AH34" s="133" t="e">
        <f t="array" aca="1" ref="AH34" ca="1">MIN(IF((MONTH(DatesUF)=$A34)*(OFFSET(DatesUF,,INDEX(ColUF2,MATCH($C34,Param,0))))&gt;0,OFFSET(DatesUF,,INDEX(ColUF2,MATCH($C34,Param,0)))))</f>
        <v>#REF!</v>
      </c>
      <c r="AI34" s="133" t="e">
        <f t="array" aca="1" ref="AI34" ca="1">MAX(IF((MONTH(DatesUF)=$A34)*(OFFSET(DatesUF,,INDEX(ColUF2,MATCH($C34,Param,0))))&gt;0,OFFSET(DatesUF,,INDEX(ColUF2,MATCH($C34,Param,0)))))</f>
        <v>#REF!</v>
      </c>
      <c r="AJ34" s="31" t="e">
        <f ca="1">SUMPRODUCT((MONTH(DatesUF)=$A34)*(OFFSET(DatesUF,,INDEX(ColUF2,MATCH($C34,Param,0)))&gt;=INDEX(SeuilUF2,MATCH($C34,Param,0))))</f>
        <v>#REF!</v>
      </c>
      <c r="AK34" s="30" t="e">
        <f ca="1">SUMPRODUCT((MONTH(DatesSH)=$A34)*(OFFSET(DatesSH,,INDEX(ColSH,MATCH($C34,Param,0)))&lt;&gt;0))</f>
        <v>#REF!</v>
      </c>
      <c r="AL34" s="133" t="e">
        <f ca="1">SUMPRODUCT((MONTH(DatesSH)=$A34)*(OFFSET(DatesSH,,INDEX(ColSH,MATCH($C34,Param,0)))))</f>
        <v>#REF!</v>
      </c>
      <c r="AM34" s="133" t="e">
        <f t="shared" ref="AM34" ca="1" si="197">IF(AK34=0,0,AL34/AK34)</f>
        <v>#REF!</v>
      </c>
      <c r="AN34" s="133" t="e">
        <f t="array" aca="1" ref="AN34" ca="1">MIN(IF((MONTH(DatesSH)=$A34)*(OFFSET(DatesSH,,INDEX(ColSH,MATCH($C34,Param,0))))&gt;0,OFFSET(DatesSH,,INDEX(ColSH,MATCH($C34,Param,0)))))</f>
        <v>#REF!</v>
      </c>
      <c r="AO34" s="160" t="e">
        <f t="array" aca="1" ref="AO34" ca="1">MAX(IF((MONTH(DatesSH)=$A34)*(OFFSET(DatesSH,,INDEX(ColSH,MATCH($C34,Param,0))))&gt;0,OFFSET(DatesSH,,INDEX(ColSH,MATCH($C34,Param,0)))))</f>
        <v>#REF!</v>
      </c>
      <c r="AP34" s="31" t="e">
        <f ca="1">SUMPRODUCT((MONTH(DatesSH)=$A34)*(OFFSET(DatesSH,,INDEX(ColSH,MATCH($C34,Param,0)))&gt;=INDEX(SeuilSH,MATCH($C34,Param,0))))</f>
        <v>#REF!</v>
      </c>
      <c r="AQ34" s="85" t="e">
        <f t="shared" ca="1" si="184"/>
        <v>#REF!</v>
      </c>
    </row>
    <row r="35" spans="1:44" outlineLevel="2" x14ac:dyDescent="0.25">
      <c r="A35" s="18">
        <f t="shared" ref="A35:A58" si="198">A34</f>
        <v>2</v>
      </c>
      <c r="B35" s="252"/>
      <c r="C35" s="55" t="s">
        <v>1</v>
      </c>
      <c r="D35" s="32" t="e">
        <f t="shared" ref="D35" ca="1" si="199">SUMPRODUCT((MONTH(DatesS)=$A35)*(OFFSET(DatesS,,INDEX(ColS,MATCH($C35,Param,0)))&lt;&gt;0))</f>
        <v>#REF!</v>
      </c>
      <c r="E35" s="134" t="e">
        <f t="shared" ref="E35" ca="1" si="200">SUMPRODUCT((MONTH(DatesS)=$A35)*(OFFSET(DatesS,,INDEX(ColS,MATCH($C35,Param,0)))))</f>
        <v>#REF!</v>
      </c>
      <c r="F35" s="134" t="e">
        <f t="shared" ca="1" si="188"/>
        <v>#REF!</v>
      </c>
      <c r="G35" s="134" t="e">
        <f t="array" aca="1" ref="G35" ca="1">MIN(IF((MONTH(DatesS)=$A35)*(OFFSET(DatesS,,INDEX(ColS,MATCH($C35,Param,0))))&gt;0,OFFSET(DatesS,,INDEX(ColS,MATCH($C35,Param,0)))))</f>
        <v>#REF!</v>
      </c>
      <c r="H35" s="134" t="e">
        <f t="array" aca="1" ref="H35" ca="1">MAX(IF((MONTH(DatesS)=$A35)*(OFFSET(DatesS,,INDEX(ColS,MATCH($C35,Param,0))))&gt;0,OFFSET(DatesS,,INDEX(ColS,MATCH($C35,Param,0)))))</f>
        <v>#REF!</v>
      </c>
      <c r="I35" s="759" t="e">
        <f t="shared" ref="I35" ca="1" si="201">SUMPRODUCT((MONTH(DatesS)=$A35)*(OFFSET(DatesS,,INDEX(ColS,MATCH($C35,Param,0)))&gt;=INDEX(SeuilS,MATCH($C35,Param,0))))</f>
        <v>#REF!</v>
      </c>
      <c r="J35" s="804"/>
      <c r="K35" s="760"/>
      <c r="L35" s="32">
        <f t="shared" ref="L35" ca="1" si="202">SUMPRODUCT((MONTH(DatesD)=$A35)*(OFFSET(DatesD,,INDEX(ColD1,MATCH($C35,Param,0)))&lt;&gt;0))</f>
        <v>27</v>
      </c>
      <c r="M35" s="134">
        <f t="shared" ref="M35" ca="1" si="203">SUMPRODUCT((MONTH(DatesD)=$A35)*(OFFSET(DatesD,,INDEX(ColD1,MATCH($C35,Param,0)))))</f>
        <v>223.86999999999998</v>
      </c>
      <c r="N35" s="134">
        <f t="shared" ca="1" si="192"/>
        <v>8.2914814814814815</v>
      </c>
      <c r="O35" s="134">
        <f t="array" aca="1" ref="O35" ca="1">MIN(IF((MONTH(DatesD)=$A35)*(OFFSET(DatesD,,INDEX(ColD1,MATCH($C35,Param,0))))&gt;0,OFFSET(DatesD,,INDEX(ColD1,MATCH($C35,Param,0)))))</f>
        <v>7.8</v>
      </c>
      <c r="P35" s="134">
        <f t="array" aca="1" ref="P35" ca="1">MAX(IF((MONTH(DatesD)=$A35)*(OFFSET(DatesD,,INDEX(ColD1,MATCH($C35,Param,0))))&gt;0,OFFSET(DatesD,,INDEX(ColD1,MATCH($C35,Param,0)))))</f>
        <v>9.4</v>
      </c>
      <c r="Q35" s="33">
        <f t="shared" ref="Q35" ca="1" si="204">SUMPRODUCT((MONTH(DatesD)=$A35)*(OFFSET(DatesD,,INDEX(ColD1,MATCH($C35,Param,0)))&gt;=INDEX(SeuilD1,MATCH($C35,Param,0))))</f>
        <v>0</v>
      </c>
      <c r="R35" s="32">
        <f ca="1">SUMPRODUCT((MONTH(DatesD)=$A35)*(OFFSET(DatesD,,INDEX(ColD2,MATCH($C35,Param,0)))&lt;&gt;0))</f>
        <v>27</v>
      </c>
      <c r="S35" s="134">
        <f ca="1">SUMPRODUCT((MONTH(DatesD)=$A35)*(OFFSET(DatesD,,INDEX(ColD2,MATCH($C35,Param,0)))))</f>
        <v>251.32000000000002</v>
      </c>
      <c r="T35" s="134">
        <f t="shared" ca="1" si="194"/>
        <v>9.3081481481481489</v>
      </c>
      <c r="U35" s="134">
        <f t="array" aca="1" ref="U35" ca="1">MIN(IF((MONTH(DatesD)=$A35)*(OFFSET(DatesD,,INDEX(ColD2,MATCH($C35,Param,0))))&gt;0,OFFSET(DatesD,,INDEX(ColD2,MATCH($C35,Param,0)))))</f>
        <v>8.9</v>
      </c>
      <c r="V35" s="134">
        <f t="array" aca="1" ref="V35" ca="1">MAX(IF((MONTH(DatesD)=$A35)*(OFFSET(DatesD,,INDEX(ColD2,MATCH($C35,Param,0))))&gt;0,OFFSET(DatesD,,INDEX(ColD2,MATCH($C35,Param,0)))))</f>
        <v>9.9</v>
      </c>
      <c r="W35" s="33">
        <f ca="1">SUMPRODUCT((MONTH(DatesD)=$A35)*(OFFSET(DatesD,,INDEX(ColD2,MATCH($C35,Param,0)))&gt;=INDEX(SeuilD2,MATCH($C35,Param,0))))</f>
        <v>0</v>
      </c>
      <c r="X35" s="750"/>
      <c r="Y35" s="751"/>
      <c r="Z35" s="751"/>
      <c r="AA35" s="751"/>
      <c r="AB35" s="751"/>
      <c r="AC35" s="751"/>
      <c r="AD35" s="752"/>
      <c r="AE35" s="753"/>
      <c r="AF35" s="754"/>
      <c r="AG35" s="754"/>
      <c r="AH35" s="754"/>
      <c r="AI35" s="754"/>
      <c r="AJ35" s="755"/>
      <c r="AK35" s="750"/>
      <c r="AL35" s="754"/>
      <c r="AM35" s="754"/>
      <c r="AN35" s="754"/>
      <c r="AO35" s="756"/>
      <c r="AP35" s="755"/>
      <c r="AQ35" s="85" t="e">
        <f t="shared" ca="1" si="184"/>
        <v>#REF!</v>
      </c>
      <c r="AR35" s="18"/>
    </row>
    <row r="36" spans="1:44" outlineLevel="2" x14ac:dyDescent="0.25">
      <c r="A36" s="18">
        <f t="shared" si="198"/>
        <v>2</v>
      </c>
      <c r="B36" s="252"/>
      <c r="C36" s="757" t="s">
        <v>35</v>
      </c>
      <c r="D36" s="32" t="e">
        <f t="shared" ref="D36" ca="1" si="205">SUMPRODUCT((MONTH(DatesS)=$A36)*(OFFSET(DatesS,,INDEX(ColS,MATCH($C36,Param,0)))&lt;&gt;0))</f>
        <v>#REF!</v>
      </c>
      <c r="E36" s="134" t="e">
        <f t="shared" ref="E36" ca="1" si="206">SUMPRODUCT((MONTH(DatesS)=$A36)*(OFFSET(DatesS,,INDEX(ColS,MATCH($C36,Param,0)))))</f>
        <v>#REF!</v>
      </c>
      <c r="F36" s="134" t="e">
        <f t="shared" ca="1" si="188"/>
        <v>#REF!</v>
      </c>
      <c r="G36" s="134" t="e">
        <f t="array" aca="1" ref="G36" ca="1">MIN(IF((MONTH(DatesS)=$A36)*(OFFSET(DatesS,,INDEX(ColS,MATCH($C36,Param,0))))&gt;0,OFFSET(DatesS,,INDEX(ColS,MATCH($C36,Param,0)))))</f>
        <v>#REF!</v>
      </c>
      <c r="H36" s="134" t="e">
        <f t="array" aca="1" ref="H36" ca="1">MAX(IF((MONTH(DatesS)=$A36)*(OFFSET(DatesS,,INDEX(ColS,MATCH($C36,Param,0))))&gt;0,OFFSET(DatesS,,INDEX(ColS,MATCH($C36,Param,0)))))</f>
        <v>#REF!</v>
      </c>
      <c r="I36" s="759" t="e">
        <f t="shared" ref="I36" ca="1" si="207">SUMPRODUCT((MONTH(DatesS)=$A36)*(OFFSET(DatesS,,INDEX(ColS,MATCH($C36,Param,0)))&gt;=INDEX(SeuilS,MATCH($C36,Param,0))))</f>
        <v>#REF!</v>
      </c>
      <c r="J36" s="804"/>
      <c r="K36" s="760"/>
      <c r="L36" s="32">
        <f t="shared" ref="L36" ca="1" si="208">SUMPRODUCT((MONTH(DatesD)=$A36)*(OFFSET(DatesD,,INDEX(ColD1,MATCH($C36,Param,0)))&lt;&gt;0))</f>
        <v>27</v>
      </c>
      <c r="M36" s="134">
        <f t="shared" ref="M36" ca="1" si="209">SUMPRODUCT((MONTH(DatesD)=$A36)*(OFFSET(DatesD,,INDEX(ColD1,MATCH($C36,Param,0)))))</f>
        <v>81837</v>
      </c>
      <c r="N36" s="134">
        <f t="shared" ca="1" si="192"/>
        <v>3031</v>
      </c>
      <c r="O36" s="134">
        <f t="array" aca="1" ref="O36" ca="1">MIN(IF((MONTH(DatesD)=$A36)*(OFFSET(DatesD,,INDEX(ColD1,MATCH($C36,Param,0))))&gt;0,OFFSET(DatesD,,INDEX(ColD1,MATCH($C36,Param,0)))))</f>
        <v>668</v>
      </c>
      <c r="P36" s="134">
        <f t="array" aca="1" ref="P36" ca="1">MAX(IF((MONTH(DatesD)=$A36)*(OFFSET(DatesD,,INDEX(ColD1,MATCH($C36,Param,0))))&gt;0,OFFSET(DatesD,,INDEX(ColD1,MATCH($C36,Param,0)))))</f>
        <v>8196</v>
      </c>
      <c r="Q36" s="33">
        <f t="shared" ref="Q36" ca="1" si="210">SUMPRODUCT((MONTH(DatesD)=$A36)*(OFFSET(DatesD,,INDEX(ColD1,MATCH($C36,Param,0)))&gt;=INDEX(SeuilD1,MATCH($C36,Param,0))))</f>
        <v>3</v>
      </c>
      <c r="R36" s="32">
        <f ca="1">SUMPRODUCT((MONTH(DatesD)=$A36)*(OFFSET(DatesD,,INDEX(ColD2,MATCH($C36,Param,0)))&lt;&gt;0))</f>
        <v>27</v>
      </c>
      <c r="S36" s="134">
        <f ca="1">SUMPRODUCT((MONTH(DatesD)=$A36)*(OFFSET(DatesD,,INDEX(ColD2,MATCH($C36,Param,0)))))</f>
        <v>11539</v>
      </c>
      <c r="T36" s="134">
        <f t="shared" ca="1" si="194"/>
        <v>427.37037037037038</v>
      </c>
      <c r="U36" s="134">
        <f t="array" aca="1" ref="U36" ca="1">MIN(IF((MONTH(DatesD)=$A36)*(OFFSET(DatesD,,INDEX(ColD2,MATCH($C36,Param,0))))&gt;0,OFFSET(DatesD,,INDEX(ColD2,MATCH($C36,Param,0)))))</f>
        <v>175</v>
      </c>
      <c r="V36" s="134">
        <f t="array" aca="1" ref="V36" ca="1">MAX(IF((MONTH(DatesD)=$A36)*(OFFSET(DatesD,,INDEX(ColD2,MATCH($C36,Param,0))))&gt;0,OFFSET(DatesD,,INDEX(ColD2,MATCH($C36,Param,0)))))</f>
        <v>1025</v>
      </c>
      <c r="W36" s="33">
        <f ca="1">SUMPRODUCT((MONTH(DatesD)=$A36)*(OFFSET(DatesD,,INDEX(ColD2,MATCH($C36,Param,0)))&gt;=INDEX(SeuilD2,MATCH($C36,Param,0))))</f>
        <v>0</v>
      </c>
      <c r="X36" s="32" t="e">
        <f ca="1">SUMPRODUCT((MONTH(DatesUF)=$A36)*(OFFSET(DatesUF,,INDEX(ColUF1,MATCH($C36,Param,0)))&lt;&gt;0))</f>
        <v>#REF!</v>
      </c>
      <c r="Y36" s="134" t="e">
        <f ca="1">SUMPRODUCT((MONTH(DatesUF)=$A36)*(OFFSET(DatesUF,,INDEX(ColUF1,MATCH($C36,Param,0)))))</f>
        <v>#REF!</v>
      </c>
      <c r="Z36" s="134"/>
      <c r="AA36" s="134" t="e">
        <f t="shared" ref="AA36" ca="1" si="211">IF(X36=0,0,Y36/X36)</f>
        <v>#REF!</v>
      </c>
      <c r="AB36" s="134" t="e">
        <f t="array" aca="1" ref="AB36" ca="1">MIN(IF((MONTH(DatesUF)=$A36)*(OFFSET(DatesUF,,INDEX(ColUF1,MATCH($C36,Param,0))))&gt;0,OFFSET(DatesUF,,INDEX(ColUF1,MATCH($C36,Param,0)))))</f>
        <v>#REF!</v>
      </c>
      <c r="AC36" s="134" t="e">
        <f t="array" aca="1" ref="AC36" ca="1">MAX(IF((MONTH(DatesUF)=$A36)*(OFFSET(DatesUF,,INDEX(ColUF1,MATCH($C36,Param,0))))&gt;0,OFFSET(DatesUF,,INDEX(ColUF1,MATCH($C36,Param,0)))))</f>
        <v>#REF!</v>
      </c>
      <c r="AD36" s="33" t="e">
        <f ca="1">SUMPRODUCT((MONTH(DatesUF)=$A36)*(OFFSET(DatesUF,,INDEX(ColUF1,MATCH($C36,Param,0)))&gt;=INDEX(SeuilUF1,MATCH($C36,Param,0))))</f>
        <v>#REF!</v>
      </c>
      <c r="AE36" s="807" t="e">
        <f ca="1">SUMPRODUCT((MONTH(DatesUF)=$A36)*(OFFSET(DatesUF,,INDEX(ColUF2,MATCH($C36,Param,0)))&lt;&gt;0))</f>
        <v>#REF!</v>
      </c>
      <c r="AF36" s="746" t="e">
        <f ca="1">SUMPRODUCT((MONTH(DatesUF)=$A36)*(OFFSET(DatesUF,,INDEX(ColUF2,MATCH($C36,Param,0)))))</f>
        <v>#REF!</v>
      </c>
      <c r="AG36" s="746" t="e">
        <f t="shared" ref="AG36" ca="1" si="212">IF(AE36=0,0,AF36/AE36)</f>
        <v>#REF!</v>
      </c>
      <c r="AH36" s="746" t="e">
        <f t="array" aca="1" ref="AH36" ca="1">MIN(IF((MONTH(DatesUF)=$A36)*(OFFSET(DatesUF,,INDEX(ColUF2,MATCH($C36,Param,0))))&gt;0,OFFSET(DatesUF,,INDEX(ColUF2,MATCH($C36,Param,0)))))</f>
        <v>#REF!</v>
      </c>
      <c r="AI36" s="746" t="e">
        <f t="array" aca="1" ref="AI36" ca="1">MAX(IF((MONTH(DatesUF)=$A36)*(OFFSET(DatesUF,,INDEX(ColUF2,MATCH($C36,Param,0))))&gt;0,OFFSET(DatesUF,,INDEX(ColUF2,MATCH($C36,Param,0)))))</f>
        <v>#REF!</v>
      </c>
      <c r="AJ36" s="810" t="e">
        <f ca="1">SUMPRODUCT((MONTH(DatesUF)=$A36)*(OFFSET(DatesUF,,INDEX(ColUF2,MATCH($C36,Param,0)))&gt;=INDEX(SeuilUF2,MATCH($C36,Param,0))))</f>
        <v>#REF!</v>
      </c>
      <c r="AK36" s="32" t="e">
        <f ca="1">SUMPRODUCT((MONTH(DatesSH)=$A36)*(OFFSET(DatesSH,,INDEX(ColSH,MATCH($C36,Param,0)))&lt;&gt;0))</f>
        <v>#REF!</v>
      </c>
      <c r="AL36" s="746" t="e">
        <f ca="1">SUMPRODUCT((MONTH(DatesSH)=$A36)*(OFFSET(DatesSH,,INDEX(ColSH,MATCH($C36,Param,0)))))</f>
        <v>#REF!</v>
      </c>
      <c r="AM36" s="746" t="e">
        <f t="shared" ref="AM36" ca="1" si="213">IF(AK36=0,0,AL36/AK36)</f>
        <v>#REF!</v>
      </c>
      <c r="AN36" s="746" t="e">
        <f t="array" aca="1" ref="AN36" ca="1">MIN(IF((MONTH(DatesSH)=$A36)*(OFFSET(DatesSH,,INDEX(ColSH,MATCH($C36,Param,0))))&gt;0,OFFSET(DatesSH,,INDEX(ColSH,MATCH($C36,Param,0)))))</f>
        <v>#REF!</v>
      </c>
      <c r="AO36" s="762" t="e">
        <f t="array" aca="1" ref="AO36" ca="1">MAX(IF((MONTH(DatesSH)=$A36)*(OFFSET(DatesSH,,INDEX(ColSH,MATCH($C36,Param,0))))&gt;0,OFFSET(DatesSH,,INDEX(ColSH,MATCH($C36,Param,0)))))</f>
        <v>#REF!</v>
      </c>
      <c r="AP36" s="761" t="e">
        <f ca="1">SUMPRODUCT((MONTH(DatesSH)=$A36)*(OFFSET(DatesSH,,INDEX(ColSH,MATCH($C36,Param,0)))&gt;=INDEX(SeuilSH,MATCH($C36,Param,0))))</f>
        <v>#REF!</v>
      </c>
      <c r="AQ36" s="85" t="e">
        <f t="shared" ca="1" si="184"/>
        <v>#REF!</v>
      </c>
    </row>
    <row r="37" spans="1:44" outlineLevel="2" x14ac:dyDescent="0.25">
      <c r="A37" s="18">
        <f t="shared" si="198"/>
        <v>2</v>
      </c>
      <c r="B37" s="252"/>
      <c r="C37" s="763" t="s">
        <v>45</v>
      </c>
      <c r="D37" s="32" t="e">
        <f t="shared" ref="D37" ca="1" si="214">SUMPRODUCT((MONTH(DatesS)=$A37)*(OFFSET(DatesS,,INDEX(ColS,MATCH($C37,Param,0)))&lt;&gt;0))</f>
        <v>#REF!</v>
      </c>
      <c r="E37" s="134" t="e">
        <f t="shared" ref="E37:E38" ca="1" si="215">SUMPRODUCT((MONTH(DatesS)=$A37)*(OFFSET(DatesS,,INDEX(ColS,MATCH($C37,Param,0)))))</f>
        <v>#REF!</v>
      </c>
      <c r="F37" s="134" t="e">
        <f t="shared" ca="1" si="188"/>
        <v>#REF!</v>
      </c>
      <c r="G37" s="134" t="e">
        <f t="array" aca="1" ref="G37" ca="1">MIN(IF((MONTH(DatesS)=$A37)*(OFFSET(DatesS,,INDEX(ColS,MATCH($C37,Param,0))))&gt;0,OFFSET(DatesS,,INDEX(ColS,MATCH($C37,Param,0)))))</f>
        <v>#REF!</v>
      </c>
      <c r="H37" s="134" t="e">
        <f t="array" aca="1" ref="H37" ca="1">MAX(IF((MONTH(DatesS)=$A37)*(OFFSET(DatesS,,INDEX(ColS,MATCH($C37,Param,0))))&gt;0,OFFSET(DatesS,,INDEX(ColS,MATCH($C37,Param,0)))))</f>
        <v>#REF!</v>
      </c>
      <c r="I37" s="759" t="e">
        <f t="shared" ref="I37:K38" ca="1" si="216">SUMPRODUCT((MONTH(DatesS)=$A37)*(OFFSET(DatesS,,INDEX(ColS,MATCH($C37,Param,0)))&gt;=INDEX(SeuilS,MATCH($C37,Param,0))))</f>
        <v>#REF!</v>
      </c>
      <c r="J37" s="804"/>
      <c r="K37" s="760"/>
      <c r="L37" s="32">
        <f t="shared" ref="L37" ca="1" si="217">SUMPRODUCT((MONTH(DatesD)=$A37)*(OFFSET(DatesD,,INDEX(ColD1,MATCH($C37,Param,0)))&lt;&gt;0))</f>
        <v>27</v>
      </c>
      <c r="M37" s="134">
        <f t="shared" ref="M37" ca="1" si="218">SUMPRODUCT((MONTH(DatesD)=$A37)*(OFFSET(DatesD,,INDEX(ColD1,MATCH($C37,Param,0)))))</f>
        <v>17994</v>
      </c>
      <c r="N37" s="134">
        <f t="shared" ca="1" si="192"/>
        <v>666.44444444444446</v>
      </c>
      <c r="O37" s="134">
        <f t="array" aca="1" ref="O37" ca="1">MIN(IF((MONTH(DatesD)=$A37)*(OFFSET(DatesD,,INDEX(ColD1,MATCH($C37,Param,0))))&gt;0,OFFSET(DatesD,,INDEX(ColD1,MATCH($C37,Param,0)))))</f>
        <v>240</v>
      </c>
      <c r="P37" s="134">
        <f t="array" aca="1" ref="P37" ca="1">MAX(IF((MONTH(DatesD)=$A37)*(OFFSET(DatesD,,INDEX(ColD1,MATCH($C37,Param,0))))&gt;0,OFFSET(DatesD,,INDEX(ColD1,MATCH($C37,Param,0)))))</f>
        <v>2076</v>
      </c>
      <c r="Q37" s="33">
        <f t="shared" ref="Q37" ca="1" si="219">SUMPRODUCT((MONTH(DatesD)=$A37)*(OFFSET(DatesD,,INDEX(ColD1,MATCH($C37,Param,0)))&gt;=INDEX(SeuilD1,MATCH($C37,Param,0))))</f>
        <v>0</v>
      </c>
      <c r="R37" s="808"/>
      <c r="S37" s="751"/>
      <c r="T37" s="751"/>
      <c r="U37" s="751"/>
      <c r="V37" s="751"/>
      <c r="W37" s="809"/>
      <c r="X37" s="753"/>
      <c r="Y37" s="754"/>
      <c r="Z37" s="754"/>
      <c r="AA37" s="754"/>
      <c r="AB37" s="754"/>
      <c r="AC37" s="754"/>
      <c r="AD37" s="755"/>
      <c r="AE37" s="753"/>
      <c r="AF37" s="754"/>
      <c r="AG37" s="754"/>
      <c r="AH37" s="754"/>
      <c r="AI37" s="754"/>
      <c r="AJ37" s="755"/>
      <c r="AK37" s="764"/>
      <c r="AL37" s="754"/>
      <c r="AM37" s="754"/>
      <c r="AN37" s="754"/>
      <c r="AO37" s="756"/>
      <c r="AP37" s="755"/>
      <c r="AQ37" s="85" t="e">
        <f t="shared" ca="1" si="184"/>
        <v>#REF!</v>
      </c>
    </row>
    <row r="38" spans="1:44" outlineLevel="2" x14ac:dyDescent="0.25">
      <c r="A38" s="18">
        <f t="shared" si="198"/>
        <v>2</v>
      </c>
      <c r="B38" s="252"/>
      <c r="C38" s="763" t="s">
        <v>95</v>
      </c>
      <c r="D38" s="32" t="e">
        <f ca="1">SUMPRODUCT((MONTH(DatesS)=$A38)*(OFFSET(DatesS,,INDEX(ColS,MATCH($C38,Param,0)))&lt;&gt;0))</f>
        <v>#REF!</v>
      </c>
      <c r="E38" s="134" t="e">
        <f t="shared" ca="1" si="215"/>
        <v>#REF!</v>
      </c>
      <c r="F38" s="134" t="e">
        <f ca="1">IF(D38=0,0,E38/D38)</f>
        <v>#REF!</v>
      </c>
      <c r="G38" s="134" t="e">
        <f t="array" aca="1" ref="G38" ca="1">MIN(IF((MONTH(DatesS)=$A38)*(OFFSET(DatesS,,INDEX(ColS,MATCH($C38,Param,0))))&gt;0,OFFSET(DatesS,,INDEX(ColS,MATCH($C38,Param,0)))))</f>
        <v>#REF!</v>
      </c>
      <c r="H38" s="134" t="e">
        <f t="array" aca="1" ref="H38" ca="1">MAX(IF((MONTH(DatesS)=$A38)*(OFFSET(DatesS,,INDEX(ColS,MATCH($C38,Param,0))))&gt;0,OFFSET(DatesS,,INDEX(ColS,MATCH($C38,Param,0)))))</f>
        <v>#REF!</v>
      </c>
      <c r="I38" s="759" t="e">
        <f t="shared" ca="1" si="216"/>
        <v>#REF!</v>
      </c>
      <c r="J38" s="748" t="e">
        <f t="shared" ref="J38" ca="1" si="220">I38-K38</f>
        <v>#REF!</v>
      </c>
      <c r="K38" s="760" t="e">
        <f t="shared" ca="1" si="216"/>
        <v>#REF!</v>
      </c>
      <c r="L38" s="750"/>
      <c r="M38" s="751"/>
      <c r="N38" s="751"/>
      <c r="O38" s="751"/>
      <c r="P38" s="751"/>
      <c r="Q38" s="752"/>
      <c r="R38" s="765"/>
      <c r="S38" s="766"/>
      <c r="T38" s="766"/>
      <c r="U38" s="766"/>
      <c r="V38" s="766"/>
      <c r="W38" s="767"/>
      <c r="X38" s="753"/>
      <c r="Y38" s="754"/>
      <c r="Z38" s="754"/>
      <c r="AA38" s="754"/>
      <c r="AB38" s="754"/>
      <c r="AC38" s="754"/>
      <c r="AD38" s="755"/>
      <c r="AE38" s="753"/>
      <c r="AF38" s="754"/>
      <c r="AG38" s="754"/>
      <c r="AH38" s="754"/>
      <c r="AI38" s="754"/>
      <c r="AJ38" s="755"/>
      <c r="AK38" s="764"/>
      <c r="AL38" s="754"/>
      <c r="AM38" s="754"/>
      <c r="AN38" s="754"/>
      <c r="AO38" s="756"/>
      <c r="AP38" s="755"/>
      <c r="AQ38" s="85"/>
    </row>
    <row r="39" spans="1:44" outlineLevel="2" x14ac:dyDescent="0.25">
      <c r="A39" s="18">
        <f>A37</f>
        <v>2</v>
      </c>
      <c r="B39" s="252"/>
      <c r="C39" s="763" t="s">
        <v>3</v>
      </c>
      <c r="D39" s="32" t="e">
        <f t="shared" ref="D39" ca="1" si="221">SUMPRODUCT((MONTH(DatesS)=$A39)*(OFFSET(DatesS,,INDEX(ColS,MATCH($C39,Param,0)))&lt;&gt;0))</f>
        <v>#REF!</v>
      </c>
      <c r="E39" s="134" t="e">
        <f t="shared" ref="E39" ca="1" si="222">SUMPRODUCT((MONTH(DatesS)=$A39)*(OFFSET(DatesS,,INDEX(ColS,MATCH($C39,Param,0)))))</f>
        <v>#REF!</v>
      </c>
      <c r="F39" s="134" t="e">
        <f t="shared" ca="1" si="188"/>
        <v>#REF!</v>
      </c>
      <c r="G39" s="134" t="e">
        <f t="array" aca="1" ref="G39" ca="1">MIN(IF((MONTH(DatesS)=$A39)*(OFFSET(DatesS,,INDEX(ColS,MATCH($C39,Param,0))))&gt;0,OFFSET(DatesS,,INDEX(ColS,MATCH($C39,Param,0)))))</f>
        <v>#REF!</v>
      </c>
      <c r="H39" s="134" t="e">
        <f t="array" aca="1" ref="H39" ca="1">MAX(IF((MONTH(DatesS)=$A39)*(OFFSET(DatesS,,INDEX(ColS,MATCH($C39,Param,0))))&gt;0,OFFSET(DatesS,,INDEX(ColS,MATCH($C39,Param,0)))))</f>
        <v>#REF!</v>
      </c>
      <c r="I39" s="759" t="e">
        <f t="shared" ref="I39" ca="1" si="223">SUMPRODUCT((MONTH(DatesS)=$A39)*(OFFSET(DatesS,,INDEX(ColS,MATCH($C39,Param,0)))&gt;=INDEX(SeuilS,MATCH($C39,Param,0))))</f>
        <v>#REF!</v>
      </c>
      <c r="J39" s="804"/>
      <c r="K39" s="760"/>
      <c r="L39" s="32">
        <f t="shared" ref="L39" ca="1" si="224">SUMPRODUCT((MONTH(DatesD)=$A39)*(OFFSET(DatesD,,INDEX(ColD1,MATCH($C39,Param,0)))&lt;&gt;0))</f>
        <v>27</v>
      </c>
      <c r="M39" s="134">
        <f t="shared" ref="M39" ca="1" si="225">SUMPRODUCT((MONTH(DatesD)=$A39)*(OFFSET(DatesD,,INDEX(ColD1,MATCH($C39,Param,0)))))</f>
        <v>76737.211287389509</v>
      </c>
      <c r="N39" s="134">
        <f t="shared" ca="1" si="192"/>
        <v>2842.118936569982</v>
      </c>
      <c r="O39" s="134">
        <f t="array" aca="1" ref="O39" ca="1">MIN(IF((MONTH(DatesD)=$A39)*(OFFSET(DatesD,,INDEX(ColD1,MATCH($C39,Param,0))))&gt;0,OFFSET(DatesD,,INDEX(ColD1,MATCH($C39,Param,0)))))</f>
        <v>461.99999999999983</v>
      </c>
      <c r="P39" s="134">
        <f t="array" aca="1" ref="P39" ca="1">MAX(IF((MONTH(DatesD)=$A39)*(OFFSET(DatesD,,INDEX(ColD1,MATCH($C39,Param,0))))&gt;0,OFFSET(DatesD,,INDEX(ColD1,MATCH($C39,Param,0)))))</f>
        <v>9633.3333333333339</v>
      </c>
      <c r="Q39" s="33">
        <f t="shared" ref="Q39" ca="1" si="226">SUMPRODUCT((MONTH(DatesD)=$A39)*(OFFSET(DatesD,,INDEX(ColD1,MATCH($C39,Param,0)))&gt;=INDEX(SeuilD1,MATCH($C39,Param,0))))</f>
        <v>6</v>
      </c>
      <c r="R39" s="32">
        <f ca="1">SUMPRODUCT((MONTH(DatesD)=$A39)*(OFFSET(DatesD,,INDEX(ColD2,MATCH($C39,Param,0)))&lt;&gt;0))</f>
        <v>27</v>
      </c>
      <c r="S39" s="134">
        <f ca="1">SUMPRODUCT((MONTH(DatesD)=$A39)*(OFFSET(DatesD,,INDEX(ColD2,MATCH($C39,Param,0)))))</f>
        <v>860.71428571428589</v>
      </c>
      <c r="T39" s="134">
        <f t="shared" ref="T39:T41" ca="1" si="227">IF(R39=0,0,S39/R39)</f>
        <v>31.878306878306883</v>
      </c>
      <c r="U39" s="134">
        <f t="array" aca="1" ref="U39" ca="1">MIN(IF((MONTH(DatesD)=$A39)*(OFFSET(DatesD,,INDEX(ColD2,MATCH($C39,Param,0))))&gt;0,OFFSET(DatesD,,INDEX(ColD2,MATCH($C39,Param,0)))))</f>
        <v>6.5000000000000568</v>
      </c>
      <c r="V39" s="134">
        <f t="array" aca="1" ref="V39" ca="1">MAX(IF((MONTH(DatesD)=$A39)*(OFFSET(DatesD,,INDEX(ColD2,MATCH($C39,Param,0))))&gt;0,OFFSET(DatesD,,INDEX(ColD2,MATCH($C39,Param,0)))))</f>
        <v>82.999999999999957</v>
      </c>
      <c r="W39" s="33">
        <f ca="1">SUMPRODUCT((MONTH(DatesD)=$A39)*(OFFSET(DatesD,,INDEX(ColD2,MATCH($C39,Param,0)))&gt;=INDEX(SeuilD2,MATCH($C39,Param,0))))</f>
        <v>3</v>
      </c>
      <c r="X39" s="758" t="e">
        <f ca="1">SUMPRODUCT((MONTH(DatesUF)=$A39)*(OFFSET(DatesUF,,INDEX(ColUF1,MATCH($C39,Param,0)))&lt;&gt;0))</f>
        <v>#REF!</v>
      </c>
      <c r="Y39" s="746" t="e">
        <f ca="1">SUMPRODUCT((MONTH(DatesUF)=$A39)*(OFFSET(DatesUF,,INDEX(ColUF1,MATCH($C39,Param,0)))))</f>
        <v>#REF!</v>
      </c>
      <c r="Z39" s="746"/>
      <c r="AA39" s="746" t="e">
        <f t="shared" ref="AA39" ca="1" si="228">IF(X39=0,0,Y39/X39)</f>
        <v>#REF!</v>
      </c>
      <c r="AB39" s="746" t="e">
        <f t="array" aca="1" ref="AB39" ca="1">MIN(IF((MONTH(DatesUF)=$A39)*(OFFSET(DatesUF,,INDEX(ColUF1,MATCH($C39,Param,0))))&gt;0,OFFSET(DatesUF,,INDEX(ColUF1,MATCH($C39,Param,0)))))</f>
        <v>#REF!</v>
      </c>
      <c r="AC39" s="746" t="e">
        <f t="array" aca="1" ref="AC39" ca="1">MAX(IF((MONTH(DatesUF)=$A39)*(OFFSET(DatesUF,,INDEX(ColUF1,MATCH($C39,Param,0))))&gt;0,OFFSET(DatesUF,,INDEX(ColUF1,MATCH($C39,Param,0)))))</f>
        <v>#REF!</v>
      </c>
      <c r="AD39" s="761" t="e">
        <f ca="1">SUMPRODUCT((MONTH(DatesUF)=$A39)*(OFFSET(DatesUF,,INDEX(ColUF1,MATCH($C39,Param,0)))&gt;=INDEX(SeuilUF1,MATCH($C39,Param,0))))</f>
        <v>#REF!</v>
      </c>
      <c r="AE39" s="807" t="e">
        <f ca="1">SUMPRODUCT((MONTH(DatesUF)=$A39)*(OFFSET(DatesUF,,INDEX(ColUF2,MATCH($C39,Param,0)))&lt;&gt;0))</f>
        <v>#REF!</v>
      </c>
      <c r="AF39" s="746" t="e">
        <f ca="1">SUMPRODUCT((MONTH(DatesUF)=$A39)*(OFFSET(DatesUF,,INDEX(ColUF2,MATCH($C39,Param,0)))))</f>
        <v>#REF!</v>
      </c>
      <c r="AG39" s="746" t="e">
        <f t="shared" ref="AG39:AG41" ca="1" si="229">IF(AE39=0,0,AF39/AE39)</f>
        <v>#REF!</v>
      </c>
      <c r="AH39" s="746" t="e">
        <f t="array" aca="1" ref="AH39" ca="1">MIN(IF((MONTH(DatesUF)=$A39)*(OFFSET(DatesUF,,INDEX(ColUF2,MATCH($C39,Param,0))))&gt;0,OFFSET(DatesUF,,INDEX(ColUF2,MATCH($C39,Param,0)))))</f>
        <v>#REF!</v>
      </c>
      <c r="AI39" s="746" t="e">
        <f t="array" aca="1" ref="AI39" ca="1">MAX(IF((MONTH(DatesUF)=$A39)*(OFFSET(DatesUF,,INDEX(ColUF2,MATCH($C39,Param,0))))&gt;0,OFFSET(DatesUF,,INDEX(ColUF2,MATCH($C39,Param,0)))))</f>
        <v>#REF!</v>
      </c>
      <c r="AJ39" s="810" t="e">
        <f t="shared" ref="AJ39" ca="1" si="230">SUMPRODUCT((MONTH(DatesUF)=$A39)*(OFFSET(DatesUF,,INDEX(ColUF2,MATCH($C39,Param,0)))&gt;=INDEX(SeuilUF2,MATCH($C39,Param,0))))</f>
        <v>#REF!</v>
      </c>
      <c r="AK39" s="758" t="e">
        <f ca="1">SUMPRODUCT((MONTH(DatesSH)=$A39)*(OFFSET(DatesSH,,INDEX(ColSH,MATCH($C39,Param,0)))&lt;&gt;0))</f>
        <v>#REF!</v>
      </c>
      <c r="AL39" s="746" t="e">
        <f ca="1">SUMPRODUCT((MONTH(DatesSH)=$A39)*(OFFSET(DatesSH,,INDEX(ColSH,MATCH($C39,Param,0)))))</f>
        <v>#REF!</v>
      </c>
      <c r="AM39" s="746" t="e">
        <f t="shared" ref="AM39" ca="1" si="231">IF(AK39=0,0,AL39/AK39)</f>
        <v>#REF!</v>
      </c>
      <c r="AN39" s="746" t="e">
        <f t="array" aca="1" ref="AN39" ca="1">MIN(IF((MONTH(DatesSH)=$A39)*(OFFSET(DatesSH,,INDEX(ColSH,MATCH($C39,Param,0))))&gt;0,OFFSET(DatesSH,,INDEX(ColSH,MATCH($C39,Param,0)))))</f>
        <v>#REF!</v>
      </c>
      <c r="AO39" s="762" t="e">
        <f t="array" aca="1" ref="AO39" ca="1">MAX(IF((MONTH(DatesSH)=$A39)*(OFFSET(DatesSH,,INDEX(ColSH,MATCH($C39,Param,0))))&gt;0,OFFSET(DatesSH,,INDEX(ColSH,MATCH($C39,Param,0)))))</f>
        <v>#REF!</v>
      </c>
      <c r="AP39" s="761" t="e">
        <f ca="1">SUMPRODUCT((MONTH(DatesSH)=$A39)*(OFFSET(DatesSH,,INDEX(ColSH,MATCH($C39,Param,0)))&gt;=INDEX(SeuilSH,MATCH($C39,Param,0))))</f>
        <v>#REF!</v>
      </c>
      <c r="AQ39" s="85" t="e">
        <f t="shared" ca="1" si="184"/>
        <v>#REF!</v>
      </c>
    </row>
    <row r="40" spans="1:44" outlineLevel="2" x14ac:dyDescent="0.25">
      <c r="A40" s="18">
        <f t="shared" si="198"/>
        <v>2</v>
      </c>
      <c r="B40" s="252"/>
      <c r="C40" s="763" t="s">
        <v>98</v>
      </c>
      <c r="D40" s="32" t="e">
        <f t="shared" ref="D40" ca="1" si="232">SUMPRODUCT((MONTH(DatesS)=$A40)*(OFFSET(DatesS,,INDEX(ColS,MATCH($C40,Param,0)))&lt;&gt;0))</f>
        <v>#REF!</v>
      </c>
      <c r="E40" s="134" t="e">
        <f t="shared" ref="E40" ca="1" si="233">SUMPRODUCT((MONTH(DatesS)=$A40)*(OFFSET(DatesS,,INDEX(ColS,MATCH($C40,Param,0)))))</f>
        <v>#REF!</v>
      </c>
      <c r="F40" s="134" t="e">
        <f t="shared" ca="1" si="188"/>
        <v>#REF!</v>
      </c>
      <c r="G40" s="134" t="e">
        <f t="array" aca="1" ref="G40" ca="1">MIN(IF((MONTH(DatesS)=$A40)*(OFFSET(DatesS,,INDEX(ColS,MATCH($C40,Param,0))))&gt;0,OFFSET(DatesS,,INDEX(ColS,MATCH($C40,Param,0)))))</f>
        <v>#REF!</v>
      </c>
      <c r="H40" s="134" t="e">
        <f t="array" aca="1" ref="H40" ca="1">MAX(IF((MONTH(DatesS)=$A40)*(OFFSET(DatesS,,INDEX(ColS,MATCH($C40,Param,0))))&gt;0,OFFSET(DatesS,,INDEX(ColS,MATCH($C40,Param,0)))))</f>
        <v>#REF!</v>
      </c>
      <c r="I40" s="759" t="e">
        <f t="shared" ref="I40" ca="1" si="234">SUMPRODUCT((MONTH(DatesS)=$A40)*(OFFSET(DatesS,,INDEX(ColS,MATCH($C40,Param,0)))&gt;=INDEX(SeuilS,MATCH($C40,Param,0))))</f>
        <v>#REF!</v>
      </c>
      <c r="J40" s="804"/>
      <c r="K40" s="760"/>
      <c r="L40" s="32">
        <f t="shared" ref="L40" ca="1" si="235">SUMPRODUCT((MONTH(DatesD)=$A40)*(OFFSET(DatesD,,INDEX(ColD1,MATCH($C40,Param,0)))&lt;&gt;0))</f>
        <v>27</v>
      </c>
      <c r="M40" s="134">
        <f t="shared" ref="M40" ca="1" si="236">SUMPRODUCT((MONTH(DatesD)=$A40)*(OFFSET(DatesD,,INDEX(ColD1,MATCH($C40,Param,0)))))</f>
        <v>2481.1999999999998</v>
      </c>
      <c r="N40" s="134">
        <f t="shared" ca="1" si="192"/>
        <v>91.896296296296285</v>
      </c>
      <c r="O40" s="134">
        <f t="array" aca="1" ref="O40" ca="1">MIN(IF((MONTH(DatesD)=$A40)*(OFFSET(DatesD,,INDEX(ColD1,MATCH($C40,Param,0))))&gt;0,OFFSET(DatesD,,INDEX(ColD1,MATCH($C40,Param,0)))))</f>
        <v>24.2</v>
      </c>
      <c r="P40" s="134">
        <f t="array" aca="1" ref="P40" ca="1">MAX(IF((MONTH(DatesD)=$A40)*(OFFSET(DatesD,,INDEX(ColD1,MATCH($C40,Param,0))))&gt;0,OFFSET(DatesD,,INDEX(ColD1,MATCH($C40,Param,0)))))</f>
        <v>292</v>
      </c>
      <c r="Q40" s="33">
        <f t="shared" ref="Q40" ca="1" si="237">SUMPRODUCT((MONTH(DatesD)=$A40)*(OFFSET(DatesD,,INDEX(ColD1,MATCH($C40,Param,0)))&gt;=INDEX(SeuilD1,MATCH($C40,Param,0))))</f>
        <v>0</v>
      </c>
      <c r="R40" s="32">
        <f ca="1">SUMPRODUCT((MONTH(DatesD)=$A40)*(OFFSET(DatesD,,INDEX(ColD2,MATCH($C40,Param,0)))&lt;&gt;0))</f>
        <v>27</v>
      </c>
      <c r="S40" s="134">
        <f ca="1">SUMPRODUCT((MONTH(DatesD)=$A40)*(OFFSET(DatesD,,INDEX(ColD2,MATCH($C40,Param,0)))))</f>
        <v>26.265999999999998</v>
      </c>
      <c r="T40" s="134">
        <f t="shared" ca="1" si="227"/>
        <v>0.9728148148148148</v>
      </c>
      <c r="U40" s="134">
        <f t="array" aca="1" ref="U40" ca="1">MIN(IF((MONTH(DatesD)=$A40)*(OFFSET(DatesD,,INDEX(ColD2,MATCH($C40,Param,0))))&gt;0,OFFSET(DatesD,,INDEX(ColD2,MATCH($C40,Param,0)))))</f>
        <v>0.45700000000000002</v>
      </c>
      <c r="V40" s="134">
        <f t="array" aca="1" ref="V40" ca="1">MAX(IF((MONTH(DatesD)=$A40)*(OFFSET(DatesD,,INDEX(ColD2,MATCH($C40,Param,0))))&gt;0,OFFSET(DatesD,,INDEX(ColD2,MATCH($C40,Param,0)))))</f>
        <v>2.37</v>
      </c>
      <c r="W40" s="33">
        <f ca="1">SUMPRODUCT((MONTH(DatesD)=$A40)*(OFFSET(DatesD,,INDEX(ColD2,MATCH($C40,Param,0)))&gt;=INDEX(SeuilD2,MATCH($C40,Param,0))))</f>
        <v>0</v>
      </c>
      <c r="X40" s="750"/>
      <c r="Y40" s="751"/>
      <c r="Z40" s="751"/>
      <c r="AA40" s="751"/>
      <c r="AB40" s="751"/>
      <c r="AC40" s="751"/>
      <c r="AD40" s="752"/>
      <c r="AE40" s="32" t="e">
        <f ca="1">SUMPRODUCT((MONTH(DatesUF)=$A40)*(OFFSET(DatesUF,,INDEX(ColUF2,MATCH($C40,Param,0)))&lt;&gt;0))</f>
        <v>#REF!</v>
      </c>
      <c r="AF40" s="134" t="e">
        <f ca="1">SUMPRODUCT((MONTH(DatesUF)=$A40)*(OFFSET(DatesUF,,INDEX(ColUF2,MATCH($C40,Param,0)))))</f>
        <v>#REF!</v>
      </c>
      <c r="AG40" s="134" t="e">
        <f t="shared" ca="1" si="229"/>
        <v>#REF!</v>
      </c>
      <c r="AH40" s="134" t="e">
        <f t="array" aca="1" ref="AH40" ca="1">MIN(IF((MONTH(DatesUF)=$A40)*(OFFSET(DatesUF,,INDEX(ColUF2,MATCH($C40,Param,0))))&gt;0,OFFSET(DatesUF,,INDEX(ColUF2,MATCH($C40,Param,0)))))</f>
        <v>#REF!</v>
      </c>
      <c r="AI40" s="134" t="e">
        <f t="array" aca="1" ref="AI40" ca="1">MAX(IF((MONTH(DatesUF)=$A40)*(OFFSET(DatesUF,,INDEX(ColUF2,MATCH($C40,Param,0))))&gt;0,OFFSET(DatesUF,,INDEX(ColUF2,MATCH($C40,Param,0)))))</f>
        <v>#REF!</v>
      </c>
      <c r="AJ40" s="33" t="e">
        <f t="shared" ref="AJ40" ca="1" si="238">SUMPRODUCT((MONTH(DatesUF)=$A40)*(OFFSET(DatesUF,,INDEX(ColUF2,MATCH($C40,Param,0)))&gt;=INDEX(SeuilUF2,MATCH($C40,Param,0))))</f>
        <v>#REF!</v>
      </c>
      <c r="AK40" s="750"/>
      <c r="AL40" s="751"/>
      <c r="AM40" s="751"/>
      <c r="AN40" s="751"/>
      <c r="AO40" s="768"/>
      <c r="AP40" s="752"/>
      <c r="AQ40" s="85" t="e">
        <f t="shared" ca="1" si="184"/>
        <v>#REF!</v>
      </c>
    </row>
    <row r="41" spans="1:44" outlineLevel="2" x14ac:dyDescent="0.25">
      <c r="A41" s="18">
        <f t="shared" si="198"/>
        <v>2</v>
      </c>
      <c r="B41" s="252"/>
      <c r="C41" s="763" t="s">
        <v>41</v>
      </c>
      <c r="D41" s="32" t="e">
        <f t="shared" ref="D41" ca="1" si="239">SUMPRODUCT((MONTH(DatesS)=$A41)*(OFFSET(DatesS,,INDEX(ColS,MATCH($C41,Param,0)))&lt;&gt;0))</f>
        <v>#REF!</v>
      </c>
      <c r="E41" s="134" t="e">
        <f t="shared" ref="E41" ca="1" si="240">SUMPRODUCT((MONTH(DatesS)=$A41)*(OFFSET(DatesS,,INDEX(ColS,MATCH($C41,Param,0)))))</f>
        <v>#REF!</v>
      </c>
      <c r="F41" s="134" t="e">
        <f t="shared" ca="1" si="188"/>
        <v>#REF!</v>
      </c>
      <c r="G41" s="134" t="e">
        <f t="array" aca="1" ref="G41" ca="1">MIN(IF((MONTH(DatesS)=$A41)*(OFFSET(DatesS,,INDEX(ColS,MATCH($C41,Param,0))))&gt;0,OFFSET(DatesS,,INDEX(ColS,MATCH($C41,Param,0)))))</f>
        <v>#REF!</v>
      </c>
      <c r="H41" s="134" t="e">
        <f t="array" aca="1" ref="H41" ca="1">MAX(IF((MONTH(DatesS)=$A41)*(OFFSET(DatesS,,INDEX(ColS,MATCH($C41,Param,0))))&gt;0,OFFSET(DatesS,,INDEX(ColS,MATCH($C41,Param,0)))))</f>
        <v>#REF!</v>
      </c>
      <c r="I41" s="759" t="e">
        <f t="shared" ref="I41" ca="1" si="241">SUMPRODUCT((MONTH(DatesS)=$A41)*(OFFSET(DatesS,,INDEX(ColS,MATCH($C41,Param,0)))&gt;=INDEX(SeuilS,MATCH($C41,Param,0))))</f>
        <v>#REF!</v>
      </c>
      <c r="J41" s="804"/>
      <c r="K41" s="760"/>
      <c r="L41" s="32">
        <f t="shared" ref="L41" ca="1" si="242">SUMPRODUCT((MONTH(DatesD)=$A41)*(OFFSET(DatesD,,INDEX(ColD1,MATCH($C41,Param,0)))&lt;&gt;0))</f>
        <v>4</v>
      </c>
      <c r="M41" s="134">
        <f t="shared" ref="M41" ca="1" si="243">SUMPRODUCT((MONTH(DatesD)=$A41)*(OFFSET(DatesD,,INDEX(ColD1,MATCH($C41,Param,0)))))</f>
        <v>172</v>
      </c>
      <c r="N41" s="134">
        <f t="shared" ca="1" si="192"/>
        <v>43</v>
      </c>
      <c r="O41" s="134">
        <f t="array" aca="1" ref="O41" ca="1">MIN(IF((MONTH(DatesD)=$A41)*(OFFSET(DatesD,,INDEX(ColD1,MATCH($C41,Param,0))))&gt;0,OFFSET(DatesD,,INDEX(ColD1,MATCH($C41,Param,0)))))</f>
        <v>30</v>
      </c>
      <c r="P41" s="134">
        <f t="array" aca="1" ref="P41" ca="1">MAX(IF((MONTH(DatesD)=$A41)*(OFFSET(DatesD,,INDEX(ColD1,MATCH($C41,Param,0))))&gt;0,OFFSET(DatesD,,INDEX(ColD1,MATCH($C41,Param,0)))))</f>
        <v>67</v>
      </c>
      <c r="Q41" s="33">
        <f t="shared" ref="Q41" ca="1" si="244">SUMPRODUCT((MONTH(DatesD)=$A41)*(OFFSET(DatesD,,INDEX(ColD1,MATCH($C41,Param,0)))&gt;=INDEX(SeuilD1,MATCH($C41,Param,0))))</f>
        <v>0</v>
      </c>
      <c r="R41" s="32">
        <f ca="1">SUMPRODUCT((MONTH(DatesD)=$A41)*(OFFSET(DatesD,,INDEX(ColD2,MATCH($C41,Param,0)))&lt;&gt;0))</f>
        <v>4</v>
      </c>
      <c r="S41" s="134">
        <f ca="1">SUMPRODUCT((MONTH(DatesD)=$A41)*(OFFSET(DatesD,,INDEX(ColD2,MATCH($C41,Param,0)))))</f>
        <v>43.1</v>
      </c>
      <c r="T41" s="134">
        <f t="shared" ca="1" si="227"/>
        <v>10.775</v>
      </c>
      <c r="U41" s="134">
        <f t="array" aca="1" ref="U41" ca="1">MIN(IF((MONTH(DatesD)=$A41)*(OFFSET(DatesD,,INDEX(ColD2,MATCH($C41,Param,0))))&gt;0,OFFSET(DatesD,,INDEX(ColD2,MATCH($C41,Param,0)))))</f>
        <v>7.8</v>
      </c>
      <c r="V41" s="134">
        <f t="array" aca="1" ref="V41" ca="1">MAX(IF((MONTH(DatesD)=$A41)*(OFFSET(DatesD,,INDEX(ColD2,MATCH($C41,Param,0))))&gt;0,OFFSET(DatesD,,INDEX(ColD2,MATCH($C41,Param,0)))))</f>
        <v>13.5</v>
      </c>
      <c r="W41" s="33">
        <f ca="1">SUMPRODUCT((MONTH(DatesD)=$A41)*(OFFSET(DatesD,,INDEX(ColD2,MATCH($C41,Param,0)))&gt;=INDEX(SeuilD2,MATCH($C41,Param,0))))</f>
        <v>0</v>
      </c>
      <c r="X41" s="750"/>
      <c r="Y41" s="751"/>
      <c r="Z41" s="751"/>
      <c r="AA41" s="751"/>
      <c r="AB41" s="751"/>
      <c r="AC41" s="751"/>
      <c r="AD41" s="752"/>
      <c r="AE41" s="32" t="e">
        <f ca="1">SUMPRODUCT((MONTH(DatesUF)=$A41)*(OFFSET(DatesUF,,INDEX(ColUF2,MATCH($C41,Param,0)))&lt;&gt;0))</f>
        <v>#REF!</v>
      </c>
      <c r="AF41" s="162" t="e">
        <f ca="1">SUMPRODUCT((MONTH(DatesUF)=$A41)*(OFFSET(DatesUF,,INDEX(ColUF2,MATCH($C41,Param,0)))))</f>
        <v>#REF!</v>
      </c>
      <c r="AG41" s="162" t="e">
        <f t="shared" ca="1" si="229"/>
        <v>#REF!</v>
      </c>
      <c r="AH41" s="162" t="e">
        <f t="array" aca="1" ref="AH41" ca="1">MIN(IF((MONTH(DatesUF)=$A41)*(OFFSET(DatesUF,,INDEX(ColUF2,MATCH($C41,Param,0))))&gt;0,OFFSET(DatesUF,,INDEX(ColUF2,MATCH($C41,Param,0)))))</f>
        <v>#REF!</v>
      </c>
      <c r="AI41" s="162" t="e">
        <f t="array" aca="1" ref="AI41" ca="1">MAX(IF((MONTH(DatesUF)=$A41)*(OFFSET(DatesUF,,INDEX(ColUF2,MATCH($C41,Param,0))))&gt;0,OFFSET(DatesUF,,INDEX(ColUF2,MATCH($C41,Param,0)))))</f>
        <v>#REF!</v>
      </c>
      <c r="AJ41" s="33" t="e">
        <f t="shared" ref="AJ41" ca="1" si="245">SUMPRODUCT((MONTH(DatesUF)=$A41)*(OFFSET(DatesUF,,INDEX(ColUF2,MATCH($C41,Param,0)))&gt;=INDEX(SeuilUF2,MATCH($C41,Param,0))))</f>
        <v>#REF!</v>
      </c>
      <c r="AK41" s="750"/>
      <c r="AL41" s="751"/>
      <c r="AM41" s="751"/>
      <c r="AN41" s="751"/>
      <c r="AO41" s="768"/>
      <c r="AP41" s="752"/>
      <c r="AQ41" s="85" t="e">
        <f t="shared" ca="1" si="184"/>
        <v>#REF!</v>
      </c>
    </row>
    <row r="42" spans="1:44" outlineLevel="2" x14ac:dyDescent="0.25">
      <c r="A42" s="18">
        <f t="shared" si="198"/>
        <v>2</v>
      </c>
      <c r="B42" s="252"/>
      <c r="C42" s="763" t="s">
        <v>42</v>
      </c>
      <c r="D42" s="32" t="e">
        <f t="shared" ref="D42" ca="1" si="246">SUMPRODUCT((MONTH(DatesS)=$A42)*(OFFSET(DatesS,,INDEX(ColS,MATCH($C42,Param,0)))&lt;&gt;0))</f>
        <v>#REF!</v>
      </c>
      <c r="E42" s="134" t="e">
        <f t="shared" ref="E42" ca="1" si="247">SUMPRODUCT((MONTH(DatesS)=$A42)*(OFFSET(DatesS,,INDEX(ColS,MATCH($C42,Param,0)))))</f>
        <v>#REF!</v>
      </c>
      <c r="F42" s="134" t="e">
        <f t="shared" ca="1" si="188"/>
        <v>#REF!</v>
      </c>
      <c r="G42" s="134" t="e">
        <f t="array" aca="1" ref="G42" ca="1">MIN(IF((MONTH(DatesS)=$A42)*(OFFSET(DatesS,,INDEX(ColS,MATCH($C42,Param,0))))&gt;0,OFFSET(DatesS,,INDEX(ColS,MATCH($C42,Param,0)))))</f>
        <v>#REF!</v>
      </c>
      <c r="H42" s="134" t="e">
        <f t="array" aca="1" ref="H42" ca="1">MAX(IF((MONTH(DatesS)=$A42)*(OFFSET(DatesS,,INDEX(ColS,MATCH($C42,Param,0))))&gt;0,OFFSET(DatesS,,INDEX(ColS,MATCH($C42,Param,0)))))</f>
        <v>#REF!</v>
      </c>
      <c r="I42" s="759" t="e">
        <f t="shared" ref="I42" ca="1" si="248">SUMPRODUCT((MONTH(DatesS)=$A42)*(OFFSET(DatesS,,INDEX(ColS,MATCH($C42,Param,0)))&gt;=INDEX(SeuilS,MATCH($C42,Param,0))))</f>
        <v>#REF!</v>
      </c>
      <c r="J42" s="804"/>
      <c r="K42" s="760"/>
      <c r="L42" s="750"/>
      <c r="M42" s="751"/>
      <c r="N42" s="751"/>
      <c r="O42" s="751"/>
      <c r="P42" s="751"/>
      <c r="Q42" s="752"/>
      <c r="R42" s="808"/>
      <c r="S42" s="751"/>
      <c r="T42" s="751"/>
      <c r="U42" s="751"/>
      <c r="V42" s="751"/>
      <c r="W42" s="809"/>
      <c r="X42" s="750"/>
      <c r="Y42" s="751"/>
      <c r="Z42" s="751"/>
      <c r="AA42" s="751"/>
      <c r="AB42" s="751"/>
      <c r="AC42" s="751"/>
      <c r="AD42" s="752"/>
      <c r="AE42" s="808"/>
      <c r="AF42" s="751"/>
      <c r="AG42" s="751"/>
      <c r="AH42" s="751"/>
      <c r="AI42" s="751"/>
      <c r="AJ42" s="809" t="e">
        <f t="shared" ref="AJ42" ca="1" si="249">SUMPRODUCT((MONTH(DatesUF)=$A42)*(OFFSET(DatesUF,,INDEX(ColUF2,MATCH($C42,Param,0)))&gt;=INDEX(SeuilUF2,MATCH($C42,Param,0))))</f>
        <v>#REF!</v>
      </c>
      <c r="AK42" s="750"/>
      <c r="AL42" s="751"/>
      <c r="AM42" s="751"/>
      <c r="AN42" s="751"/>
      <c r="AO42" s="768"/>
      <c r="AP42" s="752"/>
      <c r="AQ42" s="85" t="e">
        <f t="shared" ca="1" si="184"/>
        <v>#REF!</v>
      </c>
    </row>
    <row r="43" spans="1:44" outlineLevel="2" x14ac:dyDescent="0.25">
      <c r="A43" s="18">
        <f t="shared" si="198"/>
        <v>2</v>
      </c>
      <c r="B43" s="252"/>
      <c r="C43" s="763" t="s">
        <v>43</v>
      </c>
      <c r="D43" s="32" t="e">
        <f t="shared" ref="D43" ca="1" si="250">SUMPRODUCT((MONTH(DatesS)=$A43)*(OFFSET(DatesS,,INDEX(ColS,MATCH($C43,Param,0)))&lt;&gt;0))</f>
        <v>#REF!</v>
      </c>
      <c r="E43" s="134" t="e">
        <f t="shared" ref="E43" ca="1" si="251">SUMPRODUCT((MONTH(DatesS)=$A43)*(OFFSET(DatesS,,INDEX(ColS,MATCH($C43,Param,0)))))</f>
        <v>#REF!</v>
      </c>
      <c r="F43" s="134" t="e">
        <f t="shared" ca="1" si="188"/>
        <v>#REF!</v>
      </c>
      <c r="G43" s="134" t="e">
        <f t="array" aca="1" ref="G43" ca="1">MIN(IF((MONTH(DatesS)=$A43)*(OFFSET(DatesS,,INDEX(ColS,MATCH($C43,Param,0))))&gt;0,OFFSET(DatesS,,INDEX(ColS,MATCH($C43,Param,0)))))</f>
        <v>#REF!</v>
      </c>
      <c r="H43" s="134" t="e">
        <f t="array" aca="1" ref="H43" ca="1">MAX(IF((MONTH(DatesS)=$A43)*(OFFSET(DatesS,,INDEX(ColS,MATCH($C43,Param,0))))&gt;0,OFFSET(DatesS,,INDEX(ColS,MATCH($C43,Param,0)))))</f>
        <v>#REF!</v>
      </c>
      <c r="I43" s="759" t="e">
        <f t="shared" ref="I43" ca="1" si="252">SUMPRODUCT((MONTH(DatesS)=$A43)*(OFFSET(DatesS,,INDEX(ColS,MATCH($C43,Param,0)))&gt;=INDEX(SeuilS,MATCH($C43,Param,0))))</f>
        <v>#REF!</v>
      </c>
      <c r="J43" s="804"/>
      <c r="K43" s="760"/>
      <c r="L43" s="750"/>
      <c r="M43" s="751"/>
      <c r="N43" s="751"/>
      <c r="O43" s="751"/>
      <c r="P43" s="751"/>
      <c r="Q43" s="752"/>
      <c r="R43" s="808"/>
      <c r="S43" s="751"/>
      <c r="T43" s="751"/>
      <c r="U43" s="751"/>
      <c r="V43" s="751"/>
      <c r="W43" s="809"/>
      <c r="X43" s="750"/>
      <c r="Y43" s="751"/>
      <c r="Z43" s="751"/>
      <c r="AA43" s="751"/>
      <c r="AB43" s="751"/>
      <c r="AC43" s="751"/>
      <c r="AD43" s="752"/>
      <c r="AE43" s="808"/>
      <c r="AF43" s="751"/>
      <c r="AG43" s="751"/>
      <c r="AH43" s="751"/>
      <c r="AI43" s="751"/>
      <c r="AJ43" s="809" t="e">
        <f t="shared" ref="AJ43" ca="1" si="253">SUMPRODUCT((MONTH(DatesUF)=$A43)*(OFFSET(DatesUF,,INDEX(ColUF2,MATCH($C43,Param,0)))&gt;=INDEX(SeuilUF2,MATCH($C43,Param,0))))</f>
        <v>#REF!</v>
      </c>
      <c r="AK43" s="750"/>
      <c r="AL43" s="751"/>
      <c r="AM43" s="751"/>
      <c r="AN43" s="751"/>
      <c r="AO43" s="768"/>
      <c r="AP43" s="752"/>
      <c r="AQ43" s="85" t="e">
        <f t="shared" ca="1" si="184"/>
        <v>#REF!</v>
      </c>
    </row>
    <row r="44" spans="1:44" outlineLevel="2" x14ac:dyDescent="0.25">
      <c r="A44" s="18">
        <f t="shared" si="198"/>
        <v>2</v>
      </c>
      <c r="B44" s="252"/>
      <c r="C44" s="763" t="s">
        <v>44</v>
      </c>
      <c r="D44" s="32" t="e">
        <f t="shared" ref="D44" ca="1" si="254">SUMPRODUCT((MONTH(DatesS)=$A44)*(OFFSET(DatesS,,INDEX(ColS,MATCH($C44,Param,0)))&lt;&gt;0))</f>
        <v>#REF!</v>
      </c>
      <c r="E44" s="134" t="e">
        <f t="shared" ref="E44" ca="1" si="255">SUMPRODUCT((MONTH(DatesS)=$A44)*(OFFSET(DatesS,,INDEX(ColS,MATCH($C44,Param,0)))))</f>
        <v>#REF!</v>
      </c>
      <c r="F44" s="134" t="e">
        <f t="shared" ca="1" si="188"/>
        <v>#REF!</v>
      </c>
      <c r="G44" s="134" t="e">
        <f t="array" aca="1" ref="G44" ca="1">MIN(IF((MONTH(DatesS)=$A44)*(OFFSET(DatesS,,INDEX(ColS,MATCH($C44,Param,0))))&gt;0,OFFSET(DatesS,,INDEX(ColS,MATCH($C44,Param,0)))))</f>
        <v>#REF!</v>
      </c>
      <c r="H44" s="134" t="e">
        <f t="array" aca="1" ref="H44" ca="1">MAX(IF((MONTH(DatesS)=$A44)*(OFFSET(DatesS,,INDEX(ColS,MATCH($C44,Param,0))))&gt;0,OFFSET(DatesS,,INDEX(ColS,MATCH($C44,Param,0)))))</f>
        <v>#REF!</v>
      </c>
      <c r="I44" s="759" t="e">
        <f t="shared" ref="I44" ca="1" si="256">SUMPRODUCT((MONTH(DatesS)=$A44)*(OFFSET(DatesS,,INDEX(ColS,MATCH($C44,Param,0)))&gt;=INDEX(SeuilS,MATCH($C44,Param,0))))</f>
        <v>#REF!</v>
      </c>
      <c r="J44" s="804"/>
      <c r="K44" s="760"/>
      <c r="L44" s="750"/>
      <c r="M44" s="751"/>
      <c r="N44" s="751"/>
      <c r="O44" s="751"/>
      <c r="P44" s="751"/>
      <c r="Q44" s="752"/>
      <c r="R44" s="808"/>
      <c r="S44" s="751"/>
      <c r="T44" s="751"/>
      <c r="U44" s="751"/>
      <c r="V44" s="751"/>
      <c r="W44" s="809"/>
      <c r="X44" s="750"/>
      <c r="Y44" s="751"/>
      <c r="Z44" s="751"/>
      <c r="AA44" s="751"/>
      <c r="AB44" s="751"/>
      <c r="AC44" s="751"/>
      <c r="AD44" s="752"/>
      <c r="AE44" s="808"/>
      <c r="AF44" s="751"/>
      <c r="AG44" s="751"/>
      <c r="AH44" s="751"/>
      <c r="AI44" s="751"/>
      <c r="AJ44" s="809" t="e">
        <f t="shared" ref="AJ44" ca="1" si="257">SUMPRODUCT((MONTH(DatesUF)=$A44)*(OFFSET(DatesUF,,INDEX(ColUF2,MATCH($C44,Param,0)))&gt;=INDEX(SeuilUF2,MATCH($C44,Param,0))))</f>
        <v>#REF!</v>
      </c>
      <c r="AK44" s="750"/>
      <c r="AL44" s="751"/>
      <c r="AM44" s="751"/>
      <c r="AN44" s="751"/>
      <c r="AO44" s="768"/>
      <c r="AP44" s="752"/>
      <c r="AQ44" s="85" t="e">
        <f t="shared" ca="1" si="184"/>
        <v>#REF!</v>
      </c>
    </row>
    <row r="45" spans="1:44" outlineLevel="2" x14ac:dyDescent="0.25">
      <c r="A45" s="18">
        <f t="shared" si="198"/>
        <v>2</v>
      </c>
      <c r="B45" s="252"/>
      <c r="C45" s="763" t="s">
        <v>69</v>
      </c>
      <c r="D45" s="32" t="e">
        <f t="shared" ref="D45" ca="1" si="258">SUMPRODUCT((MONTH(DatesS)=$A45)*(OFFSET(DatesS,,INDEX(ColS,MATCH($C45,Param,0)))&lt;&gt;0))</f>
        <v>#REF!</v>
      </c>
      <c r="E45" s="134" t="e">
        <f t="shared" ref="E45" ca="1" si="259">SUMPRODUCT((MONTH(DatesS)=$A45)*(OFFSET(DatesS,,INDEX(ColS,MATCH($C45,Param,0)))))</f>
        <v>#REF!</v>
      </c>
      <c r="F45" s="134" t="e">
        <f t="shared" ca="1" si="188"/>
        <v>#REF!</v>
      </c>
      <c r="G45" s="134" t="e">
        <f t="array" aca="1" ref="G45" ca="1">MIN(IF((MONTH(DatesS)=$A45)*(OFFSET(DatesS,,INDEX(ColS,MATCH($C45,Param,0))))&gt;0,OFFSET(DatesS,,INDEX(ColS,MATCH($C45,Param,0)))))</f>
        <v>#REF!</v>
      </c>
      <c r="H45" s="134" t="e">
        <f t="array" aca="1" ref="H45" ca="1">MAX(IF((MONTH(DatesS)=$A45)*(OFFSET(DatesS,,INDEX(ColS,MATCH($C45,Param,0))))&gt;0,OFFSET(DatesS,,INDEX(ColS,MATCH($C45,Param,0)))))</f>
        <v>#REF!</v>
      </c>
      <c r="I45" s="759" t="e">
        <f t="shared" ref="I45" ca="1" si="260">SUMPRODUCT((MONTH(DatesS)=$A45)*(OFFSET(DatesS,,INDEX(ColS,MATCH($C45,Param,0)))&gt;=INDEX(SeuilS,MATCH($C45,Param,0))))</f>
        <v>#REF!</v>
      </c>
      <c r="J45" s="804"/>
      <c r="K45" s="760"/>
      <c r="L45" s="750"/>
      <c r="M45" s="751"/>
      <c r="N45" s="751"/>
      <c r="O45" s="751"/>
      <c r="P45" s="751"/>
      <c r="Q45" s="752"/>
      <c r="R45" s="808"/>
      <c r="S45" s="751"/>
      <c r="T45" s="751"/>
      <c r="U45" s="751"/>
      <c r="V45" s="751"/>
      <c r="W45" s="809"/>
      <c r="X45" s="750"/>
      <c r="Y45" s="751"/>
      <c r="Z45" s="751"/>
      <c r="AA45" s="751"/>
      <c r="AB45" s="751"/>
      <c r="AC45" s="751"/>
      <c r="AD45" s="752"/>
      <c r="AE45" s="32" t="e">
        <f ca="1">SUMPRODUCT((MONTH(DatesUF)=$A45)*(OFFSET(DatesUF,,INDEX(ColUF2,MATCH($C45,Param,0)))&lt;&gt;0))</f>
        <v>#REF!</v>
      </c>
      <c r="AF45" s="134" t="e">
        <f ca="1">SUMPRODUCT((MONTH(DatesUF)=$A45)*(OFFSET(DatesUF,,INDEX(ColUF2,MATCH($C45,Param,0)))))</f>
        <v>#REF!</v>
      </c>
      <c r="AG45" s="134" t="e">
        <f t="shared" ref="AG45" ca="1" si="261">IF(AE45=0,0,AF45/AE45)</f>
        <v>#REF!</v>
      </c>
      <c r="AH45" s="134" t="e">
        <f t="array" aca="1" ref="AH45" ca="1">MIN(IF((MONTH(DatesUF)=$A45)*(OFFSET(DatesUF,,INDEX(ColUF2,MATCH($C45,Param,0))))&gt;0,OFFSET(DatesUF,,INDEX(ColUF2,MATCH($C45,Param,0)))))</f>
        <v>#REF!</v>
      </c>
      <c r="AI45" s="134" t="e">
        <f t="array" aca="1" ref="AI45" ca="1">MAX(IF((MONTH(DatesUF)=$A45)*(OFFSET(DatesUF,,INDEX(ColUF2,MATCH($C45,Param,0))))&gt;0,OFFSET(DatesUF,,INDEX(ColUF2,MATCH($C45,Param,0)))))</f>
        <v>#REF!</v>
      </c>
      <c r="AJ45" s="33" t="e">
        <f t="shared" ref="AJ45" ca="1" si="262">SUMPRODUCT((MONTH(DatesUF)=$A45)*(OFFSET(DatesUF,,INDEX(ColUF2,MATCH($C45,Param,0)))&gt;=INDEX(SeuilUF2,MATCH($C45,Param,0))))</f>
        <v>#REF!</v>
      </c>
      <c r="AK45" s="758" t="e">
        <f ca="1">SUMPRODUCT((MONTH(DatesSH)=$A45)*(OFFSET(DatesSH,,INDEX(ColSH,MATCH($C45,Param,0)))&lt;&gt;0))</f>
        <v>#REF!</v>
      </c>
      <c r="AL45" s="746" t="e">
        <f ca="1">SUMPRODUCT((MONTH(DatesSH)=$A45)*(OFFSET(DatesSH,,INDEX(ColSH,MATCH($C45,Param,0)))))</f>
        <v>#REF!</v>
      </c>
      <c r="AM45" s="746" t="e">
        <f t="shared" ref="AM45" ca="1" si="263">IF(AK45=0,0,AL45/AK45)</f>
        <v>#REF!</v>
      </c>
      <c r="AN45" s="746" t="e">
        <f t="array" aca="1" ref="AN45" ca="1">MIN(IF((MONTH(DatesSH)=$A45)*(OFFSET(DatesSH,,INDEX(ColSH,MATCH($C45,Param,0))))&gt;0,OFFSET(DatesSH,,INDEX(ColSH,MATCH($C45,Param,0)))))</f>
        <v>#REF!</v>
      </c>
      <c r="AO45" s="762" t="e">
        <f t="array" aca="1" ref="AO45" ca="1">MAX(IF((MONTH(DatesSH)=$A45)*(OFFSET(DatesSH,,INDEX(ColSH,MATCH($C45,Param,0))))&gt;0,OFFSET(DatesSH,,INDEX(ColSH,MATCH($C45,Param,0)))))</f>
        <v>#REF!</v>
      </c>
      <c r="AP45" s="761" t="e">
        <f ca="1">SUMPRODUCT((MONTH(DatesSH)=$A45)*(OFFSET(DatesSH,,INDEX(ColSH,MATCH($C45,Param,0)))&gt;=INDEX(SeuilSH,MATCH($C45,Param,0))))</f>
        <v>#REF!</v>
      </c>
      <c r="AQ45" s="85" t="e">
        <f t="shared" ca="1" si="184"/>
        <v>#REF!</v>
      </c>
    </row>
    <row r="46" spans="1:44" outlineLevel="2" x14ac:dyDescent="0.25">
      <c r="A46" s="18">
        <f t="shared" si="198"/>
        <v>2</v>
      </c>
      <c r="B46" s="252"/>
      <c r="C46" s="763" t="s">
        <v>26</v>
      </c>
      <c r="D46" s="32" t="e">
        <f t="shared" ref="D46" ca="1" si="264">SUMPRODUCT((MONTH(DatesS)=$A46)*(OFFSET(DatesS,,INDEX(ColS,MATCH($C46,Param,0)))&lt;&gt;0))</f>
        <v>#REF!</v>
      </c>
      <c r="E46" s="134" t="e">
        <f t="shared" ref="E46" ca="1" si="265">SUMPRODUCT((MONTH(DatesS)=$A46)*(OFFSET(DatesS,,INDEX(ColS,MATCH($C46,Param,0)))))</f>
        <v>#REF!</v>
      </c>
      <c r="F46" s="134" t="e">
        <f t="shared" ca="1" si="188"/>
        <v>#REF!</v>
      </c>
      <c r="G46" s="134" t="e">
        <f t="array" aca="1" ref="G46" ca="1">MIN(IF((MONTH(DatesS)=$A46)*(OFFSET(DatesS,,INDEX(ColS,MATCH($C46,Param,0))))&gt;0,OFFSET(DatesS,,INDEX(ColS,MATCH($C46,Param,0)))))</f>
        <v>#REF!</v>
      </c>
      <c r="H46" s="134" t="e">
        <f t="array" aca="1" ref="H46" ca="1">MAX(IF((MONTH(DatesS)=$A46)*(OFFSET(DatesS,,INDEX(ColS,MATCH($C46,Param,0))))&gt;0,OFFSET(DatesS,,INDEX(ColS,MATCH($C46,Param,0)))))</f>
        <v>#REF!</v>
      </c>
      <c r="I46" s="759" t="e">
        <f t="shared" ref="I46" ca="1" si="266">SUMPRODUCT((MONTH(DatesS)=$A46)*(OFFSET(DatesS,,INDEX(ColS,MATCH($C46,Param,0)))&gt;=INDEX(SeuilS,MATCH($C46,Param,0))))</f>
        <v>#REF!</v>
      </c>
      <c r="J46" s="804"/>
      <c r="K46" s="760"/>
      <c r="L46" s="32">
        <f t="shared" ref="L46" ca="1" si="267">SUMPRODUCT((MONTH(DatesD)=$A46)*(OFFSET(DatesD,,INDEX(ColD1,MATCH($C46,Param,0)))&lt;&gt;0))</f>
        <v>4</v>
      </c>
      <c r="M46" s="134">
        <f t="shared" ref="M46" ca="1" si="268">SUMPRODUCT((MONTH(DatesD)=$A46)*(OFFSET(DatesD,,INDEX(ColD1,MATCH($C46,Param,0)))))</f>
        <v>106</v>
      </c>
      <c r="N46" s="134">
        <f t="shared" ref="N46:N54" ca="1" si="269">IF(L46=0,0,M46/L46)</f>
        <v>26.5</v>
      </c>
      <c r="O46" s="134">
        <f t="array" aca="1" ref="O46" ca="1">MIN(IF((MONTH(DatesD)=$A46)*(OFFSET(DatesD,,INDEX(ColD1,MATCH($C46,Param,0))))&gt;0,OFFSET(DatesD,,INDEX(ColD1,MATCH($C46,Param,0)))))</f>
        <v>18</v>
      </c>
      <c r="P46" s="134">
        <f t="array" aca="1" ref="P46" ca="1">MAX(IF((MONTH(DatesD)=$A46)*(OFFSET(DatesD,,INDEX(ColD1,MATCH($C46,Param,0))))&gt;0,OFFSET(DatesD,,INDEX(ColD1,MATCH($C46,Param,0)))))</f>
        <v>32</v>
      </c>
      <c r="Q46" s="33">
        <f t="shared" ref="Q46" ca="1" si="270">SUMPRODUCT((MONTH(DatesD)=$A46)*(OFFSET(DatesD,,INDEX(ColD1,MATCH($C46,Param,0)))&gt;=INDEX(SeuilD1,MATCH($C46,Param,0))))</f>
        <v>0</v>
      </c>
      <c r="R46" s="32">
        <f t="shared" ref="R46" ca="1" si="271">SUMPRODUCT((MONTH(DatesD)=$A46)*(OFFSET(DatesD,,INDEX(ColD2,MATCH($C46,Param,0)))&lt;&gt;0))</f>
        <v>4</v>
      </c>
      <c r="S46" s="134">
        <f t="shared" ref="S46" ca="1" si="272">SUMPRODUCT((MONTH(DatesD)=$A46)*(OFFSET(DatesD,,INDEX(ColD2,MATCH($C46,Param,0)))))</f>
        <v>3.9400000000000004</v>
      </c>
      <c r="T46" s="134">
        <f t="shared" ref="T46:T54" ca="1" si="273">IF(R46=0,0,S46/R46)</f>
        <v>0.9850000000000001</v>
      </c>
      <c r="U46" s="134">
        <f t="array" aca="1" ref="U46" ca="1">MIN(IF((MONTH(DatesD)=$A46)*(OFFSET(DatesD,,INDEX(ColD2,MATCH($C46,Param,0))))&gt;0,OFFSET(DatesD,,INDEX(ColD2,MATCH($C46,Param,0)))))</f>
        <v>0.66</v>
      </c>
      <c r="V46" s="134">
        <f t="array" aca="1" ref="V46" ca="1">MAX(IF((MONTH(DatesD)=$A46)*(OFFSET(DatesD,,INDEX(ColD2,MATCH($C46,Param,0))))&gt;0,OFFSET(DatesD,,INDEX(ColD2,MATCH($C46,Param,0)))))</f>
        <v>1.3</v>
      </c>
      <c r="W46" s="33">
        <f t="shared" ref="W46" ca="1" si="274">SUMPRODUCT((MONTH(DatesD)=$A46)*(OFFSET(DatesD,,INDEX(ColD2,MATCH($C46,Param,0)))&gt;=INDEX(SeuilD2,MATCH($C46,Param,0))))</f>
        <v>0</v>
      </c>
      <c r="X46" s="750"/>
      <c r="Y46" s="751"/>
      <c r="Z46" s="751"/>
      <c r="AA46" s="751"/>
      <c r="AB46" s="751"/>
      <c r="AC46" s="751"/>
      <c r="AD46" s="752"/>
      <c r="AE46" s="808"/>
      <c r="AF46" s="751"/>
      <c r="AG46" s="751"/>
      <c r="AH46" s="751"/>
      <c r="AI46" s="768"/>
      <c r="AJ46" s="809"/>
      <c r="AK46" s="750"/>
      <c r="AL46" s="751"/>
      <c r="AM46" s="751"/>
      <c r="AN46" s="751"/>
      <c r="AO46" s="768"/>
      <c r="AP46" s="752"/>
      <c r="AQ46" s="85" t="e">
        <f t="shared" ca="1" si="184"/>
        <v>#REF!</v>
      </c>
    </row>
    <row r="47" spans="1:44" outlineLevel="2" x14ac:dyDescent="0.25">
      <c r="A47" s="18">
        <f t="shared" si="198"/>
        <v>2</v>
      </c>
      <c r="B47" s="252"/>
      <c r="C47" s="763" t="s">
        <v>64</v>
      </c>
      <c r="D47" s="32" t="e">
        <f t="shared" ref="D47" ca="1" si="275">SUMPRODUCT((MONTH(DatesS)=$A47)*(OFFSET(DatesS,,INDEX(ColS,MATCH($C47,Param,0)))&lt;&gt;0))</f>
        <v>#REF!</v>
      </c>
      <c r="E47" s="134" t="e">
        <f t="shared" ref="E47" ca="1" si="276">SUMPRODUCT((MONTH(DatesS)=$A47)*(OFFSET(DatesS,,INDEX(ColS,MATCH($C47,Param,0)))))</f>
        <v>#REF!</v>
      </c>
      <c r="F47" s="134" t="e">
        <f t="shared" ca="1" si="188"/>
        <v>#REF!</v>
      </c>
      <c r="G47" s="134" t="e">
        <f t="array" aca="1" ref="G47" ca="1">MIN(IF((MONTH(DatesS)=$A47)*(OFFSET(DatesS,,INDEX(ColS,MATCH($C47,Param,0))))&gt;0,OFFSET(DatesS,,INDEX(ColS,MATCH($C47,Param,0)))))</f>
        <v>#REF!</v>
      </c>
      <c r="H47" s="134" t="e">
        <f t="array" aca="1" ref="H47" ca="1">MAX(IF((MONTH(DatesS)=$A47)*(OFFSET(DatesS,,INDEX(ColS,MATCH($C47,Param,0))))&gt;0,OFFSET(DatesS,,INDEX(ColS,MATCH($C47,Param,0)))))</f>
        <v>#REF!</v>
      </c>
      <c r="I47" s="759" t="e">
        <f t="shared" ref="I47" ca="1" si="277">SUMPRODUCT((MONTH(DatesS)=$A47)*(OFFSET(DatesS,,INDEX(ColS,MATCH($C47,Param,0)))&gt;=INDEX(SeuilS,MATCH($C47,Param,0))))</f>
        <v>#REF!</v>
      </c>
      <c r="J47" s="804"/>
      <c r="K47" s="760"/>
      <c r="L47" s="32">
        <f t="shared" ref="L47" ca="1" si="278">SUMPRODUCT((MONTH(DatesD)=$A47)*(OFFSET(DatesD,,INDEX(ColD1,MATCH($C47,Param,0)))&lt;&gt;0))</f>
        <v>4</v>
      </c>
      <c r="M47" s="134">
        <f t="shared" ref="M47" ca="1" si="279">SUMPRODUCT((MONTH(DatesD)=$A47)*(OFFSET(DatesD,,INDEX(ColD1,MATCH($C47,Param,0)))))</f>
        <v>0.30499999999999999</v>
      </c>
      <c r="N47" s="134">
        <f t="shared" ca="1" si="269"/>
        <v>7.6249999999999998E-2</v>
      </c>
      <c r="O47" s="134">
        <f t="array" aca="1" ref="O47" ca="1">MIN(IF((MONTH(DatesD)=$A47)*(OFFSET(DatesD,,INDEX(ColD1,MATCH($C47,Param,0))))&gt;0,OFFSET(DatesD,,INDEX(ColD1,MATCH($C47,Param,0)))))</f>
        <v>0.06</v>
      </c>
      <c r="P47" s="134">
        <f t="array" aca="1" ref="P47" ca="1">MAX(IF((MONTH(DatesD)=$A47)*(OFFSET(DatesD,,INDEX(ColD1,MATCH($C47,Param,0))))&gt;0,OFFSET(DatesD,,INDEX(ColD1,MATCH($C47,Param,0)))))</f>
        <v>0.125</v>
      </c>
      <c r="Q47" s="33">
        <f t="shared" ref="Q47" ca="1" si="280">SUMPRODUCT((MONTH(DatesD)=$A47)*(OFFSET(DatesD,,INDEX(ColD1,MATCH($C47,Param,0)))&gt;=INDEX(SeuilD1,MATCH($C47,Param,0))))</f>
        <v>0</v>
      </c>
      <c r="R47" s="32">
        <f t="shared" ref="R47" ca="1" si="281">SUMPRODUCT((MONTH(DatesD)=$A47)*(OFFSET(DatesD,,INDEX(ColD2,MATCH($C47,Param,0)))&lt;&gt;0))</f>
        <v>4</v>
      </c>
      <c r="S47" s="134">
        <f t="shared" ref="S47" ca="1" si="282">SUMPRODUCT((MONTH(DatesD)=$A47)*(OFFSET(DatesD,,INDEX(ColD2,MATCH($C47,Param,0)))))</f>
        <v>0.24</v>
      </c>
      <c r="T47" s="134">
        <f t="shared" ca="1" si="273"/>
        <v>0.06</v>
      </c>
      <c r="U47" s="134">
        <f t="array" aca="1" ref="U47" ca="1">MIN(IF((MONTH(DatesD)=$A47)*(OFFSET(DatesD,,INDEX(ColD2,MATCH($C47,Param,0))))&gt;0,OFFSET(DatesD,,INDEX(ColD2,MATCH($C47,Param,0)))))</f>
        <v>0.06</v>
      </c>
      <c r="V47" s="134">
        <f t="array" aca="1" ref="V47" ca="1">MAX(IF((MONTH(DatesD)=$A47)*(OFFSET(DatesD,,INDEX(ColD2,MATCH($C47,Param,0))))&gt;0,OFFSET(DatesD,,INDEX(ColD2,MATCH($C47,Param,0)))))</f>
        <v>0.06</v>
      </c>
      <c r="W47" s="33">
        <f t="shared" ref="W47" ca="1" si="283">SUMPRODUCT((MONTH(DatesD)=$A47)*(OFFSET(DatesD,,INDEX(ColD2,MATCH($C47,Param,0)))&gt;=INDEX(SeuilD2,MATCH($C47,Param,0))))</f>
        <v>0</v>
      </c>
      <c r="X47" s="750"/>
      <c r="Y47" s="751"/>
      <c r="Z47" s="751"/>
      <c r="AA47" s="751"/>
      <c r="AB47" s="751"/>
      <c r="AC47" s="751"/>
      <c r="AD47" s="752"/>
      <c r="AE47" s="808"/>
      <c r="AF47" s="751"/>
      <c r="AG47" s="751"/>
      <c r="AH47" s="751"/>
      <c r="AI47" s="768"/>
      <c r="AJ47" s="809"/>
      <c r="AK47" s="750"/>
      <c r="AL47" s="751"/>
      <c r="AM47" s="751"/>
      <c r="AN47" s="751"/>
      <c r="AO47" s="768"/>
      <c r="AP47" s="752"/>
      <c r="AQ47" s="85" t="e">
        <f t="shared" ca="1" si="184"/>
        <v>#REF!</v>
      </c>
    </row>
    <row r="48" spans="1:44" outlineLevel="2" x14ac:dyDescent="0.25">
      <c r="A48" s="18">
        <f t="shared" si="198"/>
        <v>2</v>
      </c>
      <c r="B48" s="252"/>
      <c r="C48" s="763" t="s">
        <v>65</v>
      </c>
      <c r="D48" s="32" t="e">
        <f t="shared" ref="D48" ca="1" si="284">SUMPRODUCT((MONTH(DatesS)=$A48)*(OFFSET(DatesS,,INDEX(ColS,MATCH($C48,Param,0)))&lt;&gt;0))</f>
        <v>#REF!</v>
      </c>
      <c r="E48" s="134" t="e">
        <f t="shared" ref="E48" ca="1" si="285">SUMPRODUCT((MONTH(DatesS)=$A48)*(OFFSET(DatesS,,INDEX(ColS,MATCH($C48,Param,0)))))</f>
        <v>#REF!</v>
      </c>
      <c r="F48" s="134" t="e">
        <f t="shared" ca="1" si="188"/>
        <v>#REF!</v>
      </c>
      <c r="G48" s="134" t="e">
        <f t="array" aca="1" ref="G48" ca="1">MIN(IF((MONTH(DatesS)=$A48)*(OFFSET(DatesS,,INDEX(ColS,MATCH($C48,Param,0))))&gt;0,OFFSET(DatesS,,INDEX(ColS,MATCH($C48,Param,0)))))</f>
        <v>#REF!</v>
      </c>
      <c r="H48" s="134" t="e">
        <f t="array" aca="1" ref="H48" ca="1">MAX(IF((MONTH(DatesS)=$A48)*(OFFSET(DatesS,,INDEX(ColS,MATCH($C48,Param,0))))&gt;0,OFFSET(DatesS,,INDEX(ColS,MATCH($C48,Param,0)))))</f>
        <v>#REF!</v>
      </c>
      <c r="I48" s="759" t="e">
        <f t="shared" ref="I48" ca="1" si="286">SUMPRODUCT((MONTH(DatesS)=$A48)*(OFFSET(DatesS,,INDEX(ColS,MATCH($C48,Param,0)))&gt;=INDEX(SeuilS,MATCH($C48,Param,0))))</f>
        <v>#REF!</v>
      </c>
      <c r="J48" s="804"/>
      <c r="K48" s="760"/>
      <c r="L48" s="32">
        <f t="shared" ref="L48" ca="1" si="287">SUMPRODUCT((MONTH(DatesD)=$A48)*(OFFSET(DatesD,,INDEX(ColD1,MATCH($C48,Param,0)))&lt;&gt;0))</f>
        <v>27</v>
      </c>
      <c r="M48" s="134">
        <f t="shared" ref="M48" ca="1" si="288">SUMPRODUCT((MONTH(DatesD)=$A48)*(OFFSET(DatesD,,INDEX(ColD1,MATCH($C48,Param,0)))))</f>
        <v>0.47000000000000008</v>
      </c>
      <c r="N48" s="134">
        <f t="shared" ca="1" si="269"/>
        <v>1.740740740740741E-2</v>
      </c>
      <c r="O48" s="134">
        <f t="array" aca="1" ref="O48" ca="1">MIN(IF((MONTH(DatesD)=$A48)*(OFFSET(DatesD,,INDEX(ColD1,MATCH($C48,Param,0))))&gt;0,OFFSET(DatesD,,INDEX(ColD1,MATCH($C48,Param,0)))))</f>
        <v>0.01</v>
      </c>
      <c r="P48" s="134">
        <f t="array" aca="1" ref="P48" ca="1">MAX(IF((MONTH(DatesD)=$A48)*(OFFSET(DatesD,,INDEX(ColD1,MATCH($C48,Param,0))))&gt;0,OFFSET(DatesD,,INDEX(ColD1,MATCH($C48,Param,0)))))</f>
        <v>0.2</v>
      </c>
      <c r="Q48" s="33">
        <f t="shared" ref="Q48" ca="1" si="289">SUMPRODUCT((MONTH(DatesD)=$A48)*(OFFSET(DatesD,,INDEX(ColD1,MATCH($C48,Param,0)))&gt;=INDEX(SeuilD1,MATCH($C48,Param,0))))</f>
        <v>0</v>
      </c>
      <c r="R48" s="32">
        <f t="shared" ref="R48" ca="1" si="290">SUMPRODUCT((MONTH(DatesD)=$A48)*(OFFSET(DatesD,,INDEX(ColD2,MATCH($C48,Param,0)))&lt;&gt;0))</f>
        <v>27</v>
      </c>
      <c r="S48" s="134">
        <f t="shared" ref="S48" ca="1" si="291">SUMPRODUCT((MONTH(DatesD)=$A48)*(OFFSET(DatesD,,INDEX(ColD2,MATCH($C48,Param,0)))))</f>
        <v>0.28000000000000008</v>
      </c>
      <c r="T48" s="134">
        <f t="shared" ca="1" si="273"/>
        <v>1.0370370370370374E-2</v>
      </c>
      <c r="U48" s="134">
        <f t="array" aca="1" ref="U48" ca="1">MIN(IF((MONTH(DatesD)=$A48)*(OFFSET(DatesD,,INDEX(ColD2,MATCH($C48,Param,0))))&gt;0,OFFSET(DatesD,,INDEX(ColD2,MATCH($C48,Param,0)))))</f>
        <v>0.01</v>
      </c>
      <c r="V48" s="134">
        <f t="array" aca="1" ref="V48" ca="1">MAX(IF((MONTH(DatesD)=$A48)*(OFFSET(DatesD,,INDEX(ColD2,MATCH($C48,Param,0))))&gt;0,OFFSET(DatesD,,INDEX(ColD2,MATCH($C48,Param,0)))))</f>
        <v>0.02</v>
      </c>
      <c r="W48" s="33">
        <f t="shared" ref="W48" ca="1" si="292">SUMPRODUCT((MONTH(DatesD)=$A48)*(OFFSET(DatesD,,INDEX(ColD2,MATCH($C48,Param,0)))&gt;=INDEX(SeuilD2,MATCH($C48,Param,0))))</f>
        <v>0</v>
      </c>
      <c r="X48" s="750"/>
      <c r="Y48" s="751"/>
      <c r="Z48" s="751"/>
      <c r="AA48" s="751"/>
      <c r="AB48" s="751"/>
      <c r="AC48" s="751"/>
      <c r="AD48" s="752"/>
      <c r="AE48" s="808"/>
      <c r="AF48" s="751"/>
      <c r="AG48" s="751"/>
      <c r="AH48" s="751"/>
      <c r="AI48" s="768"/>
      <c r="AJ48" s="809"/>
      <c r="AK48" s="750"/>
      <c r="AL48" s="751"/>
      <c r="AM48" s="751"/>
      <c r="AN48" s="751"/>
      <c r="AO48" s="768"/>
      <c r="AP48" s="752"/>
      <c r="AQ48" s="85" t="e">
        <f t="shared" ca="1" si="184"/>
        <v>#REF!</v>
      </c>
    </row>
    <row r="49" spans="1:43" outlineLevel="2" x14ac:dyDescent="0.25">
      <c r="A49" s="18">
        <f t="shared" si="198"/>
        <v>2</v>
      </c>
      <c r="B49" s="252"/>
      <c r="C49" s="763" t="s">
        <v>24</v>
      </c>
      <c r="D49" s="32" t="e">
        <f t="shared" ref="D49" ca="1" si="293">SUMPRODUCT((MONTH(DatesS)=$A49)*(OFFSET(DatesS,,INDEX(ColS,MATCH($C49,Param,0)))&lt;&gt;0))</f>
        <v>#REF!</v>
      </c>
      <c r="E49" s="134" t="e">
        <f t="shared" ref="E49" ca="1" si="294">SUMPRODUCT((MONTH(DatesS)=$A49)*(OFFSET(DatesS,,INDEX(ColS,MATCH($C49,Param,0)))))</f>
        <v>#REF!</v>
      </c>
      <c r="F49" s="134" t="e">
        <f t="shared" ca="1" si="188"/>
        <v>#REF!</v>
      </c>
      <c r="G49" s="134" t="e">
        <f t="array" aca="1" ref="G49" ca="1">MIN(IF((MONTH(DatesS)=$A49)*(OFFSET(DatesS,,INDEX(ColS,MATCH($C49,Param,0))))&gt;0,OFFSET(DatesS,,INDEX(ColS,MATCH($C49,Param,0)))))</f>
        <v>#REF!</v>
      </c>
      <c r="H49" s="134" t="e">
        <f t="array" aca="1" ref="H49" ca="1">MAX(IF((MONTH(DatesS)=$A49)*(OFFSET(DatesS,,INDEX(ColS,MATCH($C49,Param,0))))&gt;0,OFFSET(DatesS,,INDEX(ColS,MATCH($C49,Param,0)))))</f>
        <v>#REF!</v>
      </c>
      <c r="I49" s="759" t="e">
        <f t="shared" ref="I49" ca="1" si="295">SUMPRODUCT((MONTH(DatesS)=$A49)*(OFFSET(DatesS,,INDEX(ColS,MATCH($C49,Param,0)))&gt;=INDEX(SeuilS,MATCH($C49,Param,0))))</f>
        <v>#REF!</v>
      </c>
      <c r="J49" s="804"/>
      <c r="K49" s="760"/>
      <c r="L49" s="32">
        <f t="shared" ref="L49" ca="1" si="296">SUMPRODUCT((MONTH(DatesD)=$A49)*(OFFSET(DatesD,,INDEX(ColD1,MATCH($C49,Param,0)))&lt;&gt;0))</f>
        <v>4</v>
      </c>
      <c r="M49" s="134">
        <f t="shared" ref="M49" ca="1" si="297">SUMPRODUCT((MONTH(DatesD)=$A49)*(OFFSET(DatesD,,INDEX(ColD1,MATCH($C49,Param,0)))))</f>
        <v>0.78400000000000003</v>
      </c>
      <c r="N49" s="134">
        <f t="shared" ca="1" si="269"/>
        <v>0.19600000000000001</v>
      </c>
      <c r="O49" s="134">
        <f t="array" aca="1" ref="O49" ca="1">MIN(IF((MONTH(DatesD)=$A49)*(OFFSET(DatesD,,INDEX(ColD1,MATCH($C49,Param,0))))&gt;0,OFFSET(DatesD,,INDEX(ColD1,MATCH($C49,Param,0)))))</f>
        <v>0.17</v>
      </c>
      <c r="P49" s="134">
        <f t="array" aca="1" ref="P49" ca="1">MAX(IF((MONTH(DatesD)=$A49)*(OFFSET(DatesD,,INDEX(ColD1,MATCH($C49,Param,0))))&gt;0,OFFSET(DatesD,,INDEX(ColD1,MATCH($C49,Param,0)))))</f>
        <v>0.254</v>
      </c>
      <c r="Q49" s="33">
        <f t="shared" ref="Q49" ca="1" si="298">SUMPRODUCT((MONTH(DatesD)=$A49)*(OFFSET(DatesD,,INDEX(ColD1,MATCH($C49,Param,0)))&gt;=INDEX(SeuilD1,MATCH($C49,Param,0))))</f>
        <v>0</v>
      </c>
      <c r="R49" s="32">
        <f t="shared" ref="R49" ca="1" si="299">SUMPRODUCT((MONTH(DatesD)=$A49)*(OFFSET(DatesD,,INDEX(ColD2,MATCH($C49,Param,0)))&lt;&gt;0))</f>
        <v>4</v>
      </c>
      <c r="S49" s="134">
        <f t="shared" ref="S49" ca="1" si="300">SUMPRODUCT((MONTH(DatesD)=$A49)*(OFFSET(DatesD,,INDEX(ColD2,MATCH($C49,Param,0)))))</f>
        <v>0.19949999999999998</v>
      </c>
      <c r="T49" s="134">
        <f t="shared" ca="1" si="273"/>
        <v>4.9874999999999996E-2</v>
      </c>
      <c r="U49" s="134">
        <f t="array" aca="1" ref="U49" ca="1">MIN(IF((MONTH(DatesD)=$A49)*(OFFSET(DatesD,,INDEX(ColD2,MATCH($C49,Param,0))))&gt;0,OFFSET(DatesD,,INDEX(ColD2,MATCH($C49,Param,0)))))</f>
        <v>0.03</v>
      </c>
      <c r="V49" s="134">
        <f t="array" aca="1" ref="V49" ca="1">MAX(IF((MONTH(DatesD)=$A49)*(OFFSET(DatesD,,INDEX(ColD2,MATCH($C49,Param,0))))&gt;0,OFFSET(DatesD,,INDEX(ColD2,MATCH($C49,Param,0)))))</f>
        <v>9.1399999999999995E-2</v>
      </c>
      <c r="W49" s="33">
        <f t="shared" ref="W49" ca="1" si="301">SUMPRODUCT((MONTH(DatesD)=$A49)*(OFFSET(DatesD,,INDEX(ColD2,MATCH($C49,Param,0)))&gt;=INDEX(SeuilD2,MATCH($C49,Param,0))))</f>
        <v>0</v>
      </c>
      <c r="X49" s="750"/>
      <c r="Y49" s="751"/>
      <c r="Z49" s="751"/>
      <c r="AA49" s="751"/>
      <c r="AB49" s="751"/>
      <c r="AC49" s="751"/>
      <c r="AD49" s="752"/>
      <c r="AE49" s="808"/>
      <c r="AF49" s="751"/>
      <c r="AG49" s="751"/>
      <c r="AH49" s="751"/>
      <c r="AI49" s="768"/>
      <c r="AJ49" s="809"/>
      <c r="AK49" s="750"/>
      <c r="AL49" s="751"/>
      <c r="AM49" s="751"/>
      <c r="AN49" s="751"/>
      <c r="AO49" s="768"/>
      <c r="AP49" s="752"/>
      <c r="AQ49" s="85" t="e">
        <f t="shared" ca="1" si="184"/>
        <v>#REF!</v>
      </c>
    </row>
    <row r="50" spans="1:43" outlineLevel="2" x14ac:dyDescent="0.25">
      <c r="A50" s="18">
        <f t="shared" si="198"/>
        <v>2</v>
      </c>
      <c r="B50" s="252"/>
      <c r="C50" s="763" t="s">
        <v>20</v>
      </c>
      <c r="D50" s="32" t="e">
        <f t="shared" ref="D50" ca="1" si="302">SUMPRODUCT((MONTH(DatesS)=$A50)*(OFFSET(DatesS,,INDEX(ColS,MATCH($C50,Param,0)))&lt;&gt;0))</f>
        <v>#REF!</v>
      </c>
      <c r="E50" s="134" t="e">
        <f t="shared" ref="E50" ca="1" si="303">SUMPRODUCT((MONTH(DatesS)=$A50)*(OFFSET(DatesS,,INDEX(ColS,MATCH($C50,Param,0)))))</f>
        <v>#REF!</v>
      </c>
      <c r="F50" s="134" t="e">
        <f t="shared" ca="1" si="188"/>
        <v>#REF!</v>
      </c>
      <c r="G50" s="134" t="e">
        <f t="array" aca="1" ref="G50" ca="1">MIN(IF((MONTH(DatesS)=$A50)*(OFFSET(DatesS,,INDEX(ColS,MATCH($C50,Param,0))))&gt;0,OFFSET(DatesS,,INDEX(ColS,MATCH($C50,Param,0)))))</f>
        <v>#REF!</v>
      </c>
      <c r="H50" s="134" t="e">
        <f t="array" aca="1" ref="H50" ca="1">MAX(IF((MONTH(DatesS)=$A50)*(OFFSET(DatesS,,INDEX(ColS,MATCH($C50,Param,0))))&gt;0,OFFSET(DatesS,,INDEX(ColS,MATCH($C50,Param,0)))))</f>
        <v>#REF!</v>
      </c>
      <c r="I50" s="759" t="e">
        <f t="shared" ref="I50" ca="1" si="304">SUMPRODUCT((MONTH(DatesS)=$A50)*(OFFSET(DatesS,,INDEX(ColS,MATCH($C50,Param,0)))&gt;=INDEX(SeuilS,MATCH($C50,Param,0))))</f>
        <v>#REF!</v>
      </c>
      <c r="J50" s="804"/>
      <c r="K50" s="760"/>
      <c r="L50" s="32">
        <f t="shared" ref="L50" ca="1" si="305">SUMPRODUCT((MONTH(DatesD)=$A50)*(OFFSET(DatesD,,INDEX(ColD1,MATCH($C50,Param,0)))&lt;&gt;0))</f>
        <v>4</v>
      </c>
      <c r="M50" s="134">
        <f t="shared" ref="M50" ca="1" si="306">SUMPRODUCT((MONTH(DatesD)=$A50)*(OFFSET(DatesD,,INDEX(ColD1,MATCH($C50,Param,0)))))</f>
        <v>197.8</v>
      </c>
      <c r="N50" s="134">
        <f t="shared" ca="1" si="269"/>
        <v>49.45</v>
      </c>
      <c r="O50" s="134">
        <f t="array" aca="1" ref="O50" ca="1">MIN(IF((MONTH(DatesD)=$A50)*(OFFSET(DatesD,,INDEX(ColD1,MATCH($C50,Param,0))))&gt;0,OFFSET(DatesD,,INDEX(ColD1,MATCH($C50,Param,0)))))</f>
        <v>38.1</v>
      </c>
      <c r="P50" s="134">
        <f t="array" aca="1" ref="P50" ca="1">MAX(IF((MONTH(DatesD)=$A50)*(OFFSET(DatesD,,INDEX(ColD1,MATCH($C50,Param,0))))&gt;0,OFFSET(DatesD,,INDEX(ColD1,MATCH($C50,Param,0)))))</f>
        <v>63.7</v>
      </c>
      <c r="Q50" s="33">
        <f t="shared" ref="Q50" ca="1" si="307">SUMPRODUCT((MONTH(DatesD)=$A50)*(OFFSET(DatesD,,INDEX(ColD1,MATCH($C50,Param,0)))&gt;=INDEX(SeuilD1,MATCH($C50,Param,0))))</f>
        <v>1</v>
      </c>
      <c r="R50" s="32">
        <f t="shared" ref="R50" ca="1" si="308">SUMPRODUCT((MONTH(DatesD)=$A50)*(OFFSET(DatesD,,INDEX(ColD2,MATCH($C50,Param,0)))&lt;&gt;0))</f>
        <v>4</v>
      </c>
      <c r="S50" s="134">
        <f t="shared" ref="S50" ca="1" si="309">SUMPRODUCT((MONTH(DatesD)=$A50)*(OFFSET(DatesD,,INDEX(ColD2,MATCH($C50,Param,0)))))</f>
        <v>1.01</v>
      </c>
      <c r="T50" s="134">
        <f t="shared" ca="1" si="273"/>
        <v>0.2525</v>
      </c>
      <c r="U50" s="134">
        <f t="array" aca="1" ref="U50" ca="1">MIN(IF((MONTH(DatesD)=$A50)*(OFFSET(DatesD,,INDEX(ColD2,MATCH($C50,Param,0))))&gt;0,OFFSET(DatesD,,INDEX(ColD2,MATCH($C50,Param,0)))))</f>
        <v>0.2</v>
      </c>
      <c r="V50" s="134">
        <f t="array" aca="1" ref="V50" ca="1">MAX(IF((MONTH(DatesD)=$A50)*(OFFSET(DatesD,,INDEX(ColD2,MATCH($C50,Param,0))))&gt;0,OFFSET(DatesD,,INDEX(ColD2,MATCH($C50,Param,0)))))</f>
        <v>0.32</v>
      </c>
      <c r="W50" s="33">
        <f t="shared" ref="W50" ca="1" si="310">SUMPRODUCT((MONTH(DatesD)=$A50)*(OFFSET(DatesD,,INDEX(ColD2,MATCH($C50,Param,0)))&gt;=INDEX(SeuilD2,MATCH($C50,Param,0))))</f>
        <v>0</v>
      </c>
      <c r="X50" s="750"/>
      <c r="Y50" s="751"/>
      <c r="Z50" s="751"/>
      <c r="AA50" s="751"/>
      <c r="AB50" s="751"/>
      <c r="AC50" s="751"/>
      <c r="AD50" s="752"/>
      <c r="AE50" s="808"/>
      <c r="AF50" s="751"/>
      <c r="AG50" s="751"/>
      <c r="AH50" s="751"/>
      <c r="AI50" s="768"/>
      <c r="AJ50" s="809"/>
      <c r="AK50" s="750"/>
      <c r="AL50" s="751"/>
      <c r="AM50" s="751"/>
      <c r="AN50" s="751"/>
      <c r="AO50" s="768"/>
      <c r="AP50" s="752"/>
      <c r="AQ50" s="85" t="e">
        <f t="shared" ca="1" si="184"/>
        <v>#REF!</v>
      </c>
    </row>
    <row r="51" spans="1:43" outlineLevel="2" x14ac:dyDescent="0.25">
      <c r="A51" s="18">
        <f t="shared" si="198"/>
        <v>2</v>
      </c>
      <c r="B51" s="252"/>
      <c r="C51" s="763" t="s">
        <v>23</v>
      </c>
      <c r="D51" s="32" t="e">
        <f t="shared" ref="D51" ca="1" si="311">SUMPRODUCT((MONTH(DatesS)=$A51)*(OFFSET(DatesS,,INDEX(ColS,MATCH($C51,Param,0)))&lt;&gt;0))</f>
        <v>#REF!</v>
      </c>
      <c r="E51" s="134" t="e">
        <f t="shared" ref="E51" ca="1" si="312">SUMPRODUCT((MONTH(DatesS)=$A51)*(OFFSET(DatesS,,INDEX(ColS,MATCH($C51,Param,0)))))</f>
        <v>#REF!</v>
      </c>
      <c r="F51" s="134" t="e">
        <f t="shared" ca="1" si="188"/>
        <v>#REF!</v>
      </c>
      <c r="G51" s="134" t="e">
        <f t="array" aca="1" ref="G51" ca="1">MIN(IF((MONTH(DatesS)=$A51)*(OFFSET(DatesS,,INDEX(ColS,MATCH($C51,Param,0))))&gt;0,OFFSET(DatesS,,INDEX(ColS,MATCH($C51,Param,0)))))</f>
        <v>#REF!</v>
      </c>
      <c r="H51" s="134" t="e">
        <f t="array" aca="1" ref="H51" ca="1">MAX(IF((MONTH(DatesS)=$A51)*(OFFSET(DatesS,,INDEX(ColS,MATCH($C51,Param,0))))&gt;0,OFFSET(DatesS,,INDEX(ColS,MATCH($C51,Param,0)))))</f>
        <v>#REF!</v>
      </c>
      <c r="I51" s="759" t="e">
        <f t="shared" ref="I51" ca="1" si="313">SUMPRODUCT((MONTH(DatesS)=$A51)*(OFFSET(DatesS,,INDEX(ColS,MATCH($C51,Param,0)))&gt;=INDEX(SeuilS,MATCH($C51,Param,0))))</f>
        <v>#REF!</v>
      </c>
      <c r="J51" s="804"/>
      <c r="K51" s="760"/>
      <c r="L51" s="32">
        <f t="shared" ref="L51" ca="1" si="314">SUMPRODUCT((MONTH(DatesD)=$A51)*(OFFSET(DatesD,,INDEX(ColD1,MATCH($C51,Param,0)))&lt;&gt;0))</f>
        <v>4</v>
      </c>
      <c r="M51" s="134">
        <f t="shared" ref="M51" ca="1" si="315">SUMPRODUCT((MONTH(DatesD)=$A51)*(OFFSET(DatesD,,INDEX(ColD1,MATCH($C51,Param,0)))))</f>
        <v>22.54</v>
      </c>
      <c r="N51" s="134">
        <f t="shared" ca="1" si="269"/>
        <v>5.6349999999999998</v>
      </c>
      <c r="O51" s="134">
        <f t="array" aca="1" ref="O51" ca="1">MIN(IF((MONTH(DatesD)=$A51)*(OFFSET(DatesD,,INDEX(ColD1,MATCH($C51,Param,0))))&gt;0,OFFSET(DatesD,,INDEX(ColD1,MATCH($C51,Param,0)))))</f>
        <v>2.78</v>
      </c>
      <c r="P51" s="134">
        <f t="array" aca="1" ref="P51" ca="1">MAX(IF((MONTH(DatesD)=$A51)*(OFFSET(DatesD,,INDEX(ColD1,MATCH($C51,Param,0))))&gt;0,OFFSET(DatesD,,INDEX(ColD1,MATCH($C51,Param,0)))))</f>
        <v>7.76</v>
      </c>
      <c r="Q51" s="33">
        <f t="shared" ref="Q51" ca="1" si="316">SUMPRODUCT((MONTH(DatesD)=$A51)*(OFFSET(DatesD,,INDEX(ColD1,MATCH($C51,Param,0)))&gt;=INDEX(SeuilD1,MATCH($C51,Param,0))))</f>
        <v>0</v>
      </c>
      <c r="R51" s="32">
        <f t="shared" ref="R51" ca="1" si="317">SUMPRODUCT((MONTH(DatesD)=$A51)*(OFFSET(DatesD,,INDEX(ColD2,MATCH($C51,Param,0)))&lt;&gt;0))</f>
        <v>4</v>
      </c>
      <c r="S51" s="134">
        <f t="shared" ref="S51" ca="1" si="318">SUMPRODUCT((MONTH(DatesD)=$A51)*(OFFSET(DatesD,,INDEX(ColD2,MATCH($C51,Param,0)))))</f>
        <v>0.32269999999999999</v>
      </c>
      <c r="T51" s="134">
        <f t="shared" ca="1" si="273"/>
        <v>8.0674999999999997E-2</v>
      </c>
      <c r="U51" s="134">
        <f t="array" aca="1" ref="U51" ca="1">MIN(IF((MONTH(DatesD)=$A51)*(OFFSET(DatesD,,INDEX(ColD2,MATCH($C51,Param,0))))&gt;0,OFFSET(DatesD,,INDEX(ColD2,MATCH($C51,Param,0)))))</f>
        <v>0.05</v>
      </c>
      <c r="V51" s="134">
        <f t="array" aca="1" ref="V51" ca="1">MAX(IF((MONTH(DatesD)=$A51)*(OFFSET(DatesD,,INDEX(ColD2,MATCH($C51,Param,0))))&gt;0,OFFSET(DatesD,,INDEX(ColD2,MATCH($C51,Param,0)))))</f>
        <v>0.107</v>
      </c>
      <c r="W51" s="33">
        <f t="shared" ref="W51" ca="1" si="319">SUMPRODUCT((MONTH(DatesD)=$A51)*(OFFSET(DatesD,,INDEX(ColD2,MATCH($C51,Param,0)))&gt;=INDEX(SeuilD2,MATCH($C51,Param,0))))</f>
        <v>0</v>
      </c>
      <c r="X51" s="750"/>
      <c r="Y51" s="751"/>
      <c r="Z51" s="751"/>
      <c r="AA51" s="751"/>
      <c r="AB51" s="751"/>
      <c r="AC51" s="751"/>
      <c r="AD51" s="752"/>
      <c r="AE51" s="808"/>
      <c r="AF51" s="751"/>
      <c r="AG51" s="751"/>
      <c r="AH51" s="751"/>
      <c r="AI51" s="768"/>
      <c r="AJ51" s="809"/>
      <c r="AK51" s="750"/>
      <c r="AL51" s="751"/>
      <c r="AM51" s="751"/>
      <c r="AN51" s="751"/>
      <c r="AO51" s="768"/>
      <c r="AP51" s="752"/>
      <c r="AQ51" s="85" t="e">
        <f t="shared" ca="1" si="184"/>
        <v>#REF!</v>
      </c>
    </row>
    <row r="52" spans="1:43" outlineLevel="2" x14ac:dyDescent="0.25">
      <c r="A52" s="18">
        <f t="shared" si="198"/>
        <v>2</v>
      </c>
      <c r="B52" s="252"/>
      <c r="C52" s="763" t="s">
        <v>21</v>
      </c>
      <c r="D52" s="32" t="e">
        <f t="shared" ref="D52" ca="1" si="320">SUMPRODUCT((MONTH(DatesS)=$A52)*(OFFSET(DatesS,,INDEX(ColS,MATCH($C52,Param,0)))&lt;&gt;0))</f>
        <v>#REF!</v>
      </c>
      <c r="E52" s="134" t="e">
        <f t="shared" ref="E52" ca="1" si="321">SUMPRODUCT((MONTH(DatesS)=$A52)*(OFFSET(DatesS,,INDEX(ColS,MATCH($C52,Param,0)))))</f>
        <v>#REF!</v>
      </c>
      <c r="F52" s="134" t="e">
        <f t="shared" ca="1" si="188"/>
        <v>#REF!</v>
      </c>
      <c r="G52" s="134" t="e">
        <f t="array" aca="1" ref="G52" ca="1">MIN(IF((MONTH(DatesS)=$A52)*(OFFSET(DatesS,,INDEX(ColS,MATCH($C52,Param,0))))&gt;0,OFFSET(DatesS,,INDEX(ColS,MATCH($C52,Param,0)))))</f>
        <v>#REF!</v>
      </c>
      <c r="H52" s="134" t="e">
        <f t="array" aca="1" ref="H52" ca="1">MAX(IF((MONTH(DatesS)=$A52)*(OFFSET(DatesS,,INDEX(ColS,MATCH($C52,Param,0))))&gt;0,OFFSET(DatesS,,INDEX(ColS,MATCH($C52,Param,0)))))</f>
        <v>#REF!</v>
      </c>
      <c r="I52" s="759" t="e">
        <f t="shared" ref="I52" ca="1" si="322">SUMPRODUCT((MONTH(DatesS)=$A52)*(OFFSET(DatesS,,INDEX(ColS,MATCH($C52,Param,0)))&gt;=INDEX(SeuilS,MATCH($C52,Param,0))))</f>
        <v>#REF!</v>
      </c>
      <c r="J52" s="804"/>
      <c r="K52" s="760"/>
      <c r="L52" s="32">
        <f t="shared" ref="L52" ca="1" si="323">SUMPRODUCT((MONTH(DatesD)=$A52)*(OFFSET(DatesD,,INDEX(ColD1,MATCH($C52,Param,0)))&lt;&gt;0))</f>
        <v>4</v>
      </c>
      <c r="M52" s="134">
        <f t="shared" ref="M52" ca="1" si="324">SUMPRODUCT((MONTH(DatesD)=$A52)*(OFFSET(DatesD,,INDEX(ColD1,MATCH($C52,Param,0)))))</f>
        <v>0.84199999999999997</v>
      </c>
      <c r="N52" s="134">
        <f t="shared" ca="1" si="269"/>
        <v>0.21049999999999999</v>
      </c>
      <c r="O52" s="134">
        <f t="array" aca="1" ref="O52" ca="1">MIN(IF((MONTH(DatesD)=$A52)*(OFFSET(DatesD,,INDEX(ColD1,MATCH($C52,Param,0))))&gt;0,OFFSET(DatesD,,INDEX(ColD1,MATCH($C52,Param,0)))))</f>
        <v>0.16600000000000001</v>
      </c>
      <c r="P52" s="134">
        <f t="array" aca="1" ref="P52" ca="1">MAX(IF((MONTH(DatesD)=$A52)*(OFFSET(DatesD,,INDEX(ColD1,MATCH($C52,Param,0))))&gt;0,OFFSET(DatesD,,INDEX(ColD1,MATCH($C52,Param,0)))))</f>
        <v>0.25900000000000001</v>
      </c>
      <c r="Q52" s="33">
        <f t="shared" ref="Q52" ca="1" si="325">SUMPRODUCT((MONTH(DatesD)=$A52)*(OFFSET(DatesD,,INDEX(ColD1,MATCH($C52,Param,0)))&gt;=INDEX(SeuilD1,MATCH($C52,Param,0))))</f>
        <v>0</v>
      </c>
      <c r="R52" s="32">
        <f t="shared" ref="R52" ca="1" si="326">SUMPRODUCT((MONTH(DatesD)=$A52)*(OFFSET(DatesD,,INDEX(ColD2,MATCH($C52,Param,0)))&lt;&gt;0))</f>
        <v>4</v>
      </c>
      <c r="S52" s="134">
        <f t="shared" ref="S52" ca="1" si="327">SUMPRODUCT((MONTH(DatesD)=$A52)*(OFFSET(DatesD,,INDEX(ColD2,MATCH($C52,Param,0)))))</f>
        <v>0.31069999999999998</v>
      </c>
      <c r="T52" s="134">
        <f t="shared" ca="1" si="273"/>
        <v>7.7674999999999994E-2</v>
      </c>
      <c r="U52" s="134">
        <f t="array" aca="1" ref="U52" ca="1">MIN(IF((MONTH(DatesD)=$A52)*(OFFSET(DatesD,,INDEX(ColD2,MATCH($C52,Param,0))))&gt;0,OFFSET(DatesD,,INDEX(ColD2,MATCH($C52,Param,0)))))</f>
        <v>6.9000000000000006E-2</v>
      </c>
      <c r="V52" s="134">
        <f t="array" aca="1" ref="V52" ca="1">MAX(IF((MONTH(DatesD)=$A52)*(OFFSET(DatesD,,INDEX(ColD2,MATCH($C52,Param,0))))&gt;0,OFFSET(DatesD,,INDEX(ColD2,MATCH($C52,Param,0)))))</f>
        <v>8.8999999999999996E-2</v>
      </c>
      <c r="W52" s="33">
        <f t="shared" ref="W52" ca="1" si="328">SUMPRODUCT((MONTH(DatesD)=$A52)*(OFFSET(DatesD,,INDEX(ColD2,MATCH($C52,Param,0)))&gt;=INDEX(SeuilD2,MATCH($C52,Param,0))))</f>
        <v>0</v>
      </c>
      <c r="X52" s="750"/>
      <c r="Y52" s="751"/>
      <c r="Z52" s="751"/>
      <c r="AA52" s="751"/>
      <c r="AB52" s="751"/>
      <c r="AC52" s="751"/>
      <c r="AD52" s="752"/>
      <c r="AE52" s="808"/>
      <c r="AF52" s="751"/>
      <c r="AG52" s="751"/>
      <c r="AH52" s="751"/>
      <c r="AI52" s="768"/>
      <c r="AJ52" s="809"/>
      <c r="AK52" s="750"/>
      <c r="AL52" s="751"/>
      <c r="AM52" s="751"/>
      <c r="AN52" s="751"/>
      <c r="AO52" s="768"/>
      <c r="AP52" s="752"/>
      <c r="AQ52" s="85" t="e">
        <f t="shared" ca="1" si="184"/>
        <v>#REF!</v>
      </c>
    </row>
    <row r="53" spans="1:43" outlineLevel="2" x14ac:dyDescent="0.25">
      <c r="A53" s="18">
        <f t="shared" si="198"/>
        <v>2</v>
      </c>
      <c r="B53" s="252"/>
      <c r="C53" s="763" t="s">
        <v>25</v>
      </c>
      <c r="D53" s="32" t="e">
        <f t="shared" ref="D53" ca="1" si="329">SUMPRODUCT((MONTH(DatesS)=$A53)*(OFFSET(DatesS,,INDEX(ColS,MATCH($C53,Param,0)))&lt;&gt;0))</f>
        <v>#REF!</v>
      </c>
      <c r="E53" s="134" t="e">
        <f t="shared" ref="E53" ca="1" si="330">SUMPRODUCT((MONTH(DatesS)=$A53)*(OFFSET(DatesS,,INDEX(ColS,MATCH($C53,Param,0)))))</f>
        <v>#REF!</v>
      </c>
      <c r="F53" s="134" t="e">
        <f t="shared" ca="1" si="188"/>
        <v>#REF!</v>
      </c>
      <c r="G53" s="134" t="e">
        <f t="array" aca="1" ref="G53" ca="1">MIN(IF((MONTH(DatesS)=$A53)*(OFFSET(DatesS,,INDEX(ColS,MATCH($C53,Param,0))))&gt;0,OFFSET(DatesS,,INDEX(ColS,MATCH($C53,Param,0)))))</f>
        <v>#REF!</v>
      </c>
      <c r="H53" s="134" t="e">
        <f t="array" aca="1" ref="H53" ca="1">MAX(IF((MONTH(DatesS)=$A53)*(OFFSET(DatesS,,INDEX(ColS,MATCH($C53,Param,0))))&gt;0,OFFSET(DatesS,,INDEX(ColS,MATCH($C53,Param,0)))))</f>
        <v>#REF!</v>
      </c>
      <c r="I53" s="759" t="e">
        <f t="shared" ref="I53" ca="1" si="331">SUMPRODUCT((MONTH(DatesS)=$A53)*(OFFSET(DatesS,,INDEX(ColS,MATCH($C53,Param,0)))&gt;=INDEX(SeuilS,MATCH($C53,Param,0))))</f>
        <v>#REF!</v>
      </c>
      <c r="J53" s="804"/>
      <c r="K53" s="760"/>
      <c r="L53" s="32">
        <f t="shared" ref="L53" ca="1" si="332">SUMPRODUCT((MONTH(DatesD)=$A53)*(OFFSET(DatesD,,INDEX(ColD1,MATCH($C53,Param,0)))&lt;&gt;0))</f>
        <v>4</v>
      </c>
      <c r="M53" s="134">
        <f t="shared" ref="M53" ca="1" si="333">SUMPRODUCT((MONTH(DatesD)=$A53)*(OFFSET(DatesD,,INDEX(ColD1,MATCH($C53,Param,0)))))</f>
        <v>0.24</v>
      </c>
      <c r="N53" s="134">
        <f t="shared" ca="1" si="269"/>
        <v>0.06</v>
      </c>
      <c r="O53" s="134">
        <f t="array" aca="1" ref="O53" ca="1">MIN(IF((MONTH(DatesD)=$A53)*(OFFSET(DatesD,,INDEX(ColD1,MATCH($C53,Param,0))))&gt;0,OFFSET(DatesD,,INDEX(ColD1,MATCH($C53,Param,0)))))</f>
        <v>0.06</v>
      </c>
      <c r="P53" s="134">
        <f t="array" aca="1" ref="P53" ca="1">MAX(IF((MONTH(DatesD)=$A53)*(OFFSET(DatesD,,INDEX(ColD1,MATCH($C53,Param,0))))&gt;0,OFFSET(DatesD,,INDEX(ColD1,MATCH($C53,Param,0)))))</f>
        <v>0.06</v>
      </c>
      <c r="Q53" s="33">
        <f t="shared" ref="Q53" ca="1" si="334">SUMPRODUCT((MONTH(DatesD)=$A53)*(OFFSET(DatesD,,INDEX(ColD1,MATCH($C53,Param,0)))&gt;=INDEX(SeuilD1,MATCH($C53,Param,0))))</f>
        <v>0</v>
      </c>
      <c r="R53" s="32">
        <f t="shared" ref="R53" ca="1" si="335">SUMPRODUCT((MONTH(DatesD)=$A53)*(OFFSET(DatesD,,INDEX(ColD2,MATCH($C53,Param,0)))&lt;&gt;0))</f>
        <v>4</v>
      </c>
      <c r="S53" s="134">
        <f t="shared" ref="S53" ca="1" si="336">SUMPRODUCT((MONTH(DatesD)=$A53)*(OFFSET(DatesD,,INDEX(ColD2,MATCH($C53,Param,0)))))</f>
        <v>0.24</v>
      </c>
      <c r="T53" s="134">
        <f t="shared" ca="1" si="273"/>
        <v>0.06</v>
      </c>
      <c r="U53" s="134">
        <f t="array" aca="1" ref="U53" ca="1">MIN(IF((MONTH(DatesD)=$A53)*(OFFSET(DatesD,,INDEX(ColD2,MATCH($C53,Param,0))))&gt;0,OFFSET(DatesD,,INDEX(ColD2,MATCH($C53,Param,0)))))</f>
        <v>0.06</v>
      </c>
      <c r="V53" s="134">
        <f t="array" aca="1" ref="V53" ca="1">MAX(IF((MONTH(DatesD)=$A53)*(OFFSET(DatesD,,INDEX(ColD2,MATCH($C53,Param,0))))&gt;0,OFFSET(DatesD,,INDEX(ColD2,MATCH($C53,Param,0)))))</f>
        <v>0.06</v>
      </c>
      <c r="W53" s="33">
        <f t="shared" ref="W53" ca="1" si="337">SUMPRODUCT((MONTH(DatesD)=$A53)*(OFFSET(DatesD,,INDEX(ColD2,MATCH($C53,Param,0)))&gt;=INDEX(SeuilD2,MATCH($C53,Param,0))))</f>
        <v>0</v>
      </c>
      <c r="X53" s="750"/>
      <c r="Y53" s="751"/>
      <c r="Z53" s="751"/>
      <c r="AA53" s="751"/>
      <c r="AB53" s="751"/>
      <c r="AC53" s="751"/>
      <c r="AD53" s="752"/>
      <c r="AE53" s="808"/>
      <c r="AF53" s="751"/>
      <c r="AG53" s="751"/>
      <c r="AH53" s="751"/>
      <c r="AI53" s="768"/>
      <c r="AJ53" s="809"/>
      <c r="AK53" s="750"/>
      <c r="AL53" s="751"/>
      <c r="AM53" s="751"/>
      <c r="AN53" s="751"/>
      <c r="AO53" s="768"/>
      <c r="AP53" s="752"/>
      <c r="AQ53" s="85" t="e">
        <f t="shared" ca="1" si="184"/>
        <v>#REF!</v>
      </c>
    </row>
    <row r="54" spans="1:43" outlineLevel="2" x14ac:dyDescent="0.25">
      <c r="A54" s="18">
        <f t="shared" si="198"/>
        <v>2</v>
      </c>
      <c r="B54" s="252"/>
      <c r="C54" s="763" t="s">
        <v>22</v>
      </c>
      <c r="D54" s="47" t="e">
        <f t="shared" ref="D54" ca="1" si="338">SUMPRODUCT((MONTH(DatesS)=$A54)*(OFFSET(DatesS,,INDEX(ColS,MATCH($C54,Param,0)))&lt;&gt;0))</f>
        <v>#REF!</v>
      </c>
      <c r="E54" s="135" t="e">
        <f t="shared" ref="E54" ca="1" si="339">SUMPRODUCT((MONTH(DatesS)=$A54)*(OFFSET(DatesS,,INDEX(ColS,MATCH($C54,Param,0)))))</f>
        <v>#REF!</v>
      </c>
      <c r="F54" s="135" t="e">
        <f t="shared" ca="1" si="188"/>
        <v>#REF!</v>
      </c>
      <c r="G54" s="135" t="e">
        <f t="array" aca="1" ref="G54" ca="1">MIN(IF((MONTH(DatesS)=$A54)*(OFFSET(DatesS,,INDEX(ColS,MATCH($C54,Param,0))))&gt;0,OFFSET(DatesS,,INDEX(ColS,MATCH($C54,Param,0)))))</f>
        <v>#REF!</v>
      </c>
      <c r="H54" s="135" t="e">
        <f t="array" aca="1" ref="H54" ca="1">MAX(IF((MONTH(DatesS)=$A54)*(OFFSET(DatesS,,INDEX(ColS,MATCH($C54,Param,0))))&gt;0,OFFSET(DatesS,,INDEX(ColS,MATCH($C54,Param,0)))))</f>
        <v>#REF!</v>
      </c>
      <c r="I54" s="743" t="e">
        <f t="shared" ref="I54" ca="1" si="340">SUMPRODUCT((MONTH(DatesS)=$A54)*(OFFSET(DatesS,,INDEX(ColS,MATCH($C54,Param,0)))&gt;=INDEX(SeuilS,MATCH($C54,Param,0))))</f>
        <v>#REF!</v>
      </c>
      <c r="J54" s="769"/>
      <c r="K54" s="744"/>
      <c r="L54" s="47">
        <f t="shared" ref="L54" ca="1" si="341">SUMPRODUCT((MONTH(DatesD)=$A54)*(OFFSET(DatesD,,INDEX(ColD1,MATCH($C54,Param,0)))&lt;&gt;0))</f>
        <v>4</v>
      </c>
      <c r="M54" s="135">
        <f t="shared" ref="M54" ca="1" si="342">SUMPRODUCT((MONTH(DatesD)=$A54)*(OFFSET(DatesD,,INDEX(ColD1,MATCH($C54,Param,0)))))</f>
        <v>274.8</v>
      </c>
      <c r="N54" s="135">
        <f t="shared" ca="1" si="269"/>
        <v>68.7</v>
      </c>
      <c r="O54" s="135">
        <f t="array" aca="1" ref="O54" ca="1">MIN(IF((MONTH(DatesD)=$A54)*(OFFSET(DatesD,,INDEX(ColD1,MATCH($C54,Param,0))))&gt;0,OFFSET(DatesD,,INDEX(ColD1,MATCH($C54,Param,0)))))</f>
        <v>43.1</v>
      </c>
      <c r="P54" s="135">
        <f t="array" aca="1" ref="P54" ca="1">MAX(IF((MONTH(DatesD)=$A54)*(OFFSET(DatesD,,INDEX(ColD1,MATCH($C54,Param,0))))&gt;0,OFFSET(DatesD,,INDEX(ColD1,MATCH($C54,Param,0)))))</f>
        <v>90.4</v>
      </c>
      <c r="Q54" s="48">
        <f t="shared" ref="Q54" ca="1" si="343">SUMPRODUCT((MONTH(DatesD)=$A54)*(OFFSET(DatesD,,INDEX(ColD1,MATCH($C54,Param,0)))&gt;=INDEX(SeuilD1,MATCH($C54,Param,0))))</f>
        <v>1</v>
      </c>
      <c r="R54" s="32">
        <f t="shared" ref="R54" ca="1" si="344">SUMPRODUCT((MONTH(DatesD)=$A54)*(OFFSET(DatesD,,INDEX(ColD2,MATCH($C54,Param,0)))&lt;&gt;0))</f>
        <v>4</v>
      </c>
      <c r="S54" s="134">
        <f t="shared" ref="S54" ca="1" si="345">SUMPRODUCT((MONTH(DatesD)=$A54)*(OFFSET(DatesD,,INDEX(ColD2,MATCH($C54,Param,0)))))</f>
        <v>1.6189999999999998</v>
      </c>
      <c r="T54" s="134">
        <f t="shared" ca="1" si="273"/>
        <v>0.40474999999999994</v>
      </c>
      <c r="U54" s="134">
        <f t="array" aca="1" ref="U54" ca="1">MIN(IF((MONTH(DatesD)=$A54)*(OFFSET(DatesD,,INDEX(ColD2,MATCH($C54,Param,0))))&gt;0,OFFSET(DatesD,,INDEX(ColD2,MATCH($C54,Param,0)))))</f>
        <v>0.36299999999999999</v>
      </c>
      <c r="V54" s="134">
        <f t="array" aca="1" ref="V54" ca="1">MAX(IF((MONTH(DatesD)=$A54)*(OFFSET(DatesD,,INDEX(ColD2,MATCH($C54,Param,0))))&gt;0,OFFSET(DatesD,,INDEX(ColD2,MATCH($C54,Param,0)))))</f>
        <v>0.49299999999999999</v>
      </c>
      <c r="W54" s="33">
        <f t="shared" ref="W54" ca="1" si="346">SUMPRODUCT((MONTH(DatesD)=$A54)*(OFFSET(DatesD,,INDEX(ColD2,MATCH($C54,Param,0)))&gt;=INDEX(SeuilD2,MATCH($C54,Param,0))))</f>
        <v>0</v>
      </c>
      <c r="X54" s="750"/>
      <c r="Y54" s="751"/>
      <c r="Z54" s="751"/>
      <c r="AA54" s="751"/>
      <c r="AB54" s="751"/>
      <c r="AC54" s="751"/>
      <c r="AD54" s="752"/>
      <c r="AE54" s="808"/>
      <c r="AF54" s="751"/>
      <c r="AG54" s="751"/>
      <c r="AH54" s="751"/>
      <c r="AI54" s="768"/>
      <c r="AJ54" s="809"/>
      <c r="AK54" s="750"/>
      <c r="AL54" s="751"/>
      <c r="AM54" s="751"/>
      <c r="AN54" s="751"/>
      <c r="AO54" s="768"/>
      <c r="AP54" s="752"/>
      <c r="AQ54" s="85" t="e">
        <f t="shared" ca="1" si="184"/>
        <v>#REF!</v>
      </c>
    </row>
    <row r="55" spans="1:43" outlineLevel="2" x14ac:dyDescent="0.25">
      <c r="A55" s="18">
        <f t="shared" si="198"/>
        <v>2</v>
      </c>
      <c r="B55" s="252"/>
      <c r="C55" s="149" t="s">
        <v>47</v>
      </c>
      <c r="D55" s="807" t="e">
        <f t="shared" ref="D55:W55" ca="1" si="347">SUM(D46:D47,D49:D54)</f>
        <v>#REF!</v>
      </c>
      <c r="E55" s="746" t="e">
        <f t="shared" ca="1" si="347"/>
        <v>#REF!</v>
      </c>
      <c r="F55" s="746" t="e">
        <f t="shared" ca="1" si="347"/>
        <v>#REF!</v>
      </c>
      <c r="G55" s="746" t="e">
        <f t="shared" ca="1" si="347"/>
        <v>#REF!</v>
      </c>
      <c r="H55" s="746" t="e">
        <f t="shared" ca="1" si="347"/>
        <v>#REF!</v>
      </c>
      <c r="I55" s="747" t="e">
        <f t="shared" ca="1" si="347"/>
        <v>#REF!</v>
      </c>
      <c r="J55" s="748"/>
      <c r="K55" s="749"/>
      <c r="L55" s="758">
        <f t="shared" ca="1" si="347"/>
        <v>32</v>
      </c>
      <c r="M55" s="746">
        <f t="shared" ca="1" si="347"/>
        <v>603.31100000000004</v>
      </c>
      <c r="N55" s="746">
        <f t="shared" ca="1" si="347"/>
        <v>150.82775000000001</v>
      </c>
      <c r="O55" s="746">
        <f t="shared" ca="1" si="347"/>
        <v>102.43600000000001</v>
      </c>
      <c r="P55" s="746">
        <f t="shared" ca="1" si="347"/>
        <v>194.55800000000002</v>
      </c>
      <c r="Q55" s="761">
        <f t="shared" ca="1" si="347"/>
        <v>2</v>
      </c>
      <c r="R55" s="807">
        <f t="shared" ca="1" si="347"/>
        <v>32</v>
      </c>
      <c r="S55" s="746">
        <f t="shared" ca="1" si="347"/>
        <v>7.8818999999999999</v>
      </c>
      <c r="T55" s="746">
        <f t="shared" ca="1" si="347"/>
        <v>1.970475</v>
      </c>
      <c r="U55" s="746">
        <f t="shared" ca="1" si="347"/>
        <v>1.492</v>
      </c>
      <c r="V55" s="746">
        <f t="shared" ca="1" si="347"/>
        <v>2.5204</v>
      </c>
      <c r="W55" s="810">
        <f t="shared" ca="1" si="347"/>
        <v>0</v>
      </c>
      <c r="X55" s="750"/>
      <c r="Y55" s="751"/>
      <c r="Z55" s="751"/>
      <c r="AA55" s="751"/>
      <c r="AB55" s="751"/>
      <c r="AC55" s="751"/>
      <c r="AD55" s="752"/>
      <c r="AE55" s="808"/>
      <c r="AF55" s="751"/>
      <c r="AG55" s="751"/>
      <c r="AH55" s="751"/>
      <c r="AI55" s="768"/>
      <c r="AJ55" s="809"/>
      <c r="AK55" s="750"/>
      <c r="AL55" s="751"/>
      <c r="AM55" s="751"/>
      <c r="AN55" s="751"/>
      <c r="AO55" s="768"/>
      <c r="AP55" s="752"/>
      <c r="AQ55" s="85" t="e">
        <f t="shared" ca="1" si="184"/>
        <v>#REF!</v>
      </c>
    </row>
    <row r="56" spans="1:43" outlineLevel="2" x14ac:dyDescent="0.25">
      <c r="A56" s="18">
        <f t="shared" si="198"/>
        <v>2</v>
      </c>
      <c r="B56" s="252"/>
      <c r="C56" s="770" t="s">
        <v>101</v>
      </c>
      <c r="D56" s="808"/>
      <c r="E56" s="751"/>
      <c r="F56" s="751"/>
      <c r="G56" s="751"/>
      <c r="H56" s="751"/>
      <c r="I56" s="771"/>
      <c r="J56" s="772"/>
      <c r="K56" s="800"/>
      <c r="L56" s="32">
        <f t="shared" ref="L56" ca="1" si="348">SUMPRODUCT((MONTH(DatesD)=$A56)*(OFFSET(DatesD,,INDEX(ColD1,MATCH($C56,Param,0)))&lt;&gt;0))</f>
        <v>28</v>
      </c>
      <c r="M56" s="134">
        <f t="shared" ref="M56" ca="1" si="349">SUMPRODUCT((MONTH(DatesD)=$A56)*(OFFSET(DatesD,,INDEX(ColD1,MATCH($C56,Param,0)))))</f>
        <v>1208074</v>
      </c>
      <c r="N56" s="134">
        <f t="shared" ref="N56" ca="1" si="350">IF(L56=0,0,M56/L56)</f>
        <v>43145.5</v>
      </c>
      <c r="O56" s="134">
        <f t="array" aca="1" ref="O56" ca="1">MIN(IF((MONTH(DatesD)=$A56)*(OFFSET(DatesD,,INDEX(ColD1,MATCH($C56,Param,0))))&gt;0,OFFSET(DatesD,,INDEX(ColD1,MATCH($C56,Param,0)))))</f>
        <v>43132</v>
      </c>
      <c r="P56" s="134">
        <f t="array" aca="1" ref="P56" ca="1">MAX(IF((MONTH(DatesD)=$A56)*(OFFSET(DatesD,,INDEX(ColD1,MATCH($C56,Param,0))))&gt;0,OFFSET(DatesD,,INDEX(ColD1,MATCH($C56,Param,0)))))</f>
        <v>43159</v>
      </c>
      <c r="Q56" s="33">
        <f t="shared" ref="Q56" ca="1" si="351">SUMPRODUCT((MONTH(DatesD)=$A56)*(OFFSET(DatesD,,INDEX(ColD1,MATCH($C56,Param,0)))&gt;=INDEX(SeuilD1,MATCH($C56,Param,0))))</f>
        <v>28</v>
      </c>
      <c r="R56" s="161">
        <f ca="1">SUMPRODUCT((MONTH(DatesD)=$A56)*(OFFSET(DatesD,,INDEX(ColD2,MATCH($C56,Param,0)))&lt;&gt;0))</f>
        <v>27</v>
      </c>
      <c r="S56" s="134">
        <f t="shared" ref="S56" ca="1" si="352">SUMPRODUCT((MONTH(DatesD)=$A56)*(OFFSET(DatesD,,INDEX(ColD2,MATCH($C56,Param,0)))))</f>
        <v>2229.0741484316354</v>
      </c>
      <c r="T56" s="134">
        <f t="shared" ref="T56:T58" ca="1" si="353">IF(R56=0,0,S56/R56)</f>
        <v>82.558301793764272</v>
      </c>
      <c r="U56" s="162">
        <f t="array" aca="1" ref="U56" ca="1">MIN(IF((MONTH(DatesD)=$A56)*(OFFSET(DatesD,,INDEX(ColD2,MATCH($C56,Param,0))))&gt;0,OFFSET(DatesD,,INDEX(ColD2,MATCH($C56,Param,0)))))</f>
        <v>62.668827660723935</v>
      </c>
      <c r="V56" s="134">
        <f t="array" aca="1" ref="V56" ca="1">MAX(IF((MONTH(DatesD)=$A56)*(OFFSET(DatesD,,INDEX(ColD2,MATCH($C56,Param,0))))&gt;0,OFFSET(DatesD,,INDEX(ColD2,MATCH($C56,Param,0)))))</f>
        <v>94.212147887323937</v>
      </c>
      <c r="W56" s="33">
        <f t="shared" ref="W56" ca="1" si="354">SUMPRODUCT((MONTH(DatesD)=$A56)*(OFFSET(DatesD,,INDEX(ColD2,MATCH($C56,Param,0)))&gt;=INDEX(SeuilD2,MATCH($C56,Param,0))))</f>
        <v>0</v>
      </c>
      <c r="X56" s="750"/>
      <c r="Y56" s="751"/>
      <c r="Z56" s="751"/>
      <c r="AA56" s="751"/>
      <c r="AB56" s="751"/>
      <c r="AC56" s="751"/>
      <c r="AD56" s="752"/>
      <c r="AE56" s="161" t="e">
        <f ca="1">SUMPRODUCT((MONTH(DatesUF)=$A56)*(OFFSET(DatesUF,,INDEX(ColUF2,MATCH($C56,Param,0)))&lt;&gt;0))</f>
        <v>#REF!</v>
      </c>
      <c r="AF56" s="134" t="e">
        <f ca="1">SUMPRODUCT((MONTH(DatesUF)=$A56)*(OFFSET(DatesUF,,INDEX(ColUF2,MATCH($C56,Param,0)))))</f>
        <v>#REF!</v>
      </c>
      <c r="AG56" s="134" t="e">
        <f t="shared" ref="AG56:AG58" ca="1" si="355">IF(AE56=0,0,AF56/AE56)</f>
        <v>#REF!</v>
      </c>
      <c r="AH56" s="134" t="e">
        <f t="array" aca="1" ref="AH56" ca="1">MIN(IF((MONTH(DatesUF)=$A56)*(OFFSET(DatesUF,,INDEX(ColUF2,MATCH($C56,Param,0))))&gt;0,OFFSET(DatesUF,,INDEX(ColUF2,MATCH($C56,Param,0)))))</f>
        <v>#REF!</v>
      </c>
      <c r="AI56" s="134" t="e">
        <f t="array" aca="1" ref="AI56" ca="1">MAX(IF((MONTH(DatesUF)=$A56)*(OFFSET(DatesUF,,INDEX(ColUF2,MATCH($C56,Param,0))))&gt;0,OFFSET(DatesUF,,INDEX(ColUF2,MATCH($C56,Param,0)))))</f>
        <v>#REF!</v>
      </c>
      <c r="AJ56" s="33" t="e">
        <f ca="1">SUMPRODUCT((MONTH(DatesUF)=$A56)*(OFFSET(DatesUF,,INDEX(ColUF2,MATCH($C56,Param,0)))&gt;=INDEX(SeuilUF2,MATCH($C56,Param,0))))</f>
        <v>#REF!</v>
      </c>
      <c r="AK56" s="750"/>
      <c r="AL56" s="751"/>
      <c r="AM56" s="751"/>
      <c r="AN56" s="751"/>
      <c r="AO56" s="768"/>
      <c r="AP56" s="752"/>
      <c r="AQ56" s="85"/>
    </row>
    <row r="57" spans="1:43" outlineLevel="2" x14ac:dyDescent="0.25">
      <c r="A57" s="18">
        <f t="shared" si="198"/>
        <v>2</v>
      </c>
      <c r="B57" s="252"/>
      <c r="C57" s="773" t="s">
        <v>102</v>
      </c>
      <c r="D57" s="808"/>
      <c r="E57" s="751"/>
      <c r="F57" s="751"/>
      <c r="G57" s="751"/>
      <c r="H57" s="751"/>
      <c r="I57" s="771"/>
      <c r="J57" s="774"/>
      <c r="K57" s="801"/>
      <c r="L57" s="750"/>
      <c r="M57" s="751"/>
      <c r="N57" s="751"/>
      <c r="O57" s="751"/>
      <c r="P57" s="751"/>
      <c r="Q57" s="752"/>
      <c r="R57" s="811">
        <f t="shared" ref="R57" ca="1" si="356">SUMPRODUCT((MONTH(DatesD)=$A57)*(OFFSET(DatesD,,INDEX(ColD2,MATCH($C57,Param,0)))&lt;&gt;0))</f>
        <v>27</v>
      </c>
      <c r="S57" s="746">
        <f t="shared" ref="S57" ca="1" si="357">SUMPRODUCT((MONTH(DatesD)=$A57)*(OFFSET(DatesD,,INDEX(ColD2,MATCH($C57,Param,0)))))</f>
        <v>2655.9852542199151</v>
      </c>
      <c r="T57" s="746">
        <f t="shared" ca="1" si="353"/>
        <v>98.369824230367229</v>
      </c>
      <c r="U57" s="775">
        <f t="array" aca="1" ref="U57" ca="1">MIN(IF((MONTH(DatesD)=$A57)*(OFFSET(DatesD,,INDEX(ColD2,MATCH($C57,Param,0))))&gt;0,OFFSET(DatesD,,INDEX(ColD2,MATCH($C57,Param,0)))))</f>
        <v>94.775216138328517</v>
      </c>
      <c r="V57" s="746">
        <f t="array" aca="1" ref="V57" ca="1">MAX(IF((MONTH(DatesD)=$A57)*(OFFSET(DatesD,,INDEX(ColD2,MATCH($C57,Param,0))))&gt;0,OFFSET(DatesD,,INDEX(ColD2,MATCH($C57,Param,0)))))</f>
        <v>99.607835957524713</v>
      </c>
      <c r="W57" s="810">
        <f t="shared" ref="W57" ca="1" si="358">SUMPRODUCT((MONTH(DatesD)=$A57)*(OFFSET(DatesD,,INDEX(ColD2,MATCH($C57,Param,0)))&gt;=INDEX(SeuilD2,MATCH($C57,Param,0))))</f>
        <v>0</v>
      </c>
      <c r="X57" s="750"/>
      <c r="Y57" s="751"/>
      <c r="Z57" s="751"/>
      <c r="AA57" s="751"/>
      <c r="AB57" s="751"/>
      <c r="AC57" s="751"/>
      <c r="AD57" s="752"/>
      <c r="AE57" s="161" t="e">
        <f ca="1">SUMPRODUCT((MONTH(DatesUF)=$A57)*(OFFSET(DatesUF,,INDEX(ColUF2,MATCH($C57,Param,0)))&lt;&gt;0))</f>
        <v>#REF!</v>
      </c>
      <c r="AF57" s="134" t="e">
        <f ca="1">SUMPRODUCT((MONTH(DatesUF)=$A57)*(OFFSET(DatesUF,,INDEX(ColUF2,MATCH($C57,Param,0)))))</f>
        <v>#REF!</v>
      </c>
      <c r="AG57" s="134" t="e">
        <f t="shared" ca="1" si="355"/>
        <v>#REF!</v>
      </c>
      <c r="AH57" s="134" t="e">
        <f t="array" aca="1" ref="AH57" ca="1">MIN(IF((MONTH(DatesUF)=$A57)*(OFFSET(DatesUF,,INDEX(ColUF2,MATCH($C57,Param,0))))&gt;0,OFFSET(DatesUF,,INDEX(ColUF2,MATCH($C57,Param,0)))))</f>
        <v>#REF!</v>
      </c>
      <c r="AI57" s="134" t="e">
        <f t="array" aca="1" ref="AI57" ca="1">MAX(IF((MONTH(DatesUF)=$A57)*(OFFSET(DatesUF,,INDEX(ColUF2,MATCH($C57,Param,0))))&gt;0,OFFSET(DatesUF,,INDEX(ColUF2,MATCH($C57,Param,0)))))</f>
        <v>#REF!</v>
      </c>
      <c r="AJ57" s="33" t="e">
        <f ca="1">SUMPRODUCT((MONTH(DatesUF)=$A57)*(OFFSET(DatesUF,,INDEX(ColUF2,MATCH($C57,Param,0)))&gt;=INDEX(SeuilUF2,MATCH($C57,Param,0))))</f>
        <v>#REF!</v>
      </c>
      <c r="AK57" s="750"/>
      <c r="AL57" s="751"/>
      <c r="AM57" s="751"/>
      <c r="AN57" s="751"/>
      <c r="AO57" s="768"/>
      <c r="AP57" s="752"/>
      <c r="AQ57" s="85"/>
    </row>
    <row r="58" spans="1:43" ht="15.75" outlineLevel="2" thickBot="1" x14ac:dyDescent="0.3">
      <c r="A58" s="18">
        <f t="shared" si="198"/>
        <v>2</v>
      </c>
      <c r="B58" s="253"/>
      <c r="C58" s="156" t="s">
        <v>129</v>
      </c>
      <c r="D58" s="157"/>
      <c r="E58" s="158"/>
      <c r="F58" s="158"/>
      <c r="G58" s="158"/>
      <c r="H58" s="158"/>
      <c r="I58" s="776"/>
      <c r="J58" s="777"/>
      <c r="K58" s="802"/>
      <c r="L58" s="157"/>
      <c r="M58" s="158"/>
      <c r="N58" s="158"/>
      <c r="O58" s="158"/>
      <c r="P58" s="158"/>
      <c r="Q58" s="159"/>
      <c r="R58" s="812">
        <f t="shared" ref="R58" ca="1" si="359">SUMPRODUCT((MONTH(DatesD)=$A58)*(OFFSET(DatesD,,INDEX(ColD2,MATCH($C58,Param,0)))&lt;&gt;0))</f>
        <v>27</v>
      </c>
      <c r="S58" s="813">
        <f t="shared" ref="S58" ca="1" si="360">SUMPRODUCT((MONTH(DatesD)=$A58)*(OFFSET(DatesD,,INDEX(ColD2,MATCH($C58,Param,0)))))</f>
        <v>2664.5452881179431</v>
      </c>
      <c r="T58" s="813">
        <f t="shared" ca="1" si="353"/>
        <v>98.686862522886784</v>
      </c>
      <c r="U58" s="814">
        <f t="array" aca="1" ref="U58" ca="1">MIN(IF((MONTH(DatesD)=$A58)*(OFFSET(DatesD,,INDEX(ColD2,MATCH($C58,Param,0))))&gt;0,OFFSET(DatesD,,INDEX(ColD2,MATCH($C58,Param,0)))))</f>
        <v>97.024767801857593</v>
      </c>
      <c r="V58" s="813">
        <f t="array" aca="1" ref="V58" ca="1">MAX(IF((MONTH(DatesD)=$A58)*(OFFSET(DatesD,,INDEX(ColD2,MATCH($C58,Param,0))))&gt;0,OFFSET(DatesD,,INDEX(ColD2,MATCH($C58,Param,0)))))</f>
        <v>99.674315068493144</v>
      </c>
      <c r="W58" s="815">
        <f t="shared" ref="W58" ca="1" si="361">SUMPRODUCT((MONTH(DatesD)=$A58)*(OFFSET(DatesD,,INDEX(ColD2,MATCH($C58,Param,0)))&gt;=INDEX(SeuilD2,MATCH($C58,Param,0))))</f>
        <v>0</v>
      </c>
      <c r="X58" s="157"/>
      <c r="Y58" s="158"/>
      <c r="Z58" s="158"/>
      <c r="AA58" s="158"/>
      <c r="AB58" s="158"/>
      <c r="AC58" s="158"/>
      <c r="AD58" s="159"/>
      <c r="AE58" s="812" t="e">
        <f ca="1">SUMPRODUCT((MONTH(DatesUF)=$A58)*(OFFSET(DatesUF,,INDEX(ColUF2,MATCH($C58,Param,0)))&lt;&gt;0))</f>
        <v>#REF!</v>
      </c>
      <c r="AF58" s="813" t="e">
        <f ca="1">SUMPRODUCT((MONTH(DatesUF)=$A58)*(OFFSET(DatesUF,,INDEX(ColUF2,MATCH($C58,Param,0)))))</f>
        <v>#REF!</v>
      </c>
      <c r="AG58" s="813" t="e">
        <f t="shared" ca="1" si="355"/>
        <v>#REF!</v>
      </c>
      <c r="AH58" s="813" t="e">
        <f t="array" aca="1" ref="AH58" ca="1">MIN(IF((MONTH(DatesUF)=$A58)*(OFFSET(DatesUF,,INDEX(ColUF2,MATCH($C58,Param,0))))&gt;0,OFFSET(DatesUF,,INDEX(ColUF2,MATCH($C58,Param,0)))))</f>
        <v>#REF!</v>
      </c>
      <c r="AI58" s="813" t="e">
        <f t="array" aca="1" ref="AI58" ca="1">MAX(IF((MONTH(DatesUF)=$A58)*(OFFSET(DatesUF,,INDEX(ColUF2,MATCH($C58,Param,0))))&gt;0,OFFSET(DatesUF,,INDEX(ColUF2,MATCH($C58,Param,0)))))</f>
        <v>#REF!</v>
      </c>
      <c r="AJ58" s="815" t="e">
        <f ca="1">SUMPRODUCT((MONTH(DatesUF)=$A58)*(OFFSET(DatesUF,,INDEX(ColUF2,MATCH($C58,Param,0)))&gt;=INDEX(SeuilUF2,MATCH($C58,Param,0))))</f>
        <v>#REF!</v>
      </c>
      <c r="AK58" s="157"/>
      <c r="AL58" s="158"/>
      <c r="AM58" s="158"/>
      <c r="AN58" s="158"/>
      <c r="AO58" s="158"/>
      <c r="AP58" s="159"/>
      <c r="AQ58" s="85"/>
    </row>
    <row r="59" spans="1:43" ht="15.75" thickBot="1" x14ac:dyDescent="0.3">
      <c r="B59" s="248">
        <f t="shared" ref="B59" si="362">DATE($C$4,A34,1)</f>
        <v>42767</v>
      </c>
      <c r="C59" s="249"/>
      <c r="D59" s="803"/>
      <c r="E59" s="803"/>
      <c r="F59" s="805"/>
      <c r="G59" s="803"/>
      <c r="H59" s="803"/>
      <c r="I59" s="803"/>
      <c r="J59" s="803"/>
      <c r="K59" s="803"/>
      <c r="L59" s="249"/>
      <c r="M59" s="249"/>
      <c r="N59" s="249"/>
      <c r="O59" s="249"/>
      <c r="P59" s="249"/>
      <c r="Q59" s="249"/>
      <c r="R59" s="249"/>
      <c r="S59" s="249"/>
      <c r="T59" s="249"/>
      <c r="U59" s="249"/>
      <c r="V59" s="249"/>
      <c r="W59" s="249"/>
      <c r="X59" s="249"/>
      <c r="Y59" s="249"/>
      <c r="Z59" s="249"/>
      <c r="AA59" s="249"/>
      <c r="AB59" s="249"/>
      <c r="AC59" s="249"/>
      <c r="AD59" s="249"/>
      <c r="AE59" s="249"/>
      <c r="AF59" s="249"/>
      <c r="AG59" s="249"/>
      <c r="AH59" s="249"/>
      <c r="AI59" s="249"/>
      <c r="AJ59" s="249"/>
      <c r="AK59" s="249"/>
      <c r="AL59" s="249"/>
      <c r="AM59" s="249"/>
      <c r="AN59" s="249"/>
      <c r="AO59" s="249"/>
      <c r="AP59" s="250"/>
      <c r="AQ59" s="85">
        <f t="shared" ref="AQ59:AQ82" si="363">SUM(D59+L59+R59+X59+AE59+AK59)</f>
        <v>0</v>
      </c>
    </row>
    <row r="60" spans="1:43" outlineLevel="1" x14ac:dyDescent="0.25">
      <c r="A60" s="18">
        <v>3</v>
      </c>
      <c r="B60" s="251">
        <f t="shared" ref="B60" si="364">DATE($C$4,A60,1)</f>
        <v>42795</v>
      </c>
      <c r="C60" s="54" t="s">
        <v>2</v>
      </c>
      <c r="D60" s="30" t="e">
        <f t="shared" ref="D60" ca="1" si="365">SUMPRODUCT((MONTH(DatesS)=$A60)*(OFFSET(DatesS,,INDEX(ColS,MATCH($C60,Param,0)))&lt;&gt;0))</f>
        <v>#REF!</v>
      </c>
      <c r="E60" s="133" t="e">
        <f t="shared" ref="E60" ca="1" si="366">SUMPRODUCT((MONTH(DatesS)=$A60)*(OFFSET(DatesS,,INDEX(ColS,MATCH($C60,Param,0)))))</f>
        <v>#REF!</v>
      </c>
      <c r="F60" s="133" t="e">
        <f t="shared" ref="F60:F81" ca="1" si="367">IF(D60=0,0,E60/D60)</f>
        <v>#REF!</v>
      </c>
      <c r="G60" s="133" t="e">
        <f t="array" aca="1" ref="G60" ca="1">MIN(IF((MONTH(DatesS)=$A60)*(OFFSET(DatesS,,INDEX(ColS,MATCH($C60,Param,0))))&gt;0,OFFSET(DatesS,,INDEX(ColS,MATCH($C60,Param,0)))))</f>
        <v>#REF!</v>
      </c>
      <c r="H60" s="133" t="e">
        <f t="array" aca="1" ref="H60" ca="1">MAX(IF((MONTH(DatesS)=$A60)*(OFFSET(DatesS,,INDEX(ColS,MATCH($C60,Param,0))))&gt;0,OFFSET(DatesS,,INDEX(ColS,MATCH($C60,Param,0)))))</f>
        <v>#REF!</v>
      </c>
      <c r="I60" s="798" t="e">
        <f t="shared" ref="I60" ca="1" si="368">SUMPRODUCT((MONTH(DatesS)=$A60)*(OFFSET(DatesS,,INDEX(ColS,MATCH($C60,Param,0)))&gt;=INDEX(SeuilS,MATCH($C60,Param,0))))</f>
        <v>#REF!</v>
      </c>
      <c r="J60" s="806"/>
      <c r="K60" s="799"/>
      <c r="L60" s="32">
        <f t="shared" ref="L60" ca="1" si="369">SUMPRODUCT((MONTH(DatesD)=$A60)*(OFFSET(DatesD,,INDEX(ColD1,MATCH($C60,Param,0)))&lt;&gt;0))</f>
        <v>30</v>
      </c>
      <c r="M60" s="134">
        <f t="shared" ref="M60" ca="1" si="370">SUMPRODUCT((MONTH(DatesD)=$A60)*(OFFSET(DatesD,,INDEX(ColD1,MATCH($C60,Param,0)))))</f>
        <v>22051</v>
      </c>
      <c r="N60" s="134">
        <f t="shared" ref="N60:N68" ca="1" si="371">IF(L60=0,0,M60/L60)</f>
        <v>735.0333333333333</v>
      </c>
      <c r="O60" s="134">
        <f t="array" aca="1" ref="O60" ca="1">MIN(IF((MONTH(DatesD)=$A60)*(OFFSET(DatesD,,INDEX(ColD1,MATCH($C60,Param,0))))&gt;0,OFFSET(DatesD,,INDEX(ColD1,MATCH($C60,Param,0)))))</f>
        <v>243</v>
      </c>
      <c r="P60" s="134">
        <f t="array" aca="1" ref="P60" ca="1">MAX(IF((MONTH(DatesD)=$A60)*(OFFSET(DatesD,,INDEX(ColD1,MATCH($C60,Param,0))))&gt;0,OFFSET(DatesD,,INDEX(ColD1,MATCH($C60,Param,0)))))</f>
        <v>978</v>
      </c>
      <c r="Q60" s="33">
        <f t="shared" ref="Q60" ca="1" si="372">SUMPRODUCT((MONTH(DatesD)=$A60)*(OFFSET(DatesD,,INDEX(ColD1,MATCH($C60,Param,0)))&gt;=INDEX(SeuilD1,MATCH($C60,Param,0))))</f>
        <v>0</v>
      </c>
      <c r="R60" s="30">
        <f ca="1">SUMPRODUCT((MONTH(DatesD)=$A60)*(OFFSET(DatesD,,INDEX(ColD2,MATCH($C60,Param,0)))&lt;&gt;0))</f>
        <v>30</v>
      </c>
      <c r="S60" s="133">
        <f ca="1">SUMPRODUCT((MONTH(DatesD)=$A60)*(OFFSET(DatesD,,INDEX(ColD2,MATCH($C60,Param,0)))))</f>
        <v>22051</v>
      </c>
      <c r="T60" s="133">
        <f t="shared" ref="T60:T62" ca="1" si="373">IF(R60=0,0,S60/R60)</f>
        <v>735.0333333333333</v>
      </c>
      <c r="U60" s="133">
        <f t="array" aca="1" ref="U60" ca="1">MIN(IF((MONTH(DatesD)=$A60)*(OFFSET(DatesD,,INDEX(ColD2,MATCH($C60,Param,0))))&gt;0,OFFSET(DatesD,,INDEX(ColD2,MATCH($C60,Param,0)))))</f>
        <v>243</v>
      </c>
      <c r="V60" s="133">
        <f t="array" aca="1" ref="V60" ca="1">MAX(IF((MONTH(DatesD)=$A60)*(OFFSET(DatesD,,INDEX(ColD2,MATCH($C60,Param,0))))&gt;0,OFFSET(DatesD,,INDEX(ColD2,MATCH($C60,Param,0)))))</f>
        <v>978</v>
      </c>
      <c r="W60" s="31">
        <f ca="1">SUMPRODUCT((MONTH(DatesD)=$A60)*(OFFSET(DatesD,,INDEX(ColD2,MATCH($C60,Param,0)))&gt;=INDEX(SeuilD2,MATCH($C60,Param,0))))</f>
        <v>0</v>
      </c>
      <c r="X60" s="30" t="e">
        <f ca="1">SUMPRODUCT((MONTH(DatesUF)=$A60)*(OFFSET(DatesUF,,INDEX(ColUF1,MATCH($C60,Param,0)))&lt;&gt;0))</f>
        <v>#REF!</v>
      </c>
      <c r="Y60" s="133" t="e">
        <f ca="1">SUMPRODUCT((MONTH(DatesUF)=$A60)*(OFFSET(DatesUF,,INDEX(ColUF1,MATCH($C60,Param,0)))))</f>
        <v>#REF!</v>
      </c>
      <c r="Z60" s="133"/>
      <c r="AA60" s="133" t="e">
        <f t="shared" ref="AA60" ca="1" si="374">IF(X60=0,0,Y60/X60)</f>
        <v>#REF!</v>
      </c>
      <c r="AB60" s="133" t="e">
        <f t="array" aca="1" ref="AB60" ca="1">MIN(IF((MONTH(DatesUF)=$A60)*(OFFSET(DatesUF,,INDEX(ColUF1,MATCH($C60,Param,0))))&gt;0,OFFSET(DatesUF,,INDEX(ColUF1,MATCH($C60,Param,0)))))</f>
        <v>#REF!</v>
      </c>
      <c r="AC60" s="133" t="e">
        <f t="array" aca="1" ref="AC60" ca="1">MAX(IF((MONTH(DatesUF)=$A60)*(OFFSET(DatesUF,,INDEX(ColUF1,MATCH($C60,Param,0))))&gt;0,OFFSET(DatesUF,,INDEX(ColUF1,MATCH($C60,Param,0)))))</f>
        <v>#REF!</v>
      </c>
      <c r="AD60" s="31" t="e">
        <f ca="1">SUMPRODUCT((MONTH(DatesUF)=$A60)*(OFFSET(DatesUF,,INDEX(ColUF1,MATCH($C60,Param,0)))&gt;=INDEX(SeuilUF1,MATCH($C60,Param,0))))</f>
        <v>#REF!</v>
      </c>
      <c r="AE60" s="30" t="e">
        <f ca="1">SUMPRODUCT((MONTH(DatesUF)=$A60)*(OFFSET(DatesUF,,INDEX(ColUF2,MATCH($C60,Param,0)))&lt;&gt;0))</f>
        <v>#REF!</v>
      </c>
      <c r="AF60" s="133" t="e">
        <f ca="1">SUMPRODUCT((MONTH(DatesUF)=$A60)*(OFFSET(DatesUF,,INDEX(ColUF2,MATCH($C60,Param,0)))))</f>
        <v>#REF!</v>
      </c>
      <c r="AG60" s="133" t="e">
        <f t="shared" ref="AG60" ca="1" si="375">IF(AE60=0,0,AF60/AE60)</f>
        <v>#REF!</v>
      </c>
      <c r="AH60" s="133" t="e">
        <f t="array" aca="1" ref="AH60" ca="1">MIN(IF((MONTH(DatesUF)=$A60)*(OFFSET(DatesUF,,INDEX(ColUF2,MATCH($C60,Param,0))))&gt;0,OFFSET(DatesUF,,INDEX(ColUF2,MATCH($C60,Param,0)))))</f>
        <v>#REF!</v>
      </c>
      <c r="AI60" s="133" t="e">
        <f t="array" aca="1" ref="AI60" ca="1">MAX(IF((MONTH(DatesUF)=$A60)*(OFFSET(DatesUF,,INDEX(ColUF2,MATCH($C60,Param,0))))&gt;0,OFFSET(DatesUF,,INDEX(ColUF2,MATCH($C60,Param,0)))))</f>
        <v>#REF!</v>
      </c>
      <c r="AJ60" s="31" t="e">
        <f ca="1">SUMPRODUCT((MONTH(DatesUF)=$A60)*(OFFSET(DatesUF,,INDEX(ColUF2,MATCH($C60,Param,0)))&gt;=INDEX(SeuilUF2,MATCH($C60,Param,0))))</f>
        <v>#REF!</v>
      </c>
      <c r="AK60" s="30" t="e">
        <f ca="1">SUMPRODUCT((MONTH(DatesSH)=$A60)*(OFFSET(DatesSH,,INDEX(ColSH,MATCH($C60,Param,0)))&lt;&gt;0))</f>
        <v>#REF!</v>
      </c>
      <c r="AL60" s="133" t="e">
        <f ca="1">SUMPRODUCT((MONTH(DatesSH)=$A60)*(OFFSET(DatesSH,,INDEX(ColSH,MATCH($C60,Param,0)))))</f>
        <v>#REF!</v>
      </c>
      <c r="AM60" s="133" t="e">
        <f t="shared" ref="AM60" ca="1" si="376">IF(AK60=0,0,AL60/AK60)</f>
        <v>#REF!</v>
      </c>
      <c r="AN60" s="133" t="e">
        <f t="array" aca="1" ref="AN60" ca="1">MIN(IF((MONTH(DatesSH)=$A60)*(OFFSET(DatesSH,,INDEX(ColSH,MATCH($C60,Param,0))))&gt;0,OFFSET(DatesSH,,INDEX(ColSH,MATCH($C60,Param,0)))))</f>
        <v>#REF!</v>
      </c>
      <c r="AO60" s="160" t="e">
        <f t="array" aca="1" ref="AO60" ca="1">MAX(IF((MONTH(DatesSH)=$A60)*(OFFSET(DatesSH,,INDEX(ColSH,MATCH($C60,Param,0))))&gt;0,OFFSET(DatesSH,,INDEX(ColSH,MATCH($C60,Param,0)))))</f>
        <v>#REF!</v>
      </c>
      <c r="AP60" s="31" t="e">
        <f ca="1">SUMPRODUCT((MONTH(DatesSH)=$A60)*(OFFSET(DatesSH,,INDEX(ColSH,MATCH($C60,Param,0)))&gt;=INDEX(SeuilSH,MATCH($C60,Param,0))))</f>
        <v>#REF!</v>
      </c>
      <c r="AQ60" s="85" t="e">
        <f t="shared" ca="1" si="363"/>
        <v>#REF!</v>
      </c>
    </row>
    <row r="61" spans="1:43" outlineLevel="1" x14ac:dyDescent="0.25">
      <c r="A61" s="18">
        <f t="shared" ref="A61:A85" si="377">A60</f>
        <v>3</v>
      </c>
      <c r="B61" s="252"/>
      <c r="C61" s="55" t="s">
        <v>1</v>
      </c>
      <c r="D61" s="32" t="e">
        <f t="shared" ref="D61" ca="1" si="378">SUMPRODUCT((MONTH(DatesS)=$A61)*(OFFSET(DatesS,,INDEX(ColS,MATCH($C61,Param,0)))&lt;&gt;0))</f>
        <v>#REF!</v>
      </c>
      <c r="E61" s="134" t="e">
        <f t="shared" ref="E61" ca="1" si="379">SUMPRODUCT((MONTH(DatesS)=$A61)*(OFFSET(DatesS,,INDEX(ColS,MATCH($C61,Param,0)))))</f>
        <v>#REF!</v>
      </c>
      <c r="F61" s="134" t="e">
        <f t="shared" ca="1" si="367"/>
        <v>#REF!</v>
      </c>
      <c r="G61" s="134" t="e">
        <f t="array" aca="1" ref="G61" ca="1">MIN(IF((MONTH(DatesS)=$A61)*(OFFSET(DatesS,,INDEX(ColS,MATCH($C61,Param,0))))&gt;0,OFFSET(DatesS,,INDEX(ColS,MATCH($C61,Param,0)))))</f>
        <v>#REF!</v>
      </c>
      <c r="H61" s="134" t="e">
        <f t="array" aca="1" ref="H61" ca="1">MAX(IF((MONTH(DatesS)=$A61)*(OFFSET(DatesS,,INDEX(ColS,MATCH($C61,Param,0))))&gt;0,OFFSET(DatesS,,INDEX(ColS,MATCH($C61,Param,0)))))</f>
        <v>#REF!</v>
      </c>
      <c r="I61" s="759" t="e">
        <f t="shared" ref="I61" ca="1" si="380">SUMPRODUCT((MONTH(DatesS)=$A61)*(OFFSET(DatesS,,INDEX(ColS,MATCH($C61,Param,0)))&gt;=INDEX(SeuilS,MATCH($C61,Param,0))))</f>
        <v>#REF!</v>
      </c>
      <c r="J61" s="804"/>
      <c r="K61" s="760"/>
      <c r="L61" s="32">
        <f t="shared" ref="L61" ca="1" si="381">SUMPRODUCT((MONTH(DatesD)=$A61)*(OFFSET(DatesD,,INDEX(ColD1,MATCH($C61,Param,0)))&lt;&gt;0))</f>
        <v>30</v>
      </c>
      <c r="M61" s="134">
        <f t="shared" ref="M61" ca="1" si="382">SUMPRODUCT((MONTH(DatesD)=$A61)*(OFFSET(DatesD,,INDEX(ColD1,MATCH($C61,Param,0)))))</f>
        <v>243.19</v>
      </c>
      <c r="N61" s="134">
        <f t="shared" ca="1" si="371"/>
        <v>8.1063333333333336</v>
      </c>
      <c r="O61" s="134">
        <f t="array" aca="1" ref="O61" ca="1">MIN(IF((MONTH(DatesD)=$A61)*(OFFSET(DatesD,,INDEX(ColD1,MATCH($C61,Param,0))))&gt;0,OFFSET(DatesD,,INDEX(ColD1,MATCH($C61,Param,0)))))</f>
        <v>7.5</v>
      </c>
      <c r="P61" s="134">
        <f t="array" aca="1" ref="P61" ca="1">MAX(IF((MONTH(DatesD)=$A61)*(OFFSET(DatesD,,INDEX(ColD1,MATCH($C61,Param,0))))&gt;0,OFFSET(DatesD,,INDEX(ColD1,MATCH($C61,Param,0)))))</f>
        <v>8.9</v>
      </c>
      <c r="Q61" s="33">
        <f t="shared" ref="Q61" ca="1" si="383">SUMPRODUCT((MONTH(DatesD)=$A61)*(OFFSET(DatesD,,INDEX(ColD1,MATCH($C61,Param,0)))&gt;=INDEX(SeuilD1,MATCH($C61,Param,0))))</f>
        <v>0</v>
      </c>
      <c r="R61" s="32">
        <f ca="1">SUMPRODUCT((MONTH(DatesD)=$A61)*(OFFSET(DatesD,,INDEX(ColD2,MATCH($C61,Param,0)))&lt;&gt;0))</f>
        <v>30</v>
      </c>
      <c r="S61" s="134">
        <f ca="1">SUMPRODUCT((MONTH(DatesD)=$A61)*(OFFSET(DatesD,,INDEX(ColD2,MATCH($C61,Param,0)))))</f>
        <v>276.65000000000003</v>
      </c>
      <c r="T61" s="134">
        <f t="shared" ca="1" si="373"/>
        <v>9.2216666666666676</v>
      </c>
      <c r="U61" s="134">
        <f t="array" aca="1" ref="U61" ca="1">MIN(IF((MONTH(DatesD)=$A61)*(OFFSET(DatesD,,INDEX(ColD2,MATCH($C61,Param,0))))&gt;0,OFFSET(DatesD,,INDEX(ColD2,MATCH($C61,Param,0)))))</f>
        <v>8.8000000000000007</v>
      </c>
      <c r="V61" s="134">
        <f t="array" aca="1" ref="V61" ca="1">MAX(IF((MONTH(DatesD)=$A61)*(OFFSET(DatesD,,INDEX(ColD2,MATCH($C61,Param,0))))&gt;0,OFFSET(DatesD,,INDEX(ColD2,MATCH($C61,Param,0)))))</f>
        <v>9.5</v>
      </c>
      <c r="W61" s="33">
        <f ca="1">SUMPRODUCT((MONTH(DatesD)=$A61)*(OFFSET(DatesD,,INDEX(ColD2,MATCH($C61,Param,0)))&gt;=INDEX(SeuilD2,MATCH($C61,Param,0))))</f>
        <v>0</v>
      </c>
      <c r="X61" s="750"/>
      <c r="Y61" s="751"/>
      <c r="Z61" s="751"/>
      <c r="AA61" s="751"/>
      <c r="AB61" s="751"/>
      <c r="AC61" s="751"/>
      <c r="AD61" s="752"/>
      <c r="AE61" s="753"/>
      <c r="AF61" s="754"/>
      <c r="AG61" s="754"/>
      <c r="AH61" s="754"/>
      <c r="AI61" s="754"/>
      <c r="AJ61" s="755"/>
      <c r="AK61" s="750"/>
      <c r="AL61" s="754"/>
      <c r="AM61" s="754"/>
      <c r="AN61" s="754"/>
      <c r="AO61" s="756"/>
      <c r="AP61" s="755"/>
      <c r="AQ61" s="85" t="e">
        <f t="shared" ca="1" si="363"/>
        <v>#REF!</v>
      </c>
    </row>
    <row r="62" spans="1:43" outlineLevel="1" x14ac:dyDescent="0.25">
      <c r="A62" s="18">
        <f t="shared" si="377"/>
        <v>3</v>
      </c>
      <c r="B62" s="252"/>
      <c r="C62" s="757" t="s">
        <v>35</v>
      </c>
      <c r="D62" s="32" t="e">
        <f t="shared" ref="D62" ca="1" si="384">SUMPRODUCT((MONTH(DatesS)=$A62)*(OFFSET(DatesS,,INDEX(ColS,MATCH($C62,Param,0)))&lt;&gt;0))</f>
        <v>#REF!</v>
      </c>
      <c r="E62" s="134" t="e">
        <f t="shared" ref="E62" ca="1" si="385">SUMPRODUCT((MONTH(DatesS)=$A62)*(OFFSET(DatesS,,INDEX(ColS,MATCH($C62,Param,0)))))</f>
        <v>#REF!</v>
      </c>
      <c r="F62" s="134" t="e">
        <f t="shared" ca="1" si="367"/>
        <v>#REF!</v>
      </c>
      <c r="G62" s="134" t="e">
        <f t="array" aca="1" ref="G62" ca="1">MIN(IF((MONTH(DatesS)=$A62)*(OFFSET(DatesS,,INDEX(ColS,MATCH($C62,Param,0))))&gt;0,OFFSET(DatesS,,INDEX(ColS,MATCH($C62,Param,0)))))</f>
        <v>#REF!</v>
      </c>
      <c r="H62" s="134" t="e">
        <f t="array" aca="1" ref="H62" ca="1">MAX(IF((MONTH(DatesS)=$A62)*(OFFSET(DatesS,,INDEX(ColS,MATCH($C62,Param,0))))&gt;0,OFFSET(DatesS,,INDEX(ColS,MATCH($C62,Param,0)))))</f>
        <v>#REF!</v>
      </c>
      <c r="I62" s="759" t="e">
        <f t="shared" ref="I62" ca="1" si="386">SUMPRODUCT((MONTH(DatesS)=$A62)*(OFFSET(DatesS,,INDEX(ColS,MATCH($C62,Param,0)))&gt;=INDEX(SeuilS,MATCH($C62,Param,0))))</f>
        <v>#REF!</v>
      </c>
      <c r="J62" s="804"/>
      <c r="K62" s="760"/>
      <c r="L62" s="32">
        <f t="shared" ref="L62" ca="1" si="387">SUMPRODUCT((MONTH(DatesD)=$A62)*(OFFSET(DatesD,,INDEX(ColD1,MATCH($C62,Param,0)))&lt;&gt;0))</f>
        <v>30</v>
      </c>
      <c r="M62" s="134">
        <f t="shared" ref="M62" ca="1" si="388">SUMPRODUCT((MONTH(DatesD)=$A62)*(OFFSET(DatesD,,INDEX(ColD1,MATCH($C62,Param,0)))))</f>
        <v>46353</v>
      </c>
      <c r="N62" s="134">
        <f t="shared" ca="1" si="371"/>
        <v>1545.1</v>
      </c>
      <c r="O62" s="134">
        <f t="array" aca="1" ref="O62" ca="1">MIN(IF((MONTH(DatesD)=$A62)*(OFFSET(DatesD,,INDEX(ColD1,MATCH($C62,Param,0))))&gt;0,OFFSET(DatesD,,INDEX(ColD1,MATCH($C62,Param,0)))))</f>
        <v>445</v>
      </c>
      <c r="P62" s="134">
        <f t="array" aca="1" ref="P62" ca="1">MAX(IF((MONTH(DatesD)=$A62)*(OFFSET(DatesD,,INDEX(ColD1,MATCH($C62,Param,0))))&gt;0,OFFSET(DatesD,,INDEX(ColD1,MATCH($C62,Param,0)))))</f>
        <v>3624</v>
      </c>
      <c r="Q62" s="33">
        <f t="shared" ref="Q62" ca="1" si="389">SUMPRODUCT((MONTH(DatesD)=$A62)*(OFFSET(DatesD,,INDEX(ColD1,MATCH($C62,Param,0)))&gt;=INDEX(SeuilD1,MATCH($C62,Param,0))))</f>
        <v>0</v>
      </c>
      <c r="R62" s="32">
        <f ca="1">SUMPRODUCT((MONTH(DatesD)=$A62)*(OFFSET(DatesD,,INDEX(ColD2,MATCH($C62,Param,0)))&lt;&gt;0))</f>
        <v>30</v>
      </c>
      <c r="S62" s="134">
        <f ca="1">SUMPRODUCT((MONTH(DatesD)=$A62)*(OFFSET(DatesD,,INDEX(ColD2,MATCH($C62,Param,0)))))</f>
        <v>13943</v>
      </c>
      <c r="T62" s="134">
        <f t="shared" ca="1" si="373"/>
        <v>464.76666666666665</v>
      </c>
      <c r="U62" s="134">
        <f t="array" aca="1" ref="U62" ca="1">MIN(IF((MONTH(DatesD)=$A62)*(OFFSET(DatesD,,INDEX(ColD2,MATCH($C62,Param,0))))&gt;0,OFFSET(DatesD,,INDEX(ColD2,MATCH($C62,Param,0)))))</f>
        <v>120</v>
      </c>
      <c r="V62" s="134">
        <f t="array" aca="1" ref="V62" ca="1">MAX(IF((MONTH(DatesD)=$A62)*(OFFSET(DatesD,,INDEX(ColD2,MATCH($C62,Param,0))))&gt;0,OFFSET(DatesD,,INDEX(ColD2,MATCH($C62,Param,0)))))</f>
        <v>1268</v>
      </c>
      <c r="W62" s="33">
        <f ca="1">SUMPRODUCT((MONTH(DatesD)=$A62)*(OFFSET(DatesD,,INDEX(ColD2,MATCH($C62,Param,0)))&gt;=INDEX(SeuilD2,MATCH($C62,Param,0))))</f>
        <v>0</v>
      </c>
      <c r="X62" s="32" t="e">
        <f ca="1">SUMPRODUCT((MONTH(DatesUF)=$A62)*(OFFSET(DatesUF,,INDEX(ColUF1,MATCH($C62,Param,0)))&lt;&gt;0))</f>
        <v>#REF!</v>
      </c>
      <c r="Y62" s="134" t="e">
        <f ca="1">SUMPRODUCT((MONTH(DatesUF)=$A62)*(OFFSET(DatesUF,,INDEX(ColUF1,MATCH($C62,Param,0)))))</f>
        <v>#REF!</v>
      </c>
      <c r="Z62" s="134"/>
      <c r="AA62" s="134" t="e">
        <f t="shared" ref="AA62" ca="1" si="390">IF(X62=0,0,Y62/X62)</f>
        <v>#REF!</v>
      </c>
      <c r="AB62" s="134" t="e">
        <f t="array" aca="1" ref="AB62" ca="1">MIN(IF((MONTH(DatesUF)=$A62)*(OFFSET(DatesUF,,INDEX(ColUF1,MATCH($C62,Param,0))))&gt;0,OFFSET(DatesUF,,INDEX(ColUF1,MATCH($C62,Param,0)))))</f>
        <v>#REF!</v>
      </c>
      <c r="AC62" s="134" t="e">
        <f t="array" aca="1" ref="AC62" ca="1">MAX(IF((MONTH(DatesUF)=$A62)*(OFFSET(DatesUF,,INDEX(ColUF1,MATCH($C62,Param,0))))&gt;0,OFFSET(DatesUF,,INDEX(ColUF1,MATCH($C62,Param,0)))))</f>
        <v>#REF!</v>
      </c>
      <c r="AD62" s="33" t="e">
        <f ca="1">SUMPRODUCT((MONTH(DatesUF)=$A62)*(OFFSET(DatesUF,,INDEX(ColUF1,MATCH($C62,Param,0)))&gt;=INDEX(SeuilUF1,MATCH($C62,Param,0))))</f>
        <v>#REF!</v>
      </c>
      <c r="AE62" s="807" t="e">
        <f ca="1">SUMPRODUCT((MONTH(DatesUF)=$A62)*(OFFSET(DatesUF,,INDEX(ColUF2,MATCH($C62,Param,0)))&lt;&gt;0))</f>
        <v>#REF!</v>
      </c>
      <c r="AF62" s="746" t="e">
        <f ca="1">SUMPRODUCT((MONTH(DatesUF)=$A62)*(OFFSET(DatesUF,,INDEX(ColUF2,MATCH($C62,Param,0)))))</f>
        <v>#REF!</v>
      </c>
      <c r="AG62" s="746" t="e">
        <f t="shared" ref="AG62" ca="1" si="391">IF(AE62=0,0,AF62/AE62)</f>
        <v>#REF!</v>
      </c>
      <c r="AH62" s="746" t="e">
        <f t="array" aca="1" ref="AH62" ca="1">MIN(IF((MONTH(DatesUF)=$A62)*(OFFSET(DatesUF,,INDEX(ColUF2,MATCH($C62,Param,0))))&gt;0,OFFSET(DatesUF,,INDEX(ColUF2,MATCH($C62,Param,0)))))</f>
        <v>#REF!</v>
      </c>
      <c r="AI62" s="746" t="e">
        <f t="array" aca="1" ref="AI62" ca="1">MAX(IF((MONTH(DatesUF)=$A62)*(OFFSET(DatesUF,,INDEX(ColUF2,MATCH($C62,Param,0))))&gt;0,OFFSET(DatesUF,,INDEX(ColUF2,MATCH($C62,Param,0)))))</f>
        <v>#REF!</v>
      </c>
      <c r="AJ62" s="810" t="e">
        <f ca="1">SUMPRODUCT((MONTH(DatesUF)=$A62)*(OFFSET(DatesUF,,INDEX(ColUF2,MATCH($C62,Param,0)))&gt;=INDEX(SeuilUF2,MATCH($C62,Param,0))))</f>
        <v>#REF!</v>
      </c>
      <c r="AK62" s="32" t="e">
        <f ca="1">SUMPRODUCT((MONTH(DatesSH)=$A62)*(OFFSET(DatesSH,,INDEX(ColSH,MATCH($C62,Param,0)))&lt;&gt;0))</f>
        <v>#REF!</v>
      </c>
      <c r="AL62" s="746" t="e">
        <f ca="1">SUMPRODUCT((MONTH(DatesSH)=$A62)*(OFFSET(DatesSH,,INDEX(ColSH,MATCH($C62,Param,0)))))</f>
        <v>#REF!</v>
      </c>
      <c r="AM62" s="746" t="e">
        <f t="shared" ref="AM62" ca="1" si="392">IF(AK62=0,0,AL62/AK62)</f>
        <v>#REF!</v>
      </c>
      <c r="AN62" s="746" t="e">
        <f t="array" aca="1" ref="AN62" ca="1">MIN(IF((MONTH(DatesSH)=$A62)*(OFFSET(DatesSH,,INDEX(ColSH,MATCH($C62,Param,0))))&gt;0,OFFSET(DatesSH,,INDEX(ColSH,MATCH($C62,Param,0)))))</f>
        <v>#REF!</v>
      </c>
      <c r="AO62" s="762" t="e">
        <f t="array" aca="1" ref="AO62" ca="1">MAX(IF((MONTH(DatesSH)=$A62)*(OFFSET(DatesSH,,INDEX(ColSH,MATCH($C62,Param,0))))&gt;0,OFFSET(DatesSH,,INDEX(ColSH,MATCH($C62,Param,0)))))</f>
        <v>#REF!</v>
      </c>
      <c r="AP62" s="761" t="e">
        <f ca="1">SUMPRODUCT((MONTH(DatesSH)=$A62)*(OFFSET(DatesSH,,INDEX(ColSH,MATCH($C62,Param,0)))&gt;=INDEX(SeuilSH,MATCH($C62,Param,0))))</f>
        <v>#REF!</v>
      </c>
      <c r="AQ62" s="85" t="e">
        <f t="shared" ca="1" si="363"/>
        <v>#REF!</v>
      </c>
    </row>
    <row r="63" spans="1:43" outlineLevel="1" x14ac:dyDescent="0.25">
      <c r="A63" s="18">
        <f t="shared" si="377"/>
        <v>3</v>
      </c>
      <c r="B63" s="252"/>
      <c r="C63" s="763" t="s">
        <v>45</v>
      </c>
      <c r="D63" s="32" t="e">
        <f t="shared" ref="D63" ca="1" si="393">SUMPRODUCT((MONTH(DatesS)=$A63)*(OFFSET(DatesS,,INDEX(ColS,MATCH($C63,Param,0)))&lt;&gt;0))</f>
        <v>#REF!</v>
      </c>
      <c r="E63" s="134" t="e">
        <f t="shared" ref="E63:E64" ca="1" si="394">SUMPRODUCT((MONTH(DatesS)=$A63)*(OFFSET(DatesS,,INDEX(ColS,MATCH($C63,Param,0)))))</f>
        <v>#REF!</v>
      </c>
      <c r="F63" s="134" t="e">
        <f t="shared" ca="1" si="367"/>
        <v>#REF!</v>
      </c>
      <c r="G63" s="134" t="e">
        <f t="array" aca="1" ref="G63" ca="1">MIN(IF((MONTH(DatesS)=$A63)*(OFFSET(DatesS,,INDEX(ColS,MATCH($C63,Param,0))))&gt;0,OFFSET(DatesS,,INDEX(ColS,MATCH($C63,Param,0)))))</f>
        <v>#REF!</v>
      </c>
      <c r="H63" s="134" t="e">
        <f t="array" aca="1" ref="H63" ca="1">MAX(IF((MONTH(DatesS)=$A63)*(OFFSET(DatesS,,INDEX(ColS,MATCH($C63,Param,0))))&gt;0,OFFSET(DatesS,,INDEX(ColS,MATCH($C63,Param,0)))))</f>
        <v>#REF!</v>
      </c>
      <c r="I63" s="759" t="e">
        <f t="shared" ref="I63:K64" ca="1" si="395">SUMPRODUCT((MONTH(DatesS)=$A63)*(OFFSET(DatesS,,INDEX(ColS,MATCH($C63,Param,0)))&gt;=INDEX(SeuilS,MATCH($C63,Param,0))))</f>
        <v>#REF!</v>
      </c>
      <c r="J63" s="804"/>
      <c r="K63" s="760"/>
      <c r="L63" s="32">
        <f t="shared" ref="L63" ca="1" si="396">SUMPRODUCT((MONTH(DatesD)=$A63)*(OFFSET(DatesD,,INDEX(ColD1,MATCH($C63,Param,0)))&lt;&gt;0))</f>
        <v>30</v>
      </c>
      <c r="M63" s="134">
        <f t="shared" ref="M63" ca="1" si="397">SUMPRODUCT((MONTH(DatesD)=$A63)*(OFFSET(DatesD,,INDEX(ColD1,MATCH($C63,Param,0)))))</f>
        <v>21125</v>
      </c>
      <c r="N63" s="134">
        <f t="shared" ca="1" si="371"/>
        <v>704.16666666666663</v>
      </c>
      <c r="O63" s="134">
        <f t="array" aca="1" ref="O63" ca="1">MIN(IF((MONTH(DatesD)=$A63)*(OFFSET(DatesD,,INDEX(ColD1,MATCH($C63,Param,0))))&gt;0,OFFSET(DatesD,,INDEX(ColD1,MATCH($C63,Param,0)))))</f>
        <v>240</v>
      </c>
      <c r="P63" s="134">
        <f t="array" aca="1" ref="P63" ca="1">MAX(IF((MONTH(DatesD)=$A63)*(OFFSET(DatesD,,INDEX(ColD1,MATCH($C63,Param,0))))&gt;0,OFFSET(DatesD,,INDEX(ColD1,MATCH($C63,Param,0)))))</f>
        <v>1609</v>
      </c>
      <c r="Q63" s="33">
        <f t="shared" ref="Q63" ca="1" si="398">SUMPRODUCT((MONTH(DatesD)=$A63)*(OFFSET(DatesD,,INDEX(ColD1,MATCH($C63,Param,0)))&gt;=INDEX(SeuilD1,MATCH($C63,Param,0))))</f>
        <v>0</v>
      </c>
      <c r="R63" s="808"/>
      <c r="S63" s="751"/>
      <c r="T63" s="751"/>
      <c r="U63" s="751"/>
      <c r="V63" s="751"/>
      <c r="W63" s="809"/>
      <c r="X63" s="753"/>
      <c r="Y63" s="754"/>
      <c r="Z63" s="754"/>
      <c r="AA63" s="754"/>
      <c r="AB63" s="754"/>
      <c r="AC63" s="754"/>
      <c r="AD63" s="755"/>
      <c r="AE63" s="753"/>
      <c r="AF63" s="754"/>
      <c r="AG63" s="754"/>
      <c r="AH63" s="754"/>
      <c r="AI63" s="754"/>
      <c r="AJ63" s="755"/>
      <c r="AK63" s="764"/>
      <c r="AL63" s="754"/>
      <c r="AM63" s="754"/>
      <c r="AN63" s="754"/>
      <c r="AO63" s="756"/>
      <c r="AP63" s="755"/>
      <c r="AQ63" s="85" t="e">
        <f t="shared" ca="1" si="363"/>
        <v>#REF!</v>
      </c>
    </row>
    <row r="64" spans="1:43" outlineLevel="1" x14ac:dyDescent="0.25">
      <c r="A64" s="18">
        <f t="shared" si="377"/>
        <v>3</v>
      </c>
      <c r="B64" s="252"/>
      <c r="C64" s="763" t="s">
        <v>95</v>
      </c>
      <c r="D64" s="32" t="e">
        <f ca="1">SUMPRODUCT((MONTH(DatesS)=$A64)*(OFFSET(DatesS,,INDEX(ColS,MATCH($C64,Param,0)))&lt;&gt;0))</f>
        <v>#REF!</v>
      </c>
      <c r="E64" s="134" t="e">
        <f t="shared" ca="1" si="394"/>
        <v>#REF!</v>
      </c>
      <c r="F64" s="134" t="e">
        <f ca="1">IF(D64=0,0,E64/D64)</f>
        <v>#REF!</v>
      </c>
      <c r="G64" s="134" t="e">
        <f t="array" aca="1" ref="G64" ca="1">MIN(IF((MONTH(DatesS)=$A64)*(OFFSET(DatesS,,INDEX(ColS,MATCH($C64,Param,0))))&gt;0,OFFSET(DatesS,,INDEX(ColS,MATCH($C64,Param,0)))))</f>
        <v>#REF!</v>
      </c>
      <c r="H64" s="134" t="e">
        <f t="array" aca="1" ref="H64" ca="1">MAX(IF((MONTH(DatesS)=$A64)*(OFFSET(DatesS,,INDEX(ColS,MATCH($C64,Param,0))))&gt;0,OFFSET(DatesS,,INDEX(ColS,MATCH($C64,Param,0)))))</f>
        <v>#REF!</v>
      </c>
      <c r="I64" s="759" t="e">
        <f t="shared" ca="1" si="395"/>
        <v>#REF!</v>
      </c>
      <c r="J64" s="748" t="e">
        <f t="shared" ref="J64" ca="1" si="399">I64-K64</f>
        <v>#REF!</v>
      </c>
      <c r="K64" s="760" t="e">
        <f t="shared" ca="1" si="395"/>
        <v>#REF!</v>
      </c>
      <c r="L64" s="750"/>
      <c r="M64" s="751"/>
      <c r="N64" s="751"/>
      <c r="O64" s="751"/>
      <c r="P64" s="751"/>
      <c r="Q64" s="752"/>
      <c r="R64" s="765"/>
      <c r="S64" s="766"/>
      <c r="T64" s="766"/>
      <c r="U64" s="766"/>
      <c r="V64" s="766"/>
      <c r="W64" s="767"/>
      <c r="X64" s="753"/>
      <c r="Y64" s="754"/>
      <c r="Z64" s="754"/>
      <c r="AA64" s="754"/>
      <c r="AB64" s="754"/>
      <c r="AC64" s="754"/>
      <c r="AD64" s="755"/>
      <c r="AE64" s="753"/>
      <c r="AF64" s="754"/>
      <c r="AG64" s="754"/>
      <c r="AH64" s="754"/>
      <c r="AI64" s="754"/>
      <c r="AJ64" s="755"/>
      <c r="AK64" s="764"/>
      <c r="AL64" s="754"/>
      <c r="AM64" s="754"/>
      <c r="AN64" s="754"/>
      <c r="AO64" s="756"/>
      <c r="AP64" s="755"/>
      <c r="AQ64" s="85"/>
    </row>
    <row r="65" spans="1:43" outlineLevel="1" x14ac:dyDescent="0.25">
      <c r="A65" s="18">
        <f>A63</f>
        <v>3</v>
      </c>
      <c r="B65" s="252"/>
      <c r="C65" s="763" t="s">
        <v>3</v>
      </c>
      <c r="D65" s="32" t="e">
        <f t="shared" ref="D65" ca="1" si="400">SUMPRODUCT((MONTH(DatesS)=$A65)*(OFFSET(DatesS,,INDEX(ColS,MATCH($C65,Param,0)))&lt;&gt;0))</f>
        <v>#REF!</v>
      </c>
      <c r="E65" s="134" t="e">
        <f t="shared" ref="E65" ca="1" si="401">SUMPRODUCT((MONTH(DatesS)=$A65)*(OFFSET(DatesS,,INDEX(ColS,MATCH($C65,Param,0)))))</f>
        <v>#REF!</v>
      </c>
      <c r="F65" s="134" t="e">
        <f t="shared" ca="1" si="367"/>
        <v>#REF!</v>
      </c>
      <c r="G65" s="134" t="e">
        <f t="array" aca="1" ref="G65" ca="1">MIN(IF((MONTH(DatesS)=$A65)*(OFFSET(DatesS,,INDEX(ColS,MATCH($C65,Param,0))))&gt;0,OFFSET(DatesS,,INDEX(ColS,MATCH($C65,Param,0)))))</f>
        <v>#REF!</v>
      </c>
      <c r="H65" s="134" t="e">
        <f t="array" aca="1" ref="H65" ca="1">MAX(IF((MONTH(DatesS)=$A65)*(OFFSET(DatesS,,INDEX(ColS,MATCH($C65,Param,0))))&gt;0,OFFSET(DatesS,,INDEX(ColS,MATCH($C65,Param,0)))))</f>
        <v>#REF!</v>
      </c>
      <c r="I65" s="759" t="e">
        <f t="shared" ref="I65" ca="1" si="402">SUMPRODUCT((MONTH(DatesS)=$A65)*(OFFSET(DatesS,,INDEX(ColS,MATCH($C65,Param,0)))&gt;=INDEX(SeuilS,MATCH($C65,Param,0))))</f>
        <v>#REF!</v>
      </c>
      <c r="J65" s="804"/>
      <c r="K65" s="760"/>
      <c r="L65" s="32">
        <f t="shared" ref="L65" ca="1" si="403">SUMPRODUCT((MONTH(DatesD)=$A65)*(OFFSET(DatesD,,INDEX(ColD1,MATCH($C65,Param,0)))&lt;&gt;0))</f>
        <v>30</v>
      </c>
      <c r="M65" s="134">
        <f t="shared" ref="M65" ca="1" si="404">SUMPRODUCT((MONTH(DatesD)=$A65)*(OFFSET(DatesD,,INDEX(ColD1,MATCH($C65,Param,0)))))</f>
        <v>28928.103653495935</v>
      </c>
      <c r="N65" s="134">
        <f t="shared" ca="1" si="371"/>
        <v>964.27012178319785</v>
      </c>
      <c r="O65" s="134">
        <f t="array" aca="1" ref="O65" ca="1">MIN(IF((MONTH(DatesD)=$A65)*(OFFSET(DatesD,,INDEX(ColD1,MATCH($C65,Param,0))))&gt;0,OFFSET(DatesD,,INDEX(ColD1,MATCH($C65,Param,0)))))</f>
        <v>268.00000000000011</v>
      </c>
      <c r="P65" s="134">
        <f t="array" aca="1" ref="P65" ca="1">MAX(IF((MONTH(DatesD)=$A65)*(OFFSET(DatesD,,INDEX(ColD1,MATCH($C65,Param,0))))&gt;0,OFFSET(DatesD,,INDEX(ColD1,MATCH($C65,Param,0)))))</f>
        <v>3279.9999999999995</v>
      </c>
      <c r="Q65" s="33">
        <f t="shared" ref="Q65" ca="1" si="405">SUMPRODUCT((MONTH(DatesD)=$A65)*(OFFSET(DatesD,,INDEX(ColD1,MATCH($C65,Param,0)))&gt;=INDEX(SeuilD1,MATCH($C65,Param,0))))</f>
        <v>0</v>
      </c>
      <c r="R65" s="32">
        <f ca="1">SUMPRODUCT((MONTH(DatesD)=$A65)*(OFFSET(DatesD,,INDEX(ColD2,MATCH($C65,Param,0)))&lt;&gt;0))</f>
        <v>30</v>
      </c>
      <c r="S65" s="134">
        <f ca="1">SUMPRODUCT((MONTH(DatesD)=$A65)*(OFFSET(DatesD,,INDEX(ColD2,MATCH($C65,Param,0)))))</f>
        <v>939.10361067503914</v>
      </c>
      <c r="T65" s="134">
        <f t="shared" ref="T65:T68" ca="1" si="406">IF(R65=0,0,S65/R65)</f>
        <v>31.30345368916797</v>
      </c>
      <c r="U65" s="134">
        <f t="array" aca="1" ref="U65" ca="1">MIN(IF((MONTH(DatesD)=$A65)*(OFFSET(DatesD,,INDEX(ColD2,MATCH($C65,Param,0))))&gt;0,OFFSET(DatesD,,INDEX(ColD2,MATCH($C65,Param,0)))))</f>
        <v>15</v>
      </c>
      <c r="V65" s="134">
        <f t="array" aca="1" ref="V65" ca="1">MAX(IF((MONTH(DatesD)=$A65)*(OFFSET(DatesD,,INDEX(ColD2,MATCH($C65,Param,0))))&gt;0,OFFSET(DatesD,,INDEX(ColD2,MATCH($C65,Param,0)))))</f>
        <v>75.510204081632708</v>
      </c>
      <c r="W65" s="33">
        <f ca="1">SUMPRODUCT((MONTH(DatesD)=$A65)*(OFFSET(DatesD,,INDEX(ColD2,MATCH($C65,Param,0)))&gt;=INDEX(SeuilD2,MATCH($C65,Param,0))))</f>
        <v>2</v>
      </c>
      <c r="X65" s="758" t="e">
        <f ca="1">SUMPRODUCT((MONTH(DatesUF)=$A65)*(OFFSET(DatesUF,,INDEX(ColUF1,MATCH($C65,Param,0)))&lt;&gt;0))</f>
        <v>#REF!</v>
      </c>
      <c r="Y65" s="746" t="e">
        <f ca="1">SUMPRODUCT((MONTH(DatesUF)=$A65)*(OFFSET(DatesUF,,INDEX(ColUF1,MATCH($C65,Param,0)))))</f>
        <v>#REF!</v>
      </c>
      <c r="Z65" s="746"/>
      <c r="AA65" s="746" t="e">
        <f t="shared" ref="AA65" ca="1" si="407">IF(X65=0,0,Y65/X65)</f>
        <v>#REF!</v>
      </c>
      <c r="AB65" s="746" t="e">
        <f t="array" aca="1" ref="AB65" ca="1">MIN(IF((MONTH(DatesUF)=$A65)*(OFFSET(DatesUF,,INDEX(ColUF1,MATCH($C65,Param,0))))&gt;0,OFFSET(DatesUF,,INDEX(ColUF1,MATCH($C65,Param,0)))))</f>
        <v>#REF!</v>
      </c>
      <c r="AC65" s="746" t="e">
        <f t="array" aca="1" ref="AC65" ca="1">MAX(IF((MONTH(DatesUF)=$A65)*(OFFSET(DatesUF,,INDEX(ColUF1,MATCH($C65,Param,0))))&gt;0,OFFSET(DatesUF,,INDEX(ColUF1,MATCH($C65,Param,0)))))</f>
        <v>#REF!</v>
      </c>
      <c r="AD65" s="761" t="e">
        <f ca="1">SUMPRODUCT((MONTH(DatesUF)=$A65)*(OFFSET(DatesUF,,INDEX(ColUF1,MATCH($C65,Param,0)))&gt;=INDEX(SeuilUF1,MATCH($C65,Param,0))))</f>
        <v>#REF!</v>
      </c>
      <c r="AE65" s="807" t="e">
        <f ca="1">SUMPRODUCT((MONTH(DatesUF)=$A65)*(OFFSET(DatesUF,,INDEX(ColUF2,MATCH($C65,Param,0)))&lt;&gt;0))</f>
        <v>#REF!</v>
      </c>
      <c r="AF65" s="746" t="e">
        <f ca="1">SUMPRODUCT((MONTH(DatesUF)=$A65)*(OFFSET(DatesUF,,INDEX(ColUF2,MATCH($C65,Param,0)))))</f>
        <v>#REF!</v>
      </c>
      <c r="AG65" s="746" t="e">
        <f t="shared" ref="AG65:AG68" ca="1" si="408">IF(AE65=0,0,AF65/AE65)</f>
        <v>#REF!</v>
      </c>
      <c r="AH65" s="746" t="e">
        <f t="array" aca="1" ref="AH65" ca="1">MIN(IF((MONTH(DatesUF)=$A65)*(OFFSET(DatesUF,,INDEX(ColUF2,MATCH($C65,Param,0))))&gt;0,OFFSET(DatesUF,,INDEX(ColUF2,MATCH($C65,Param,0)))))</f>
        <v>#REF!</v>
      </c>
      <c r="AI65" s="746" t="e">
        <f t="array" aca="1" ref="AI65" ca="1">MAX(IF((MONTH(DatesUF)=$A65)*(OFFSET(DatesUF,,INDEX(ColUF2,MATCH($C65,Param,0))))&gt;0,OFFSET(DatesUF,,INDEX(ColUF2,MATCH($C65,Param,0)))))</f>
        <v>#REF!</v>
      </c>
      <c r="AJ65" s="810" t="e">
        <f t="shared" ref="AJ65" ca="1" si="409">SUMPRODUCT((MONTH(DatesUF)=$A65)*(OFFSET(DatesUF,,INDEX(ColUF2,MATCH($C65,Param,0)))&gt;=INDEX(SeuilUF2,MATCH($C65,Param,0))))</f>
        <v>#REF!</v>
      </c>
      <c r="AK65" s="758" t="e">
        <f ca="1">SUMPRODUCT((MONTH(DatesSH)=$A65)*(OFFSET(DatesSH,,INDEX(ColSH,MATCH($C65,Param,0)))&lt;&gt;0))</f>
        <v>#REF!</v>
      </c>
      <c r="AL65" s="746" t="e">
        <f ca="1">SUMPRODUCT((MONTH(DatesSH)=$A65)*(OFFSET(DatesSH,,INDEX(ColSH,MATCH($C65,Param,0)))))</f>
        <v>#REF!</v>
      </c>
      <c r="AM65" s="746" t="e">
        <f t="shared" ref="AM65" ca="1" si="410">IF(AK65=0,0,AL65/AK65)</f>
        <v>#REF!</v>
      </c>
      <c r="AN65" s="746" t="e">
        <f t="array" aca="1" ref="AN65" ca="1">MIN(IF((MONTH(DatesSH)=$A65)*(OFFSET(DatesSH,,INDEX(ColSH,MATCH($C65,Param,0))))&gt;0,OFFSET(DatesSH,,INDEX(ColSH,MATCH($C65,Param,0)))))</f>
        <v>#REF!</v>
      </c>
      <c r="AO65" s="762" t="e">
        <f t="array" aca="1" ref="AO65" ca="1">MAX(IF((MONTH(DatesSH)=$A65)*(OFFSET(DatesSH,,INDEX(ColSH,MATCH($C65,Param,0))))&gt;0,OFFSET(DatesSH,,INDEX(ColSH,MATCH($C65,Param,0)))))</f>
        <v>#REF!</v>
      </c>
      <c r="AP65" s="761" t="e">
        <f ca="1">SUMPRODUCT((MONTH(DatesSH)=$A65)*(OFFSET(DatesSH,,INDEX(ColSH,MATCH($C65,Param,0)))&gt;=INDEX(SeuilSH,MATCH($C65,Param,0))))</f>
        <v>#REF!</v>
      </c>
      <c r="AQ65" s="85" t="e">
        <f t="shared" ca="1" si="363"/>
        <v>#REF!</v>
      </c>
    </row>
    <row r="66" spans="1:43" outlineLevel="1" x14ac:dyDescent="0.25">
      <c r="A66" s="18">
        <f t="shared" si="377"/>
        <v>3</v>
      </c>
      <c r="B66" s="252"/>
      <c r="C66" s="763" t="s">
        <v>98</v>
      </c>
      <c r="D66" s="32" t="e">
        <f t="shared" ref="D66" ca="1" si="411">SUMPRODUCT((MONTH(DatesS)=$A66)*(OFFSET(DatesS,,INDEX(ColS,MATCH($C66,Param,0)))&lt;&gt;0))</f>
        <v>#REF!</v>
      </c>
      <c r="E66" s="134" t="e">
        <f t="shared" ref="E66" ca="1" si="412">SUMPRODUCT((MONTH(DatesS)=$A66)*(OFFSET(DatesS,,INDEX(ColS,MATCH($C66,Param,0)))))</f>
        <v>#REF!</v>
      </c>
      <c r="F66" s="134" t="e">
        <f t="shared" ca="1" si="367"/>
        <v>#REF!</v>
      </c>
      <c r="G66" s="134" t="e">
        <f t="array" aca="1" ref="G66" ca="1">MIN(IF((MONTH(DatesS)=$A66)*(OFFSET(DatesS,,INDEX(ColS,MATCH($C66,Param,0))))&gt;0,OFFSET(DatesS,,INDEX(ColS,MATCH($C66,Param,0)))))</f>
        <v>#REF!</v>
      </c>
      <c r="H66" s="134" t="e">
        <f t="array" aca="1" ref="H66" ca="1">MAX(IF((MONTH(DatesS)=$A66)*(OFFSET(DatesS,,INDEX(ColS,MATCH($C66,Param,0))))&gt;0,OFFSET(DatesS,,INDEX(ColS,MATCH($C66,Param,0)))))</f>
        <v>#REF!</v>
      </c>
      <c r="I66" s="759" t="e">
        <f t="shared" ref="I66" ca="1" si="413">SUMPRODUCT((MONTH(DatesS)=$A66)*(OFFSET(DatesS,,INDEX(ColS,MATCH($C66,Param,0)))&gt;=INDEX(SeuilS,MATCH($C66,Param,0))))</f>
        <v>#REF!</v>
      </c>
      <c r="J66" s="804"/>
      <c r="K66" s="760"/>
      <c r="L66" s="32">
        <f t="shared" ref="L66" ca="1" si="414">SUMPRODUCT((MONTH(DatesD)=$A66)*(OFFSET(DatesD,,INDEX(ColD1,MATCH($C66,Param,0)))&lt;&gt;0))</f>
        <v>30</v>
      </c>
      <c r="M66" s="134">
        <f t="shared" ref="M66" ca="1" si="415">SUMPRODUCT((MONTH(DatesD)=$A66)*(OFFSET(DatesD,,INDEX(ColD1,MATCH($C66,Param,0)))))</f>
        <v>951.14</v>
      </c>
      <c r="N66" s="134">
        <f t="shared" ca="1" si="371"/>
        <v>31.704666666666665</v>
      </c>
      <c r="O66" s="134">
        <f t="array" aca="1" ref="O66" ca="1">MIN(IF((MONTH(DatesD)=$A66)*(OFFSET(DatesD,,INDEX(ColD1,MATCH($C66,Param,0))))&gt;0,OFFSET(DatesD,,INDEX(ColD1,MATCH($C66,Param,0)))))</f>
        <v>10.049999999999999</v>
      </c>
      <c r="P66" s="134">
        <f t="array" aca="1" ref="P66" ca="1">MAX(IF((MONTH(DatesD)=$A66)*(OFFSET(DatesD,,INDEX(ColD1,MATCH($C66,Param,0))))&gt;0,OFFSET(DatesD,,INDEX(ColD1,MATCH($C66,Param,0)))))</f>
        <v>90.399999999999991</v>
      </c>
      <c r="Q66" s="33">
        <f t="shared" ref="Q66" ca="1" si="416">SUMPRODUCT((MONTH(DatesD)=$A66)*(OFFSET(DatesD,,INDEX(ColD1,MATCH($C66,Param,0)))&gt;=INDEX(SeuilD1,MATCH($C66,Param,0))))</f>
        <v>0</v>
      </c>
      <c r="R66" s="32">
        <f ca="1">SUMPRODUCT((MONTH(DatesD)=$A66)*(OFFSET(DatesD,,INDEX(ColD2,MATCH($C66,Param,0)))&lt;&gt;0))</f>
        <v>30</v>
      </c>
      <c r="S66" s="134">
        <f ca="1">SUMPRODUCT((MONTH(DatesD)=$A66)*(OFFSET(DatesD,,INDEX(ColD2,MATCH($C66,Param,0)))))</f>
        <v>23.728999999999996</v>
      </c>
      <c r="T66" s="134">
        <f t="shared" ca="1" si="406"/>
        <v>0.79096666666666648</v>
      </c>
      <c r="U66" s="134">
        <f t="array" aca="1" ref="U66" ca="1">MIN(IF((MONTH(DatesD)=$A66)*(OFFSET(DatesD,,INDEX(ColD2,MATCH($C66,Param,0))))&gt;0,OFFSET(DatesD,,INDEX(ColD2,MATCH($C66,Param,0)))))</f>
        <v>0.39700000000000002</v>
      </c>
      <c r="V66" s="134">
        <f t="array" aca="1" ref="V66" ca="1">MAX(IF((MONTH(DatesD)=$A66)*(OFFSET(DatesD,,INDEX(ColD2,MATCH($C66,Param,0))))&gt;0,OFFSET(DatesD,,INDEX(ColD2,MATCH($C66,Param,0)))))</f>
        <v>1.68</v>
      </c>
      <c r="W66" s="33">
        <f ca="1">SUMPRODUCT((MONTH(DatesD)=$A66)*(OFFSET(DatesD,,INDEX(ColD2,MATCH($C66,Param,0)))&gt;=INDEX(SeuilD2,MATCH($C66,Param,0))))</f>
        <v>0</v>
      </c>
      <c r="X66" s="750"/>
      <c r="Y66" s="751"/>
      <c r="Z66" s="751"/>
      <c r="AA66" s="751"/>
      <c r="AB66" s="751"/>
      <c r="AC66" s="751"/>
      <c r="AD66" s="752"/>
      <c r="AE66" s="32" t="e">
        <f ca="1">SUMPRODUCT((MONTH(DatesUF)=$A66)*(OFFSET(DatesUF,,INDEX(ColUF2,MATCH($C66,Param,0)))&lt;&gt;0))</f>
        <v>#REF!</v>
      </c>
      <c r="AF66" s="134" t="e">
        <f ca="1">SUMPRODUCT((MONTH(DatesUF)=$A66)*(OFFSET(DatesUF,,INDEX(ColUF2,MATCH($C66,Param,0)))))</f>
        <v>#REF!</v>
      </c>
      <c r="AG66" s="134" t="e">
        <f t="shared" ca="1" si="408"/>
        <v>#REF!</v>
      </c>
      <c r="AH66" s="134" t="e">
        <f t="array" aca="1" ref="AH66" ca="1">MIN(IF((MONTH(DatesUF)=$A66)*(OFFSET(DatesUF,,INDEX(ColUF2,MATCH($C66,Param,0))))&gt;0,OFFSET(DatesUF,,INDEX(ColUF2,MATCH($C66,Param,0)))))</f>
        <v>#REF!</v>
      </c>
      <c r="AI66" s="134" t="e">
        <f t="array" aca="1" ref="AI66" ca="1">MAX(IF((MONTH(DatesUF)=$A66)*(OFFSET(DatesUF,,INDEX(ColUF2,MATCH($C66,Param,0))))&gt;0,OFFSET(DatesUF,,INDEX(ColUF2,MATCH($C66,Param,0)))))</f>
        <v>#REF!</v>
      </c>
      <c r="AJ66" s="33" t="e">
        <f t="shared" ref="AJ66" ca="1" si="417">SUMPRODUCT((MONTH(DatesUF)=$A66)*(OFFSET(DatesUF,,INDEX(ColUF2,MATCH($C66,Param,0)))&gt;=INDEX(SeuilUF2,MATCH($C66,Param,0))))</f>
        <v>#REF!</v>
      </c>
      <c r="AK66" s="750"/>
      <c r="AL66" s="751"/>
      <c r="AM66" s="751"/>
      <c r="AN66" s="751"/>
      <c r="AO66" s="768"/>
      <c r="AP66" s="752"/>
      <c r="AQ66" s="85" t="e">
        <f t="shared" ca="1" si="363"/>
        <v>#REF!</v>
      </c>
    </row>
    <row r="67" spans="1:43" outlineLevel="1" x14ac:dyDescent="0.25">
      <c r="A67" s="18">
        <f>A65</f>
        <v>3</v>
      </c>
      <c r="B67" s="252"/>
      <c r="C67" s="763" t="s">
        <v>80</v>
      </c>
      <c r="D67" s="32" t="e">
        <f t="shared" ref="D67:D68" ca="1" si="418">SUMPRODUCT((MONTH(DatesS)=$A67)*(OFFSET(DatesS,,INDEX(ColS,MATCH($C67,Param,0)))&lt;&gt;0))</f>
        <v>#REF!</v>
      </c>
      <c r="E67" s="134" t="e">
        <f t="shared" ref="E67:E68" ca="1" si="419">SUMPRODUCT((MONTH(DatesS)=$A67)*(OFFSET(DatesS,,INDEX(ColS,MATCH($C67,Param,0)))))</f>
        <v>#REF!</v>
      </c>
      <c r="F67" s="134" t="e">
        <f t="shared" ref="F67" ca="1" si="420">IF(D67=0,0,E67/D67)</f>
        <v>#REF!</v>
      </c>
      <c r="G67" s="134" t="e">
        <f t="array" aca="1" ref="G67" ca="1">MIN(IF((MONTH(DatesS)=$A67)*(OFFSET(DatesS,,INDEX(ColS,MATCH($C67,Param,0))))&gt;0,OFFSET(DatesS,,INDEX(ColS,MATCH($C67,Param,0)))))</f>
        <v>#REF!</v>
      </c>
      <c r="H67" s="134" t="e">
        <f t="array" aca="1" ref="H67" ca="1">MAX(IF((MONTH(DatesS)=$A67)*(OFFSET(DatesS,,INDEX(ColS,MATCH($C67,Param,0))))&gt;0,OFFSET(DatesS,,INDEX(ColS,MATCH($C67,Param,0)))))</f>
        <v>#REF!</v>
      </c>
      <c r="I67" s="759" t="e">
        <f t="shared" ref="I67:I68" ca="1" si="421">SUMPRODUCT((MONTH(DatesS)=$A67)*(OFFSET(DatesS,,INDEX(ColS,MATCH($C67,Param,0)))&gt;=INDEX(SeuilS,MATCH($C67,Param,0))))</f>
        <v>#REF!</v>
      </c>
      <c r="J67" s="804"/>
      <c r="K67" s="760"/>
      <c r="L67" s="750"/>
      <c r="M67" s="751"/>
      <c r="N67" s="751"/>
      <c r="O67" s="751"/>
      <c r="P67" s="751"/>
      <c r="Q67" s="752"/>
      <c r="R67" s="808"/>
      <c r="S67" s="751"/>
      <c r="T67" s="751"/>
      <c r="U67" s="751"/>
      <c r="V67" s="751"/>
      <c r="W67" s="809"/>
      <c r="X67" s="750"/>
      <c r="Y67" s="751"/>
      <c r="Z67" s="751"/>
      <c r="AA67" s="751"/>
      <c r="AB67" s="751"/>
      <c r="AC67" s="751"/>
      <c r="AD67" s="752"/>
      <c r="AE67" s="808"/>
      <c r="AF67" s="751"/>
      <c r="AG67" s="751"/>
      <c r="AH67" s="751"/>
      <c r="AI67" s="751"/>
      <c r="AJ67" s="809" t="e">
        <f t="shared" ref="AJ67:AJ68" ca="1" si="422">SUMPRODUCT((MONTH(DatesUF)=$A67)*(OFFSET(DatesUF,,INDEX(ColUF2,MATCH($C67,Param,0)))&gt;=INDEX(SeuilUF2,MATCH($C67,Param,0))))</f>
        <v>#REF!</v>
      </c>
      <c r="AK67" s="750"/>
      <c r="AL67" s="751"/>
      <c r="AM67" s="751"/>
      <c r="AN67" s="751"/>
      <c r="AO67" s="768"/>
      <c r="AP67" s="752"/>
      <c r="AQ67" s="85"/>
    </row>
    <row r="68" spans="1:43" outlineLevel="1" x14ac:dyDescent="0.25">
      <c r="A68" s="18">
        <f>A66</f>
        <v>3</v>
      </c>
      <c r="B68" s="252"/>
      <c r="C68" s="763" t="s">
        <v>41</v>
      </c>
      <c r="D68" s="32" t="e">
        <f t="shared" ca="1" si="418"/>
        <v>#REF!</v>
      </c>
      <c r="E68" s="134" t="e">
        <f t="shared" ca="1" si="419"/>
        <v>#REF!</v>
      </c>
      <c r="F68" s="134" t="e">
        <f t="shared" ca="1" si="367"/>
        <v>#REF!</v>
      </c>
      <c r="G68" s="134" t="e">
        <f t="array" aca="1" ref="G68" ca="1">MIN(IF((MONTH(DatesS)=$A68)*(OFFSET(DatesS,,INDEX(ColS,MATCH($C68,Param,0))))&gt;0,OFFSET(DatesS,,INDEX(ColS,MATCH($C68,Param,0)))))</f>
        <v>#REF!</v>
      </c>
      <c r="H68" s="134" t="e">
        <f t="array" aca="1" ref="H68" ca="1">MAX(IF((MONTH(DatesS)=$A68)*(OFFSET(DatesS,,INDEX(ColS,MATCH($C68,Param,0))))&gt;0,OFFSET(DatesS,,INDEX(ColS,MATCH($C68,Param,0)))))</f>
        <v>#REF!</v>
      </c>
      <c r="I68" s="759" t="e">
        <f t="shared" ca="1" si="421"/>
        <v>#REF!</v>
      </c>
      <c r="J68" s="804"/>
      <c r="K68" s="760"/>
      <c r="L68" s="32">
        <f t="shared" ref="L68" ca="1" si="423">SUMPRODUCT((MONTH(DatesD)=$A68)*(OFFSET(DatesD,,INDEX(ColD1,MATCH($C68,Param,0)))&lt;&gt;0))</f>
        <v>4</v>
      </c>
      <c r="M68" s="134">
        <f t="shared" ref="M68" ca="1" si="424">SUMPRODUCT((MONTH(DatesD)=$A68)*(OFFSET(DatesD,,INDEX(ColD1,MATCH($C68,Param,0)))))</f>
        <v>144.80000000000001</v>
      </c>
      <c r="N68" s="134">
        <f t="shared" ca="1" si="371"/>
        <v>36.200000000000003</v>
      </c>
      <c r="O68" s="134">
        <f t="array" aca="1" ref="O68" ca="1">MIN(IF((MONTH(DatesD)=$A68)*(OFFSET(DatesD,,INDEX(ColD1,MATCH($C68,Param,0))))&gt;0,OFFSET(DatesD,,INDEX(ColD1,MATCH($C68,Param,0)))))</f>
        <v>20</v>
      </c>
      <c r="P68" s="134">
        <f t="array" aca="1" ref="P68" ca="1">MAX(IF((MONTH(DatesD)=$A68)*(OFFSET(DatesD,,INDEX(ColD1,MATCH($C68,Param,0))))&gt;0,OFFSET(DatesD,,INDEX(ColD1,MATCH($C68,Param,0)))))</f>
        <v>61.6</v>
      </c>
      <c r="Q68" s="33">
        <f t="shared" ref="Q68" ca="1" si="425">SUMPRODUCT((MONTH(DatesD)=$A68)*(OFFSET(DatesD,,INDEX(ColD1,MATCH($C68,Param,0)))&gt;=INDEX(SeuilD1,MATCH($C68,Param,0))))</f>
        <v>0</v>
      </c>
      <c r="R68" s="32">
        <f ca="1">SUMPRODUCT((MONTH(DatesD)=$A68)*(OFFSET(DatesD,,INDEX(ColD2,MATCH($C68,Param,0)))&lt;&gt;0))</f>
        <v>4</v>
      </c>
      <c r="S68" s="134">
        <f ca="1">SUMPRODUCT((MONTH(DatesD)=$A68)*(OFFSET(DatesD,,INDEX(ColD2,MATCH($C68,Param,0)))))</f>
        <v>41.2</v>
      </c>
      <c r="T68" s="134">
        <f t="shared" ca="1" si="406"/>
        <v>10.3</v>
      </c>
      <c r="U68" s="134">
        <f t="array" aca="1" ref="U68" ca="1">MIN(IF((MONTH(DatesD)=$A68)*(OFFSET(DatesD,,INDEX(ColD2,MATCH($C68,Param,0))))&gt;0,OFFSET(DatesD,,INDEX(ColD2,MATCH($C68,Param,0)))))</f>
        <v>9.6</v>
      </c>
      <c r="V68" s="134">
        <f t="array" aca="1" ref="V68" ca="1">MAX(IF((MONTH(DatesD)=$A68)*(OFFSET(DatesD,,INDEX(ColD2,MATCH($C68,Param,0))))&gt;0,OFFSET(DatesD,,INDEX(ColD2,MATCH($C68,Param,0)))))</f>
        <v>11.2</v>
      </c>
      <c r="W68" s="33">
        <f ca="1">SUMPRODUCT((MONTH(DatesD)=$A68)*(OFFSET(DatesD,,INDEX(ColD2,MATCH($C68,Param,0)))&gt;=INDEX(SeuilD2,MATCH($C68,Param,0))))</f>
        <v>0</v>
      </c>
      <c r="X68" s="750"/>
      <c r="Y68" s="751"/>
      <c r="Z68" s="751"/>
      <c r="AA68" s="751"/>
      <c r="AB68" s="751"/>
      <c r="AC68" s="751"/>
      <c r="AD68" s="752"/>
      <c r="AE68" s="32" t="e">
        <f ca="1">SUMPRODUCT((MONTH(DatesUF)=$A68)*(OFFSET(DatesUF,,INDEX(ColUF2,MATCH($C68,Param,0)))&lt;&gt;0))</f>
        <v>#REF!</v>
      </c>
      <c r="AF68" s="162" t="e">
        <f ca="1">SUMPRODUCT((MONTH(DatesUF)=$A68)*(OFFSET(DatesUF,,INDEX(ColUF2,MATCH($C68,Param,0)))))</f>
        <v>#REF!</v>
      </c>
      <c r="AG68" s="162" t="e">
        <f t="shared" ca="1" si="408"/>
        <v>#REF!</v>
      </c>
      <c r="AH68" s="162" t="e">
        <f t="array" aca="1" ref="AH68" ca="1">MIN(IF((MONTH(DatesUF)=$A68)*(OFFSET(DatesUF,,INDEX(ColUF2,MATCH($C68,Param,0))))&gt;0,OFFSET(DatesUF,,INDEX(ColUF2,MATCH($C68,Param,0)))))</f>
        <v>#REF!</v>
      </c>
      <c r="AI68" s="162" t="e">
        <f t="array" aca="1" ref="AI68" ca="1">MAX(IF((MONTH(DatesUF)=$A68)*(OFFSET(DatesUF,,INDEX(ColUF2,MATCH($C68,Param,0))))&gt;0,OFFSET(DatesUF,,INDEX(ColUF2,MATCH($C68,Param,0)))))</f>
        <v>#REF!</v>
      </c>
      <c r="AJ68" s="33" t="e">
        <f t="shared" ca="1" si="422"/>
        <v>#REF!</v>
      </c>
      <c r="AK68" s="750"/>
      <c r="AL68" s="751"/>
      <c r="AM68" s="751"/>
      <c r="AN68" s="751"/>
      <c r="AO68" s="768"/>
      <c r="AP68" s="752"/>
      <c r="AQ68" s="85" t="e">
        <f t="shared" ca="1" si="363"/>
        <v>#REF!</v>
      </c>
    </row>
    <row r="69" spans="1:43" outlineLevel="1" x14ac:dyDescent="0.25">
      <c r="A69" s="18">
        <f t="shared" si="377"/>
        <v>3</v>
      </c>
      <c r="B69" s="252"/>
      <c r="C69" s="763" t="s">
        <v>42</v>
      </c>
      <c r="D69" s="32" t="e">
        <f t="shared" ref="D69" ca="1" si="426">SUMPRODUCT((MONTH(DatesS)=$A69)*(OFFSET(DatesS,,INDEX(ColS,MATCH($C69,Param,0)))&lt;&gt;0))</f>
        <v>#REF!</v>
      </c>
      <c r="E69" s="134" t="e">
        <f t="shared" ref="E69" ca="1" si="427">SUMPRODUCT((MONTH(DatesS)=$A69)*(OFFSET(DatesS,,INDEX(ColS,MATCH($C69,Param,0)))))</f>
        <v>#REF!</v>
      </c>
      <c r="F69" s="134" t="e">
        <f t="shared" ca="1" si="367"/>
        <v>#REF!</v>
      </c>
      <c r="G69" s="134" t="e">
        <f t="array" aca="1" ref="G69" ca="1">MIN(IF((MONTH(DatesS)=$A69)*(OFFSET(DatesS,,INDEX(ColS,MATCH($C69,Param,0))))&gt;0,OFFSET(DatesS,,INDEX(ColS,MATCH($C69,Param,0)))))</f>
        <v>#REF!</v>
      </c>
      <c r="H69" s="134" t="e">
        <f t="array" aca="1" ref="H69" ca="1">MAX(IF((MONTH(DatesS)=$A69)*(OFFSET(DatesS,,INDEX(ColS,MATCH($C69,Param,0))))&gt;0,OFFSET(DatesS,,INDEX(ColS,MATCH($C69,Param,0)))))</f>
        <v>#REF!</v>
      </c>
      <c r="I69" s="759" t="e">
        <f t="shared" ref="I69" ca="1" si="428">SUMPRODUCT((MONTH(DatesS)=$A69)*(OFFSET(DatesS,,INDEX(ColS,MATCH($C69,Param,0)))&gt;=INDEX(SeuilS,MATCH($C69,Param,0))))</f>
        <v>#REF!</v>
      </c>
      <c r="J69" s="804"/>
      <c r="K69" s="760"/>
      <c r="L69" s="750"/>
      <c r="M69" s="751"/>
      <c r="N69" s="751"/>
      <c r="O69" s="751"/>
      <c r="P69" s="751"/>
      <c r="Q69" s="752"/>
      <c r="R69" s="808"/>
      <c r="S69" s="751"/>
      <c r="T69" s="751"/>
      <c r="U69" s="751"/>
      <c r="V69" s="751"/>
      <c r="W69" s="809"/>
      <c r="X69" s="750"/>
      <c r="Y69" s="751"/>
      <c r="Z69" s="751"/>
      <c r="AA69" s="751"/>
      <c r="AB69" s="751"/>
      <c r="AC69" s="751"/>
      <c r="AD69" s="752"/>
      <c r="AE69" s="808"/>
      <c r="AF69" s="751"/>
      <c r="AG69" s="751"/>
      <c r="AH69" s="751"/>
      <c r="AI69" s="751"/>
      <c r="AJ69" s="809" t="e">
        <f t="shared" ref="AJ69" ca="1" si="429">SUMPRODUCT((MONTH(DatesUF)=$A69)*(OFFSET(DatesUF,,INDEX(ColUF2,MATCH($C69,Param,0)))&gt;=INDEX(SeuilUF2,MATCH($C69,Param,0))))</f>
        <v>#REF!</v>
      </c>
      <c r="AK69" s="750"/>
      <c r="AL69" s="751"/>
      <c r="AM69" s="751"/>
      <c r="AN69" s="751"/>
      <c r="AO69" s="768"/>
      <c r="AP69" s="752"/>
      <c r="AQ69" s="85" t="e">
        <f t="shared" ca="1" si="363"/>
        <v>#REF!</v>
      </c>
    </row>
    <row r="70" spans="1:43" outlineLevel="1" x14ac:dyDescent="0.25">
      <c r="A70" s="18">
        <f t="shared" si="377"/>
        <v>3</v>
      </c>
      <c r="B70" s="252"/>
      <c r="C70" s="763" t="s">
        <v>43</v>
      </c>
      <c r="D70" s="32" t="e">
        <f t="shared" ref="D70" ca="1" si="430">SUMPRODUCT((MONTH(DatesS)=$A70)*(OFFSET(DatesS,,INDEX(ColS,MATCH($C70,Param,0)))&lt;&gt;0))</f>
        <v>#REF!</v>
      </c>
      <c r="E70" s="134" t="e">
        <f t="shared" ref="E70" ca="1" si="431">SUMPRODUCT((MONTH(DatesS)=$A70)*(OFFSET(DatesS,,INDEX(ColS,MATCH($C70,Param,0)))))</f>
        <v>#REF!</v>
      </c>
      <c r="F70" s="134" t="e">
        <f t="shared" ca="1" si="367"/>
        <v>#REF!</v>
      </c>
      <c r="G70" s="134" t="e">
        <f t="array" aca="1" ref="G70" ca="1">MIN(IF((MONTH(DatesS)=$A70)*(OFFSET(DatesS,,INDEX(ColS,MATCH($C70,Param,0))))&gt;0,OFFSET(DatesS,,INDEX(ColS,MATCH($C70,Param,0)))))</f>
        <v>#REF!</v>
      </c>
      <c r="H70" s="134" t="e">
        <f t="array" aca="1" ref="H70" ca="1">MAX(IF((MONTH(DatesS)=$A70)*(OFFSET(DatesS,,INDEX(ColS,MATCH($C70,Param,0))))&gt;0,OFFSET(DatesS,,INDEX(ColS,MATCH($C70,Param,0)))))</f>
        <v>#REF!</v>
      </c>
      <c r="I70" s="759" t="e">
        <f t="shared" ref="I70" ca="1" si="432">SUMPRODUCT((MONTH(DatesS)=$A70)*(OFFSET(DatesS,,INDEX(ColS,MATCH($C70,Param,0)))&gt;=INDEX(SeuilS,MATCH($C70,Param,0))))</f>
        <v>#REF!</v>
      </c>
      <c r="J70" s="804"/>
      <c r="K70" s="760"/>
      <c r="L70" s="750"/>
      <c r="M70" s="751"/>
      <c r="N70" s="751"/>
      <c r="O70" s="751"/>
      <c r="P70" s="751"/>
      <c r="Q70" s="752"/>
      <c r="R70" s="808"/>
      <c r="S70" s="751"/>
      <c r="T70" s="751"/>
      <c r="U70" s="751"/>
      <c r="V70" s="751"/>
      <c r="W70" s="809"/>
      <c r="X70" s="750"/>
      <c r="Y70" s="751"/>
      <c r="Z70" s="751"/>
      <c r="AA70" s="751"/>
      <c r="AB70" s="751"/>
      <c r="AC70" s="751"/>
      <c r="AD70" s="752"/>
      <c r="AE70" s="808"/>
      <c r="AF70" s="751"/>
      <c r="AG70" s="751"/>
      <c r="AH70" s="751"/>
      <c r="AI70" s="751"/>
      <c r="AJ70" s="809" t="e">
        <f t="shared" ref="AJ70" ca="1" si="433">SUMPRODUCT((MONTH(DatesUF)=$A70)*(OFFSET(DatesUF,,INDEX(ColUF2,MATCH($C70,Param,0)))&gt;=INDEX(SeuilUF2,MATCH($C70,Param,0))))</f>
        <v>#REF!</v>
      </c>
      <c r="AK70" s="750"/>
      <c r="AL70" s="751"/>
      <c r="AM70" s="751"/>
      <c r="AN70" s="751"/>
      <c r="AO70" s="768"/>
      <c r="AP70" s="752"/>
      <c r="AQ70" s="85" t="e">
        <f t="shared" ca="1" si="363"/>
        <v>#REF!</v>
      </c>
    </row>
    <row r="71" spans="1:43" outlineLevel="1" x14ac:dyDescent="0.25">
      <c r="A71" s="18">
        <f t="shared" si="377"/>
        <v>3</v>
      </c>
      <c r="B71" s="252"/>
      <c r="C71" s="763" t="s">
        <v>44</v>
      </c>
      <c r="D71" s="32" t="e">
        <f t="shared" ref="D71" ca="1" si="434">SUMPRODUCT((MONTH(DatesS)=$A71)*(OFFSET(DatesS,,INDEX(ColS,MATCH($C71,Param,0)))&lt;&gt;0))</f>
        <v>#REF!</v>
      </c>
      <c r="E71" s="134" t="e">
        <f t="shared" ref="E71" ca="1" si="435">SUMPRODUCT((MONTH(DatesS)=$A71)*(OFFSET(DatesS,,INDEX(ColS,MATCH($C71,Param,0)))))</f>
        <v>#REF!</v>
      </c>
      <c r="F71" s="134" t="e">
        <f t="shared" ca="1" si="367"/>
        <v>#REF!</v>
      </c>
      <c r="G71" s="134" t="e">
        <f t="array" aca="1" ref="G71" ca="1">MIN(IF((MONTH(DatesS)=$A71)*(OFFSET(DatesS,,INDEX(ColS,MATCH($C71,Param,0))))&gt;0,OFFSET(DatesS,,INDEX(ColS,MATCH($C71,Param,0)))))</f>
        <v>#REF!</v>
      </c>
      <c r="H71" s="134" t="e">
        <f t="array" aca="1" ref="H71" ca="1">MAX(IF((MONTH(DatesS)=$A71)*(OFFSET(DatesS,,INDEX(ColS,MATCH($C71,Param,0))))&gt;0,OFFSET(DatesS,,INDEX(ColS,MATCH($C71,Param,0)))))</f>
        <v>#REF!</v>
      </c>
      <c r="I71" s="759" t="e">
        <f t="shared" ref="I71" ca="1" si="436">SUMPRODUCT((MONTH(DatesS)=$A71)*(OFFSET(DatesS,,INDEX(ColS,MATCH($C71,Param,0)))&gt;=INDEX(SeuilS,MATCH($C71,Param,0))))</f>
        <v>#REF!</v>
      </c>
      <c r="J71" s="804"/>
      <c r="K71" s="760"/>
      <c r="L71" s="750"/>
      <c r="M71" s="751"/>
      <c r="N71" s="751"/>
      <c r="O71" s="751"/>
      <c r="P71" s="751"/>
      <c r="Q71" s="752"/>
      <c r="R71" s="808"/>
      <c r="S71" s="751"/>
      <c r="T71" s="751"/>
      <c r="U71" s="751"/>
      <c r="V71" s="751"/>
      <c r="W71" s="809"/>
      <c r="X71" s="750"/>
      <c r="Y71" s="751"/>
      <c r="Z71" s="751"/>
      <c r="AA71" s="751"/>
      <c r="AB71" s="751"/>
      <c r="AC71" s="751"/>
      <c r="AD71" s="752"/>
      <c r="AE71" s="808"/>
      <c r="AF71" s="751"/>
      <c r="AG71" s="751"/>
      <c r="AH71" s="751"/>
      <c r="AI71" s="751"/>
      <c r="AJ71" s="809" t="e">
        <f t="shared" ref="AJ71" ca="1" si="437">SUMPRODUCT((MONTH(DatesUF)=$A71)*(OFFSET(DatesUF,,INDEX(ColUF2,MATCH($C71,Param,0)))&gt;=INDEX(SeuilUF2,MATCH($C71,Param,0))))</f>
        <v>#REF!</v>
      </c>
      <c r="AK71" s="750"/>
      <c r="AL71" s="751"/>
      <c r="AM71" s="751"/>
      <c r="AN71" s="751"/>
      <c r="AO71" s="768"/>
      <c r="AP71" s="752"/>
      <c r="AQ71" s="85" t="e">
        <f t="shared" ca="1" si="363"/>
        <v>#REF!</v>
      </c>
    </row>
    <row r="72" spans="1:43" outlineLevel="1" x14ac:dyDescent="0.25">
      <c r="A72" s="18">
        <f t="shared" si="377"/>
        <v>3</v>
      </c>
      <c r="B72" s="252"/>
      <c r="C72" s="763" t="s">
        <v>69</v>
      </c>
      <c r="D72" s="32" t="e">
        <f t="shared" ref="D72" ca="1" si="438">SUMPRODUCT((MONTH(DatesS)=$A72)*(OFFSET(DatesS,,INDEX(ColS,MATCH($C72,Param,0)))&lt;&gt;0))</f>
        <v>#REF!</v>
      </c>
      <c r="E72" s="134" t="e">
        <f t="shared" ref="E72" ca="1" si="439">SUMPRODUCT((MONTH(DatesS)=$A72)*(OFFSET(DatesS,,INDEX(ColS,MATCH($C72,Param,0)))))</f>
        <v>#REF!</v>
      </c>
      <c r="F72" s="134" t="e">
        <f t="shared" ca="1" si="367"/>
        <v>#REF!</v>
      </c>
      <c r="G72" s="134" t="e">
        <f t="array" aca="1" ref="G72" ca="1">MIN(IF((MONTH(DatesS)=$A72)*(OFFSET(DatesS,,INDEX(ColS,MATCH($C72,Param,0))))&gt;0,OFFSET(DatesS,,INDEX(ColS,MATCH($C72,Param,0)))))</f>
        <v>#REF!</v>
      </c>
      <c r="H72" s="134" t="e">
        <f t="array" aca="1" ref="H72" ca="1">MAX(IF((MONTH(DatesS)=$A72)*(OFFSET(DatesS,,INDEX(ColS,MATCH($C72,Param,0))))&gt;0,OFFSET(DatesS,,INDEX(ColS,MATCH($C72,Param,0)))))</f>
        <v>#REF!</v>
      </c>
      <c r="I72" s="759" t="e">
        <f t="shared" ref="I72" ca="1" si="440">SUMPRODUCT((MONTH(DatesS)=$A72)*(OFFSET(DatesS,,INDEX(ColS,MATCH($C72,Param,0)))&gt;=INDEX(SeuilS,MATCH($C72,Param,0))))</f>
        <v>#REF!</v>
      </c>
      <c r="J72" s="804"/>
      <c r="K72" s="760"/>
      <c r="L72" s="750"/>
      <c r="M72" s="751"/>
      <c r="N72" s="751"/>
      <c r="O72" s="751"/>
      <c r="P72" s="751"/>
      <c r="Q72" s="752"/>
      <c r="R72" s="808"/>
      <c r="S72" s="751"/>
      <c r="T72" s="751"/>
      <c r="U72" s="751"/>
      <c r="V72" s="751"/>
      <c r="W72" s="809"/>
      <c r="X72" s="750"/>
      <c r="Y72" s="751"/>
      <c r="Z72" s="751"/>
      <c r="AA72" s="751"/>
      <c r="AB72" s="751"/>
      <c r="AC72" s="751"/>
      <c r="AD72" s="752"/>
      <c r="AE72" s="32" t="e">
        <f ca="1">SUMPRODUCT((MONTH(DatesUF)=$A72)*(OFFSET(DatesUF,,INDEX(ColUF2,MATCH($C72,Param,0)))&lt;&gt;0))</f>
        <v>#REF!</v>
      </c>
      <c r="AF72" s="134" t="e">
        <f ca="1">SUMPRODUCT((MONTH(DatesUF)=$A72)*(OFFSET(DatesUF,,INDEX(ColUF2,MATCH($C72,Param,0)))))</f>
        <v>#REF!</v>
      </c>
      <c r="AG72" s="134" t="e">
        <f t="shared" ref="AG72" ca="1" si="441">IF(AE72=0,0,AF72/AE72)</f>
        <v>#REF!</v>
      </c>
      <c r="AH72" s="134" t="e">
        <f t="array" aca="1" ref="AH72" ca="1">MIN(IF((MONTH(DatesUF)=$A72)*(OFFSET(DatesUF,,INDEX(ColUF2,MATCH($C72,Param,0))))&gt;0,OFFSET(DatesUF,,INDEX(ColUF2,MATCH($C72,Param,0)))))</f>
        <v>#REF!</v>
      </c>
      <c r="AI72" s="134" t="e">
        <f t="array" aca="1" ref="AI72" ca="1">MAX(IF((MONTH(DatesUF)=$A72)*(OFFSET(DatesUF,,INDEX(ColUF2,MATCH($C72,Param,0))))&gt;0,OFFSET(DatesUF,,INDEX(ColUF2,MATCH($C72,Param,0)))))</f>
        <v>#REF!</v>
      </c>
      <c r="AJ72" s="33" t="e">
        <f t="shared" ref="AJ72" ca="1" si="442">SUMPRODUCT((MONTH(DatesUF)=$A72)*(OFFSET(DatesUF,,INDEX(ColUF2,MATCH($C72,Param,0)))&gt;=INDEX(SeuilUF2,MATCH($C72,Param,0))))</f>
        <v>#REF!</v>
      </c>
      <c r="AK72" s="758" t="e">
        <f ca="1">SUMPRODUCT((MONTH(DatesSH)=$A72)*(OFFSET(DatesSH,,INDEX(ColSH,MATCH($C72,Param,0)))&lt;&gt;0))</f>
        <v>#REF!</v>
      </c>
      <c r="AL72" s="746" t="e">
        <f ca="1">SUMPRODUCT((MONTH(DatesSH)=$A72)*(OFFSET(DatesSH,,INDEX(ColSH,MATCH($C72,Param,0)))))</f>
        <v>#REF!</v>
      </c>
      <c r="AM72" s="746" t="e">
        <f t="shared" ref="AM72" ca="1" si="443">IF(AK72=0,0,AL72/AK72)</f>
        <v>#REF!</v>
      </c>
      <c r="AN72" s="746" t="e">
        <f t="array" aca="1" ref="AN72" ca="1">MIN(IF((MONTH(DatesSH)=$A72)*(OFFSET(DatesSH,,INDEX(ColSH,MATCH($C72,Param,0))))&gt;0,OFFSET(DatesSH,,INDEX(ColSH,MATCH($C72,Param,0)))))</f>
        <v>#REF!</v>
      </c>
      <c r="AO72" s="762" t="e">
        <f t="array" aca="1" ref="AO72" ca="1">MAX(IF((MONTH(DatesSH)=$A72)*(OFFSET(DatesSH,,INDEX(ColSH,MATCH($C72,Param,0))))&gt;0,OFFSET(DatesSH,,INDEX(ColSH,MATCH($C72,Param,0)))))</f>
        <v>#REF!</v>
      </c>
      <c r="AP72" s="761" t="e">
        <f ca="1">SUMPRODUCT((MONTH(DatesSH)=$A72)*(OFFSET(DatesSH,,INDEX(ColSH,MATCH($C72,Param,0)))&gt;=INDEX(SeuilSH,MATCH($C72,Param,0))))</f>
        <v>#REF!</v>
      </c>
      <c r="AQ72" s="85" t="e">
        <f t="shared" ca="1" si="363"/>
        <v>#REF!</v>
      </c>
    </row>
    <row r="73" spans="1:43" outlineLevel="1" x14ac:dyDescent="0.25">
      <c r="A73" s="18">
        <f t="shared" si="377"/>
        <v>3</v>
      </c>
      <c r="B73" s="252"/>
      <c r="C73" s="763" t="s">
        <v>26</v>
      </c>
      <c r="D73" s="32" t="e">
        <f t="shared" ref="D73" ca="1" si="444">SUMPRODUCT((MONTH(DatesS)=$A73)*(OFFSET(DatesS,,INDEX(ColS,MATCH($C73,Param,0)))&lt;&gt;0))</f>
        <v>#REF!</v>
      </c>
      <c r="E73" s="134" t="e">
        <f t="shared" ref="E73" ca="1" si="445">SUMPRODUCT((MONTH(DatesS)=$A73)*(OFFSET(DatesS,,INDEX(ColS,MATCH($C73,Param,0)))))</f>
        <v>#REF!</v>
      </c>
      <c r="F73" s="134" t="e">
        <f t="shared" ca="1" si="367"/>
        <v>#REF!</v>
      </c>
      <c r="G73" s="134" t="e">
        <f t="array" aca="1" ref="G73" ca="1">MIN(IF((MONTH(DatesS)=$A73)*(OFFSET(DatesS,,INDEX(ColS,MATCH($C73,Param,0))))&gt;0,OFFSET(DatesS,,INDEX(ColS,MATCH($C73,Param,0)))))</f>
        <v>#REF!</v>
      </c>
      <c r="H73" s="134" t="e">
        <f t="array" aca="1" ref="H73" ca="1">MAX(IF((MONTH(DatesS)=$A73)*(OFFSET(DatesS,,INDEX(ColS,MATCH($C73,Param,0))))&gt;0,OFFSET(DatesS,,INDEX(ColS,MATCH($C73,Param,0)))))</f>
        <v>#REF!</v>
      </c>
      <c r="I73" s="759" t="e">
        <f t="shared" ref="I73" ca="1" si="446">SUMPRODUCT((MONTH(DatesS)=$A73)*(OFFSET(DatesS,,INDEX(ColS,MATCH($C73,Param,0)))&gt;=INDEX(SeuilS,MATCH($C73,Param,0))))</f>
        <v>#REF!</v>
      </c>
      <c r="J73" s="804"/>
      <c r="K73" s="760"/>
      <c r="L73" s="32">
        <f t="shared" ref="L73" ca="1" si="447">SUMPRODUCT((MONTH(DatesD)=$A73)*(OFFSET(DatesD,,INDEX(ColD1,MATCH($C73,Param,0)))&lt;&gt;0))</f>
        <v>4</v>
      </c>
      <c r="M73" s="134">
        <f t="shared" ref="M73" ca="1" si="448">SUMPRODUCT((MONTH(DatesD)=$A73)*(OFFSET(DatesD,,INDEX(ColD1,MATCH($C73,Param,0)))))</f>
        <v>58.8</v>
      </c>
      <c r="N73" s="134">
        <f t="shared" ref="N73:N81" ca="1" si="449">IF(L73=0,0,M73/L73)</f>
        <v>14.7</v>
      </c>
      <c r="O73" s="134">
        <f t="array" aca="1" ref="O73" ca="1">MIN(IF((MONTH(DatesD)=$A73)*(OFFSET(DatesD,,INDEX(ColD1,MATCH($C73,Param,0))))&gt;0,OFFSET(DatesD,,INDEX(ColD1,MATCH($C73,Param,0)))))</f>
        <v>3.4</v>
      </c>
      <c r="P73" s="134">
        <f t="array" aca="1" ref="P73" ca="1">MAX(IF((MONTH(DatesD)=$A73)*(OFFSET(DatesD,,INDEX(ColD1,MATCH($C73,Param,0))))&gt;0,OFFSET(DatesD,,INDEX(ColD1,MATCH($C73,Param,0)))))</f>
        <v>29</v>
      </c>
      <c r="Q73" s="33">
        <f t="shared" ref="Q73" ca="1" si="450">SUMPRODUCT((MONTH(DatesD)=$A73)*(OFFSET(DatesD,,INDEX(ColD1,MATCH($C73,Param,0)))&gt;=INDEX(SeuilD1,MATCH($C73,Param,0))))</f>
        <v>0</v>
      </c>
      <c r="R73" s="32">
        <f t="shared" ref="R73" ca="1" si="451">SUMPRODUCT((MONTH(DatesD)=$A73)*(OFFSET(DatesD,,INDEX(ColD2,MATCH($C73,Param,0)))&lt;&gt;0))</f>
        <v>4</v>
      </c>
      <c r="S73" s="134">
        <f t="shared" ref="S73" ca="1" si="452">SUMPRODUCT((MONTH(DatesD)=$A73)*(OFFSET(DatesD,,INDEX(ColD2,MATCH($C73,Param,0)))))</f>
        <v>3.72</v>
      </c>
      <c r="T73" s="134">
        <f t="shared" ref="T73:T81" ca="1" si="453">IF(R73=0,0,S73/R73)</f>
        <v>0.93</v>
      </c>
      <c r="U73" s="134">
        <f t="array" aca="1" ref="U73" ca="1">MIN(IF((MONTH(DatesD)=$A73)*(OFFSET(DatesD,,INDEX(ColD2,MATCH($C73,Param,0))))&gt;0,OFFSET(DatesD,,INDEX(ColD2,MATCH($C73,Param,0)))))</f>
        <v>0.81</v>
      </c>
      <c r="V73" s="134">
        <f t="array" aca="1" ref="V73" ca="1">MAX(IF((MONTH(DatesD)=$A73)*(OFFSET(DatesD,,INDEX(ColD2,MATCH($C73,Param,0))))&gt;0,OFFSET(DatesD,,INDEX(ColD2,MATCH($C73,Param,0)))))</f>
        <v>1.1000000000000001</v>
      </c>
      <c r="W73" s="33">
        <f t="shared" ref="W73" ca="1" si="454">SUMPRODUCT((MONTH(DatesD)=$A73)*(OFFSET(DatesD,,INDEX(ColD2,MATCH($C73,Param,0)))&gt;=INDEX(SeuilD2,MATCH($C73,Param,0))))</f>
        <v>0</v>
      </c>
      <c r="X73" s="750"/>
      <c r="Y73" s="751"/>
      <c r="Z73" s="751"/>
      <c r="AA73" s="751"/>
      <c r="AB73" s="751"/>
      <c r="AC73" s="751"/>
      <c r="AD73" s="752"/>
      <c r="AE73" s="808"/>
      <c r="AF73" s="751"/>
      <c r="AG73" s="751"/>
      <c r="AH73" s="751"/>
      <c r="AI73" s="768"/>
      <c r="AJ73" s="809"/>
      <c r="AK73" s="750"/>
      <c r="AL73" s="751"/>
      <c r="AM73" s="751"/>
      <c r="AN73" s="751"/>
      <c r="AO73" s="768"/>
      <c r="AP73" s="752"/>
      <c r="AQ73" s="85" t="e">
        <f t="shared" ca="1" si="363"/>
        <v>#REF!</v>
      </c>
    </row>
    <row r="74" spans="1:43" outlineLevel="1" x14ac:dyDescent="0.25">
      <c r="A74" s="18">
        <f t="shared" si="377"/>
        <v>3</v>
      </c>
      <c r="B74" s="252"/>
      <c r="C74" s="763" t="s">
        <v>64</v>
      </c>
      <c r="D74" s="32" t="e">
        <f t="shared" ref="D74" ca="1" si="455">SUMPRODUCT((MONTH(DatesS)=$A74)*(OFFSET(DatesS,,INDEX(ColS,MATCH($C74,Param,0)))&lt;&gt;0))</f>
        <v>#REF!</v>
      </c>
      <c r="E74" s="134" t="e">
        <f t="shared" ref="E74" ca="1" si="456">SUMPRODUCT((MONTH(DatesS)=$A74)*(OFFSET(DatesS,,INDEX(ColS,MATCH($C74,Param,0)))))</f>
        <v>#REF!</v>
      </c>
      <c r="F74" s="134" t="e">
        <f t="shared" ca="1" si="367"/>
        <v>#REF!</v>
      </c>
      <c r="G74" s="134" t="e">
        <f t="array" aca="1" ref="G74" ca="1">MIN(IF((MONTH(DatesS)=$A74)*(OFFSET(DatesS,,INDEX(ColS,MATCH($C74,Param,0))))&gt;0,OFFSET(DatesS,,INDEX(ColS,MATCH($C74,Param,0)))))</f>
        <v>#REF!</v>
      </c>
      <c r="H74" s="134" t="e">
        <f t="array" aca="1" ref="H74" ca="1">MAX(IF((MONTH(DatesS)=$A74)*(OFFSET(DatesS,,INDEX(ColS,MATCH($C74,Param,0))))&gt;0,OFFSET(DatesS,,INDEX(ColS,MATCH($C74,Param,0)))))</f>
        <v>#REF!</v>
      </c>
      <c r="I74" s="759" t="e">
        <f t="shared" ref="I74" ca="1" si="457">SUMPRODUCT((MONTH(DatesS)=$A74)*(OFFSET(DatesS,,INDEX(ColS,MATCH($C74,Param,0)))&gt;=INDEX(SeuilS,MATCH($C74,Param,0))))</f>
        <v>#REF!</v>
      </c>
      <c r="J74" s="804"/>
      <c r="K74" s="760"/>
      <c r="L74" s="32">
        <f t="shared" ref="L74" ca="1" si="458">SUMPRODUCT((MONTH(DatesD)=$A74)*(OFFSET(DatesD,,INDEX(ColD1,MATCH($C74,Param,0)))&lt;&gt;0))</f>
        <v>4</v>
      </c>
      <c r="M74" s="134">
        <f t="shared" ref="M74" ca="1" si="459">SUMPRODUCT((MONTH(DatesD)=$A74)*(OFFSET(DatesD,,INDEX(ColD1,MATCH($C74,Param,0)))))</f>
        <v>0.28000000000000003</v>
      </c>
      <c r="N74" s="134">
        <f t="shared" ca="1" si="449"/>
        <v>7.0000000000000007E-2</v>
      </c>
      <c r="O74" s="134">
        <f t="array" aca="1" ref="O74" ca="1">MIN(IF((MONTH(DatesD)=$A74)*(OFFSET(DatesD,,INDEX(ColD1,MATCH($C74,Param,0))))&gt;0,OFFSET(DatesD,,INDEX(ColD1,MATCH($C74,Param,0)))))</f>
        <v>0.06</v>
      </c>
      <c r="P74" s="134">
        <f t="array" aca="1" ref="P74" ca="1">MAX(IF((MONTH(DatesD)=$A74)*(OFFSET(DatesD,,INDEX(ColD1,MATCH($C74,Param,0))))&gt;0,OFFSET(DatesD,,INDEX(ColD1,MATCH($C74,Param,0)))))</f>
        <v>0.1</v>
      </c>
      <c r="Q74" s="33">
        <f t="shared" ref="Q74" ca="1" si="460">SUMPRODUCT((MONTH(DatesD)=$A74)*(OFFSET(DatesD,,INDEX(ColD1,MATCH($C74,Param,0)))&gt;=INDEX(SeuilD1,MATCH($C74,Param,0))))</f>
        <v>0</v>
      </c>
      <c r="R74" s="32">
        <f t="shared" ref="R74" ca="1" si="461">SUMPRODUCT((MONTH(DatesD)=$A74)*(OFFSET(DatesD,,INDEX(ColD2,MATCH($C74,Param,0)))&lt;&gt;0))</f>
        <v>4</v>
      </c>
      <c r="S74" s="134">
        <f t="shared" ref="S74" ca="1" si="462">SUMPRODUCT((MONTH(DatesD)=$A74)*(OFFSET(DatesD,,INDEX(ColD2,MATCH($C74,Param,0)))))</f>
        <v>0.24</v>
      </c>
      <c r="T74" s="134">
        <f t="shared" ca="1" si="453"/>
        <v>0.06</v>
      </c>
      <c r="U74" s="134">
        <f t="array" aca="1" ref="U74" ca="1">MIN(IF((MONTH(DatesD)=$A74)*(OFFSET(DatesD,,INDEX(ColD2,MATCH($C74,Param,0))))&gt;0,OFFSET(DatesD,,INDEX(ColD2,MATCH($C74,Param,0)))))</f>
        <v>0.06</v>
      </c>
      <c r="V74" s="134">
        <f t="array" aca="1" ref="V74" ca="1">MAX(IF((MONTH(DatesD)=$A74)*(OFFSET(DatesD,,INDEX(ColD2,MATCH($C74,Param,0))))&gt;0,OFFSET(DatesD,,INDEX(ColD2,MATCH($C74,Param,0)))))</f>
        <v>0.06</v>
      </c>
      <c r="W74" s="33">
        <f t="shared" ref="W74" ca="1" si="463">SUMPRODUCT((MONTH(DatesD)=$A74)*(OFFSET(DatesD,,INDEX(ColD2,MATCH($C74,Param,0)))&gt;=INDEX(SeuilD2,MATCH($C74,Param,0))))</f>
        <v>0</v>
      </c>
      <c r="X74" s="750"/>
      <c r="Y74" s="751"/>
      <c r="Z74" s="751"/>
      <c r="AA74" s="751"/>
      <c r="AB74" s="751"/>
      <c r="AC74" s="751"/>
      <c r="AD74" s="752"/>
      <c r="AE74" s="808"/>
      <c r="AF74" s="751"/>
      <c r="AG74" s="751"/>
      <c r="AH74" s="751"/>
      <c r="AI74" s="768"/>
      <c r="AJ74" s="809"/>
      <c r="AK74" s="750"/>
      <c r="AL74" s="751"/>
      <c r="AM74" s="751"/>
      <c r="AN74" s="751"/>
      <c r="AO74" s="768"/>
      <c r="AP74" s="752"/>
      <c r="AQ74" s="85" t="e">
        <f t="shared" ca="1" si="363"/>
        <v>#REF!</v>
      </c>
    </row>
    <row r="75" spans="1:43" outlineLevel="1" x14ac:dyDescent="0.25">
      <c r="A75" s="18">
        <f t="shared" si="377"/>
        <v>3</v>
      </c>
      <c r="B75" s="252"/>
      <c r="C75" s="763" t="s">
        <v>65</v>
      </c>
      <c r="D75" s="32" t="e">
        <f t="shared" ref="D75" ca="1" si="464">SUMPRODUCT((MONTH(DatesS)=$A75)*(OFFSET(DatesS,,INDEX(ColS,MATCH($C75,Param,0)))&lt;&gt;0))</f>
        <v>#REF!</v>
      </c>
      <c r="E75" s="134" t="e">
        <f t="shared" ref="E75" ca="1" si="465">SUMPRODUCT((MONTH(DatesS)=$A75)*(OFFSET(DatesS,,INDEX(ColS,MATCH($C75,Param,0)))))</f>
        <v>#REF!</v>
      </c>
      <c r="F75" s="134" t="e">
        <f t="shared" ca="1" si="367"/>
        <v>#REF!</v>
      </c>
      <c r="G75" s="134" t="e">
        <f t="array" aca="1" ref="G75" ca="1">MIN(IF((MONTH(DatesS)=$A75)*(OFFSET(DatesS,,INDEX(ColS,MATCH($C75,Param,0))))&gt;0,OFFSET(DatesS,,INDEX(ColS,MATCH($C75,Param,0)))))</f>
        <v>#REF!</v>
      </c>
      <c r="H75" s="134" t="e">
        <f t="array" aca="1" ref="H75" ca="1">MAX(IF((MONTH(DatesS)=$A75)*(OFFSET(DatesS,,INDEX(ColS,MATCH($C75,Param,0))))&gt;0,OFFSET(DatesS,,INDEX(ColS,MATCH($C75,Param,0)))))</f>
        <v>#REF!</v>
      </c>
      <c r="I75" s="759" t="e">
        <f t="shared" ref="I75" ca="1" si="466">SUMPRODUCT((MONTH(DatesS)=$A75)*(OFFSET(DatesS,,INDEX(ColS,MATCH($C75,Param,0)))&gt;=INDEX(SeuilS,MATCH($C75,Param,0))))</f>
        <v>#REF!</v>
      </c>
      <c r="J75" s="804"/>
      <c r="K75" s="760"/>
      <c r="L75" s="32">
        <f t="shared" ref="L75" ca="1" si="467">SUMPRODUCT((MONTH(DatesD)=$A75)*(OFFSET(DatesD,,INDEX(ColD1,MATCH($C75,Param,0)))&lt;&gt;0))</f>
        <v>30</v>
      </c>
      <c r="M75" s="134">
        <f t="shared" ref="M75" ca="1" si="468">SUMPRODUCT((MONTH(DatesD)=$A75)*(OFFSET(DatesD,,INDEX(ColD1,MATCH($C75,Param,0)))))</f>
        <v>0.33000000000000007</v>
      </c>
      <c r="N75" s="134">
        <f t="shared" ca="1" si="449"/>
        <v>1.1000000000000003E-2</v>
      </c>
      <c r="O75" s="134">
        <f t="array" aca="1" ref="O75" ca="1">MIN(IF((MONTH(DatesD)=$A75)*(OFFSET(DatesD,,INDEX(ColD1,MATCH($C75,Param,0))))&gt;0,OFFSET(DatesD,,INDEX(ColD1,MATCH($C75,Param,0)))))</f>
        <v>0.01</v>
      </c>
      <c r="P75" s="134">
        <f t="array" aca="1" ref="P75" ca="1">MAX(IF((MONTH(DatesD)=$A75)*(OFFSET(DatesD,,INDEX(ColD1,MATCH($C75,Param,0))))&gt;0,OFFSET(DatesD,,INDEX(ColD1,MATCH($C75,Param,0)))))</f>
        <v>0.03</v>
      </c>
      <c r="Q75" s="33">
        <f t="shared" ref="Q75" ca="1" si="469">SUMPRODUCT((MONTH(DatesD)=$A75)*(OFFSET(DatesD,,INDEX(ColD1,MATCH($C75,Param,0)))&gt;=INDEX(SeuilD1,MATCH($C75,Param,0))))</f>
        <v>0</v>
      </c>
      <c r="R75" s="32">
        <f t="shared" ref="R75" ca="1" si="470">SUMPRODUCT((MONTH(DatesD)=$A75)*(OFFSET(DatesD,,INDEX(ColD2,MATCH($C75,Param,0)))&lt;&gt;0))</f>
        <v>30</v>
      </c>
      <c r="S75" s="134">
        <f t="shared" ref="S75" ca="1" si="471">SUMPRODUCT((MONTH(DatesD)=$A75)*(OFFSET(DatesD,,INDEX(ColD2,MATCH($C75,Param,0)))))</f>
        <v>0.3000000000000001</v>
      </c>
      <c r="T75" s="134">
        <f t="shared" ca="1" si="453"/>
        <v>1.0000000000000004E-2</v>
      </c>
      <c r="U75" s="134">
        <f t="array" aca="1" ref="U75" ca="1">MIN(IF((MONTH(DatesD)=$A75)*(OFFSET(DatesD,,INDEX(ColD2,MATCH($C75,Param,0))))&gt;0,OFFSET(DatesD,,INDEX(ColD2,MATCH($C75,Param,0)))))</f>
        <v>0.01</v>
      </c>
      <c r="V75" s="134">
        <f t="array" aca="1" ref="V75" ca="1">MAX(IF((MONTH(DatesD)=$A75)*(OFFSET(DatesD,,INDEX(ColD2,MATCH($C75,Param,0))))&gt;0,OFFSET(DatesD,,INDEX(ColD2,MATCH($C75,Param,0)))))</f>
        <v>0.01</v>
      </c>
      <c r="W75" s="33">
        <f t="shared" ref="W75" ca="1" si="472">SUMPRODUCT((MONTH(DatesD)=$A75)*(OFFSET(DatesD,,INDEX(ColD2,MATCH($C75,Param,0)))&gt;=INDEX(SeuilD2,MATCH($C75,Param,0))))</f>
        <v>0</v>
      </c>
      <c r="X75" s="750"/>
      <c r="Y75" s="751"/>
      <c r="Z75" s="751"/>
      <c r="AA75" s="751"/>
      <c r="AB75" s="751"/>
      <c r="AC75" s="751"/>
      <c r="AD75" s="752"/>
      <c r="AE75" s="808"/>
      <c r="AF75" s="751"/>
      <c r="AG75" s="751"/>
      <c r="AH75" s="751"/>
      <c r="AI75" s="768"/>
      <c r="AJ75" s="809"/>
      <c r="AK75" s="750"/>
      <c r="AL75" s="751"/>
      <c r="AM75" s="751"/>
      <c r="AN75" s="751"/>
      <c r="AO75" s="768"/>
      <c r="AP75" s="752"/>
      <c r="AQ75" s="85" t="e">
        <f t="shared" ca="1" si="363"/>
        <v>#REF!</v>
      </c>
    </row>
    <row r="76" spans="1:43" outlineLevel="1" x14ac:dyDescent="0.25">
      <c r="A76" s="18">
        <f t="shared" si="377"/>
        <v>3</v>
      </c>
      <c r="B76" s="252"/>
      <c r="C76" s="763" t="s">
        <v>24</v>
      </c>
      <c r="D76" s="32" t="e">
        <f t="shared" ref="D76" ca="1" si="473">SUMPRODUCT((MONTH(DatesS)=$A76)*(OFFSET(DatesS,,INDEX(ColS,MATCH($C76,Param,0)))&lt;&gt;0))</f>
        <v>#REF!</v>
      </c>
      <c r="E76" s="134" t="e">
        <f t="shared" ref="E76" ca="1" si="474">SUMPRODUCT((MONTH(DatesS)=$A76)*(OFFSET(DatesS,,INDEX(ColS,MATCH($C76,Param,0)))))</f>
        <v>#REF!</v>
      </c>
      <c r="F76" s="134" t="e">
        <f t="shared" ca="1" si="367"/>
        <v>#REF!</v>
      </c>
      <c r="G76" s="134" t="e">
        <f t="array" aca="1" ref="G76" ca="1">MIN(IF((MONTH(DatesS)=$A76)*(OFFSET(DatesS,,INDEX(ColS,MATCH($C76,Param,0))))&gt;0,OFFSET(DatesS,,INDEX(ColS,MATCH($C76,Param,0)))))</f>
        <v>#REF!</v>
      </c>
      <c r="H76" s="134" t="e">
        <f t="array" aca="1" ref="H76" ca="1">MAX(IF((MONTH(DatesS)=$A76)*(OFFSET(DatesS,,INDEX(ColS,MATCH($C76,Param,0))))&gt;0,OFFSET(DatesS,,INDEX(ColS,MATCH($C76,Param,0)))))</f>
        <v>#REF!</v>
      </c>
      <c r="I76" s="759" t="e">
        <f t="shared" ref="I76" ca="1" si="475">SUMPRODUCT((MONTH(DatesS)=$A76)*(OFFSET(DatesS,,INDEX(ColS,MATCH($C76,Param,0)))&gt;=INDEX(SeuilS,MATCH($C76,Param,0))))</f>
        <v>#REF!</v>
      </c>
      <c r="J76" s="804"/>
      <c r="K76" s="760"/>
      <c r="L76" s="32">
        <f t="shared" ref="L76" ca="1" si="476">SUMPRODUCT((MONTH(DatesD)=$A76)*(OFFSET(DatesD,,INDEX(ColD1,MATCH($C76,Param,0)))&lt;&gt;0))</f>
        <v>4</v>
      </c>
      <c r="M76" s="134">
        <f t="shared" ref="M76" ca="1" si="477">SUMPRODUCT((MONTH(DatesD)=$A76)*(OFFSET(DatesD,,INDEX(ColD1,MATCH($C76,Param,0)))))</f>
        <v>0.88</v>
      </c>
      <c r="N76" s="134">
        <f t="shared" ca="1" si="449"/>
        <v>0.22</v>
      </c>
      <c r="O76" s="134">
        <f t="array" aca="1" ref="O76" ca="1">MIN(IF((MONTH(DatesD)=$A76)*(OFFSET(DatesD,,INDEX(ColD1,MATCH($C76,Param,0))))&gt;0,OFFSET(DatesD,,INDEX(ColD1,MATCH($C76,Param,0)))))</f>
        <v>0.12</v>
      </c>
      <c r="P76" s="134">
        <f t="array" aca="1" ref="P76" ca="1">MAX(IF((MONTH(DatesD)=$A76)*(OFFSET(DatesD,,INDEX(ColD1,MATCH($C76,Param,0))))&gt;0,OFFSET(DatesD,,INDEX(ColD1,MATCH($C76,Param,0)))))</f>
        <v>0.39</v>
      </c>
      <c r="Q76" s="33">
        <f t="shared" ref="Q76" ca="1" si="478">SUMPRODUCT((MONTH(DatesD)=$A76)*(OFFSET(DatesD,,INDEX(ColD1,MATCH($C76,Param,0)))&gt;=INDEX(SeuilD1,MATCH($C76,Param,0))))</f>
        <v>0</v>
      </c>
      <c r="R76" s="32">
        <f t="shared" ref="R76" ca="1" si="479">SUMPRODUCT((MONTH(DatesD)=$A76)*(OFFSET(DatesD,,INDEX(ColD2,MATCH($C76,Param,0)))&lt;&gt;0))</f>
        <v>4</v>
      </c>
      <c r="S76" s="134">
        <f t="shared" ref="S76" ca="1" si="480">SUMPRODUCT((MONTH(DatesD)=$A76)*(OFFSET(DatesD,,INDEX(ColD2,MATCH($C76,Param,0)))))</f>
        <v>0.18200000000000002</v>
      </c>
      <c r="T76" s="134">
        <f t="shared" ca="1" si="453"/>
        <v>4.5500000000000006E-2</v>
      </c>
      <c r="U76" s="134">
        <f t="array" aca="1" ref="U76" ca="1">MIN(IF((MONTH(DatesD)=$A76)*(OFFSET(DatesD,,INDEX(ColD2,MATCH($C76,Param,0))))&gt;0,OFFSET(DatesD,,INDEX(ColD2,MATCH($C76,Param,0)))))</f>
        <v>0.03</v>
      </c>
      <c r="V76" s="134">
        <f t="array" aca="1" ref="V76" ca="1">MAX(IF((MONTH(DatesD)=$A76)*(OFFSET(DatesD,,INDEX(ColD2,MATCH($C76,Param,0))))&gt;0,OFFSET(DatesD,,INDEX(ColD2,MATCH($C76,Param,0)))))</f>
        <v>0.08</v>
      </c>
      <c r="W76" s="33">
        <f t="shared" ref="W76" ca="1" si="481">SUMPRODUCT((MONTH(DatesD)=$A76)*(OFFSET(DatesD,,INDEX(ColD2,MATCH($C76,Param,0)))&gt;=INDEX(SeuilD2,MATCH($C76,Param,0))))</f>
        <v>0</v>
      </c>
      <c r="X76" s="750"/>
      <c r="Y76" s="751"/>
      <c r="Z76" s="751"/>
      <c r="AA76" s="751"/>
      <c r="AB76" s="751"/>
      <c r="AC76" s="751"/>
      <c r="AD76" s="752"/>
      <c r="AE76" s="808"/>
      <c r="AF76" s="751"/>
      <c r="AG76" s="751"/>
      <c r="AH76" s="751"/>
      <c r="AI76" s="768"/>
      <c r="AJ76" s="809"/>
      <c r="AK76" s="750"/>
      <c r="AL76" s="751"/>
      <c r="AM76" s="751"/>
      <c r="AN76" s="751"/>
      <c r="AO76" s="768"/>
      <c r="AP76" s="752"/>
      <c r="AQ76" s="85" t="e">
        <f t="shared" ca="1" si="363"/>
        <v>#REF!</v>
      </c>
    </row>
    <row r="77" spans="1:43" outlineLevel="1" x14ac:dyDescent="0.25">
      <c r="A77" s="18">
        <f t="shared" si="377"/>
        <v>3</v>
      </c>
      <c r="B77" s="252"/>
      <c r="C77" s="763" t="s">
        <v>20</v>
      </c>
      <c r="D77" s="32" t="e">
        <f t="shared" ref="D77" ca="1" si="482">SUMPRODUCT((MONTH(DatesS)=$A77)*(OFFSET(DatesS,,INDEX(ColS,MATCH($C77,Param,0)))&lt;&gt;0))</f>
        <v>#REF!</v>
      </c>
      <c r="E77" s="134" t="e">
        <f t="shared" ref="E77" ca="1" si="483">SUMPRODUCT((MONTH(DatesS)=$A77)*(OFFSET(DatesS,,INDEX(ColS,MATCH($C77,Param,0)))))</f>
        <v>#REF!</v>
      </c>
      <c r="F77" s="134" t="e">
        <f t="shared" ca="1" si="367"/>
        <v>#REF!</v>
      </c>
      <c r="G77" s="134" t="e">
        <f t="array" aca="1" ref="G77" ca="1">MIN(IF((MONTH(DatesS)=$A77)*(OFFSET(DatesS,,INDEX(ColS,MATCH($C77,Param,0))))&gt;0,OFFSET(DatesS,,INDEX(ColS,MATCH($C77,Param,0)))))</f>
        <v>#REF!</v>
      </c>
      <c r="H77" s="134" t="e">
        <f t="array" aca="1" ref="H77" ca="1">MAX(IF((MONTH(DatesS)=$A77)*(OFFSET(DatesS,,INDEX(ColS,MATCH($C77,Param,0))))&gt;0,OFFSET(DatesS,,INDEX(ColS,MATCH($C77,Param,0)))))</f>
        <v>#REF!</v>
      </c>
      <c r="I77" s="759" t="e">
        <f t="shared" ref="I77" ca="1" si="484">SUMPRODUCT((MONTH(DatesS)=$A77)*(OFFSET(DatesS,,INDEX(ColS,MATCH($C77,Param,0)))&gt;=INDEX(SeuilS,MATCH($C77,Param,0))))</f>
        <v>#REF!</v>
      </c>
      <c r="J77" s="804"/>
      <c r="K77" s="760"/>
      <c r="L77" s="32">
        <f t="shared" ref="L77" ca="1" si="485">SUMPRODUCT((MONTH(DatesD)=$A77)*(OFFSET(DatesD,,INDEX(ColD1,MATCH($C77,Param,0)))&lt;&gt;0))</f>
        <v>4</v>
      </c>
      <c r="M77" s="134">
        <f t="shared" ref="M77" ca="1" si="486">SUMPRODUCT((MONTH(DatesD)=$A77)*(OFFSET(DatesD,,INDEX(ColD1,MATCH($C77,Param,0)))))</f>
        <v>96.199999999999989</v>
      </c>
      <c r="N77" s="134">
        <f t="shared" ca="1" si="449"/>
        <v>24.049999999999997</v>
      </c>
      <c r="O77" s="134">
        <f t="array" aca="1" ref="O77" ca="1">MIN(IF((MONTH(DatesD)=$A77)*(OFFSET(DatesD,,INDEX(ColD1,MATCH($C77,Param,0))))&gt;0,OFFSET(DatesD,,INDEX(ColD1,MATCH($C77,Param,0)))))</f>
        <v>9.9</v>
      </c>
      <c r="P77" s="134">
        <f t="array" aca="1" ref="P77" ca="1">MAX(IF((MONTH(DatesD)=$A77)*(OFFSET(DatesD,,INDEX(ColD1,MATCH($C77,Param,0))))&gt;0,OFFSET(DatesD,,INDEX(ColD1,MATCH($C77,Param,0)))))</f>
        <v>45.3</v>
      </c>
      <c r="Q77" s="33">
        <f t="shared" ref="Q77" ca="1" si="487">SUMPRODUCT((MONTH(DatesD)=$A77)*(OFFSET(DatesD,,INDEX(ColD1,MATCH($C77,Param,0)))&gt;=INDEX(SeuilD1,MATCH($C77,Param,0))))</f>
        <v>0</v>
      </c>
      <c r="R77" s="32">
        <f t="shared" ref="R77" ca="1" si="488">SUMPRODUCT((MONTH(DatesD)=$A77)*(OFFSET(DatesD,,INDEX(ColD2,MATCH($C77,Param,0)))&lt;&gt;0))</f>
        <v>4</v>
      </c>
      <c r="S77" s="134">
        <f t="shared" ref="S77" ca="1" si="489">SUMPRODUCT((MONTH(DatesD)=$A77)*(OFFSET(DatesD,,INDEX(ColD2,MATCH($C77,Param,0)))))</f>
        <v>1.24</v>
      </c>
      <c r="T77" s="134">
        <f t="shared" ca="1" si="453"/>
        <v>0.31</v>
      </c>
      <c r="U77" s="134">
        <f t="array" aca="1" ref="U77" ca="1">MIN(IF((MONTH(DatesD)=$A77)*(OFFSET(DatesD,,INDEX(ColD2,MATCH($C77,Param,0))))&gt;0,OFFSET(DatesD,,INDEX(ColD2,MATCH($C77,Param,0)))))</f>
        <v>0.23</v>
      </c>
      <c r="V77" s="134">
        <f t="array" aca="1" ref="V77" ca="1">MAX(IF((MONTH(DatesD)=$A77)*(OFFSET(DatesD,,INDEX(ColD2,MATCH($C77,Param,0))))&gt;0,OFFSET(DatesD,,INDEX(ColD2,MATCH($C77,Param,0)))))</f>
        <v>0.39</v>
      </c>
      <c r="W77" s="33">
        <f t="shared" ref="W77" ca="1" si="490">SUMPRODUCT((MONTH(DatesD)=$A77)*(OFFSET(DatesD,,INDEX(ColD2,MATCH($C77,Param,0)))&gt;=INDEX(SeuilD2,MATCH($C77,Param,0))))</f>
        <v>0</v>
      </c>
      <c r="X77" s="750"/>
      <c r="Y77" s="751"/>
      <c r="Z77" s="751"/>
      <c r="AA77" s="751"/>
      <c r="AB77" s="751"/>
      <c r="AC77" s="751"/>
      <c r="AD77" s="752"/>
      <c r="AE77" s="808"/>
      <c r="AF77" s="751"/>
      <c r="AG77" s="751"/>
      <c r="AH77" s="751"/>
      <c r="AI77" s="768"/>
      <c r="AJ77" s="809"/>
      <c r="AK77" s="750"/>
      <c r="AL77" s="751"/>
      <c r="AM77" s="751"/>
      <c r="AN77" s="751"/>
      <c r="AO77" s="768"/>
      <c r="AP77" s="752"/>
      <c r="AQ77" s="85" t="e">
        <f t="shared" ca="1" si="363"/>
        <v>#REF!</v>
      </c>
    </row>
    <row r="78" spans="1:43" outlineLevel="1" x14ac:dyDescent="0.25">
      <c r="A78" s="18">
        <f t="shared" si="377"/>
        <v>3</v>
      </c>
      <c r="B78" s="252"/>
      <c r="C78" s="763" t="s">
        <v>23</v>
      </c>
      <c r="D78" s="32" t="e">
        <f t="shared" ref="D78" ca="1" si="491">SUMPRODUCT((MONTH(DatesS)=$A78)*(OFFSET(DatesS,,INDEX(ColS,MATCH($C78,Param,0)))&lt;&gt;0))</f>
        <v>#REF!</v>
      </c>
      <c r="E78" s="134" t="e">
        <f t="shared" ref="E78" ca="1" si="492">SUMPRODUCT((MONTH(DatesS)=$A78)*(OFFSET(DatesS,,INDEX(ColS,MATCH($C78,Param,0)))))</f>
        <v>#REF!</v>
      </c>
      <c r="F78" s="134" t="e">
        <f t="shared" ca="1" si="367"/>
        <v>#REF!</v>
      </c>
      <c r="G78" s="134" t="e">
        <f t="array" aca="1" ref="G78" ca="1">MIN(IF((MONTH(DatesS)=$A78)*(OFFSET(DatesS,,INDEX(ColS,MATCH($C78,Param,0))))&gt;0,OFFSET(DatesS,,INDEX(ColS,MATCH($C78,Param,0)))))</f>
        <v>#REF!</v>
      </c>
      <c r="H78" s="134" t="e">
        <f t="array" aca="1" ref="H78" ca="1">MAX(IF((MONTH(DatesS)=$A78)*(OFFSET(DatesS,,INDEX(ColS,MATCH($C78,Param,0))))&gt;0,OFFSET(DatesS,,INDEX(ColS,MATCH($C78,Param,0)))))</f>
        <v>#REF!</v>
      </c>
      <c r="I78" s="759" t="e">
        <f t="shared" ref="I78" ca="1" si="493">SUMPRODUCT((MONTH(DatesS)=$A78)*(OFFSET(DatesS,,INDEX(ColS,MATCH($C78,Param,0)))&gt;=INDEX(SeuilS,MATCH($C78,Param,0))))</f>
        <v>#REF!</v>
      </c>
      <c r="J78" s="804"/>
      <c r="K78" s="760"/>
      <c r="L78" s="32">
        <f t="shared" ref="L78" ca="1" si="494">SUMPRODUCT((MONTH(DatesD)=$A78)*(OFFSET(DatesD,,INDEX(ColD1,MATCH($C78,Param,0)))&lt;&gt;0))</f>
        <v>4</v>
      </c>
      <c r="M78" s="134">
        <f t="shared" ref="M78" ca="1" si="495">SUMPRODUCT((MONTH(DatesD)=$A78)*(OFFSET(DatesD,,INDEX(ColD1,MATCH($C78,Param,0)))))</f>
        <v>14.07</v>
      </c>
      <c r="N78" s="134">
        <f t="shared" ca="1" si="449"/>
        <v>3.5175000000000001</v>
      </c>
      <c r="O78" s="134">
        <f t="array" aca="1" ref="O78" ca="1">MIN(IF((MONTH(DatesD)=$A78)*(OFFSET(DatesD,,INDEX(ColD1,MATCH($C78,Param,0))))&gt;0,OFFSET(DatesD,,INDEX(ColD1,MATCH($C78,Param,0)))))</f>
        <v>2.1</v>
      </c>
      <c r="P78" s="134">
        <f t="array" aca="1" ref="P78" ca="1">MAX(IF((MONTH(DatesD)=$A78)*(OFFSET(DatesD,,INDEX(ColD1,MATCH($C78,Param,0))))&gt;0,OFFSET(DatesD,,INDEX(ColD1,MATCH($C78,Param,0)))))</f>
        <v>5.39</v>
      </c>
      <c r="Q78" s="33">
        <f t="shared" ref="Q78" ca="1" si="496">SUMPRODUCT((MONTH(DatesD)=$A78)*(OFFSET(DatesD,,INDEX(ColD1,MATCH($C78,Param,0)))&gt;=INDEX(SeuilD1,MATCH($C78,Param,0))))</f>
        <v>0</v>
      </c>
      <c r="R78" s="32">
        <f t="shared" ref="R78" ca="1" si="497">SUMPRODUCT((MONTH(DatesD)=$A78)*(OFFSET(DatesD,,INDEX(ColD2,MATCH($C78,Param,0)))&lt;&gt;0))</f>
        <v>4</v>
      </c>
      <c r="S78" s="134">
        <f t="shared" ref="S78" ca="1" si="498">SUMPRODUCT((MONTH(DatesD)=$A78)*(OFFSET(DatesD,,INDEX(ColD2,MATCH($C78,Param,0)))))</f>
        <v>0.32</v>
      </c>
      <c r="T78" s="134">
        <f t="shared" ca="1" si="453"/>
        <v>0.08</v>
      </c>
      <c r="U78" s="134">
        <f t="array" aca="1" ref="U78" ca="1">MIN(IF((MONTH(DatesD)=$A78)*(OFFSET(DatesD,,INDEX(ColD2,MATCH($C78,Param,0))))&gt;0,OFFSET(DatesD,,INDEX(ColD2,MATCH($C78,Param,0)))))</f>
        <v>7.0000000000000007E-2</v>
      </c>
      <c r="V78" s="134">
        <f t="array" aca="1" ref="V78" ca="1">MAX(IF((MONTH(DatesD)=$A78)*(OFFSET(DatesD,,INDEX(ColD2,MATCH($C78,Param,0))))&gt;0,OFFSET(DatesD,,INDEX(ColD2,MATCH($C78,Param,0)))))</f>
        <v>0.09</v>
      </c>
      <c r="W78" s="33">
        <f t="shared" ref="W78" ca="1" si="499">SUMPRODUCT((MONTH(DatesD)=$A78)*(OFFSET(DatesD,,INDEX(ColD2,MATCH($C78,Param,0)))&gt;=INDEX(SeuilD2,MATCH($C78,Param,0))))</f>
        <v>0</v>
      </c>
      <c r="X78" s="750"/>
      <c r="Y78" s="751"/>
      <c r="Z78" s="751"/>
      <c r="AA78" s="751"/>
      <c r="AB78" s="751"/>
      <c r="AC78" s="751"/>
      <c r="AD78" s="752"/>
      <c r="AE78" s="808"/>
      <c r="AF78" s="751"/>
      <c r="AG78" s="751"/>
      <c r="AH78" s="751"/>
      <c r="AI78" s="768"/>
      <c r="AJ78" s="809"/>
      <c r="AK78" s="750"/>
      <c r="AL78" s="751"/>
      <c r="AM78" s="751"/>
      <c r="AN78" s="751"/>
      <c r="AO78" s="768"/>
      <c r="AP78" s="752"/>
      <c r="AQ78" s="85" t="e">
        <f t="shared" ca="1" si="363"/>
        <v>#REF!</v>
      </c>
    </row>
    <row r="79" spans="1:43" outlineLevel="1" x14ac:dyDescent="0.25">
      <c r="A79" s="18">
        <f t="shared" si="377"/>
        <v>3</v>
      </c>
      <c r="B79" s="252"/>
      <c r="C79" s="763" t="s">
        <v>21</v>
      </c>
      <c r="D79" s="32" t="e">
        <f t="shared" ref="D79" ca="1" si="500">SUMPRODUCT((MONTH(DatesS)=$A79)*(OFFSET(DatesS,,INDEX(ColS,MATCH($C79,Param,0)))&lt;&gt;0))</f>
        <v>#REF!</v>
      </c>
      <c r="E79" s="134" t="e">
        <f t="shared" ref="E79" ca="1" si="501">SUMPRODUCT((MONTH(DatesS)=$A79)*(OFFSET(DatesS,,INDEX(ColS,MATCH($C79,Param,0)))))</f>
        <v>#REF!</v>
      </c>
      <c r="F79" s="134" t="e">
        <f t="shared" ca="1" si="367"/>
        <v>#REF!</v>
      </c>
      <c r="G79" s="134" t="e">
        <f t="array" aca="1" ref="G79" ca="1">MIN(IF((MONTH(DatesS)=$A79)*(OFFSET(DatesS,,INDEX(ColS,MATCH($C79,Param,0))))&gt;0,OFFSET(DatesS,,INDEX(ColS,MATCH($C79,Param,0)))))</f>
        <v>#REF!</v>
      </c>
      <c r="H79" s="134" t="e">
        <f t="array" aca="1" ref="H79" ca="1">MAX(IF((MONTH(DatesS)=$A79)*(OFFSET(DatesS,,INDEX(ColS,MATCH($C79,Param,0))))&gt;0,OFFSET(DatesS,,INDEX(ColS,MATCH($C79,Param,0)))))</f>
        <v>#REF!</v>
      </c>
      <c r="I79" s="759" t="e">
        <f t="shared" ref="I79" ca="1" si="502">SUMPRODUCT((MONTH(DatesS)=$A79)*(OFFSET(DatesS,,INDEX(ColS,MATCH($C79,Param,0)))&gt;=INDEX(SeuilS,MATCH($C79,Param,0))))</f>
        <v>#REF!</v>
      </c>
      <c r="J79" s="804"/>
      <c r="K79" s="760"/>
      <c r="L79" s="32">
        <f t="shared" ref="L79" ca="1" si="503">SUMPRODUCT((MONTH(DatesD)=$A79)*(OFFSET(DatesD,,INDEX(ColD1,MATCH($C79,Param,0)))&lt;&gt;0))</f>
        <v>4</v>
      </c>
      <c r="M79" s="134">
        <f t="shared" ref="M79" ca="1" si="504">SUMPRODUCT((MONTH(DatesD)=$A79)*(OFFSET(DatesD,,INDEX(ColD1,MATCH($C79,Param,0)))))</f>
        <v>0.79</v>
      </c>
      <c r="N79" s="134">
        <f t="shared" ca="1" si="449"/>
        <v>0.19750000000000001</v>
      </c>
      <c r="O79" s="134">
        <f t="array" aca="1" ref="O79" ca="1">MIN(IF((MONTH(DatesD)=$A79)*(OFFSET(DatesD,,INDEX(ColD1,MATCH($C79,Param,0))))&gt;0,OFFSET(DatesD,,INDEX(ColD1,MATCH($C79,Param,0)))))</f>
        <v>0.16</v>
      </c>
      <c r="P79" s="134">
        <f t="array" aca="1" ref="P79" ca="1">MAX(IF((MONTH(DatesD)=$A79)*(OFFSET(DatesD,,INDEX(ColD1,MATCH($C79,Param,0))))&gt;0,OFFSET(DatesD,,INDEX(ColD1,MATCH($C79,Param,0)))))</f>
        <v>0.24</v>
      </c>
      <c r="Q79" s="33">
        <f t="shared" ref="Q79" ca="1" si="505">SUMPRODUCT((MONTH(DatesD)=$A79)*(OFFSET(DatesD,,INDEX(ColD1,MATCH($C79,Param,0)))&gt;=INDEX(SeuilD1,MATCH($C79,Param,0))))</f>
        <v>0</v>
      </c>
      <c r="R79" s="32">
        <f t="shared" ref="R79" ca="1" si="506">SUMPRODUCT((MONTH(DatesD)=$A79)*(OFFSET(DatesD,,INDEX(ColD2,MATCH($C79,Param,0)))&lt;&gt;0))</f>
        <v>4</v>
      </c>
      <c r="S79" s="134">
        <f t="shared" ref="S79" ca="1" si="507">SUMPRODUCT((MONTH(DatesD)=$A79)*(OFFSET(DatesD,,INDEX(ColD2,MATCH($C79,Param,0)))))</f>
        <v>0.45999999999999996</v>
      </c>
      <c r="T79" s="134">
        <f t="shared" ca="1" si="453"/>
        <v>0.11499999999999999</v>
      </c>
      <c r="U79" s="134">
        <f t="array" aca="1" ref="U79" ca="1">MIN(IF((MONTH(DatesD)=$A79)*(OFFSET(DatesD,,INDEX(ColD2,MATCH($C79,Param,0))))&gt;0,OFFSET(DatesD,,INDEX(ColD2,MATCH($C79,Param,0)))))</f>
        <v>0.1</v>
      </c>
      <c r="V79" s="134">
        <f t="array" aca="1" ref="V79" ca="1">MAX(IF((MONTH(DatesD)=$A79)*(OFFSET(DatesD,,INDEX(ColD2,MATCH($C79,Param,0))))&gt;0,OFFSET(DatesD,,INDEX(ColD2,MATCH($C79,Param,0)))))</f>
        <v>0.12</v>
      </c>
      <c r="W79" s="33">
        <f t="shared" ref="W79" ca="1" si="508">SUMPRODUCT((MONTH(DatesD)=$A79)*(OFFSET(DatesD,,INDEX(ColD2,MATCH($C79,Param,0)))&gt;=INDEX(SeuilD2,MATCH($C79,Param,0))))</f>
        <v>0</v>
      </c>
      <c r="X79" s="750"/>
      <c r="Y79" s="751"/>
      <c r="Z79" s="751"/>
      <c r="AA79" s="751"/>
      <c r="AB79" s="751"/>
      <c r="AC79" s="751"/>
      <c r="AD79" s="752"/>
      <c r="AE79" s="808"/>
      <c r="AF79" s="751"/>
      <c r="AG79" s="751"/>
      <c r="AH79" s="751"/>
      <c r="AI79" s="768"/>
      <c r="AJ79" s="809"/>
      <c r="AK79" s="750"/>
      <c r="AL79" s="751"/>
      <c r="AM79" s="751"/>
      <c r="AN79" s="751"/>
      <c r="AO79" s="768"/>
      <c r="AP79" s="752"/>
      <c r="AQ79" s="85" t="e">
        <f t="shared" ca="1" si="363"/>
        <v>#REF!</v>
      </c>
    </row>
    <row r="80" spans="1:43" outlineLevel="1" x14ac:dyDescent="0.25">
      <c r="A80" s="18">
        <f t="shared" si="377"/>
        <v>3</v>
      </c>
      <c r="B80" s="252"/>
      <c r="C80" s="763" t="s">
        <v>25</v>
      </c>
      <c r="D80" s="32" t="e">
        <f t="shared" ref="D80" ca="1" si="509">SUMPRODUCT((MONTH(DatesS)=$A80)*(OFFSET(DatesS,,INDEX(ColS,MATCH($C80,Param,0)))&lt;&gt;0))</f>
        <v>#REF!</v>
      </c>
      <c r="E80" s="134" t="e">
        <f t="shared" ref="E80" ca="1" si="510">SUMPRODUCT((MONTH(DatesS)=$A80)*(OFFSET(DatesS,,INDEX(ColS,MATCH($C80,Param,0)))))</f>
        <v>#REF!</v>
      </c>
      <c r="F80" s="134" t="e">
        <f t="shared" ca="1" si="367"/>
        <v>#REF!</v>
      </c>
      <c r="G80" s="134" t="e">
        <f t="array" aca="1" ref="G80" ca="1">MIN(IF((MONTH(DatesS)=$A80)*(OFFSET(DatesS,,INDEX(ColS,MATCH($C80,Param,0))))&gt;0,OFFSET(DatesS,,INDEX(ColS,MATCH($C80,Param,0)))))</f>
        <v>#REF!</v>
      </c>
      <c r="H80" s="134" t="e">
        <f t="array" aca="1" ref="H80" ca="1">MAX(IF((MONTH(DatesS)=$A80)*(OFFSET(DatesS,,INDEX(ColS,MATCH($C80,Param,0))))&gt;0,OFFSET(DatesS,,INDEX(ColS,MATCH($C80,Param,0)))))</f>
        <v>#REF!</v>
      </c>
      <c r="I80" s="759" t="e">
        <f t="shared" ref="I80" ca="1" si="511">SUMPRODUCT((MONTH(DatesS)=$A80)*(OFFSET(DatesS,,INDEX(ColS,MATCH($C80,Param,0)))&gt;=INDEX(SeuilS,MATCH($C80,Param,0))))</f>
        <v>#REF!</v>
      </c>
      <c r="J80" s="804"/>
      <c r="K80" s="760"/>
      <c r="L80" s="32">
        <f t="shared" ref="L80" ca="1" si="512">SUMPRODUCT((MONTH(DatesD)=$A80)*(OFFSET(DatesD,,INDEX(ColD1,MATCH($C80,Param,0)))&lt;&gt;0))</f>
        <v>4</v>
      </c>
      <c r="M80" s="134">
        <f t="shared" ref="M80" ca="1" si="513">SUMPRODUCT((MONTH(DatesD)=$A80)*(OFFSET(DatesD,,INDEX(ColD1,MATCH($C80,Param,0)))))</f>
        <v>0.24</v>
      </c>
      <c r="N80" s="134">
        <f t="shared" ca="1" si="449"/>
        <v>0.06</v>
      </c>
      <c r="O80" s="134">
        <f t="array" aca="1" ref="O80" ca="1">MIN(IF((MONTH(DatesD)=$A80)*(OFFSET(DatesD,,INDEX(ColD1,MATCH($C80,Param,0))))&gt;0,OFFSET(DatesD,,INDEX(ColD1,MATCH($C80,Param,0)))))</f>
        <v>0.06</v>
      </c>
      <c r="P80" s="134">
        <f t="array" aca="1" ref="P80" ca="1">MAX(IF((MONTH(DatesD)=$A80)*(OFFSET(DatesD,,INDEX(ColD1,MATCH($C80,Param,0))))&gt;0,OFFSET(DatesD,,INDEX(ColD1,MATCH($C80,Param,0)))))</f>
        <v>0.06</v>
      </c>
      <c r="Q80" s="33">
        <f t="shared" ref="Q80" ca="1" si="514">SUMPRODUCT((MONTH(DatesD)=$A80)*(OFFSET(DatesD,,INDEX(ColD1,MATCH($C80,Param,0)))&gt;=INDEX(SeuilD1,MATCH($C80,Param,0))))</f>
        <v>0</v>
      </c>
      <c r="R80" s="32">
        <f t="shared" ref="R80" ca="1" si="515">SUMPRODUCT((MONTH(DatesD)=$A80)*(OFFSET(DatesD,,INDEX(ColD2,MATCH($C80,Param,0)))&lt;&gt;0))</f>
        <v>4</v>
      </c>
      <c r="S80" s="134">
        <f t="shared" ref="S80" ca="1" si="516">SUMPRODUCT((MONTH(DatesD)=$A80)*(OFFSET(DatesD,,INDEX(ColD2,MATCH($C80,Param,0)))))</f>
        <v>0.24</v>
      </c>
      <c r="T80" s="134">
        <f t="shared" ca="1" si="453"/>
        <v>0.06</v>
      </c>
      <c r="U80" s="134">
        <f t="array" aca="1" ref="U80" ca="1">MIN(IF((MONTH(DatesD)=$A80)*(OFFSET(DatesD,,INDEX(ColD2,MATCH($C80,Param,0))))&gt;0,OFFSET(DatesD,,INDEX(ColD2,MATCH($C80,Param,0)))))</f>
        <v>0.06</v>
      </c>
      <c r="V80" s="134">
        <f t="array" aca="1" ref="V80" ca="1">MAX(IF((MONTH(DatesD)=$A80)*(OFFSET(DatesD,,INDEX(ColD2,MATCH($C80,Param,0))))&gt;0,OFFSET(DatesD,,INDEX(ColD2,MATCH($C80,Param,0)))))</f>
        <v>0.06</v>
      </c>
      <c r="W80" s="33">
        <f t="shared" ref="W80" ca="1" si="517">SUMPRODUCT((MONTH(DatesD)=$A80)*(OFFSET(DatesD,,INDEX(ColD2,MATCH($C80,Param,0)))&gt;=INDEX(SeuilD2,MATCH($C80,Param,0))))</f>
        <v>0</v>
      </c>
      <c r="X80" s="750"/>
      <c r="Y80" s="751"/>
      <c r="Z80" s="751"/>
      <c r="AA80" s="751"/>
      <c r="AB80" s="751"/>
      <c r="AC80" s="751"/>
      <c r="AD80" s="752"/>
      <c r="AE80" s="808"/>
      <c r="AF80" s="751"/>
      <c r="AG80" s="751"/>
      <c r="AH80" s="751"/>
      <c r="AI80" s="768"/>
      <c r="AJ80" s="809"/>
      <c r="AK80" s="750"/>
      <c r="AL80" s="751"/>
      <c r="AM80" s="751"/>
      <c r="AN80" s="751"/>
      <c r="AO80" s="768"/>
      <c r="AP80" s="752"/>
      <c r="AQ80" s="85" t="e">
        <f t="shared" ca="1" si="363"/>
        <v>#REF!</v>
      </c>
    </row>
    <row r="81" spans="1:43" outlineLevel="1" x14ac:dyDescent="0.25">
      <c r="A81" s="18">
        <f t="shared" si="377"/>
        <v>3</v>
      </c>
      <c r="B81" s="252"/>
      <c r="C81" s="763" t="s">
        <v>22</v>
      </c>
      <c r="D81" s="47" t="e">
        <f t="shared" ref="D81" ca="1" si="518">SUMPRODUCT((MONTH(DatesS)=$A81)*(OFFSET(DatesS,,INDEX(ColS,MATCH($C81,Param,0)))&lt;&gt;0))</f>
        <v>#REF!</v>
      </c>
      <c r="E81" s="135" t="e">
        <f t="shared" ref="E81" ca="1" si="519">SUMPRODUCT((MONTH(DatesS)=$A81)*(OFFSET(DatesS,,INDEX(ColS,MATCH($C81,Param,0)))))</f>
        <v>#REF!</v>
      </c>
      <c r="F81" s="135" t="e">
        <f t="shared" ca="1" si="367"/>
        <v>#REF!</v>
      </c>
      <c r="G81" s="135" t="e">
        <f t="array" aca="1" ref="G81" ca="1">MIN(IF((MONTH(DatesS)=$A81)*(OFFSET(DatesS,,INDEX(ColS,MATCH($C81,Param,0))))&gt;0,OFFSET(DatesS,,INDEX(ColS,MATCH($C81,Param,0)))))</f>
        <v>#REF!</v>
      </c>
      <c r="H81" s="135" t="e">
        <f t="array" aca="1" ref="H81" ca="1">MAX(IF((MONTH(DatesS)=$A81)*(OFFSET(DatesS,,INDEX(ColS,MATCH($C81,Param,0))))&gt;0,OFFSET(DatesS,,INDEX(ColS,MATCH($C81,Param,0)))))</f>
        <v>#REF!</v>
      </c>
      <c r="I81" s="743" t="e">
        <f t="shared" ref="I81" ca="1" si="520">SUMPRODUCT((MONTH(DatesS)=$A81)*(OFFSET(DatesS,,INDEX(ColS,MATCH($C81,Param,0)))&gt;=INDEX(SeuilS,MATCH($C81,Param,0))))</f>
        <v>#REF!</v>
      </c>
      <c r="J81" s="769"/>
      <c r="K81" s="744"/>
      <c r="L81" s="47">
        <f t="shared" ref="L81" ca="1" si="521">SUMPRODUCT((MONTH(DatesD)=$A81)*(OFFSET(DatesD,,INDEX(ColD1,MATCH($C81,Param,0)))&lt;&gt;0))</f>
        <v>4</v>
      </c>
      <c r="M81" s="135">
        <f t="shared" ref="M81" ca="1" si="522">SUMPRODUCT((MONTH(DatesD)=$A81)*(OFFSET(DatesD,,INDEX(ColD1,MATCH($C81,Param,0)))))</f>
        <v>167.70000000000002</v>
      </c>
      <c r="N81" s="135">
        <f t="shared" ca="1" si="449"/>
        <v>41.925000000000004</v>
      </c>
      <c r="O81" s="135">
        <f t="array" aca="1" ref="O81" ca="1">MIN(IF((MONTH(DatesD)=$A81)*(OFFSET(DatesD,,INDEX(ColD1,MATCH($C81,Param,0))))&gt;0,OFFSET(DatesD,,INDEX(ColD1,MATCH($C81,Param,0)))))</f>
        <v>23.8</v>
      </c>
      <c r="P81" s="135">
        <f t="array" aca="1" ref="P81" ca="1">MAX(IF((MONTH(DatesD)=$A81)*(OFFSET(DatesD,,INDEX(ColD1,MATCH($C81,Param,0))))&gt;0,OFFSET(DatesD,,INDEX(ColD1,MATCH($C81,Param,0)))))</f>
        <v>68.7</v>
      </c>
      <c r="Q81" s="48">
        <f t="shared" ref="Q81" ca="1" si="523">SUMPRODUCT((MONTH(DatesD)=$A81)*(OFFSET(DatesD,,INDEX(ColD1,MATCH($C81,Param,0)))&gt;=INDEX(SeuilD1,MATCH($C81,Param,0))))</f>
        <v>0</v>
      </c>
      <c r="R81" s="32">
        <f t="shared" ref="R81" ca="1" si="524">SUMPRODUCT((MONTH(DatesD)=$A81)*(OFFSET(DatesD,,INDEX(ColD2,MATCH($C81,Param,0)))&lt;&gt;0))</f>
        <v>4</v>
      </c>
      <c r="S81" s="134">
        <f t="shared" ref="S81" ca="1" si="525">SUMPRODUCT((MONTH(DatesD)=$A81)*(OFFSET(DatesD,,INDEX(ColD2,MATCH($C81,Param,0)))))</f>
        <v>1.5</v>
      </c>
      <c r="T81" s="134">
        <f t="shared" ca="1" si="453"/>
        <v>0.375</v>
      </c>
      <c r="U81" s="134">
        <f t="array" aca="1" ref="U81" ca="1">MIN(IF((MONTH(DatesD)=$A81)*(OFFSET(DatesD,,INDEX(ColD2,MATCH($C81,Param,0))))&gt;0,OFFSET(DatesD,,INDEX(ColD2,MATCH($C81,Param,0)))))</f>
        <v>0.3</v>
      </c>
      <c r="V81" s="134">
        <f t="array" aca="1" ref="V81" ca="1">MAX(IF((MONTH(DatesD)=$A81)*(OFFSET(DatesD,,INDEX(ColD2,MATCH($C81,Param,0))))&gt;0,OFFSET(DatesD,,INDEX(ColD2,MATCH($C81,Param,0)))))</f>
        <v>0.44</v>
      </c>
      <c r="W81" s="33">
        <f t="shared" ref="W81" ca="1" si="526">SUMPRODUCT((MONTH(DatesD)=$A81)*(OFFSET(DatesD,,INDEX(ColD2,MATCH($C81,Param,0)))&gt;=INDEX(SeuilD2,MATCH($C81,Param,0))))</f>
        <v>0</v>
      </c>
      <c r="X81" s="750"/>
      <c r="Y81" s="751"/>
      <c r="Z81" s="751"/>
      <c r="AA81" s="751"/>
      <c r="AB81" s="751"/>
      <c r="AC81" s="751"/>
      <c r="AD81" s="752"/>
      <c r="AE81" s="808"/>
      <c r="AF81" s="751"/>
      <c r="AG81" s="751"/>
      <c r="AH81" s="751"/>
      <c r="AI81" s="768"/>
      <c r="AJ81" s="809"/>
      <c r="AK81" s="750"/>
      <c r="AL81" s="751"/>
      <c r="AM81" s="751"/>
      <c r="AN81" s="751"/>
      <c r="AO81" s="768"/>
      <c r="AP81" s="752"/>
      <c r="AQ81" s="85" t="e">
        <f t="shared" ca="1" si="363"/>
        <v>#REF!</v>
      </c>
    </row>
    <row r="82" spans="1:43" outlineLevel="1" x14ac:dyDescent="0.25">
      <c r="A82" s="18">
        <f t="shared" si="377"/>
        <v>3</v>
      </c>
      <c r="B82" s="252"/>
      <c r="C82" s="149" t="s">
        <v>47</v>
      </c>
      <c r="D82" s="807" t="e">
        <f t="shared" ref="D82:W82" ca="1" si="527">SUM(D73:D74,D76:D81)</f>
        <v>#REF!</v>
      </c>
      <c r="E82" s="746" t="e">
        <f t="shared" ca="1" si="527"/>
        <v>#REF!</v>
      </c>
      <c r="F82" s="746" t="e">
        <f t="shared" ca="1" si="527"/>
        <v>#REF!</v>
      </c>
      <c r="G82" s="746" t="e">
        <f t="shared" ca="1" si="527"/>
        <v>#REF!</v>
      </c>
      <c r="H82" s="746" t="e">
        <f t="shared" ca="1" si="527"/>
        <v>#REF!</v>
      </c>
      <c r="I82" s="747" t="e">
        <f t="shared" ca="1" si="527"/>
        <v>#REF!</v>
      </c>
      <c r="J82" s="748"/>
      <c r="K82" s="749"/>
      <c r="L82" s="758">
        <f t="shared" ca="1" si="527"/>
        <v>32</v>
      </c>
      <c r="M82" s="746">
        <f t="shared" ca="1" si="527"/>
        <v>338.96000000000004</v>
      </c>
      <c r="N82" s="746">
        <f t="shared" ca="1" si="527"/>
        <v>84.740000000000009</v>
      </c>
      <c r="O82" s="746">
        <f t="shared" ca="1" si="527"/>
        <v>39.6</v>
      </c>
      <c r="P82" s="746">
        <f t="shared" ca="1" si="527"/>
        <v>149.18</v>
      </c>
      <c r="Q82" s="761">
        <f t="shared" ca="1" si="527"/>
        <v>0</v>
      </c>
      <c r="R82" s="807">
        <f t="shared" ca="1" si="527"/>
        <v>32</v>
      </c>
      <c r="S82" s="746">
        <f t="shared" ca="1" si="527"/>
        <v>7.902000000000001</v>
      </c>
      <c r="T82" s="746">
        <f t="shared" ca="1" si="527"/>
        <v>1.9755000000000003</v>
      </c>
      <c r="U82" s="746">
        <f t="shared" ca="1" si="527"/>
        <v>1.6600000000000004</v>
      </c>
      <c r="V82" s="746">
        <f t="shared" ca="1" si="527"/>
        <v>2.3400000000000003</v>
      </c>
      <c r="W82" s="810">
        <f t="shared" ca="1" si="527"/>
        <v>0</v>
      </c>
      <c r="X82" s="750"/>
      <c r="Y82" s="751"/>
      <c r="Z82" s="751"/>
      <c r="AA82" s="751"/>
      <c r="AB82" s="751"/>
      <c r="AC82" s="751"/>
      <c r="AD82" s="752"/>
      <c r="AE82" s="808"/>
      <c r="AF82" s="751"/>
      <c r="AG82" s="751"/>
      <c r="AH82" s="751"/>
      <c r="AI82" s="768"/>
      <c r="AJ82" s="809"/>
      <c r="AK82" s="750"/>
      <c r="AL82" s="751"/>
      <c r="AM82" s="751"/>
      <c r="AN82" s="751"/>
      <c r="AO82" s="768"/>
      <c r="AP82" s="752"/>
      <c r="AQ82" s="85" t="e">
        <f t="shared" ca="1" si="363"/>
        <v>#REF!</v>
      </c>
    </row>
    <row r="83" spans="1:43" outlineLevel="1" x14ac:dyDescent="0.25">
      <c r="A83" s="18">
        <f t="shared" si="377"/>
        <v>3</v>
      </c>
      <c r="B83" s="252"/>
      <c r="C83" s="770" t="s">
        <v>101</v>
      </c>
      <c r="D83" s="808"/>
      <c r="E83" s="751"/>
      <c r="F83" s="751"/>
      <c r="G83" s="751"/>
      <c r="H83" s="751"/>
      <c r="I83" s="771"/>
      <c r="J83" s="772"/>
      <c r="K83" s="800"/>
      <c r="L83" s="32">
        <f t="shared" ref="L83" ca="1" si="528">SUMPRODUCT((MONTH(DatesD)=$A83)*(OFFSET(DatesD,,INDEX(ColD1,MATCH($C83,Param,0)))&lt;&gt;0))</f>
        <v>31</v>
      </c>
      <c r="M83" s="134">
        <f t="shared" ref="M83" ca="1" si="529">SUMPRODUCT((MONTH(DatesD)=$A83)*(OFFSET(DatesD,,INDEX(ColD1,MATCH($C83,Param,0)))))</f>
        <v>1338425</v>
      </c>
      <c r="N83" s="134">
        <f t="shared" ref="N83" ca="1" si="530">IF(L83=0,0,M83/L83)</f>
        <v>43175</v>
      </c>
      <c r="O83" s="134">
        <f t="array" aca="1" ref="O83" ca="1">MIN(IF((MONTH(DatesD)=$A83)*(OFFSET(DatesD,,INDEX(ColD1,MATCH($C83,Param,0))))&gt;0,OFFSET(DatesD,,INDEX(ColD1,MATCH($C83,Param,0)))))</f>
        <v>43160</v>
      </c>
      <c r="P83" s="134">
        <f t="array" aca="1" ref="P83" ca="1">MAX(IF((MONTH(DatesD)=$A83)*(OFFSET(DatesD,,INDEX(ColD1,MATCH($C83,Param,0))))&gt;0,OFFSET(DatesD,,INDEX(ColD1,MATCH($C83,Param,0)))))</f>
        <v>43190</v>
      </c>
      <c r="Q83" s="33">
        <f t="shared" ref="Q83" ca="1" si="531">SUMPRODUCT((MONTH(DatesD)=$A83)*(OFFSET(DatesD,,INDEX(ColD1,MATCH($C83,Param,0)))&gt;=INDEX(SeuilD1,MATCH($C83,Param,0))))</f>
        <v>31</v>
      </c>
      <c r="R83" s="161">
        <f ca="1">SUMPRODUCT((MONTH(DatesD)=$A83)*(OFFSET(DatesD,,INDEX(ColD2,MATCH($C83,Param,0)))&lt;&gt;0))</f>
        <v>30</v>
      </c>
      <c r="S83" s="134">
        <f t="shared" ref="S83" ca="1" si="532">SUMPRODUCT((MONTH(DatesD)=$A83)*(OFFSET(DatesD,,INDEX(ColD2,MATCH($C83,Param,0)))))</f>
        <v>2081.0539131052601</v>
      </c>
      <c r="T83" s="134">
        <f t="shared" ref="T83:T85" ca="1" si="533">IF(R83=0,0,S83/R83)</f>
        <v>69.368463770175339</v>
      </c>
      <c r="U83" s="162">
        <f t="array" aca="1" ref="U83" ca="1">MIN(IF((MONTH(DatesD)=$A83)*(OFFSET(DatesD,,INDEX(ColD2,MATCH($C83,Param,0))))&gt;0,OFFSET(DatesD,,INDEX(ColD2,MATCH($C83,Param,0)))))</f>
        <v>38.356830335439959</v>
      </c>
      <c r="V83" s="134">
        <f t="array" aca="1" ref="V83" ca="1">MAX(IF((MONTH(DatesD)=$A83)*(OFFSET(DatesD,,INDEX(ColD2,MATCH($C83,Param,0))))&gt;0,OFFSET(DatesD,,INDEX(ColD2,MATCH($C83,Param,0)))))</f>
        <v>90.322580645161281</v>
      </c>
      <c r="W83" s="33">
        <f t="shared" ref="W83" ca="1" si="534">SUMPRODUCT((MONTH(DatesD)=$A83)*(OFFSET(DatesD,,INDEX(ColD2,MATCH($C83,Param,0)))&gt;=INDEX(SeuilD2,MATCH($C83,Param,0))))</f>
        <v>0</v>
      </c>
      <c r="X83" s="750"/>
      <c r="Y83" s="751"/>
      <c r="Z83" s="751"/>
      <c r="AA83" s="751"/>
      <c r="AB83" s="751"/>
      <c r="AC83" s="751"/>
      <c r="AD83" s="752"/>
      <c r="AE83" s="161" t="e">
        <f ca="1">SUMPRODUCT((MONTH(DatesUF)=$A83)*(OFFSET(DatesUF,,INDEX(ColUF2,MATCH($C83,Param,0)))&lt;&gt;0))</f>
        <v>#REF!</v>
      </c>
      <c r="AF83" s="134" t="e">
        <f ca="1">SUMPRODUCT((MONTH(DatesUF)=$A83)*(OFFSET(DatesUF,,INDEX(ColUF2,MATCH($C83,Param,0)))))</f>
        <v>#REF!</v>
      </c>
      <c r="AG83" s="134" t="e">
        <f t="shared" ref="AG83:AG85" ca="1" si="535">IF(AE83=0,0,AF83/AE83)</f>
        <v>#REF!</v>
      </c>
      <c r="AH83" s="134" t="e">
        <f t="array" aca="1" ref="AH83" ca="1">MIN(IF((MONTH(DatesUF)=$A83)*(OFFSET(DatesUF,,INDEX(ColUF2,MATCH($C83,Param,0))))&gt;0,OFFSET(DatesUF,,INDEX(ColUF2,MATCH($C83,Param,0)))))</f>
        <v>#REF!</v>
      </c>
      <c r="AI83" s="134" t="e">
        <f t="array" aca="1" ref="AI83" ca="1">MAX(IF((MONTH(DatesUF)=$A83)*(OFFSET(DatesUF,,INDEX(ColUF2,MATCH($C83,Param,0))))&gt;0,OFFSET(DatesUF,,INDEX(ColUF2,MATCH($C83,Param,0)))))</f>
        <v>#REF!</v>
      </c>
      <c r="AJ83" s="33" t="e">
        <f ca="1">SUMPRODUCT((MONTH(DatesUF)=$A83)*(OFFSET(DatesUF,,INDEX(ColUF2,MATCH($C83,Param,0)))&gt;=INDEX(SeuilUF2,MATCH($C83,Param,0))))</f>
        <v>#REF!</v>
      </c>
      <c r="AK83" s="750"/>
      <c r="AL83" s="751"/>
      <c r="AM83" s="751"/>
      <c r="AN83" s="751"/>
      <c r="AO83" s="768"/>
      <c r="AP83" s="752"/>
      <c r="AQ83" s="85"/>
    </row>
    <row r="84" spans="1:43" outlineLevel="1" x14ac:dyDescent="0.25">
      <c r="A84" s="18">
        <f t="shared" si="377"/>
        <v>3</v>
      </c>
      <c r="B84" s="252"/>
      <c r="C84" s="773" t="s">
        <v>102</v>
      </c>
      <c r="D84" s="808"/>
      <c r="E84" s="751"/>
      <c r="F84" s="751"/>
      <c r="G84" s="751"/>
      <c r="H84" s="751"/>
      <c r="I84" s="771"/>
      <c r="J84" s="774"/>
      <c r="K84" s="801"/>
      <c r="L84" s="750"/>
      <c r="M84" s="751"/>
      <c r="N84" s="751"/>
      <c r="O84" s="751"/>
      <c r="P84" s="751"/>
      <c r="Q84" s="752"/>
      <c r="R84" s="811">
        <f t="shared" ref="R84" ca="1" si="536">SUMPRODUCT((MONTH(DatesD)=$A84)*(OFFSET(DatesD,,INDEX(ColD2,MATCH($C84,Param,0)))&lt;&gt;0))</f>
        <v>30</v>
      </c>
      <c r="S84" s="746">
        <f t="shared" ref="S84" ca="1" si="537">SUMPRODUCT((MONTH(DatesD)=$A84)*(OFFSET(DatesD,,INDEX(ColD2,MATCH($C84,Param,0)))))</f>
        <v>2861.305266645194</v>
      </c>
      <c r="T84" s="746">
        <f t="shared" ca="1" si="533"/>
        <v>95.376842221506465</v>
      </c>
      <c r="U84" s="775">
        <f t="array" aca="1" ref="U84" ca="1">MIN(IF((MONTH(DatesD)=$A84)*(OFFSET(DatesD,,INDEX(ColD2,MATCH($C84,Param,0))))&gt;0,OFFSET(DatesD,,INDEX(ColD2,MATCH($C84,Param,0)))))</f>
        <v>84.822069531330101</v>
      </c>
      <c r="V84" s="746">
        <f t="array" aca="1" ref="V84" ca="1">MAX(IF((MONTH(DatesD)=$A84)*(OFFSET(DatesD,,INDEX(ColD2,MATCH($C84,Param,0))))&gt;0,OFFSET(DatesD,,INDEX(ColD2,MATCH($C84,Param,0)))))</f>
        <v>98.87567567567568</v>
      </c>
      <c r="W84" s="810">
        <f t="shared" ref="W84" ca="1" si="538">SUMPRODUCT((MONTH(DatesD)=$A84)*(OFFSET(DatesD,,INDEX(ColD2,MATCH($C84,Param,0)))&gt;=INDEX(SeuilD2,MATCH($C84,Param,0))))</f>
        <v>0</v>
      </c>
      <c r="X84" s="750"/>
      <c r="Y84" s="751"/>
      <c r="Z84" s="751"/>
      <c r="AA84" s="751"/>
      <c r="AB84" s="751"/>
      <c r="AC84" s="751"/>
      <c r="AD84" s="752"/>
      <c r="AE84" s="161" t="e">
        <f ca="1">SUMPRODUCT((MONTH(DatesUF)=$A84)*(OFFSET(DatesUF,,INDEX(ColUF2,MATCH($C84,Param,0)))&lt;&gt;0))</f>
        <v>#REF!</v>
      </c>
      <c r="AF84" s="134" t="e">
        <f ca="1">SUMPRODUCT((MONTH(DatesUF)=$A84)*(OFFSET(DatesUF,,INDEX(ColUF2,MATCH($C84,Param,0)))))</f>
        <v>#REF!</v>
      </c>
      <c r="AG84" s="134" t="e">
        <f t="shared" ca="1" si="535"/>
        <v>#REF!</v>
      </c>
      <c r="AH84" s="134" t="e">
        <f t="array" aca="1" ref="AH84" ca="1">MIN(IF((MONTH(DatesUF)=$A84)*(OFFSET(DatesUF,,INDEX(ColUF2,MATCH($C84,Param,0))))&gt;0,OFFSET(DatesUF,,INDEX(ColUF2,MATCH($C84,Param,0)))))</f>
        <v>#REF!</v>
      </c>
      <c r="AI84" s="134" t="e">
        <f t="array" aca="1" ref="AI84" ca="1">MAX(IF((MONTH(DatesUF)=$A84)*(OFFSET(DatesUF,,INDEX(ColUF2,MATCH($C84,Param,0))))&gt;0,OFFSET(DatesUF,,INDEX(ColUF2,MATCH($C84,Param,0)))))</f>
        <v>#REF!</v>
      </c>
      <c r="AJ84" s="33" t="e">
        <f ca="1">SUMPRODUCT((MONTH(DatesUF)=$A84)*(OFFSET(DatesUF,,INDEX(ColUF2,MATCH($C84,Param,0)))&gt;=INDEX(SeuilUF2,MATCH($C84,Param,0))))</f>
        <v>#REF!</v>
      </c>
      <c r="AK84" s="750"/>
      <c r="AL84" s="751"/>
      <c r="AM84" s="751"/>
      <c r="AN84" s="751"/>
      <c r="AO84" s="768"/>
      <c r="AP84" s="752"/>
      <c r="AQ84" s="85"/>
    </row>
    <row r="85" spans="1:43" ht="15.75" outlineLevel="1" thickBot="1" x14ac:dyDescent="0.3">
      <c r="A85" s="18">
        <f t="shared" si="377"/>
        <v>3</v>
      </c>
      <c r="B85" s="253"/>
      <c r="C85" s="156" t="s">
        <v>129</v>
      </c>
      <c r="D85" s="157"/>
      <c r="E85" s="158"/>
      <c r="F85" s="158"/>
      <c r="G85" s="158"/>
      <c r="H85" s="158"/>
      <c r="I85" s="776"/>
      <c r="J85" s="777"/>
      <c r="K85" s="802"/>
      <c r="L85" s="157"/>
      <c r="M85" s="158"/>
      <c r="N85" s="158"/>
      <c r="O85" s="158"/>
      <c r="P85" s="158"/>
      <c r="Q85" s="159"/>
      <c r="R85" s="812">
        <f t="shared" ref="R85" ca="1" si="539">SUMPRODUCT((MONTH(DatesD)=$A85)*(OFFSET(DatesD,,INDEX(ColD2,MATCH($C85,Param,0)))&lt;&gt;0))</f>
        <v>30</v>
      </c>
      <c r="S85" s="813">
        <f t="shared" ref="S85" ca="1" si="540">SUMPRODUCT((MONTH(DatesD)=$A85)*(OFFSET(DatesD,,INDEX(ColD2,MATCH($C85,Param,0)))))</f>
        <v>2898.756533306344</v>
      </c>
      <c r="T85" s="813">
        <f t="shared" ca="1" si="533"/>
        <v>96.625217776878131</v>
      </c>
      <c r="U85" s="814">
        <f t="array" aca="1" ref="U85" ca="1">MIN(IF((MONTH(DatesD)=$A85)*(OFFSET(DatesD,,INDEX(ColD2,MATCH($C85,Param,0))))&gt;0,OFFSET(DatesD,,INDEX(ColD2,MATCH($C85,Param,0)))))</f>
        <v>89.879518072289159</v>
      </c>
      <c r="V85" s="813">
        <f t="array" aca="1" ref="V85" ca="1">MAX(IF((MONTH(DatesD)=$A85)*(OFFSET(DatesD,,INDEX(ColD2,MATCH($C85,Param,0))))&gt;0,OFFSET(DatesD,,INDEX(ColD2,MATCH($C85,Param,0)))))</f>
        <v>99.140692640692635</v>
      </c>
      <c r="W85" s="815">
        <f t="shared" ref="W85" ca="1" si="541">SUMPRODUCT((MONTH(DatesD)=$A85)*(OFFSET(DatesD,,INDEX(ColD2,MATCH($C85,Param,0)))&gt;=INDEX(SeuilD2,MATCH($C85,Param,0))))</f>
        <v>0</v>
      </c>
      <c r="X85" s="157"/>
      <c r="Y85" s="158"/>
      <c r="Z85" s="158"/>
      <c r="AA85" s="158"/>
      <c r="AB85" s="158"/>
      <c r="AC85" s="158"/>
      <c r="AD85" s="159"/>
      <c r="AE85" s="812" t="e">
        <f ca="1">SUMPRODUCT((MONTH(DatesUF)=$A85)*(OFFSET(DatesUF,,INDEX(ColUF2,MATCH($C85,Param,0)))&lt;&gt;0))</f>
        <v>#REF!</v>
      </c>
      <c r="AF85" s="813" t="e">
        <f ca="1">SUMPRODUCT((MONTH(DatesUF)=$A85)*(OFFSET(DatesUF,,INDEX(ColUF2,MATCH($C85,Param,0)))))</f>
        <v>#REF!</v>
      </c>
      <c r="AG85" s="813" t="e">
        <f t="shared" ca="1" si="535"/>
        <v>#REF!</v>
      </c>
      <c r="AH85" s="813" t="e">
        <f t="array" aca="1" ref="AH85" ca="1">MIN(IF((MONTH(DatesUF)=$A85)*(OFFSET(DatesUF,,INDEX(ColUF2,MATCH($C85,Param,0))))&gt;0,OFFSET(DatesUF,,INDEX(ColUF2,MATCH($C85,Param,0)))))</f>
        <v>#REF!</v>
      </c>
      <c r="AI85" s="813" t="e">
        <f t="array" aca="1" ref="AI85" ca="1">MAX(IF((MONTH(DatesUF)=$A85)*(OFFSET(DatesUF,,INDEX(ColUF2,MATCH($C85,Param,0))))&gt;0,OFFSET(DatesUF,,INDEX(ColUF2,MATCH($C85,Param,0)))))</f>
        <v>#REF!</v>
      </c>
      <c r="AJ85" s="815" t="e">
        <f ca="1">SUMPRODUCT((MONTH(DatesUF)=$A85)*(OFFSET(DatesUF,,INDEX(ColUF2,MATCH($C85,Param,0)))&gt;=INDEX(SeuilUF2,MATCH($C85,Param,0))))</f>
        <v>#REF!</v>
      </c>
      <c r="AK85" s="157"/>
      <c r="AL85" s="158"/>
      <c r="AM85" s="158"/>
      <c r="AN85" s="158"/>
      <c r="AO85" s="158"/>
      <c r="AP85" s="159"/>
      <c r="AQ85" s="85"/>
    </row>
    <row r="86" spans="1:43" ht="15.75" thickBot="1" x14ac:dyDescent="0.3">
      <c r="B86" s="248">
        <f t="shared" ref="B86" si="542">DATE($C$4,A60,1)</f>
        <v>42795</v>
      </c>
      <c r="C86" s="249"/>
      <c r="D86" s="803"/>
      <c r="E86" s="803"/>
      <c r="F86" s="805"/>
      <c r="G86" s="803"/>
      <c r="H86" s="803"/>
      <c r="I86" s="803"/>
      <c r="J86" s="803"/>
      <c r="K86" s="803"/>
      <c r="L86" s="249"/>
      <c r="M86" s="249"/>
      <c r="N86" s="249"/>
      <c r="O86" s="249"/>
      <c r="P86" s="249"/>
      <c r="Q86" s="249"/>
      <c r="R86" s="249"/>
      <c r="S86" s="249"/>
      <c r="T86" s="249"/>
      <c r="U86" s="249"/>
      <c r="V86" s="249"/>
      <c r="W86" s="249"/>
      <c r="X86" s="249"/>
      <c r="Y86" s="249"/>
      <c r="Z86" s="249"/>
      <c r="AA86" s="249"/>
      <c r="AB86" s="249"/>
      <c r="AC86" s="249"/>
      <c r="AD86" s="249"/>
      <c r="AE86" s="249"/>
      <c r="AF86" s="249"/>
      <c r="AG86" s="249"/>
      <c r="AH86" s="249"/>
      <c r="AI86" s="249"/>
      <c r="AJ86" s="249"/>
      <c r="AK86" s="249"/>
      <c r="AL86" s="249"/>
      <c r="AM86" s="249"/>
      <c r="AN86" s="249"/>
      <c r="AO86" s="249"/>
      <c r="AP86" s="250"/>
      <c r="AQ86" s="85">
        <f t="shared" ref="AQ86:AQ108" si="543">SUM(D86+L86+R86+X86+AE86+AK86)</f>
        <v>0</v>
      </c>
    </row>
    <row r="87" spans="1:43" outlineLevel="1" x14ac:dyDescent="0.25">
      <c r="A87" s="18">
        <v>4</v>
      </c>
      <c r="B87" s="251">
        <f t="shared" ref="B87" si="544">DATE($C$4,A87,1)</f>
        <v>42826</v>
      </c>
      <c r="C87" s="54" t="s">
        <v>2</v>
      </c>
      <c r="D87" s="30" t="e">
        <f t="shared" ref="D87" ca="1" si="545">SUMPRODUCT((MONTH(DatesS)=$A87)*(OFFSET(DatesS,,INDEX(ColS,MATCH($C87,Param,0)))&lt;&gt;0))</f>
        <v>#REF!</v>
      </c>
      <c r="E87" s="133" t="e">
        <f t="shared" ref="E87" ca="1" si="546">SUMPRODUCT((MONTH(DatesS)=$A87)*(OFFSET(DatesS,,INDEX(ColS,MATCH($C87,Param,0)))))</f>
        <v>#REF!</v>
      </c>
      <c r="F87" s="133" t="e">
        <f t="shared" ref="F87:F107" ca="1" si="547">IF(D87=0,0,E87/D87)</f>
        <v>#REF!</v>
      </c>
      <c r="G87" s="133" t="e">
        <f t="array" aca="1" ref="G87" ca="1">MIN(IF((MONTH(DatesS)=$A87)*(OFFSET(DatesS,,INDEX(ColS,MATCH($C87,Param,0))))&gt;0,OFFSET(DatesS,,INDEX(ColS,MATCH($C87,Param,0)))))</f>
        <v>#REF!</v>
      </c>
      <c r="H87" s="133" t="e">
        <f t="array" aca="1" ref="H87" ca="1">MAX(IF((MONTH(DatesS)=$A87)*(OFFSET(DatesS,,INDEX(ColS,MATCH($C87,Param,0))))&gt;0,OFFSET(DatesS,,INDEX(ColS,MATCH($C87,Param,0)))))</f>
        <v>#REF!</v>
      </c>
      <c r="I87" s="798" t="e">
        <f t="shared" ref="I87" ca="1" si="548">SUMPRODUCT((MONTH(DatesS)=$A87)*(OFFSET(DatesS,,INDEX(ColS,MATCH($C87,Param,0)))&gt;=INDEX(SeuilS,MATCH($C87,Param,0))))</f>
        <v>#REF!</v>
      </c>
      <c r="J87" s="806"/>
      <c r="K87" s="799"/>
      <c r="L87" s="32">
        <f t="shared" ref="L87" ca="1" si="549">SUMPRODUCT((MONTH(DatesD)=$A87)*(OFFSET(DatesD,,INDEX(ColD1,MATCH($C87,Param,0)))&lt;&gt;0))</f>
        <v>29</v>
      </c>
      <c r="M87" s="134">
        <f t="shared" ref="M87" ca="1" si="550">SUMPRODUCT((MONTH(DatesD)=$A87)*(OFFSET(DatesD,,INDEX(ColD1,MATCH($C87,Param,0)))))</f>
        <v>21145</v>
      </c>
      <c r="N87" s="134">
        <f t="shared" ref="N87:N94" ca="1" si="551">IF(L87=0,0,M87/L87)</f>
        <v>729.13793103448279</v>
      </c>
      <c r="O87" s="134">
        <f t="array" aca="1" ref="O87" ca="1">MIN(IF((MONTH(DatesD)=$A87)*(OFFSET(DatesD,,INDEX(ColD1,MATCH($C87,Param,0))))&gt;0,OFFSET(DatesD,,INDEX(ColD1,MATCH($C87,Param,0)))))</f>
        <v>185</v>
      </c>
      <c r="P87" s="134">
        <f t="array" aca="1" ref="P87" ca="1">MAX(IF((MONTH(DatesD)=$A87)*(OFFSET(DatesD,,INDEX(ColD1,MATCH($C87,Param,0))))&gt;0,OFFSET(DatesD,,INDEX(ColD1,MATCH($C87,Param,0)))))</f>
        <v>983</v>
      </c>
      <c r="Q87" s="33">
        <f t="shared" ref="Q87" ca="1" si="552">SUMPRODUCT((MONTH(DatesD)=$A87)*(OFFSET(DatesD,,INDEX(ColD1,MATCH($C87,Param,0)))&gt;=INDEX(SeuilD1,MATCH($C87,Param,0))))</f>
        <v>0</v>
      </c>
      <c r="R87" s="30">
        <f ca="1">SUMPRODUCT((MONTH(DatesD)=$A87)*(OFFSET(DatesD,,INDEX(ColD2,MATCH($C87,Param,0)))&lt;&gt;0))</f>
        <v>29</v>
      </c>
      <c r="S87" s="133">
        <f ca="1">SUMPRODUCT((MONTH(DatesD)=$A87)*(OFFSET(DatesD,,INDEX(ColD2,MATCH($C87,Param,0)))))</f>
        <v>21145</v>
      </c>
      <c r="T87" s="133">
        <f t="shared" ref="T87:T89" ca="1" si="553">IF(R87=0,0,S87/R87)</f>
        <v>729.13793103448279</v>
      </c>
      <c r="U87" s="133">
        <f t="array" aca="1" ref="U87" ca="1">MIN(IF((MONTH(DatesD)=$A87)*(OFFSET(DatesD,,INDEX(ColD2,MATCH($C87,Param,0))))&gt;0,OFFSET(DatesD,,INDEX(ColD2,MATCH($C87,Param,0)))))</f>
        <v>185</v>
      </c>
      <c r="V87" s="133">
        <f t="array" aca="1" ref="V87" ca="1">MAX(IF((MONTH(DatesD)=$A87)*(OFFSET(DatesD,,INDEX(ColD2,MATCH($C87,Param,0))))&gt;0,OFFSET(DatesD,,INDEX(ColD2,MATCH($C87,Param,0)))))</f>
        <v>983</v>
      </c>
      <c r="W87" s="31">
        <f ca="1">SUMPRODUCT((MONTH(DatesD)=$A87)*(OFFSET(DatesD,,INDEX(ColD2,MATCH($C87,Param,0)))&gt;=INDEX(SeuilD2,MATCH($C87,Param,0))))</f>
        <v>0</v>
      </c>
      <c r="X87" s="30" t="e">
        <f ca="1">SUMPRODUCT((MONTH(DatesUF)=$A87)*(OFFSET(DatesUF,,INDEX(ColUF1,MATCH($C87,Param,0)))&lt;&gt;0))</f>
        <v>#REF!</v>
      </c>
      <c r="Y87" s="133" t="e">
        <f ca="1">SUMPRODUCT((MONTH(DatesUF)=$A87)*(OFFSET(DatesUF,,INDEX(ColUF1,MATCH($C87,Param,0)))))</f>
        <v>#REF!</v>
      </c>
      <c r="Z87" s="133"/>
      <c r="AA87" s="133" t="e">
        <f t="shared" ref="AA87" ca="1" si="554">IF(X87=0,0,Y87/X87)</f>
        <v>#REF!</v>
      </c>
      <c r="AB87" s="133" t="e">
        <f t="array" aca="1" ref="AB87" ca="1">MIN(IF((MONTH(DatesUF)=$A87)*(OFFSET(DatesUF,,INDEX(ColUF1,MATCH($C87,Param,0))))&gt;0,OFFSET(DatesUF,,INDEX(ColUF1,MATCH($C87,Param,0)))))</f>
        <v>#REF!</v>
      </c>
      <c r="AC87" s="133" t="e">
        <f t="array" aca="1" ref="AC87" ca="1">MAX(IF((MONTH(DatesUF)=$A87)*(OFFSET(DatesUF,,INDEX(ColUF1,MATCH($C87,Param,0))))&gt;0,OFFSET(DatesUF,,INDEX(ColUF1,MATCH($C87,Param,0)))))</f>
        <v>#REF!</v>
      </c>
      <c r="AD87" s="31" t="e">
        <f ca="1">SUMPRODUCT((MONTH(DatesUF)=$A87)*(OFFSET(DatesUF,,INDEX(ColUF1,MATCH($C87,Param,0)))&gt;=INDEX(SeuilUF1,MATCH($C87,Param,0))))</f>
        <v>#REF!</v>
      </c>
      <c r="AE87" s="30" t="e">
        <f ca="1">SUMPRODUCT((MONTH(DatesUF)=$A87)*(OFFSET(DatesUF,,INDEX(ColUF2,MATCH($C87,Param,0)))&lt;&gt;0))</f>
        <v>#REF!</v>
      </c>
      <c r="AF87" s="133" t="e">
        <f ca="1">SUMPRODUCT((MONTH(DatesUF)=$A87)*(OFFSET(DatesUF,,INDEX(ColUF2,MATCH($C87,Param,0)))))</f>
        <v>#REF!</v>
      </c>
      <c r="AG87" s="133" t="e">
        <f t="shared" ref="AG87" ca="1" si="555">IF(AE87=0,0,AF87/AE87)</f>
        <v>#REF!</v>
      </c>
      <c r="AH87" s="133" t="e">
        <f t="array" aca="1" ref="AH87" ca="1">MIN(IF((MONTH(DatesUF)=$A87)*(OFFSET(DatesUF,,INDEX(ColUF2,MATCH($C87,Param,0))))&gt;0,OFFSET(DatesUF,,INDEX(ColUF2,MATCH($C87,Param,0)))))</f>
        <v>#REF!</v>
      </c>
      <c r="AI87" s="133" t="e">
        <f t="array" aca="1" ref="AI87" ca="1">MAX(IF((MONTH(DatesUF)=$A87)*(OFFSET(DatesUF,,INDEX(ColUF2,MATCH($C87,Param,0))))&gt;0,OFFSET(DatesUF,,INDEX(ColUF2,MATCH($C87,Param,0)))))</f>
        <v>#REF!</v>
      </c>
      <c r="AJ87" s="31" t="e">
        <f ca="1">SUMPRODUCT((MONTH(DatesUF)=$A87)*(OFFSET(DatesUF,,INDEX(ColUF2,MATCH($C87,Param,0)))&gt;=INDEX(SeuilUF2,MATCH($C87,Param,0))))</f>
        <v>#REF!</v>
      </c>
      <c r="AK87" s="30" t="e">
        <f ca="1">SUMPRODUCT((MONTH(DatesSH)=$A87)*(OFFSET(DatesSH,,INDEX(ColSH,MATCH($C87,Param,0)))&lt;&gt;0))</f>
        <v>#REF!</v>
      </c>
      <c r="AL87" s="133" t="e">
        <f ca="1">SUMPRODUCT((MONTH(DatesSH)=$A87)*(OFFSET(DatesSH,,INDEX(ColSH,MATCH($C87,Param,0)))))</f>
        <v>#REF!</v>
      </c>
      <c r="AM87" s="133" t="e">
        <f t="shared" ref="AM87" ca="1" si="556">IF(AK87=0,0,AL87/AK87)</f>
        <v>#REF!</v>
      </c>
      <c r="AN87" s="133" t="e">
        <f t="array" aca="1" ref="AN87" ca="1">MIN(IF((MONTH(DatesSH)=$A87)*(OFFSET(DatesSH,,INDEX(ColSH,MATCH($C87,Param,0))))&gt;0,OFFSET(DatesSH,,INDEX(ColSH,MATCH($C87,Param,0)))))</f>
        <v>#REF!</v>
      </c>
      <c r="AO87" s="160" t="e">
        <f t="array" aca="1" ref="AO87" ca="1">MAX(IF((MONTH(DatesSH)=$A87)*(OFFSET(DatesSH,,INDEX(ColSH,MATCH($C87,Param,0))))&gt;0,OFFSET(DatesSH,,INDEX(ColSH,MATCH($C87,Param,0)))))</f>
        <v>#REF!</v>
      </c>
      <c r="AP87" s="31" t="e">
        <f ca="1">SUMPRODUCT((MONTH(DatesSH)=$A87)*(OFFSET(DatesSH,,INDEX(ColSH,MATCH($C87,Param,0)))&gt;=INDEX(SeuilSH,MATCH($C87,Param,0))))</f>
        <v>#REF!</v>
      </c>
      <c r="AQ87" s="85" t="e">
        <f t="shared" ca="1" si="543"/>
        <v>#REF!</v>
      </c>
    </row>
    <row r="88" spans="1:43" outlineLevel="1" x14ac:dyDescent="0.25">
      <c r="A88" s="18">
        <f t="shared" ref="A88:A111" si="557">A87</f>
        <v>4</v>
      </c>
      <c r="B88" s="252"/>
      <c r="C88" s="55" t="s">
        <v>1</v>
      </c>
      <c r="D88" s="32" t="e">
        <f t="shared" ref="D88" ca="1" si="558">SUMPRODUCT((MONTH(DatesS)=$A88)*(OFFSET(DatesS,,INDEX(ColS,MATCH($C88,Param,0)))&lt;&gt;0))</f>
        <v>#REF!</v>
      </c>
      <c r="E88" s="134" t="e">
        <f t="shared" ref="E88" ca="1" si="559">SUMPRODUCT((MONTH(DatesS)=$A88)*(OFFSET(DatesS,,INDEX(ColS,MATCH($C88,Param,0)))))</f>
        <v>#REF!</v>
      </c>
      <c r="F88" s="134" t="e">
        <f t="shared" ca="1" si="547"/>
        <v>#REF!</v>
      </c>
      <c r="G88" s="134" t="e">
        <f t="array" aca="1" ref="G88" ca="1">MIN(IF((MONTH(DatesS)=$A88)*(OFFSET(DatesS,,INDEX(ColS,MATCH($C88,Param,0))))&gt;0,OFFSET(DatesS,,INDEX(ColS,MATCH($C88,Param,0)))))</f>
        <v>#REF!</v>
      </c>
      <c r="H88" s="134" t="e">
        <f t="array" aca="1" ref="H88" ca="1">MAX(IF((MONTH(DatesS)=$A88)*(OFFSET(DatesS,,INDEX(ColS,MATCH($C88,Param,0))))&gt;0,OFFSET(DatesS,,INDEX(ColS,MATCH($C88,Param,0)))))</f>
        <v>#REF!</v>
      </c>
      <c r="I88" s="759" t="e">
        <f t="shared" ref="I88" ca="1" si="560">SUMPRODUCT((MONTH(DatesS)=$A88)*(OFFSET(DatesS,,INDEX(ColS,MATCH($C88,Param,0)))&gt;=INDEX(SeuilS,MATCH($C88,Param,0))))</f>
        <v>#REF!</v>
      </c>
      <c r="J88" s="804"/>
      <c r="K88" s="760"/>
      <c r="L88" s="32">
        <f t="shared" ref="L88" ca="1" si="561">SUMPRODUCT((MONTH(DatesD)=$A88)*(OFFSET(DatesD,,INDEX(ColD1,MATCH($C88,Param,0)))&lt;&gt;0))</f>
        <v>29</v>
      </c>
      <c r="M88" s="134">
        <f t="shared" ref="M88" ca="1" si="562">SUMPRODUCT((MONTH(DatesD)=$A88)*(OFFSET(DatesD,,INDEX(ColD1,MATCH($C88,Param,0)))))</f>
        <v>229.06999999999996</v>
      </c>
      <c r="N88" s="134">
        <f t="shared" ca="1" si="551"/>
        <v>7.8989655172413782</v>
      </c>
      <c r="O88" s="134">
        <f t="array" aca="1" ref="O88" ca="1">MIN(IF((MONTH(DatesD)=$A88)*(OFFSET(DatesD,,INDEX(ColD1,MATCH($C88,Param,0))))&gt;0,OFFSET(DatesD,,INDEX(ColD1,MATCH($C88,Param,0)))))</f>
        <v>7.2</v>
      </c>
      <c r="P88" s="134">
        <f t="array" aca="1" ref="P88" ca="1">MAX(IF((MONTH(DatesD)=$A88)*(OFFSET(DatesD,,INDEX(ColD1,MATCH($C88,Param,0))))&gt;0,OFFSET(DatesD,,INDEX(ColD1,MATCH($C88,Param,0)))))</f>
        <v>8.8000000000000007</v>
      </c>
      <c r="Q88" s="33">
        <f t="shared" ref="Q88" ca="1" si="563">SUMPRODUCT((MONTH(DatesD)=$A88)*(OFFSET(DatesD,,INDEX(ColD1,MATCH($C88,Param,0)))&gt;=INDEX(SeuilD1,MATCH($C88,Param,0))))</f>
        <v>0</v>
      </c>
      <c r="R88" s="32">
        <f ca="1">SUMPRODUCT((MONTH(DatesD)=$A88)*(OFFSET(DatesD,,INDEX(ColD2,MATCH($C88,Param,0)))&lt;&gt;0))</f>
        <v>29</v>
      </c>
      <c r="S88" s="134">
        <f ca="1">SUMPRODUCT((MONTH(DatesD)=$A88)*(OFFSET(DatesD,,INDEX(ColD2,MATCH($C88,Param,0)))))</f>
        <v>258.21000000000004</v>
      </c>
      <c r="T88" s="134">
        <f t="shared" ca="1" si="553"/>
        <v>8.9037931034482778</v>
      </c>
      <c r="U88" s="134">
        <f t="array" aca="1" ref="U88" ca="1">MIN(IF((MONTH(DatesD)=$A88)*(OFFSET(DatesD,,INDEX(ColD2,MATCH($C88,Param,0))))&gt;0,OFFSET(DatesD,,INDEX(ColD2,MATCH($C88,Param,0)))))</f>
        <v>8.51</v>
      </c>
      <c r="V88" s="134">
        <f t="array" aca="1" ref="V88" ca="1">MAX(IF((MONTH(DatesD)=$A88)*(OFFSET(DatesD,,INDEX(ColD2,MATCH($C88,Param,0))))&gt;0,OFFSET(DatesD,,INDEX(ColD2,MATCH($C88,Param,0)))))</f>
        <v>9.4</v>
      </c>
      <c r="W88" s="33">
        <f ca="1">SUMPRODUCT((MONTH(DatesD)=$A88)*(OFFSET(DatesD,,INDEX(ColD2,MATCH($C88,Param,0)))&gt;=INDEX(SeuilD2,MATCH($C88,Param,0))))</f>
        <v>0</v>
      </c>
      <c r="X88" s="750"/>
      <c r="Y88" s="751"/>
      <c r="Z88" s="751"/>
      <c r="AA88" s="751"/>
      <c r="AB88" s="751"/>
      <c r="AC88" s="751"/>
      <c r="AD88" s="752"/>
      <c r="AE88" s="753"/>
      <c r="AF88" s="754"/>
      <c r="AG88" s="754"/>
      <c r="AH88" s="754"/>
      <c r="AI88" s="754"/>
      <c r="AJ88" s="755"/>
      <c r="AK88" s="750"/>
      <c r="AL88" s="754"/>
      <c r="AM88" s="754"/>
      <c r="AN88" s="754"/>
      <c r="AO88" s="756"/>
      <c r="AP88" s="755"/>
      <c r="AQ88" s="85" t="e">
        <f t="shared" ca="1" si="543"/>
        <v>#REF!</v>
      </c>
    </row>
    <row r="89" spans="1:43" outlineLevel="1" x14ac:dyDescent="0.25">
      <c r="A89" s="18">
        <f t="shared" si="557"/>
        <v>4</v>
      </c>
      <c r="B89" s="252"/>
      <c r="C89" s="757" t="s">
        <v>35</v>
      </c>
      <c r="D89" s="32" t="e">
        <f t="shared" ref="D89" ca="1" si="564">SUMPRODUCT((MONTH(DatesS)=$A89)*(OFFSET(DatesS,,INDEX(ColS,MATCH($C89,Param,0)))&lt;&gt;0))</f>
        <v>#REF!</v>
      </c>
      <c r="E89" s="134" t="e">
        <f t="shared" ref="E89" ca="1" si="565">SUMPRODUCT((MONTH(DatesS)=$A89)*(OFFSET(DatesS,,INDEX(ColS,MATCH($C89,Param,0)))))</f>
        <v>#REF!</v>
      </c>
      <c r="F89" s="134" t="e">
        <f t="shared" ca="1" si="547"/>
        <v>#REF!</v>
      </c>
      <c r="G89" s="134" t="e">
        <f t="array" aca="1" ref="G89" ca="1">MIN(IF((MONTH(DatesS)=$A89)*(OFFSET(DatesS,,INDEX(ColS,MATCH($C89,Param,0))))&gt;0,OFFSET(DatesS,,INDEX(ColS,MATCH($C89,Param,0)))))</f>
        <v>#REF!</v>
      </c>
      <c r="H89" s="134" t="e">
        <f t="array" aca="1" ref="H89" ca="1">MAX(IF((MONTH(DatesS)=$A89)*(OFFSET(DatesS,,INDEX(ColS,MATCH($C89,Param,0))))&gt;0,OFFSET(DatesS,,INDEX(ColS,MATCH($C89,Param,0)))))</f>
        <v>#REF!</v>
      </c>
      <c r="I89" s="759" t="e">
        <f t="shared" ref="I89" ca="1" si="566">SUMPRODUCT((MONTH(DatesS)=$A89)*(OFFSET(DatesS,,INDEX(ColS,MATCH($C89,Param,0)))&gt;=INDEX(SeuilS,MATCH($C89,Param,0))))</f>
        <v>#REF!</v>
      </c>
      <c r="J89" s="804"/>
      <c r="K89" s="760"/>
      <c r="L89" s="32">
        <f t="shared" ref="L89" ca="1" si="567">SUMPRODUCT((MONTH(DatesD)=$A89)*(OFFSET(DatesD,,INDEX(ColD1,MATCH($C89,Param,0)))&lt;&gt;0))</f>
        <v>29</v>
      </c>
      <c r="M89" s="134">
        <f t="shared" ref="M89" ca="1" si="568">SUMPRODUCT((MONTH(DatesD)=$A89)*(OFFSET(DatesD,,INDEX(ColD1,MATCH($C89,Param,0)))))</f>
        <v>50168</v>
      </c>
      <c r="N89" s="134">
        <f t="shared" ca="1" si="551"/>
        <v>1729.9310344827586</v>
      </c>
      <c r="O89" s="134">
        <f t="array" aca="1" ref="O89" ca="1">MIN(IF((MONTH(DatesD)=$A89)*(OFFSET(DatesD,,INDEX(ColD1,MATCH($C89,Param,0))))&gt;0,OFFSET(DatesD,,INDEX(ColD1,MATCH($C89,Param,0)))))</f>
        <v>909</v>
      </c>
      <c r="P89" s="134">
        <f t="array" aca="1" ref="P89" ca="1">MAX(IF((MONTH(DatesD)=$A89)*(OFFSET(DatesD,,INDEX(ColD1,MATCH($C89,Param,0))))&gt;0,OFFSET(DatesD,,INDEX(ColD1,MATCH($C89,Param,0)))))</f>
        <v>2965</v>
      </c>
      <c r="Q89" s="33">
        <f t="shared" ref="Q89" ca="1" si="569">SUMPRODUCT((MONTH(DatesD)=$A89)*(OFFSET(DatesD,,INDEX(ColD1,MATCH($C89,Param,0)))&gt;=INDEX(SeuilD1,MATCH($C89,Param,0))))</f>
        <v>0</v>
      </c>
      <c r="R89" s="32">
        <f ca="1">SUMPRODUCT((MONTH(DatesD)=$A89)*(OFFSET(DatesD,,INDEX(ColD2,MATCH($C89,Param,0)))&lt;&gt;0))</f>
        <v>29</v>
      </c>
      <c r="S89" s="134">
        <f ca="1">SUMPRODUCT((MONTH(DatesD)=$A89)*(OFFSET(DatesD,,INDEX(ColD2,MATCH($C89,Param,0)))))</f>
        <v>16060</v>
      </c>
      <c r="T89" s="134">
        <f t="shared" ca="1" si="553"/>
        <v>553.79310344827582</v>
      </c>
      <c r="U89" s="134">
        <f t="array" aca="1" ref="U89" ca="1">MIN(IF((MONTH(DatesD)=$A89)*(OFFSET(DatesD,,INDEX(ColD2,MATCH($C89,Param,0))))&gt;0,OFFSET(DatesD,,INDEX(ColD2,MATCH($C89,Param,0)))))</f>
        <v>206</v>
      </c>
      <c r="V89" s="134">
        <f t="array" aca="1" ref="V89" ca="1">MAX(IF((MONTH(DatesD)=$A89)*(OFFSET(DatesD,,INDEX(ColD2,MATCH($C89,Param,0))))&gt;0,OFFSET(DatesD,,INDEX(ColD2,MATCH($C89,Param,0)))))</f>
        <v>1105</v>
      </c>
      <c r="W89" s="33">
        <f ca="1">SUMPRODUCT((MONTH(DatesD)=$A89)*(OFFSET(DatesD,,INDEX(ColD2,MATCH($C89,Param,0)))&gt;=INDEX(SeuilD2,MATCH($C89,Param,0))))</f>
        <v>0</v>
      </c>
      <c r="X89" s="32" t="e">
        <f ca="1">SUMPRODUCT((MONTH(DatesUF)=$A89)*(OFFSET(DatesUF,,INDEX(ColUF1,MATCH($C89,Param,0)))&lt;&gt;0))</f>
        <v>#REF!</v>
      </c>
      <c r="Y89" s="134" t="e">
        <f ca="1">SUMPRODUCT((MONTH(DatesUF)=$A89)*(OFFSET(DatesUF,,INDEX(ColUF1,MATCH($C89,Param,0)))))</f>
        <v>#REF!</v>
      </c>
      <c r="Z89" s="134"/>
      <c r="AA89" s="134" t="e">
        <f t="shared" ref="AA89" ca="1" si="570">IF(X89=0,0,Y89/X89)</f>
        <v>#REF!</v>
      </c>
      <c r="AB89" s="134" t="e">
        <f t="array" aca="1" ref="AB89" ca="1">MIN(IF((MONTH(DatesUF)=$A89)*(OFFSET(DatesUF,,INDEX(ColUF1,MATCH($C89,Param,0))))&gt;0,OFFSET(DatesUF,,INDEX(ColUF1,MATCH($C89,Param,0)))))</f>
        <v>#REF!</v>
      </c>
      <c r="AC89" s="134" t="e">
        <f t="array" aca="1" ref="AC89" ca="1">MAX(IF((MONTH(DatesUF)=$A89)*(OFFSET(DatesUF,,INDEX(ColUF1,MATCH($C89,Param,0))))&gt;0,OFFSET(DatesUF,,INDEX(ColUF1,MATCH($C89,Param,0)))))</f>
        <v>#REF!</v>
      </c>
      <c r="AD89" s="33" t="e">
        <f ca="1">SUMPRODUCT((MONTH(DatesUF)=$A89)*(OFFSET(DatesUF,,INDEX(ColUF1,MATCH($C89,Param,0)))&gt;=INDEX(SeuilUF1,MATCH($C89,Param,0))))</f>
        <v>#REF!</v>
      </c>
      <c r="AE89" s="807" t="e">
        <f ca="1">SUMPRODUCT((MONTH(DatesUF)=$A89)*(OFFSET(DatesUF,,INDEX(ColUF2,MATCH($C89,Param,0)))&lt;&gt;0))</f>
        <v>#REF!</v>
      </c>
      <c r="AF89" s="746" t="e">
        <f ca="1">SUMPRODUCT((MONTH(DatesUF)=$A89)*(OFFSET(DatesUF,,INDEX(ColUF2,MATCH($C89,Param,0)))))</f>
        <v>#REF!</v>
      </c>
      <c r="AG89" s="746" t="e">
        <f t="shared" ref="AG89" ca="1" si="571">IF(AE89=0,0,AF89/AE89)</f>
        <v>#REF!</v>
      </c>
      <c r="AH89" s="746" t="e">
        <f t="array" aca="1" ref="AH89" ca="1">MIN(IF((MONTH(DatesUF)=$A89)*(OFFSET(DatesUF,,INDEX(ColUF2,MATCH($C89,Param,0))))&gt;0,OFFSET(DatesUF,,INDEX(ColUF2,MATCH($C89,Param,0)))))</f>
        <v>#REF!</v>
      </c>
      <c r="AI89" s="746" t="e">
        <f t="array" aca="1" ref="AI89" ca="1">MAX(IF((MONTH(DatesUF)=$A89)*(OFFSET(DatesUF,,INDEX(ColUF2,MATCH($C89,Param,0))))&gt;0,OFFSET(DatesUF,,INDEX(ColUF2,MATCH($C89,Param,0)))))</f>
        <v>#REF!</v>
      </c>
      <c r="AJ89" s="810" t="e">
        <f ca="1">SUMPRODUCT((MONTH(DatesUF)=$A89)*(OFFSET(DatesUF,,INDEX(ColUF2,MATCH($C89,Param,0)))&gt;=INDEX(SeuilUF2,MATCH($C89,Param,0))))</f>
        <v>#REF!</v>
      </c>
      <c r="AK89" s="32" t="e">
        <f ca="1">SUMPRODUCT((MONTH(DatesSH)=$A89)*(OFFSET(DatesSH,,INDEX(ColSH,MATCH($C89,Param,0)))&lt;&gt;0))</f>
        <v>#REF!</v>
      </c>
      <c r="AL89" s="746" t="e">
        <f ca="1">SUMPRODUCT((MONTH(DatesSH)=$A89)*(OFFSET(DatesSH,,INDEX(ColSH,MATCH($C89,Param,0)))))</f>
        <v>#REF!</v>
      </c>
      <c r="AM89" s="746" t="e">
        <f t="shared" ref="AM89" ca="1" si="572">IF(AK89=0,0,AL89/AK89)</f>
        <v>#REF!</v>
      </c>
      <c r="AN89" s="746" t="e">
        <f t="array" aca="1" ref="AN89" ca="1">MIN(IF((MONTH(DatesSH)=$A89)*(OFFSET(DatesSH,,INDEX(ColSH,MATCH($C89,Param,0))))&gt;0,OFFSET(DatesSH,,INDEX(ColSH,MATCH($C89,Param,0)))))</f>
        <v>#REF!</v>
      </c>
      <c r="AO89" s="762" t="e">
        <f t="array" aca="1" ref="AO89" ca="1">MAX(IF((MONTH(DatesSH)=$A89)*(OFFSET(DatesSH,,INDEX(ColSH,MATCH($C89,Param,0))))&gt;0,OFFSET(DatesSH,,INDEX(ColSH,MATCH($C89,Param,0)))))</f>
        <v>#REF!</v>
      </c>
      <c r="AP89" s="761" t="e">
        <f ca="1">SUMPRODUCT((MONTH(DatesSH)=$A89)*(OFFSET(DatesSH,,INDEX(ColSH,MATCH($C89,Param,0)))&gt;=INDEX(SeuilSH,MATCH($C89,Param,0))))</f>
        <v>#REF!</v>
      </c>
      <c r="AQ89" s="85" t="e">
        <f t="shared" ca="1" si="543"/>
        <v>#REF!</v>
      </c>
    </row>
    <row r="90" spans="1:43" outlineLevel="1" x14ac:dyDescent="0.25">
      <c r="A90" s="18">
        <f t="shared" si="557"/>
        <v>4</v>
      </c>
      <c r="B90" s="252"/>
      <c r="C90" s="763" t="s">
        <v>45</v>
      </c>
      <c r="D90" s="32" t="e">
        <f t="shared" ref="D90" ca="1" si="573">SUMPRODUCT((MONTH(DatesS)=$A90)*(OFFSET(DatesS,,INDEX(ColS,MATCH($C90,Param,0)))&lt;&gt;0))</f>
        <v>#REF!</v>
      </c>
      <c r="E90" s="134" t="e">
        <f t="shared" ref="E90:E91" ca="1" si="574">SUMPRODUCT((MONTH(DatesS)=$A90)*(OFFSET(DatesS,,INDEX(ColS,MATCH($C90,Param,0)))))</f>
        <v>#REF!</v>
      </c>
      <c r="F90" s="134" t="e">
        <f t="shared" ca="1" si="547"/>
        <v>#REF!</v>
      </c>
      <c r="G90" s="134" t="e">
        <f t="array" aca="1" ref="G90" ca="1">MIN(IF((MONTH(DatesS)=$A90)*(OFFSET(DatesS,,INDEX(ColS,MATCH($C90,Param,0))))&gt;0,OFFSET(DatesS,,INDEX(ColS,MATCH($C90,Param,0)))))</f>
        <v>#REF!</v>
      </c>
      <c r="H90" s="134" t="e">
        <f t="array" aca="1" ref="H90" ca="1">MAX(IF((MONTH(DatesS)=$A90)*(OFFSET(DatesS,,INDEX(ColS,MATCH($C90,Param,0))))&gt;0,OFFSET(DatesS,,INDEX(ColS,MATCH($C90,Param,0)))))</f>
        <v>#REF!</v>
      </c>
      <c r="I90" s="759" t="e">
        <f t="shared" ref="I90:K91" ca="1" si="575">SUMPRODUCT((MONTH(DatesS)=$A90)*(OFFSET(DatesS,,INDEX(ColS,MATCH($C90,Param,0)))&gt;=INDEX(SeuilS,MATCH($C90,Param,0))))</f>
        <v>#REF!</v>
      </c>
      <c r="J90" s="804"/>
      <c r="K90" s="760"/>
      <c r="L90" s="32">
        <f t="shared" ref="L90" ca="1" si="576">SUMPRODUCT((MONTH(DatesD)=$A90)*(OFFSET(DatesD,,INDEX(ColD1,MATCH($C90,Param,0)))&lt;&gt;0))</f>
        <v>29</v>
      </c>
      <c r="M90" s="134">
        <f t="shared" ref="M90" ca="1" si="577">SUMPRODUCT((MONTH(DatesD)=$A90)*(OFFSET(DatesD,,INDEX(ColD1,MATCH($C90,Param,0)))))</f>
        <v>25554</v>
      </c>
      <c r="N90" s="134">
        <f t="shared" ca="1" si="551"/>
        <v>881.17241379310349</v>
      </c>
      <c r="O90" s="134">
        <f t="array" aca="1" ref="O90" ca="1">MIN(IF((MONTH(DatesD)=$A90)*(OFFSET(DatesD,,INDEX(ColD1,MATCH($C90,Param,0))))&gt;0,OFFSET(DatesD,,INDEX(ColD1,MATCH($C90,Param,0)))))</f>
        <v>343</v>
      </c>
      <c r="P90" s="134">
        <f t="array" aca="1" ref="P90" ca="1">MAX(IF((MONTH(DatesD)=$A90)*(OFFSET(DatesD,,INDEX(ColD1,MATCH($C90,Param,0))))&gt;0,OFFSET(DatesD,,INDEX(ColD1,MATCH($C90,Param,0)))))</f>
        <v>1610</v>
      </c>
      <c r="Q90" s="33">
        <f t="shared" ref="Q90" ca="1" si="578">SUMPRODUCT((MONTH(DatesD)=$A90)*(OFFSET(DatesD,,INDEX(ColD1,MATCH($C90,Param,0)))&gt;=INDEX(SeuilD1,MATCH($C90,Param,0))))</f>
        <v>0</v>
      </c>
      <c r="R90" s="808"/>
      <c r="S90" s="751"/>
      <c r="T90" s="751"/>
      <c r="U90" s="751"/>
      <c r="V90" s="751"/>
      <c r="W90" s="809"/>
      <c r="X90" s="753"/>
      <c r="Y90" s="754"/>
      <c r="Z90" s="754"/>
      <c r="AA90" s="754"/>
      <c r="AB90" s="754"/>
      <c r="AC90" s="754"/>
      <c r="AD90" s="755"/>
      <c r="AE90" s="753"/>
      <c r="AF90" s="754"/>
      <c r="AG90" s="754"/>
      <c r="AH90" s="754"/>
      <c r="AI90" s="754"/>
      <c r="AJ90" s="755"/>
      <c r="AK90" s="764"/>
      <c r="AL90" s="754"/>
      <c r="AM90" s="754"/>
      <c r="AN90" s="754"/>
      <c r="AO90" s="756"/>
      <c r="AP90" s="755"/>
      <c r="AQ90" s="85" t="e">
        <f t="shared" ca="1" si="543"/>
        <v>#REF!</v>
      </c>
    </row>
    <row r="91" spans="1:43" outlineLevel="1" x14ac:dyDescent="0.25">
      <c r="A91" s="18">
        <f t="shared" si="557"/>
        <v>4</v>
      </c>
      <c r="B91" s="252"/>
      <c r="C91" s="763" t="s">
        <v>95</v>
      </c>
      <c r="D91" s="32" t="e">
        <f ca="1">SUMPRODUCT((MONTH(DatesS)=$A91)*(OFFSET(DatesS,,INDEX(ColS,MATCH($C91,Param,0)))&lt;&gt;0))</f>
        <v>#REF!</v>
      </c>
      <c r="E91" s="134" t="e">
        <f t="shared" ca="1" si="574"/>
        <v>#REF!</v>
      </c>
      <c r="F91" s="134" t="e">
        <f ca="1">IF(D91=0,0,E91/D91)</f>
        <v>#REF!</v>
      </c>
      <c r="G91" s="134" t="e">
        <f t="array" aca="1" ref="G91" ca="1">MIN(IF((MONTH(DatesS)=$A91)*(OFFSET(DatesS,,INDEX(ColS,MATCH($C91,Param,0))))&gt;0,OFFSET(DatesS,,INDEX(ColS,MATCH($C91,Param,0)))))</f>
        <v>#REF!</v>
      </c>
      <c r="H91" s="134" t="e">
        <f t="array" aca="1" ref="H91" ca="1">MAX(IF((MONTH(DatesS)=$A91)*(OFFSET(DatesS,,INDEX(ColS,MATCH($C91,Param,0))))&gt;0,OFFSET(DatesS,,INDEX(ColS,MATCH($C91,Param,0)))))</f>
        <v>#REF!</v>
      </c>
      <c r="I91" s="759" t="e">
        <f t="shared" ca="1" si="575"/>
        <v>#REF!</v>
      </c>
      <c r="J91" s="748" t="e">
        <f t="shared" ref="J91" ca="1" si="579">I91-K91</f>
        <v>#REF!</v>
      </c>
      <c r="K91" s="760" t="e">
        <f t="shared" ca="1" si="575"/>
        <v>#REF!</v>
      </c>
      <c r="L91" s="750"/>
      <c r="M91" s="751"/>
      <c r="N91" s="751"/>
      <c r="O91" s="751"/>
      <c r="P91" s="751"/>
      <c r="Q91" s="752"/>
      <c r="R91" s="765"/>
      <c r="S91" s="766"/>
      <c r="T91" s="766"/>
      <c r="U91" s="766"/>
      <c r="V91" s="766"/>
      <c r="W91" s="767"/>
      <c r="X91" s="753"/>
      <c r="Y91" s="754"/>
      <c r="Z91" s="754"/>
      <c r="AA91" s="754"/>
      <c r="AB91" s="754"/>
      <c r="AC91" s="754"/>
      <c r="AD91" s="755"/>
      <c r="AE91" s="753"/>
      <c r="AF91" s="754"/>
      <c r="AG91" s="754"/>
      <c r="AH91" s="754"/>
      <c r="AI91" s="754"/>
      <c r="AJ91" s="755"/>
      <c r="AK91" s="764"/>
      <c r="AL91" s="754"/>
      <c r="AM91" s="754"/>
      <c r="AN91" s="754"/>
      <c r="AO91" s="756"/>
      <c r="AP91" s="755"/>
      <c r="AQ91" s="85"/>
    </row>
    <row r="92" spans="1:43" outlineLevel="1" x14ac:dyDescent="0.25">
      <c r="A92" s="18">
        <f>A90</f>
        <v>4</v>
      </c>
      <c r="B92" s="252"/>
      <c r="C92" s="763" t="s">
        <v>3</v>
      </c>
      <c r="D92" s="32" t="e">
        <f t="shared" ref="D92" ca="1" si="580">SUMPRODUCT((MONTH(DatesS)=$A92)*(OFFSET(DatesS,,INDEX(ColS,MATCH($C92,Param,0)))&lt;&gt;0))</f>
        <v>#REF!</v>
      </c>
      <c r="E92" s="134" t="e">
        <f t="shared" ref="E92" ca="1" si="581">SUMPRODUCT((MONTH(DatesS)=$A92)*(OFFSET(DatesS,,INDEX(ColS,MATCH($C92,Param,0)))))</f>
        <v>#REF!</v>
      </c>
      <c r="F92" s="134" t="e">
        <f t="shared" ca="1" si="547"/>
        <v>#REF!</v>
      </c>
      <c r="G92" s="134" t="e">
        <f t="array" aca="1" ref="G92" ca="1">MIN(IF((MONTH(DatesS)=$A92)*(OFFSET(DatesS,,INDEX(ColS,MATCH($C92,Param,0))))&gt;0,OFFSET(DatesS,,INDEX(ColS,MATCH($C92,Param,0)))))</f>
        <v>#REF!</v>
      </c>
      <c r="H92" s="134" t="e">
        <f t="array" aca="1" ref="H92" ca="1">MAX(IF((MONTH(DatesS)=$A92)*(OFFSET(DatesS,,INDEX(ColS,MATCH($C92,Param,0))))&gt;0,OFFSET(DatesS,,INDEX(ColS,MATCH($C92,Param,0)))))</f>
        <v>#REF!</v>
      </c>
      <c r="I92" s="759" t="e">
        <f t="shared" ref="I92" ca="1" si="582">SUMPRODUCT((MONTH(DatesS)=$A92)*(OFFSET(DatesS,,INDEX(ColS,MATCH($C92,Param,0)))&gt;=INDEX(SeuilS,MATCH($C92,Param,0))))</f>
        <v>#REF!</v>
      </c>
      <c r="J92" s="804"/>
      <c r="K92" s="760"/>
      <c r="L92" s="32">
        <f t="shared" ref="L92" ca="1" si="583">SUMPRODUCT((MONTH(DatesD)=$A92)*(OFFSET(DatesD,,INDEX(ColD1,MATCH($C92,Param,0)))&lt;&gt;0))</f>
        <v>29</v>
      </c>
      <c r="M92" s="134">
        <f t="shared" ref="M92" ca="1" si="584">SUMPRODUCT((MONTH(DatesD)=$A92)*(OFFSET(DatesD,,INDEX(ColD1,MATCH($C92,Param,0)))))</f>
        <v>29542.261020298316</v>
      </c>
      <c r="N92" s="134">
        <f t="shared" ca="1" si="551"/>
        <v>1018.6986558723557</v>
      </c>
      <c r="O92" s="134">
        <f t="array" aca="1" ref="O92" ca="1">MIN(IF((MONTH(DatesD)=$A92)*(OFFSET(DatesD,,INDEX(ColD1,MATCH($C92,Param,0))))&gt;0,OFFSET(DatesD,,INDEX(ColD1,MATCH($C92,Param,0)))))</f>
        <v>214.28571428571428</v>
      </c>
      <c r="P92" s="134">
        <f t="array" aca="1" ref="P92" ca="1">MAX(IF((MONTH(DatesD)=$A92)*(OFFSET(DatesD,,INDEX(ColD1,MATCH($C92,Param,0))))&gt;0,OFFSET(DatesD,,INDEX(ColD1,MATCH($C92,Param,0)))))</f>
        <v>2769.4444444444439</v>
      </c>
      <c r="Q92" s="33">
        <f t="shared" ref="Q92" ca="1" si="585">SUMPRODUCT((MONTH(DatesD)=$A92)*(OFFSET(DatesD,,INDEX(ColD1,MATCH($C92,Param,0)))&gt;=INDEX(SeuilD1,MATCH($C92,Param,0))))</f>
        <v>0</v>
      </c>
      <c r="R92" s="32">
        <f ca="1">SUMPRODUCT((MONTH(DatesD)=$A92)*(OFFSET(DatesD,,INDEX(ColD2,MATCH($C92,Param,0)))&lt;&gt;0))</f>
        <v>29</v>
      </c>
      <c r="S92" s="134">
        <f ca="1">SUMPRODUCT((MONTH(DatesD)=$A92)*(OFFSET(DatesD,,INDEX(ColD2,MATCH($C92,Param,0)))))</f>
        <v>1184.364357864358</v>
      </c>
      <c r="T92" s="134">
        <f t="shared" ref="T92:T94" ca="1" si="586">IF(R92=0,0,S92/R92)</f>
        <v>40.840150271184761</v>
      </c>
      <c r="U92" s="134">
        <f t="array" aca="1" ref="U92" ca="1">MIN(IF((MONTH(DatesD)=$A92)*(OFFSET(DatesD,,INDEX(ColD2,MATCH($C92,Param,0))))&gt;0,OFFSET(DatesD,,INDEX(ColD2,MATCH($C92,Param,0)))))</f>
        <v>20.999999999999947</v>
      </c>
      <c r="V92" s="134">
        <f t="array" aca="1" ref="V92" ca="1">MAX(IF((MONTH(DatesD)=$A92)*(OFFSET(DatesD,,INDEX(ColD2,MATCH($C92,Param,0))))&gt;0,OFFSET(DatesD,,INDEX(ColD2,MATCH($C92,Param,0)))))</f>
        <v>67.000000000000028</v>
      </c>
      <c r="W92" s="33">
        <f ca="1">SUMPRODUCT((MONTH(DatesD)=$A92)*(OFFSET(DatesD,,INDEX(ColD2,MATCH($C92,Param,0)))&gt;=INDEX(SeuilD2,MATCH($C92,Param,0))))</f>
        <v>2</v>
      </c>
      <c r="X92" s="758" t="e">
        <f ca="1">SUMPRODUCT((MONTH(DatesUF)=$A92)*(OFFSET(DatesUF,,INDEX(ColUF1,MATCH($C92,Param,0)))&lt;&gt;0))</f>
        <v>#REF!</v>
      </c>
      <c r="Y92" s="746" t="e">
        <f ca="1">SUMPRODUCT((MONTH(DatesUF)=$A92)*(OFFSET(DatesUF,,INDEX(ColUF1,MATCH($C92,Param,0)))))</f>
        <v>#REF!</v>
      </c>
      <c r="Z92" s="746"/>
      <c r="AA92" s="746" t="e">
        <f t="shared" ref="AA92" ca="1" si="587">IF(X92=0,0,Y92/X92)</f>
        <v>#REF!</v>
      </c>
      <c r="AB92" s="746" t="e">
        <f t="array" aca="1" ref="AB92" ca="1">MIN(IF((MONTH(DatesUF)=$A92)*(OFFSET(DatesUF,,INDEX(ColUF1,MATCH($C92,Param,0))))&gt;0,OFFSET(DatesUF,,INDEX(ColUF1,MATCH($C92,Param,0)))))</f>
        <v>#REF!</v>
      </c>
      <c r="AC92" s="746" t="e">
        <f t="array" aca="1" ref="AC92" ca="1">MAX(IF((MONTH(DatesUF)=$A92)*(OFFSET(DatesUF,,INDEX(ColUF1,MATCH($C92,Param,0))))&gt;0,OFFSET(DatesUF,,INDEX(ColUF1,MATCH($C92,Param,0)))))</f>
        <v>#REF!</v>
      </c>
      <c r="AD92" s="761" t="e">
        <f ca="1">SUMPRODUCT((MONTH(DatesUF)=$A92)*(OFFSET(DatesUF,,INDEX(ColUF1,MATCH($C92,Param,0)))&gt;=INDEX(SeuilUF1,MATCH($C92,Param,0))))</f>
        <v>#REF!</v>
      </c>
      <c r="AE92" s="807" t="e">
        <f ca="1">SUMPRODUCT((MONTH(DatesUF)=$A92)*(OFFSET(DatesUF,,INDEX(ColUF2,MATCH($C92,Param,0)))&lt;&gt;0))</f>
        <v>#REF!</v>
      </c>
      <c r="AF92" s="746" t="e">
        <f ca="1">SUMPRODUCT((MONTH(DatesUF)=$A92)*(OFFSET(DatesUF,,INDEX(ColUF2,MATCH($C92,Param,0)))))</f>
        <v>#REF!</v>
      </c>
      <c r="AG92" s="746" t="e">
        <f t="shared" ref="AG92:AG94" ca="1" si="588">IF(AE92=0,0,AF92/AE92)</f>
        <v>#REF!</v>
      </c>
      <c r="AH92" s="746" t="e">
        <f t="array" aca="1" ref="AH92" ca="1">MIN(IF((MONTH(DatesUF)=$A92)*(OFFSET(DatesUF,,INDEX(ColUF2,MATCH($C92,Param,0))))&gt;0,OFFSET(DatesUF,,INDEX(ColUF2,MATCH($C92,Param,0)))))</f>
        <v>#REF!</v>
      </c>
      <c r="AI92" s="746" t="e">
        <f t="array" aca="1" ref="AI92" ca="1">MAX(IF((MONTH(DatesUF)=$A92)*(OFFSET(DatesUF,,INDEX(ColUF2,MATCH($C92,Param,0))))&gt;0,OFFSET(DatesUF,,INDEX(ColUF2,MATCH($C92,Param,0)))))</f>
        <v>#REF!</v>
      </c>
      <c r="AJ92" s="810" t="e">
        <f t="shared" ref="AJ92" ca="1" si="589">SUMPRODUCT((MONTH(DatesUF)=$A92)*(OFFSET(DatesUF,,INDEX(ColUF2,MATCH($C92,Param,0)))&gt;=INDEX(SeuilUF2,MATCH($C92,Param,0))))</f>
        <v>#REF!</v>
      </c>
      <c r="AK92" s="750"/>
      <c r="AL92" s="751"/>
      <c r="AM92" s="751"/>
      <c r="AN92" s="751"/>
      <c r="AO92" s="768"/>
      <c r="AP92" s="752"/>
      <c r="AQ92" s="85" t="e">
        <f t="shared" ca="1" si="543"/>
        <v>#REF!</v>
      </c>
    </row>
    <row r="93" spans="1:43" outlineLevel="1" x14ac:dyDescent="0.25">
      <c r="A93" s="18">
        <f t="shared" si="557"/>
        <v>4</v>
      </c>
      <c r="B93" s="252"/>
      <c r="C93" s="763" t="s">
        <v>98</v>
      </c>
      <c r="D93" s="32" t="e">
        <f t="shared" ref="D93" ca="1" si="590">SUMPRODUCT((MONTH(DatesS)=$A93)*(OFFSET(DatesS,,INDEX(ColS,MATCH($C93,Param,0)))&lt;&gt;0))</f>
        <v>#REF!</v>
      </c>
      <c r="E93" s="134" t="e">
        <f t="shared" ref="E93" ca="1" si="591">SUMPRODUCT((MONTH(DatesS)=$A93)*(OFFSET(DatesS,,INDEX(ColS,MATCH($C93,Param,0)))))</f>
        <v>#REF!</v>
      </c>
      <c r="F93" s="134" t="e">
        <f t="shared" ca="1" si="547"/>
        <v>#REF!</v>
      </c>
      <c r="G93" s="134" t="e">
        <f t="array" aca="1" ref="G93" ca="1">MIN(IF((MONTH(DatesS)=$A93)*(OFFSET(DatesS,,INDEX(ColS,MATCH($C93,Param,0))))&gt;0,OFFSET(DatesS,,INDEX(ColS,MATCH($C93,Param,0)))))</f>
        <v>#REF!</v>
      </c>
      <c r="H93" s="134" t="e">
        <f t="array" aca="1" ref="H93" ca="1">MAX(IF((MONTH(DatesS)=$A93)*(OFFSET(DatesS,,INDEX(ColS,MATCH($C93,Param,0))))&gt;0,OFFSET(DatesS,,INDEX(ColS,MATCH($C93,Param,0)))))</f>
        <v>#REF!</v>
      </c>
      <c r="I93" s="759" t="e">
        <f t="shared" ref="I93" ca="1" si="592">SUMPRODUCT((MONTH(DatesS)=$A93)*(OFFSET(DatesS,,INDEX(ColS,MATCH($C93,Param,0)))&gt;=INDEX(SeuilS,MATCH($C93,Param,0))))</f>
        <v>#REF!</v>
      </c>
      <c r="J93" s="804"/>
      <c r="K93" s="760"/>
      <c r="L93" s="32">
        <f t="shared" ref="L93" ca="1" si="593">SUMPRODUCT((MONTH(DatesD)=$A93)*(OFFSET(DatesD,,INDEX(ColD1,MATCH($C93,Param,0)))&lt;&gt;0))</f>
        <v>29</v>
      </c>
      <c r="M93" s="134">
        <f t="shared" ref="M93" ca="1" si="594">SUMPRODUCT((MONTH(DatesD)=$A93)*(OFFSET(DatesD,,INDEX(ColD1,MATCH($C93,Param,0)))))</f>
        <v>926.25</v>
      </c>
      <c r="N93" s="134">
        <f t="shared" ca="1" si="551"/>
        <v>31.939655172413794</v>
      </c>
      <c r="O93" s="134">
        <f t="array" aca="1" ref="O93" ca="1">MIN(IF((MONTH(DatesD)=$A93)*(OFFSET(DatesD,,INDEX(ColD1,MATCH($C93,Param,0))))&gt;0,OFFSET(DatesD,,INDEX(ColD1,MATCH($C93,Param,0)))))</f>
        <v>7.1999999999999993</v>
      </c>
      <c r="P93" s="134">
        <f t="array" aca="1" ref="P93" ca="1">MAX(IF((MONTH(DatesD)=$A93)*(OFFSET(DatesD,,INDEX(ColD1,MATCH($C93,Param,0))))&gt;0,OFFSET(DatesD,,INDEX(ColD1,MATCH($C93,Param,0)))))</f>
        <v>67.099999999999994</v>
      </c>
      <c r="Q93" s="33">
        <f t="shared" ref="Q93" ca="1" si="595">SUMPRODUCT((MONTH(DatesD)=$A93)*(OFFSET(DatesD,,INDEX(ColD1,MATCH($C93,Param,0)))&gt;=INDEX(SeuilD1,MATCH($C93,Param,0))))</f>
        <v>0</v>
      </c>
      <c r="R93" s="32">
        <f ca="1">SUMPRODUCT((MONTH(DatesD)=$A93)*(OFFSET(DatesD,,INDEX(ColD2,MATCH($C93,Param,0)))&lt;&gt;0))</f>
        <v>29</v>
      </c>
      <c r="S93" s="134">
        <f ca="1">SUMPRODUCT((MONTH(DatesD)=$A93)*(OFFSET(DatesD,,INDEX(ColD2,MATCH($C93,Param,0)))))</f>
        <v>27.873999999999999</v>
      </c>
      <c r="T93" s="134">
        <f t="shared" ca="1" si="586"/>
        <v>0.96117241379310336</v>
      </c>
      <c r="U93" s="134">
        <f t="array" aca="1" ref="U93" ca="1">MIN(IF((MONTH(DatesD)=$A93)*(OFFSET(DatesD,,INDEX(ColD2,MATCH($C93,Param,0))))&gt;0,OFFSET(DatesD,,INDEX(ColD2,MATCH($C93,Param,0)))))</f>
        <v>0.54900000000000004</v>
      </c>
      <c r="V93" s="134">
        <f t="array" aca="1" ref="V93" ca="1">MAX(IF((MONTH(DatesD)=$A93)*(OFFSET(DatesD,,INDEX(ColD2,MATCH($C93,Param,0))))&gt;0,OFFSET(DatesD,,INDEX(ColD2,MATCH($C93,Param,0)))))</f>
        <v>1.984</v>
      </c>
      <c r="W93" s="33">
        <f ca="1">SUMPRODUCT((MONTH(DatesD)=$A93)*(OFFSET(DatesD,,INDEX(ColD2,MATCH($C93,Param,0)))&gt;=INDEX(SeuilD2,MATCH($C93,Param,0))))</f>
        <v>0</v>
      </c>
      <c r="X93" s="750"/>
      <c r="Y93" s="751"/>
      <c r="Z93" s="751"/>
      <c r="AA93" s="751"/>
      <c r="AB93" s="751"/>
      <c r="AC93" s="751"/>
      <c r="AD93" s="752"/>
      <c r="AE93" s="32" t="e">
        <f ca="1">SUMPRODUCT((MONTH(DatesUF)=$A93)*(OFFSET(DatesUF,,INDEX(ColUF2,MATCH($C93,Param,0)))&lt;&gt;0))</f>
        <v>#REF!</v>
      </c>
      <c r="AF93" s="134" t="e">
        <f ca="1">SUMPRODUCT((MONTH(DatesUF)=$A93)*(OFFSET(DatesUF,,INDEX(ColUF2,MATCH($C93,Param,0)))))</f>
        <v>#REF!</v>
      </c>
      <c r="AG93" s="134" t="e">
        <f t="shared" ca="1" si="588"/>
        <v>#REF!</v>
      </c>
      <c r="AH93" s="134" t="e">
        <f t="array" aca="1" ref="AH93" ca="1">MIN(IF((MONTH(DatesUF)=$A93)*(OFFSET(DatesUF,,INDEX(ColUF2,MATCH($C93,Param,0))))&gt;0,OFFSET(DatesUF,,INDEX(ColUF2,MATCH($C93,Param,0)))))</f>
        <v>#REF!</v>
      </c>
      <c r="AI93" s="134" t="e">
        <f t="array" aca="1" ref="AI93" ca="1">MAX(IF((MONTH(DatesUF)=$A93)*(OFFSET(DatesUF,,INDEX(ColUF2,MATCH($C93,Param,0))))&gt;0,OFFSET(DatesUF,,INDEX(ColUF2,MATCH($C93,Param,0)))))</f>
        <v>#REF!</v>
      </c>
      <c r="AJ93" s="33" t="e">
        <f t="shared" ref="AJ93" ca="1" si="596">SUMPRODUCT((MONTH(DatesUF)=$A93)*(OFFSET(DatesUF,,INDEX(ColUF2,MATCH($C93,Param,0)))&gt;=INDEX(SeuilUF2,MATCH($C93,Param,0))))</f>
        <v>#REF!</v>
      </c>
      <c r="AK93" s="750"/>
      <c r="AL93" s="751"/>
      <c r="AM93" s="751"/>
      <c r="AN93" s="751"/>
      <c r="AO93" s="768"/>
      <c r="AP93" s="752"/>
      <c r="AQ93" s="85" t="e">
        <f t="shared" ca="1" si="543"/>
        <v>#REF!</v>
      </c>
    </row>
    <row r="94" spans="1:43" outlineLevel="1" x14ac:dyDescent="0.25">
      <c r="A94" s="18">
        <f t="shared" si="557"/>
        <v>4</v>
      </c>
      <c r="B94" s="252"/>
      <c r="C94" s="763" t="s">
        <v>41</v>
      </c>
      <c r="D94" s="32" t="e">
        <f t="shared" ref="D94" ca="1" si="597">SUMPRODUCT((MONTH(DatesS)=$A94)*(OFFSET(DatesS,,INDEX(ColS,MATCH($C94,Param,0)))&lt;&gt;0))</f>
        <v>#REF!</v>
      </c>
      <c r="E94" s="134" t="e">
        <f t="shared" ref="E94" ca="1" si="598">SUMPRODUCT((MONTH(DatesS)=$A94)*(OFFSET(DatesS,,INDEX(ColS,MATCH($C94,Param,0)))))</f>
        <v>#REF!</v>
      </c>
      <c r="F94" s="134" t="e">
        <f t="shared" ca="1" si="547"/>
        <v>#REF!</v>
      </c>
      <c r="G94" s="134" t="e">
        <f t="array" aca="1" ref="G94" ca="1">MIN(IF((MONTH(DatesS)=$A94)*(OFFSET(DatesS,,INDEX(ColS,MATCH($C94,Param,0))))&gt;0,OFFSET(DatesS,,INDEX(ColS,MATCH($C94,Param,0)))))</f>
        <v>#REF!</v>
      </c>
      <c r="H94" s="134" t="e">
        <f t="array" aca="1" ref="H94" ca="1">MAX(IF((MONTH(DatesS)=$A94)*(OFFSET(DatesS,,INDEX(ColS,MATCH($C94,Param,0))))&gt;0,OFFSET(DatesS,,INDEX(ColS,MATCH($C94,Param,0)))))</f>
        <v>#REF!</v>
      </c>
      <c r="I94" s="759" t="e">
        <f t="shared" ref="I94" ca="1" si="599">SUMPRODUCT((MONTH(DatesS)=$A94)*(OFFSET(DatesS,,INDEX(ColS,MATCH($C94,Param,0)))&gt;=INDEX(SeuilS,MATCH($C94,Param,0))))</f>
        <v>#REF!</v>
      </c>
      <c r="J94" s="804"/>
      <c r="K94" s="760"/>
      <c r="L94" s="32">
        <f t="shared" ref="L94" ca="1" si="600">SUMPRODUCT((MONTH(DatesD)=$A94)*(OFFSET(DatesD,,INDEX(ColD1,MATCH($C94,Param,0)))&lt;&gt;0))</f>
        <v>4</v>
      </c>
      <c r="M94" s="134">
        <f t="shared" ref="M94" ca="1" si="601">SUMPRODUCT((MONTH(DatesD)=$A94)*(OFFSET(DatesD,,INDEX(ColD1,MATCH($C94,Param,0)))))</f>
        <v>147.19999999999999</v>
      </c>
      <c r="N94" s="134">
        <f t="shared" ca="1" si="551"/>
        <v>36.799999999999997</v>
      </c>
      <c r="O94" s="134">
        <f t="array" aca="1" ref="O94" ca="1">MIN(IF((MONTH(DatesD)=$A94)*(OFFSET(DatesD,,INDEX(ColD1,MATCH($C94,Param,0))))&gt;0,OFFSET(DatesD,,INDEX(ColD1,MATCH($C94,Param,0)))))</f>
        <v>25.4</v>
      </c>
      <c r="P94" s="134">
        <f t="array" aca="1" ref="P94" ca="1">MAX(IF((MONTH(DatesD)=$A94)*(OFFSET(DatesD,,INDEX(ColD1,MATCH($C94,Param,0))))&gt;0,OFFSET(DatesD,,INDEX(ColD1,MATCH($C94,Param,0)))))</f>
        <v>46</v>
      </c>
      <c r="Q94" s="33">
        <f t="shared" ref="Q94" ca="1" si="602">SUMPRODUCT((MONTH(DatesD)=$A94)*(OFFSET(DatesD,,INDEX(ColD1,MATCH($C94,Param,0)))&gt;=INDEX(SeuilD1,MATCH($C94,Param,0))))</f>
        <v>0</v>
      </c>
      <c r="R94" s="32">
        <f ca="1">SUMPRODUCT((MONTH(DatesD)=$A94)*(OFFSET(DatesD,,INDEX(ColD2,MATCH($C94,Param,0)))&lt;&gt;0))</f>
        <v>4</v>
      </c>
      <c r="S94" s="134">
        <f ca="1">SUMPRODUCT((MONTH(DatesD)=$A94)*(OFFSET(DatesD,,INDEX(ColD2,MATCH($C94,Param,0)))))</f>
        <v>58</v>
      </c>
      <c r="T94" s="134">
        <f t="shared" ca="1" si="586"/>
        <v>14.5</v>
      </c>
      <c r="U94" s="134">
        <f t="array" aca="1" ref="U94" ca="1">MIN(IF((MONTH(DatesD)=$A94)*(OFFSET(DatesD,,INDEX(ColD2,MATCH($C94,Param,0))))&gt;0,OFFSET(DatesD,,INDEX(ColD2,MATCH($C94,Param,0)))))</f>
        <v>8.1999999999999993</v>
      </c>
      <c r="V94" s="134">
        <f t="array" aca="1" ref="V94" ca="1">MAX(IF((MONTH(DatesD)=$A94)*(OFFSET(DatesD,,INDEX(ColD2,MATCH($C94,Param,0))))&gt;0,OFFSET(DatesD,,INDEX(ColD2,MATCH($C94,Param,0)))))</f>
        <v>25.6</v>
      </c>
      <c r="W94" s="33">
        <f ca="1">SUMPRODUCT((MONTH(DatesD)=$A94)*(OFFSET(DatesD,,INDEX(ColD2,MATCH($C94,Param,0)))&gt;=INDEX(SeuilD2,MATCH($C94,Param,0))))</f>
        <v>0</v>
      </c>
      <c r="X94" s="750"/>
      <c r="Y94" s="751"/>
      <c r="Z94" s="751"/>
      <c r="AA94" s="751"/>
      <c r="AB94" s="751"/>
      <c r="AC94" s="751"/>
      <c r="AD94" s="752"/>
      <c r="AE94" s="32" t="e">
        <f ca="1">SUMPRODUCT((MONTH(DatesUF)=$A94)*(OFFSET(DatesUF,,INDEX(ColUF2,MATCH($C94,Param,0)))&lt;&gt;0))</f>
        <v>#REF!</v>
      </c>
      <c r="AF94" s="162" t="e">
        <f ca="1">SUMPRODUCT((MONTH(DatesUF)=$A94)*(OFFSET(DatesUF,,INDEX(ColUF2,MATCH($C94,Param,0)))))</f>
        <v>#REF!</v>
      </c>
      <c r="AG94" s="162" t="e">
        <f t="shared" ca="1" si="588"/>
        <v>#REF!</v>
      </c>
      <c r="AH94" s="162" t="e">
        <f t="array" aca="1" ref="AH94" ca="1">MIN(IF((MONTH(DatesUF)=$A94)*(OFFSET(DatesUF,,INDEX(ColUF2,MATCH($C94,Param,0))))&gt;0,OFFSET(DatesUF,,INDEX(ColUF2,MATCH($C94,Param,0)))))</f>
        <v>#REF!</v>
      </c>
      <c r="AI94" s="162" t="e">
        <f t="array" aca="1" ref="AI94" ca="1">MAX(IF((MONTH(DatesUF)=$A94)*(OFFSET(DatesUF,,INDEX(ColUF2,MATCH($C94,Param,0))))&gt;0,OFFSET(DatesUF,,INDEX(ColUF2,MATCH($C94,Param,0)))))</f>
        <v>#REF!</v>
      </c>
      <c r="AJ94" s="33" t="e">
        <f t="shared" ref="AJ94" ca="1" si="603">SUMPRODUCT((MONTH(DatesUF)=$A94)*(OFFSET(DatesUF,,INDEX(ColUF2,MATCH($C94,Param,0)))&gt;=INDEX(SeuilUF2,MATCH($C94,Param,0))))</f>
        <v>#REF!</v>
      </c>
      <c r="AK94" s="750"/>
      <c r="AL94" s="751"/>
      <c r="AM94" s="751"/>
      <c r="AN94" s="751"/>
      <c r="AO94" s="768"/>
      <c r="AP94" s="752"/>
      <c r="AQ94" s="85" t="e">
        <f t="shared" ca="1" si="543"/>
        <v>#REF!</v>
      </c>
    </row>
    <row r="95" spans="1:43" outlineLevel="1" x14ac:dyDescent="0.25">
      <c r="A95" s="18">
        <f t="shared" si="557"/>
        <v>4</v>
      </c>
      <c r="B95" s="252"/>
      <c r="C95" s="763" t="s">
        <v>42</v>
      </c>
      <c r="D95" s="32" t="e">
        <f t="shared" ref="D95" ca="1" si="604">SUMPRODUCT((MONTH(DatesS)=$A95)*(OFFSET(DatesS,,INDEX(ColS,MATCH($C95,Param,0)))&lt;&gt;0))</f>
        <v>#REF!</v>
      </c>
      <c r="E95" s="134" t="e">
        <f t="shared" ref="E95" ca="1" si="605">SUMPRODUCT((MONTH(DatesS)=$A95)*(OFFSET(DatesS,,INDEX(ColS,MATCH($C95,Param,0)))))</f>
        <v>#REF!</v>
      </c>
      <c r="F95" s="134" t="e">
        <f t="shared" ca="1" si="547"/>
        <v>#REF!</v>
      </c>
      <c r="G95" s="134" t="e">
        <f t="array" aca="1" ref="G95" ca="1">MIN(IF((MONTH(DatesS)=$A95)*(OFFSET(DatesS,,INDEX(ColS,MATCH($C95,Param,0))))&gt;0,OFFSET(DatesS,,INDEX(ColS,MATCH($C95,Param,0)))))</f>
        <v>#REF!</v>
      </c>
      <c r="H95" s="134" t="e">
        <f t="array" aca="1" ref="H95" ca="1">MAX(IF((MONTH(DatesS)=$A95)*(OFFSET(DatesS,,INDEX(ColS,MATCH($C95,Param,0))))&gt;0,OFFSET(DatesS,,INDEX(ColS,MATCH($C95,Param,0)))))</f>
        <v>#REF!</v>
      </c>
      <c r="I95" s="759" t="e">
        <f t="shared" ref="I95" ca="1" si="606">SUMPRODUCT((MONTH(DatesS)=$A95)*(OFFSET(DatesS,,INDEX(ColS,MATCH($C95,Param,0)))&gt;=INDEX(SeuilS,MATCH($C95,Param,0))))</f>
        <v>#REF!</v>
      </c>
      <c r="J95" s="804"/>
      <c r="K95" s="760"/>
      <c r="L95" s="750"/>
      <c r="M95" s="751"/>
      <c r="N95" s="751"/>
      <c r="O95" s="751"/>
      <c r="P95" s="751"/>
      <c r="Q95" s="752"/>
      <c r="R95" s="808"/>
      <c r="S95" s="751"/>
      <c r="T95" s="751"/>
      <c r="U95" s="751"/>
      <c r="V95" s="751"/>
      <c r="W95" s="809"/>
      <c r="X95" s="750"/>
      <c r="Y95" s="751"/>
      <c r="Z95" s="751"/>
      <c r="AA95" s="751"/>
      <c r="AB95" s="751"/>
      <c r="AC95" s="751"/>
      <c r="AD95" s="752"/>
      <c r="AE95" s="808"/>
      <c r="AF95" s="751"/>
      <c r="AG95" s="751"/>
      <c r="AH95" s="751"/>
      <c r="AI95" s="751"/>
      <c r="AJ95" s="809" t="e">
        <f t="shared" ref="AJ95" ca="1" si="607">SUMPRODUCT((MONTH(DatesUF)=$A95)*(OFFSET(DatesUF,,INDEX(ColUF2,MATCH($C95,Param,0)))&gt;=INDEX(SeuilUF2,MATCH($C95,Param,0))))</f>
        <v>#REF!</v>
      </c>
      <c r="AK95" s="750"/>
      <c r="AL95" s="751"/>
      <c r="AM95" s="751"/>
      <c r="AN95" s="751"/>
      <c r="AO95" s="768"/>
      <c r="AP95" s="752"/>
      <c r="AQ95" s="85" t="e">
        <f t="shared" ca="1" si="543"/>
        <v>#REF!</v>
      </c>
    </row>
    <row r="96" spans="1:43" outlineLevel="1" x14ac:dyDescent="0.25">
      <c r="A96" s="18">
        <f t="shared" si="557"/>
        <v>4</v>
      </c>
      <c r="B96" s="252"/>
      <c r="C96" s="763" t="s">
        <v>43</v>
      </c>
      <c r="D96" s="32" t="e">
        <f t="shared" ref="D96" ca="1" si="608">SUMPRODUCT((MONTH(DatesS)=$A96)*(OFFSET(DatesS,,INDEX(ColS,MATCH($C96,Param,0)))&lt;&gt;0))</f>
        <v>#REF!</v>
      </c>
      <c r="E96" s="134" t="e">
        <f t="shared" ref="E96" ca="1" si="609">SUMPRODUCT((MONTH(DatesS)=$A96)*(OFFSET(DatesS,,INDEX(ColS,MATCH($C96,Param,0)))))</f>
        <v>#REF!</v>
      </c>
      <c r="F96" s="134" t="e">
        <f t="shared" ca="1" si="547"/>
        <v>#REF!</v>
      </c>
      <c r="G96" s="134" t="e">
        <f t="array" aca="1" ref="G96" ca="1">MIN(IF((MONTH(DatesS)=$A96)*(OFFSET(DatesS,,INDEX(ColS,MATCH($C96,Param,0))))&gt;0,OFFSET(DatesS,,INDEX(ColS,MATCH($C96,Param,0)))))</f>
        <v>#REF!</v>
      </c>
      <c r="H96" s="134" t="e">
        <f t="array" aca="1" ref="H96" ca="1">MAX(IF((MONTH(DatesS)=$A96)*(OFFSET(DatesS,,INDEX(ColS,MATCH($C96,Param,0))))&gt;0,OFFSET(DatesS,,INDEX(ColS,MATCH($C96,Param,0)))))</f>
        <v>#REF!</v>
      </c>
      <c r="I96" s="759" t="e">
        <f t="shared" ref="I96" ca="1" si="610">SUMPRODUCT((MONTH(DatesS)=$A96)*(OFFSET(DatesS,,INDEX(ColS,MATCH($C96,Param,0)))&gt;=INDEX(SeuilS,MATCH($C96,Param,0))))</f>
        <v>#REF!</v>
      </c>
      <c r="J96" s="804"/>
      <c r="K96" s="760"/>
      <c r="L96" s="750"/>
      <c r="M96" s="751"/>
      <c r="N96" s="751"/>
      <c r="O96" s="751"/>
      <c r="P96" s="751"/>
      <c r="Q96" s="752"/>
      <c r="R96" s="808"/>
      <c r="S96" s="751"/>
      <c r="T96" s="751"/>
      <c r="U96" s="751"/>
      <c r="V96" s="751"/>
      <c r="W96" s="809"/>
      <c r="X96" s="750"/>
      <c r="Y96" s="751"/>
      <c r="Z96" s="751"/>
      <c r="AA96" s="751"/>
      <c r="AB96" s="751"/>
      <c r="AC96" s="751"/>
      <c r="AD96" s="752"/>
      <c r="AE96" s="808"/>
      <c r="AF96" s="751"/>
      <c r="AG96" s="751"/>
      <c r="AH96" s="751"/>
      <c r="AI96" s="751"/>
      <c r="AJ96" s="809" t="e">
        <f t="shared" ref="AJ96" ca="1" si="611">SUMPRODUCT((MONTH(DatesUF)=$A96)*(OFFSET(DatesUF,,INDEX(ColUF2,MATCH($C96,Param,0)))&gt;=INDEX(SeuilUF2,MATCH($C96,Param,0))))</f>
        <v>#REF!</v>
      </c>
      <c r="AK96" s="750"/>
      <c r="AL96" s="751"/>
      <c r="AM96" s="751"/>
      <c r="AN96" s="751"/>
      <c r="AO96" s="768"/>
      <c r="AP96" s="752"/>
      <c r="AQ96" s="85" t="e">
        <f t="shared" ca="1" si="543"/>
        <v>#REF!</v>
      </c>
    </row>
    <row r="97" spans="1:43" outlineLevel="1" x14ac:dyDescent="0.25">
      <c r="A97" s="18">
        <f t="shared" si="557"/>
        <v>4</v>
      </c>
      <c r="B97" s="252"/>
      <c r="C97" s="763" t="s">
        <v>44</v>
      </c>
      <c r="D97" s="32" t="e">
        <f t="shared" ref="D97" ca="1" si="612">SUMPRODUCT((MONTH(DatesS)=$A97)*(OFFSET(DatesS,,INDEX(ColS,MATCH($C97,Param,0)))&lt;&gt;0))</f>
        <v>#REF!</v>
      </c>
      <c r="E97" s="134" t="e">
        <f t="shared" ref="E97" ca="1" si="613">SUMPRODUCT((MONTH(DatesS)=$A97)*(OFFSET(DatesS,,INDEX(ColS,MATCH($C97,Param,0)))))</f>
        <v>#REF!</v>
      </c>
      <c r="F97" s="134" t="e">
        <f t="shared" ca="1" si="547"/>
        <v>#REF!</v>
      </c>
      <c r="G97" s="134" t="e">
        <f t="array" aca="1" ref="G97" ca="1">MIN(IF((MONTH(DatesS)=$A97)*(OFFSET(DatesS,,INDEX(ColS,MATCH($C97,Param,0))))&gt;0,OFFSET(DatesS,,INDEX(ColS,MATCH($C97,Param,0)))))</f>
        <v>#REF!</v>
      </c>
      <c r="H97" s="134" t="e">
        <f t="array" aca="1" ref="H97" ca="1">MAX(IF((MONTH(DatesS)=$A97)*(OFFSET(DatesS,,INDEX(ColS,MATCH($C97,Param,0))))&gt;0,OFFSET(DatesS,,INDEX(ColS,MATCH($C97,Param,0)))))</f>
        <v>#REF!</v>
      </c>
      <c r="I97" s="759" t="e">
        <f t="shared" ref="I97" ca="1" si="614">SUMPRODUCT((MONTH(DatesS)=$A97)*(OFFSET(DatesS,,INDEX(ColS,MATCH($C97,Param,0)))&gt;=INDEX(SeuilS,MATCH($C97,Param,0))))</f>
        <v>#REF!</v>
      </c>
      <c r="J97" s="804"/>
      <c r="K97" s="760"/>
      <c r="L97" s="750"/>
      <c r="M97" s="751"/>
      <c r="N97" s="751"/>
      <c r="O97" s="751"/>
      <c r="P97" s="751"/>
      <c r="Q97" s="752"/>
      <c r="R97" s="808"/>
      <c r="S97" s="751"/>
      <c r="T97" s="751"/>
      <c r="U97" s="751"/>
      <c r="V97" s="751"/>
      <c r="W97" s="809"/>
      <c r="X97" s="750"/>
      <c r="Y97" s="751"/>
      <c r="Z97" s="751"/>
      <c r="AA97" s="751"/>
      <c r="AB97" s="751"/>
      <c r="AC97" s="751"/>
      <c r="AD97" s="752"/>
      <c r="AE97" s="808"/>
      <c r="AF97" s="751"/>
      <c r="AG97" s="751"/>
      <c r="AH97" s="751"/>
      <c r="AI97" s="751"/>
      <c r="AJ97" s="809" t="e">
        <f t="shared" ref="AJ97" ca="1" si="615">SUMPRODUCT((MONTH(DatesUF)=$A97)*(OFFSET(DatesUF,,INDEX(ColUF2,MATCH($C97,Param,0)))&gt;=INDEX(SeuilUF2,MATCH($C97,Param,0))))</f>
        <v>#REF!</v>
      </c>
      <c r="AK97" s="750"/>
      <c r="AL97" s="751"/>
      <c r="AM97" s="751"/>
      <c r="AN97" s="751"/>
      <c r="AO97" s="768"/>
      <c r="AP97" s="752"/>
      <c r="AQ97" s="85" t="e">
        <f t="shared" ca="1" si="543"/>
        <v>#REF!</v>
      </c>
    </row>
    <row r="98" spans="1:43" outlineLevel="1" x14ac:dyDescent="0.25">
      <c r="A98" s="18">
        <f t="shared" si="557"/>
        <v>4</v>
      </c>
      <c r="B98" s="252"/>
      <c r="C98" s="763" t="s">
        <v>69</v>
      </c>
      <c r="D98" s="32" t="e">
        <f t="shared" ref="D98" ca="1" si="616">SUMPRODUCT((MONTH(DatesS)=$A98)*(OFFSET(DatesS,,INDEX(ColS,MATCH($C98,Param,0)))&lt;&gt;0))</f>
        <v>#REF!</v>
      </c>
      <c r="E98" s="134" t="e">
        <f t="shared" ref="E98" ca="1" si="617">SUMPRODUCT((MONTH(DatesS)=$A98)*(OFFSET(DatesS,,INDEX(ColS,MATCH($C98,Param,0)))))</f>
        <v>#REF!</v>
      </c>
      <c r="F98" s="134" t="e">
        <f t="shared" ca="1" si="547"/>
        <v>#REF!</v>
      </c>
      <c r="G98" s="134" t="e">
        <f t="array" aca="1" ref="G98" ca="1">MIN(IF((MONTH(DatesS)=$A98)*(OFFSET(DatesS,,INDEX(ColS,MATCH($C98,Param,0))))&gt;0,OFFSET(DatesS,,INDEX(ColS,MATCH($C98,Param,0)))))</f>
        <v>#REF!</v>
      </c>
      <c r="H98" s="134" t="e">
        <f t="array" aca="1" ref="H98" ca="1">MAX(IF((MONTH(DatesS)=$A98)*(OFFSET(DatesS,,INDEX(ColS,MATCH($C98,Param,0))))&gt;0,OFFSET(DatesS,,INDEX(ColS,MATCH($C98,Param,0)))))</f>
        <v>#REF!</v>
      </c>
      <c r="I98" s="759" t="e">
        <f t="shared" ref="I98" ca="1" si="618">SUMPRODUCT((MONTH(DatesS)=$A98)*(OFFSET(DatesS,,INDEX(ColS,MATCH($C98,Param,0)))&gt;=INDEX(SeuilS,MATCH($C98,Param,0))))</f>
        <v>#REF!</v>
      </c>
      <c r="J98" s="804"/>
      <c r="K98" s="760"/>
      <c r="L98" s="750"/>
      <c r="M98" s="751"/>
      <c r="N98" s="751"/>
      <c r="O98" s="751"/>
      <c r="P98" s="751"/>
      <c r="Q98" s="752"/>
      <c r="R98" s="808"/>
      <c r="S98" s="751"/>
      <c r="T98" s="751"/>
      <c r="U98" s="751"/>
      <c r="V98" s="751"/>
      <c r="W98" s="809"/>
      <c r="X98" s="750"/>
      <c r="Y98" s="751"/>
      <c r="Z98" s="751"/>
      <c r="AA98" s="751"/>
      <c r="AB98" s="751"/>
      <c r="AC98" s="751"/>
      <c r="AD98" s="752"/>
      <c r="AE98" s="32" t="e">
        <f ca="1">SUMPRODUCT((MONTH(DatesUF)=$A98)*(OFFSET(DatesUF,,INDEX(ColUF2,MATCH($C98,Param,0)))&lt;&gt;0))</f>
        <v>#REF!</v>
      </c>
      <c r="AF98" s="134" t="e">
        <f ca="1">SUMPRODUCT((MONTH(DatesUF)=$A98)*(OFFSET(DatesUF,,INDEX(ColUF2,MATCH($C98,Param,0)))))</f>
        <v>#REF!</v>
      </c>
      <c r="AG98" s="134" t="e">
        <f t="shared" ref="AG98" ca="1" si="619">IF(AE98=0,0,AF98/AE98)</f>
        <v>#REF!</v>
      </c>
      <c r="AH98" s="134" t="e">
        <f t="array" aca="1" ref="AH98" ca="1">MIN(IF((MONTH(DatesUF)=$A98)*(OFFSET(DatesUF,,INDEX(ColUF2,MATCH($C98,Param,0))))&gt;0,OFFSET(DatesUF,,INDEX(ColUF2,MATCH($C98,Param,0)))))</f>
        <v>#REF!</v>
      </c>
      <c r="AI98" s="134" t="e">
        <f t="array" aca="1" ref="AI98" ca="1">MAX(IF((MONTH(DatesUF)=$A98)*(OFFSET(DatesUF,,INDEX(ColUF2,MATCH($C98,Param,0))))&gt;0,OFFSET(DatesUF,,INDEX(ColUF2,MATCH($C98,Param,0)))))</f>
        <v>#REF!</v>
      </c>
      <c r="AJ98" s="33" t="e">
        <f t="shared" ref="AJ98" ca="1" si="620">SUMPRODUCT((MONTH(DatesUF)=$A98)*(OFFSET(DatesUF,,INDEX(ColUF2,MATCH($C98,Param,0)))&gt;=INDEX(SeuilUF2,MATCH($C98,Param,0))))</f>
        <v>#REF!</v>
      </c>
      <c r="AK98" s="758" t="e">
        <f ca="1">SUMPRODUCT((MONTH(DatesSH)=$A98)*(OFFSET(DatesSH,,INDEX(ColSH,MATCH($C98,Param,0)))&lt;&gt;0))</f>
        <v>#REF!</v>
      </c>
      <c r="AL98" s="746" t="e">
        <f ca="1">SUMPRODUCT((MONTH(DatesSH)=$A98)*(OFFSET(DatesSH,,INDEX(ColSH,MATCH($C98,Param,0)))))</f>
        <v>#REF!</v>
      </c>
      <c r="AM98" s="746" t="e">
        <f t="shared" ref="AM98" ca="1" si="621">IF(AK98=0,0,AL98/AK98)</f>
        <v>#REF!</v>
      </c>
      <c r="AN98" s="746" t="e">
        <f t="array" aca="1" ref="AN98" ca="1">MIN(IF((MONTH(DatesSH)=$A98)*(OFFSET(DatesSH,,INDEX(ColSH,MATCH($C98,Param,0))))&gt;0,OFFSET(DatesSH,,INDEX(ColSH,MATCH($C98,Param,0)))))</f>
        <v>#REF!</v>
      </c>
      <c r="AO98" s="762" t="e">
        <f t="array" aca="1" ref="AO98" ca="1">MAX(IF((MONTH(DatesSH)=$A98)*(OFFSET(DatesSH,,INDEX(ColSH,MATCH($C98,Param,0))))&gt;0,OFFSET(DatesSH,,INDEX(ColSH,MATCH($C98,Param,0)))))</f>
        <v>#REF!</v>
      </c>
      <c r="AP98" s="761" t="e">
        <f ca="1">SUMPRODUCT((MONTH(DatesSH)=$A98)*(OFFSET(DatesSH,,INDEX(ColSH,MATCH($C98,Param,0)))&gt;=INDEX(SeuilSH,MATCH($C98,Param,0))))</f>
        <v>#REF!</v>
      </c>
      <c r="AQ98" s="85" t="e">
        <f t="shared" ca="1" si="543"/>
        <v>#REF!</v>
      </c>
    </row>
    <row r="99" spans="1:43" outlineLevel="1" x14ac:dyDescent="0.25">
      <c r="A99" s="18">
        <f t="shared" si="557"/>
        <v>4</v>
      </c>
      <c r="B99" s="252"/>
      <c r="C99" s="763" t="s">
        <v>26</v>
      </c>
      <c r="D99" s="32" t="e">
        <f t="shared" ref="D99" ca="1" si="622">SUMPRODUCT((MONTH(DatesS)=$A99)*(OFFSET(DatesS,,INDEX(ColS,MATCH($C99,Param,0)))&lt;&gt;0))</f>
        <v>#REF!</v>
      </c>
      <c r="E99" s="134" t="e">
        <f t="shared" ref="E99" ca="1" si="623">SUMPRODUCT((MONTH(DatesS)=$A99)*(OFFSET(DatesS,,INDEX(ColS,MATCH($C99,Param,0)))))</f>
        <v>#REF!</v>
      </c>
      <c r="F99" s="134" t="e">
        <f t="shared" ca="1" si="547"/>
        <v>#REF!</v>
      </c>
      <c r="G99" s="134" t="e">
        <f t="array" aca="1" ref="G99" ca="1">MIN(IF((MONTH(DatesS)=$A99)*(OFFSET(DatesS,,INDEX(ColS,MATCH($C99,Param,0))))&gt;0,OFFSET(DatesS,,INDEX(ColS,MATCH($C99,Param,0)))))</f>
        <v>#REF!</v>
      </c>
      <c r="H99" s="134" t="e">
        <f t="array" aca="1" ref="H99" ca="1">MAX(IF((MONTH(DatesS)=$A99)*(OFFSET(DatesS,,INDEX(ColS,MATCH($C99,Param,0))))&gt;0,OFFSET(DatesS,,INDEX(ColS,MATCH($C99,Param,0)))))</f>
        <v>#REF!</v>
      </c>
      <c r="I99" s="759" t="e">
        <f t="shared" ref="I99" ca="1" si="624">SUMPRODUCT((MONTH(DatesS)=$A99)*(OFFSET(DatesS,,INDEX(ColS,MATCH($C99,Param,0)))&gt;=INDEX(SeuilS,MATCH($C99,Param,0))))</f>
        <v>#REF!</v>
      </c>
      <c r="J99" s="804"/>
      <c r="K99" s="760"/>
      <c r="L99" s="32">
        <f t="shared" ref="L99" ca="1" si="625">SUMPRODUCT((MONTH(DatesD)=$A99)*(OFFSET(DatesD,,INDEX(ColD1,MATCH($C99,Param,0)))&lt;&gt;0))</f>
        <v>4</v>
      </c>
      <c r="M99" s="134">
        <f t="shared" ref="M99" ca="1" si="626">SUMPRODUCT((MONTH(DatesD)=$A99)*(OFFSET(DatesD,,INDEX(ColD1,MATCH($C99,Param,0)))))</f>
        <v>47.7</v>
      </c>
      <c r="N99" s="134">
        <f t="shared" ref="N99:N107" ca="1" si="627">IF(L99=0,0,M99/L99)</f>
        <v>11.925000000000001</v>
      </c>
      <c r="O99" s="134">
        <f t="array" aca="1" ref="O99" ca="1">MIN(IF((MONTH(DatesD)=$A99)*(OFFSET(DatesD,,INDEX(ColD1,MATCH($C99,Param,0))))&gt;0,OFFSET(DatesD,,INDEX(ColD1,MATCH($C99,Param,0)))))</f>
        <v>7.7</v>
      </c>
      <c r="P99" s="134">
        <f t="array" aca="1" ref="P99" ca="1">MAX(IF((MONTH(DatesD)=$A99)*(OFFSET(DatesD,,INDEX(ColD1,MATCH($C99,Param,0))))&gt;0,OFFSET(DatesD,,INDEX(ColD1,MATCH($C99,Param,0)))))</f>
        <v>17</v>
      </c>
      <c r="Q99" s="33">
        <f t="shared" ref="Q99" ca="1" si="628">SUMPRODUCT((MONTH(DatesD)=$A99)*(OFFSET(DatesD,,INDEX(ColD1,MATCH($C99,Param,0)))&gt;=INDEX(SeuilD1,MATCH($C99,Param,0))))</f>
        <v>0</v>
      </c>
      <c r="R99" s="32">
        <f t="shared" ref="R99" ca="1" si="629">SUMPRODUCT((MONTH(DatesD)=$A99)*(OFFSET(DatesD,,INDEX(ColD2,MATCH($C99,Param,0)))&lt;&gt;0))</f>
        <v>4</v>
      </c>
      <c r="S99" s="134">
        <f t="shared" ref="S99" ca="1" si="630">SUMPRODUCT((MONTH(DatesD)=$A99)*(OFFSET(DatesD,,INDEX(ColD2,MATCH($C99,Param,0)))))</f>
        <v>3.2199999999999998</v>
      </c>
      <c r="T99" s="134">
        <f t="shared" ref="T99:T107" ca="1" si="631">IF(R99=0,0,S99/R99)</f>
        <v>0.80499999999999994</v>
      </c>
      <c r="U99" s="134">
        <f t="array" aca="1" ref="U99" ca="1">MIN(IF((MONTH(DatesD)=$A99)*(OFFSET(DatesD,,INDEX(ColD2,MATCH($C99,Param,0))))&gt;0,OFFSET(DatesD,,INDEX(ColD2,MATCH($C99,Param,0)))))</f>
        <v>0.3</v>
      </c>
      <c r="V99" s="134">
        <f t="array" aca="1" ref="V99" ca="1">MAX(IF((MONTH(DatesD)=$A99)*(OFFSET(DatesD,,INDEX(ColD2,MATCH($C99,Param,0))))&gt;0,OFFSET(DatesD,,INDEX(ColD2,MATCH($C99,Param,0)))))</f>
        <v>1.2</v>
      </c>
      <c r="W99" s="33">
        <f t="shared" ref="W99" ca="1" si="632">SUMPRODUCT((MONTH(DatesD)=$A99)*(OFFSET(DatesD,,INDEX(ColD2,MATCH($C99,Param,0)))&gt;=INDEX(SeuilD2,MATCH($C99,Param,0))))</f>
        <v>0</v>
      </c>
      <c r="X99" s="750"/>
      <c r="Y99" s="751"/>
      <c r="Z99" s="751"/>
      <c r="AA99" s="751"/>
      <c r="AB99" s="751"/>
      <c r="AC99" s="751"/>
      <c r="AD99" s="752"/>
      <c r="AE99" s="808"/>
      <c r="AF99" s="751"/>
      <c r="AG99" s="751"/>
      <c r="AH99" s="751"/>
      <c r="AI99" s="768"/>
      <c r="AJ99" s="809"/>
      <c r="AK99" s="750"/>
      <c r="AL99" s="751"/>
      <c r="AM99" s="751"/>
      <c r="AN99" s="751"/>
      <c r="AO99" s="768"/>
      <c r="AP99" s="752"/>
      <c r="AQ99" s="85" t="e">
        <f t="shared" ca="1" si="543"/>
        <v>#REF!</v>
      </c>
    </row>
    <row r="100" spans="1:43" outlineLevel="1" x14ac:dyDescent="0.25">
      <c r="A100" s="18">
        <f t="shared" si="557"/>
        <v>4</v>
      </c>
      <c r="B100" s="252"/>
      <c r="C100" s="763" t="s">
        <v>64</v>
      </c>
      <c r="D100" s="32" t="e">
        <f t="shared" ref="D100" ca="1" si="633">SUMPRODUCT((MONTH(DatesS)=$A100)*(OFFSET(DatesS,,INDEX(ColS,MATCH($C100,Param,0)))&lt;&gt;0))</f>
        <v>#REF!</v>
      </c>
      <c r="E100" s="134" t="e">
        <f t="shared" ref="E100" ca="1" si="634">SUMPRODUCT((MONTH(DatesS)=$A100)*(OFFSET(DatesS,,INDEX(ColS,MATCH($C100,Param,0)))))</f>
        <v>#REF!</v>
      </c>
      <c r="F100" s="134" t="e">
        <f t="shared" ca="1" si="547"/>
        <v>#REF!</v>
      </c>
      <c r="G100" s="134" t="e">
        <f t="array" aca="1" ref="G100" ca="1">MIN(IF((MONTH(DatesS)=$A100)*(OFFSET(DatesS,,INDEX(ColS,MATCH($C100,Param,0))))&gt;0,OFFSET(DatesS,,INDEX(ColS,MATCH($C100,Param,0)))))</f>
        <v>#REF!</v>
      </c>
      <c r="H100" s="134" t="e">
        <f t="array" aca="1" ref="H100" ca="1">MAX(IF((MONTH(DatesS)=$A100)*(OFFSET(DatesS,,INDEX(ColS,MATCH($C100,Param,0))))&gt;0,OFFSET(DatesS,,INDEX(ColS,MATCH($C100,Param,0)))))</f>
        <v>#REF!</v>
      </c>
      <c r="I100" s="759" t="e">
        <f t="shared" ref="I100" ca="1" si="635">SUMPRODUCT((MONTH(DatesS)=$A100)*(OFFSET(DatesS,,INDEX(ColS,MATCH($C100,Param,0)))&gt;=INDEX(SeuilS,MATCH($C100,Param,0))))</f>
        <v>#REF!</v>
      </c>
      <c r="J100" s="804"/>
      <c r="K100" s="760"/>
      <c r="L100" s="32">
        <f t="shared" ref="L100" ca="1" si="636">SUMPRODUCT((MONTH(DatesD)=$A100)*(OFFSET(DatesD,,INDEX(ColD1,MATCH($C100,Param,0)))&lt;&gt;0))</f>
        <v>4</v>
      </c>
      <c r="M100" s="134">
        <f t="shared" ref="M100" ca="1" si="637">SUMPRODUCT((MONTH(DatesD)=$A100)*(OFFSET(DatesD,,INDEX(ColD1,MATCH($C100,Param,0)))))</f>
        <v>0.33165790899999997</v>
      </c>
      <c r="N100" s="134">
        <f t="shared" ca="1" si="627"/>
        <v>8.2914477249999993E-2</v>
      </c>
      <c r="O100" s="134">
        <f t="array" aca="1" ref="O100" ca="1">MIN(IF((MONTH(DatesD)=$A100)*(OFFSET(DatesD,,INDEX(ColD1,MATCH($C100,Param,0))))&gt;0,OFFSET(DatesD,,INDEX(ColD1,MATCH($C100,Param,0)))))</f>
        <v>0.06</v>
      </c>
      <c r="P100" s="134">
        <f t="array" aca="1" ref="P100" ca="1">MAX(IF((MONTH(DatesD)=$A100)*(OFFSET(DatesD,,INDEX(ColD1,MATCH($C100,Param,0))))&gt;0,OFFSET(DatesD,,INDEX(ColD1,MATCH($C100,Param,0)))))</f>
        <v>0.15165790900000001</v>
      </c>
      <c r="Q100" s="33">
        <f t="shared" ref="Q100" ca="1" si="638">SUMPRODUCT((MONTH(DatesD)=$A100)*(OFFSET(DatesD,,INDEX(ColD1,MATCH($C100,Param,0)))&gt;=INDEX(SeuilD1,MATCH($C100,Param,0))))</f>
        <v>0</v>
      </c>
      <c r="R100" s="32">
        <f t="shared" ref="R100" ca="1" si="639">SUMPRODUCT((MONTH(DatesD)=$A100)*(OFFSET(DatesD,,INDEX(ColD2,MATCH($C100,Param,0)))&lt;&gt;0))</f>
        <v>4</v>
      </c>
      <c r="S100" s="134">
        <f t="shared" ref="S100" ca="1" si="640">SUMPRODUCT((MONTH(DatesD)=$A100)*(OFFSET(DatesD,,INDEX(ColD2,MATCH($C100,Param,0)))))</f>
        <v>0.24</v>
      </c>
      <c r="T100" s="134">
        <f t="shared" ca="1" si="631"/>
        <v>0.06</v>
      </c>
      <c r="U100" s="134">
        <f t="array" aca="1" ref="U100" ca="1">MIN(IF((MONTH(DatesD)=$A100)*(OFFSET(DatesD,,INDEX(ColD2,MATCH($C100,Param,0))))&gt;0,OFFSET(DatesD,,INDEX(ColD2,MATCH($C100,Param,0)))))</f>
        <v>0.06</v>
      </c>
      <c r="V100" s="134">
        <f t="array" aca="1" ref="V100" ca="1">MAX(IF((MONTH(DatesD)=$A100)*(OFFSET(DatesD,,INDEX(ColD2,MATCH($C100,Param,0))))&gt;0,OFFSET(DatesD,,INDEX(ColD2,MATCH($C100,Param,0)))))</f>
        <v>0.06</v>
      </c>
      <c r="W100" s="33">
        <f t="shared" ref="W100" ca="1" si="641">SUMPRODUCT((MONTH(DatesD)=$A100)*(OFFSET(DatesD,,INDEX(ColD2,MATCH($C100,Param,0)))&gt;=INDEX(SeuilD2,MATCH($C100,Param,0))))</f>
        <v>0</v>
      </c>
      <c r="X100" s="750"/>
      <c r="Y100" s="751"/>
      <c r="Z100" s="751"/>
      <c r="AA100" s="751"/>
      <c r="AB100" s="751"/>
      <c r="AC100" s="751"/>
      <c r="AD100" s="752"/>
      <c r="AE100" s="808"/>
      <c r="AF100" s="751"/>
      <c r="AG100" s="751"/>
      <c r="AH100" s="751"/>
      <c r="AI100" s="768"/>
      <c r="AJ100" s="809"/>
      <c r="AK100" s="750"/>
      <c r="AL100" s="751"/>
      <c r="AM100" s="751"/>
      <c r="AN100" s="751"/>
      <c r="AO100" s="768"/>
      <c r="AP100" s="752"/>
      <c r="AQ100" s="85" t="e">
        <f t="shared" ca="1" si="543"/>
        <v>#REF!</v>
      </c>
    </row>
    <row r="101" spans="1:43" outlineLevel="1" x14ac:dyDescent="0.25">
      <c r="A101" s="18">
        <f t="shared" si="557"/>
        <v>4</v>
      </c>
      <c r="B101" s="252"/>
      <c r="C101" s="763" t="s">
        <v>65</v>
      </c>
      <c r="D101" s="32" t="e">
        <f t="shared" ref="D101" ca="1" si="642">SUMPRODUCT((MONTH(DatesS)=$A101)*(OFFSET(DatesS,,INDEX(ColS,MATCH($C101,Param,0)))&lt;&gt;0))</f>
        <v>#REF!</v>
      </c>
      <c r="E101" s="134" t="e">
        <f t="shared" ref="E101" ca="1" si="643">SUMPRODUCT((MONTH(DatesS)=$A101)*(OFFSET(DatesS,,INDEX(ColS,MATCH($C101,Param,0)))))</f>
        <v>#REF!</v>
      </c>
      <c r="F101" s="134" t="e">
        <f t="shared" ca="1" si="547"/>
        <v>#REF!</v>
      </c>
      <c r="G101" s="134" t="e">
        <f t="array" aca="1" ref="G101" ca="1">MIN(IF((MONTH(DatesS)=$A101)*(OFFSET(DatesS,,INDEX(ColS,MATCH($C101,Param,0))))&gt;0,OFFSET(DatesS,,INDEX(ColS,MATCH($C101,Param,0)))))</f>
        <v>#REF!</v>
      </c>
      <c r="H101" s="134" t="e">
        <f t="array" aca="1" ref="H101" ca="1">MAX(IF((MONTH(DatesS)=$A101)*(OFFSET(DatesS,,INDEX(ColS,MATCH($C101,Param,0))))&gt;0,OFFSET(DatesS,,INDEX(ColS,MATCH($C101,Param,0)))))</f>
        <v>#REF!</v>
      </c>
      <c r="I101" s="759" t="e">
        <f t="shared" ref="I101" ca="1" si="644">SUMPRODUCT((MONTH(DatesS)=$A101)*(OFFSET(DatesS,,INDEX(ColS,MATCH($C101,Param,0)))&gt;=INDEX(SeuilS,MATCH($C101,Param,0))))</f>
        <v>#REF!</v>
      </c>
      <c r="J101" s="804"/>
      <c r="K101" s="760"/>
      <c r="L101" s="32">
        <f t="shared" ref="L101" ca="1" si="645">SUMPRODUCT((MONTH(DatesD)=$A101)*(OFFSET(DatesD,,INDEX(ColD1,MATCH($C101,Param,0)))&lt;&gt;0))</f>
        <v>29</v>
      </c>
      <c r="M101" s="134">
        <f t="shared" ref="M101" ca="1" si="646">SUMPRODUCT((MONTH(DatesD)=$A101)*(OFFSET(DatesD,,INDEX(ColD1,MATCH($C101,Param,0)))))</f>
        <v>0.3000000000000001</v>
      </c>
      <c r="N101" s="134">
        <f t="shared" ca="1" si="627"/>
        <v>1.03448275862069E-2</v>
      </c>
      <c r="O101" s="134">
        <f t="array" aca="1" ref="O101" ca="1">MIN(IF((MONTH(DatesD)=$A101)*(OFFSET(DatesD,,INDEX(ColD1,MATCH($C101,Param,0))))&gt;0,OFFSET(DatesD,,INDEX(ColD1,MATCH($C101,Param,0)))))</f>
        <v>0.01</v>
      </c>
      <c r="P101" s="134">
        <f t="array" aca="1" ref="P101" ca="1">MAX(IF((MONTH(DatesD)=$A101)*(OFFSET(DatesD,,INDEX(ColD1,MATCH($C101,Param,0))))&gt;0,OFFSET(DatesD,,INDEX(ColD1,MATCH($C101,Param,0)))))</f>
        <v>0.02</v>
      </c>
      <c r="Q101" s="33">
        <f t="shared" ref="Q101" ca="1" si="647">SUMPRODUCT((MONTH(DatesD)=$A101)*(OFFSET(DatesD,,INDEX(ColD1,MATCH($C101,Param,0)))&gt;=INDEX(SeuilD1,MATCH($C101,Param,0))))</f>
        <v>0</v>
      </c>
      <c r="R101" s="32">
        <f t="shared" ref="R101" ca="1" si="648">SUMPRODUCT((MONTH(DatesD)=$A101)*(OFFSET(DatesD,,INDEX(ColD2,MATCH($C101,Param,0)))&lt;&gt;0))</f>
        <v>29</v>
      </c>
      <c r="S101" s="134">
        <f t="shared" ref="S101" ca="1" si="649">SUMPRODUCT((MONTH(DatesD)=$A101)*(OFFSET(DatesD,,INDEX(ColD2,MATCH($C101,Param,0)))))</f>
        <v>0.29000000000000009</v>
      </c>
      <c r="T101" s="134">
        <f t="shared" ca="1" si="631"/>
        <v>1.0000000000000004E-2</v>
      </c>
      <c r="U101" s="134">
        <f t="array" aca="1" ref="U101" ca="1">MIN(IF((MONTH(DatesD)=$A101)*(OFFSET(DatesD,,INDEX(ColD2,MATCH($C101,Param,0))))&gt;0,OFFSET(DatesD,,INDEX(ColD2,MATCH($C101,Param,0)))))</f>
        <v>0.01</v>
      </c>
      <c r="V101" s="134">
        <f t="array" aca="1" ref="V101" ca="1">MAX(IF((MONTH(DatesD)=$A101)*(OFFSET(DatesD,,INDEX(ColD2,MATCH($C101,Param,0))))&gt;0,OFFSET(DatesD,,INDEX(ColD2,MATCH($C101,Param,0)))))</f>
        <v>0.01</v>
      </c>
      <c r="W101" s="33">
        <f t="shared" ref="W101" ca="1" si="650">SUMPRODUCT((MONTH(DatesD)=$A101)*(OFFSET(DatesD,,INDEX(ColD2,MATCH($C101,Param,0)))&gt;=INDEX(SeuilD2,MATCH($C101,Param,0))))</f>
        <v>0</v>
      </c>
      <c r="X101" s="750"/>
      <c r="Y101" s="751"/>
      <c r="Z101" s="751"/>
      <c r="AA101" s="751"/>
      <c r="AB101" s="751"/>
      <c r="AC101" s="751"/>
      <c r="AD101" s="752"/>
      <c r="AE101" s="808"/>
      <c r="AF101" s="751"/>
      <c r="AG101" s="751"/>
      <c r="AH101" s="751"/>
      <c r="AI101" s="768"/>
      <c r="AJ101" s="809"/>
      <c r="AK101" s="750"/>
      <c r="AL101" s="751"/>
      <c r="AM101" s="751"/>
      <c r="AN101" s="751"/>
      <c r="AO101" s="768"/>
      <c r="AP101" s="752"/>
      <c r="AQ101" s="85" t="e">
        <f t="shared" ca="1" si="543"/>
        <v>#REF!</v>
      </c>
    </row>
    <row r="102" spans="1:43" outlineLevel="1" x14ac:dyDescent="0.25">
      <c r="A102" s="18">
        <f t="shared" si="557"/>
        <v>4</v>
      </c>
      <c r="B102" s="252"/>
      <c r="C102" s="763" t="s">
        <v>24</v>
      </c>
      <c r="D102" s="32" t="e">
        <f t="shared" ref="D102" ca="1" si="651">SUMPRODUCT((MONTH(DatesS)=$A102)*(OFFSET(DatesS,,INDEX(ColS,MATCH($C102,Param,0)))&lt;&gt;0))</f>
        <v>#REF!</v>
      </c>
      <c r="E102" s="134" t="e">
        <f t="shared" ref="E102" ca="1" si="652">SUMPRODUCT((MONTH(DatesS)=$A102)*(OFFSET(DatesS,,INDEX(ColS,MATCH($C102,Param,0)))))</f>
        <v>#REF!</v>
      </c>
      <c r="F102" s="134" t="e">
        <f t="shared" ca="1" si="547"/>
        <v>#REF!</v>
      </c>
      <c r="G102" s="134" t="e">
        <f t="array" aca="1" ref="G102" ca="1">MIN(IF((MONTH(DatesS)=$A102)*(OFFSET(DatesS,,INDEX(ColS,MATCH($C102,Param,0))))&gt;0,OFFSET(DatesS,,INDEX(ColS,MATCH($C102,Param,0)))))</f>
        <v>#REF!</v>
      </c>
      <c r="H102" s="134" t="e">
        <f t="array" aca="1" ref="H102" ca="1">MAX(IF((MONTH(DatesS)=$A102)*(OFFSET(DatesS,,INDEX(ColS,MATCH($C102,Param,0))))&gt;0,OFFSET(DatesS,,INDEX(ColS,MATCH($C102,Param,0)))))</f>
        <v>#REF!</v>
      </c>
      <c r="I102" s="759" t="e">
        <f t="shared" ref="I102" ca="1" si="653">SUMPRODUCT((MONTH(DatesS)=$A102)*(OFFSET(DatesS,,INDEX(ColS,MATCH($C102,Param,0)))&gt;=INDEX(SeuilS,MATCH($C102,Param,0))))</f>
        <v>#REF!</v>
      </c>
      <c r="J102" s="804"/>
      <c r="K102" s="760"/>
      <c r="L102" s="32">
        <f t="shared" ref="L102" ca="1" si="654">SUMPRODUCT((MONTH(DatesD)=$A102)*(OFFSET(DatesD,,INDEX(ColD1,MATCH($C102,Param,0)))&lt;&gt;0))</f>
        <v>4</v>
      </c>
      <c r="M102" s="134">
        <f t="shared" ref="M102" ca="1" si="655">SUMPRODUCT((MONTH(DatesD)=$A102)*(OFFSET(DatesD,,INDEX(ColD1,MATCH($C102,Param,0)))))</f>
        <v>0.16</v>
      </c>
      <c r="N102" s="134">
        <f t="shared" ca="1" si="627"/>
        <v>0.04</v>
      </c>
      <c r="O102" s="134">
        <f t="array" aca="1" ref="O102" ca="1">MIN(IF((MONTH(DatesD)=$A102)*(OFFSET(DatesD,,INDEX(ColD1,MATCH($C102,Param,0))))&gt;0,OFFSET(DatesD,,INDEX(ColD1,MATCH($C102,Param,0)))))</f>
        <v>0.03</v>
      </c>
      <c r="P102" s="134">
        <f t="array" aca="1" ref="P102" ca="1">MAX(IF((MONTH(DatesD)=$A102)*(OFFSET(DatesD,,INDEX(ColD1,MATCH($C102,Param,0))))&gt;0,OFFSET(DatesD,,INDEX(ColD1,MATCH($C102,Param,0)))))</f>
        <v>7.0000000000000007E-2</v>
      </c>
      <c r="Q102" s="33">
        <f t="shared" ref="Q102" ca="1" si="656">SUMPRODUCT((MONTH(DatesD)=$A102)*(OFFSET(DatesD,,INDEX(ColD1,MATCH($C102,Param,0)))&gt;=INDEX(SeuilD1,MATCH($C102,Param,0))))</f>
        <v>0</v>
      </c>
      <c r="R102" s="32">
        <f t="shared" ref="R102" ca="1" si="657">SUMPRODUCT((MONTH(DatesD)=$A102)*(OFFSET(DatesD,,INDEX(ColD2,MATCH($C102,Param,0)))&lt;&gt;0))</f>
        <v>4</v>
      </c>
      <c r="S102" s="134">
        <f t="shared" ref="S102" ca="1" si="658">SUMPRODUCT((MONTH(DatesD)=$A102)*(OFFSET(DatesD,,INDEX(ColD2,MATCH($C102,Param,0)))))</f>
        <v>0.12</v>
      </c>
      <c r="T102" s="134">
        <f t="shared" ca="1" si="631"/>
        <v>0.03</v>
      </c>
      <c r="U102" s="134">
        <f t="array" aca="1" ref="U102" ca="1">MIN(IF((MONTH(DatesD)=$A102)*(OFFSET(DatesD,,INDEX(ColD2,MATCH($C102,Param,0))))&gt;0,OFFSET(DatesD,,INDEX(ColD2,MATCH($C102,Param,0)))))</f>
        <v>0.03</v>
      </c>
      <c r="V102" s="134">
        <f t="array" aca="1" ref="V102" ca="1">MAX(IF((MONTH(DatesD)=$A102)*(OFFSET(DatesD,,INDEX(ColD2,MATCH($C102,Param,0))))&gt;0,OFFSET(DatesD,,INDEX(ColD2,MATCH($C102,Param,0)))))</f>
        <v>0.03</v>
      </c>
      <c r="W102" s="33">
        <f t="shared" ref="W102" ca="1" si="659">SUMPRODUCT((MONTH(DatesD)=$A102)*(OFFSET(DatesD,,INDEX(ColD2,MATCH($C102,Param,0)))&gt;=INDEX(SeuilD2,MATCH($C102,Param,0))))</f>
        <v>0</v>
      </c>
      <c r="X102" s="750"/>
      <c r="Y102" s="751"/>
      <c r="Z102" s="751"/>
      <c r="AA102" s="751"/>
      <c r="AB102" s="751"/>
      <c r="AC102" s="751"/>
      <c r="AD102" s="752"/>
      <c r="AE102" s="808"/>
      <c r="AF102" s="751"/>
      <c r="AG102" s="751"/>
      <c r="AH102" s="751"/>
      <c r="AI102" s="768"/>
      <c r="AJ102" s="809"/>
      <c r="AK102" s="750"/>
      <c r="AL102" s="751"/>
      <c r="AM102" s="751"/>
      <c r="AN102" s="751"/>
      <c r="AO102" s="768"/>
      <c r="AP102" s="752"/>
      <c r="AQ102" s="85" t="e">
        <f t="shared" ca="1" si="543"/>
        <v>#REF!</v>
      </c>
    </row>
    <row r="103" spans="1:43" outlineLevel="1" x14ac:dyDescent="0.25">
      <c r="A103" s="18">
        <f t="shared" si="557"/>
        <v>4</v>
      </c>
      <c r="B103" s="252"/>
      <c r="C103" s="763" t="s">
        <v>20</v>
      </c>
      <c r="D103" s="32" t="e">
        <f t="shared" ref="D103" ca="1" si="660">SUMPRODUCT((MONTH(DatesS)=$A103)*(OFFSET(DatesS,,INDEX(ColS,MATCH($C103,Param,0)))&lt;&gt;0))</f>
        <v>#REF!</v>
      </c>
      <c r="E103" s="134" t="e">
        <f t="shared" ref="E103" ca="1" si="661">SUMPRODUCT((MONTH(DatesS)=$A103)*(OFFSET(DatesS,,INDEX(ColS,MATCH($C103,Param,0)))))</f>
        <v>#REF!</v>
      </c>
      <c r="F103" s="134" t="e">
        <f t="shared" ca="1" si="547"/>
        <v>#REF!</v>
      </c>
      <c r="G103" s="134" t="e">
        <f t="array" aca="1" ref="G103" ca="1">MIN(IF((MONTH(DatesS)=$A103)*(OFFSET(DatesS,,INDEX(ColS,MATCH($C103,Param,0))))&gt;0,OFFSET(DatesS,,INDEX(ColS,MATCH($C103,Param,0)))))</f>
        <v>#REF!</v>
      </c>
      <c r="H103" s="134" t="e">
        <f t="array" aca="1" ref="H103" ca="1">MAX(IF((MONTH(DatesS)=$A103)*(OFFSET(DatesS,,INDEX(ColS,MATCH($C103,Param,0))))&gt;0,OFFSET(DatesS,,INDEX(ColS,MATCH($C103,Param,0)))))</f>
        <v>#REF!</v>
      </c>
      <c r="I103" s="759" t="e">
        <f t="shared" ref="I103" ca="1" si="662">SUMPRODUCT((MONTH(DatesS)=$A103)*(OFFSET(DatesS,,INDEX(ColS,MATCH($C103,Param,0)))&gt;=INDEX(SeuilS,MATCH($C103,Param,0))))</f>
        <v>#REF!</v>
      </c>
      <c r="J103" s="804"/>
      <c r="K103" s="760"/>
      <c r="L103" s="32">
        <f t="shared" ref="L103" ca="1" si="663">SUMPRODUCT((MONTH(DatesD)=$A103)*(OFFSET(DatesD,,INDEX(ColD1,MATCH($C103,Param,0)))&lt;&gt;0))</f>
        <v>4</v>
      </c>
      <c r="M103" s="134">
        <f t="shared" ref="M103" ca="1" si="664">SUMPRODUCT((MONTH(DatesD)=$A103)*(OFFSET(DatesD,,INDEX(ColD1,MATCH($C103,Param,0)))))</f>
        <v>65.710000000000008</v>
      </c>
      <c r="N103" s="134">
        <f t="shared" ca="1" si="627"/>
        <v>16.427500000000002</v>
      </c>
      <c r="O103" s="134">
        <f t="array" aca="1" ref="O103" ca="1">MIN(IF((MONTH(DatesD)=$A103)*(OFFSET(DatesD,,INDEX(ColD1,MATCH($C103,Param,0))))&gt;0,OFFSET(DatesD,,INDEX(ColD1,MATCH($C103,Param,0)))))</f>
        <v>10.42</v>
      </c>
      <c r="P103" s="134">
        <f t="array" aca="1" ref="P103" ca="1">MAX(IF((MONTH(DatesD)=$A103)*(OFFSET(DatesD,,INDEX(ColD1,MATCH($C103,Param,0))))&gt;0,OFFSET(DatesD,,INDEX(ColD1,MATCH($C103,Param,0)))))</f>
        <v>23.31</v>
      </c>
      <c r="Q103" s="33">
        <f t="shared" ref="Q103" ca="1" si="665">SUMPRODUCT((MONTH(DatesD)=$A103)*(OFFSET(DatesD,,INDEX(ColD1,MATCH($C103,Param,0)))&gt;=INDEX(SeuilD1,MATCH($C103,Param,0))))</f>
        <v>0</v>
      </c>
      <c r="R103" s="32">
        <f t="shared" ref="R103" ca="1" si="666">SUMPRODUCT((MONTH(DatesD)=$A103)*(OFFSET(DatesD,,INDEX(ColD2,MATCH($C103,Param,0)))&lt;&gt;0))</f>
        <v>5</v>
      </c>
      <c r="S103" s="134">
        <f t="shared" ref="S103" ca="1" si="667">SUMPRODUCT((MONTH(DatesD)=$A103)*(OFFSET(DatesD,,INDEX(ColD2,MATCH($C103,Param,0)))))</f>
        <v>0.82650000000000001</v>
      </c>
      <c r="T103" s="134">
        <f t="shared" ca="1" si="631"/>
        <v>0.1653</v>
      </c>
      <c r="U103" s="134">
        <f t="array" aca="1" ref="U103" ca="1">MIN(IF((MONTH(DatesD)=$A103)*(OFFSET(DatesD,,INDEX(ColD2,MATCH($C103,Param,0))))&gt;0,OFFSET(DatesD,,INDEX(ColD2,MATCH($C103,Param,0)))))</f>
        <v>3.6499999999999998E-2</v>
      </c>
      <c r="V103" s="134">
        <f t="array" aca="1" ref="V103" ca="1">MAX(IF((MONTH(DatesD)=$A103)*(OFFSET(DatesD,,INDEX(ColD2,MATCH($C103,Param,0))))&gt;0,OFFSET(DatesD,,INDEX(ColD2,MATCH($C103,Param,0)))))</f>
        <v>0.36599999999999999</v>
      </c>
      <c r="W103" s="33">
        <f t="shared" ref="W103" ca="1" si="668">SUMPRODUCT((MONTH(DatesD)=$A103)*(OFFSET(DatesD,,INDEX(ColD2,MATCH($C103,Param,0)))&gt;=INDEX(SeuilD2,MATCH($C103,Param,0))))</f>
        <v>0</v>
      </c>
      <c r="X103" s="750"/>
      <c r="Y103" s="751"/>
      <c r="Z103" s="751"/>
      <c r="AA103" s="751"/>
      <c r="AB103" s="751"/>
      <c r="AC103" s="751"/>
      <c r="AD103" s="752"/>
      <c r="AE103" s="808"/>
      <c r="AF103" s="751"/>
      <c r="AG103" s="751"/>
      <c r="AH103" s="751"/>
      <c r="AI103" s="768"/>
      <c r="AJ103" s="809"/>
      <c r="AK103" s="750"/>
      <c r="AL103" s="751"/>
      <c r="AM103" s="751"/>
      <c r="AN103" s="751"/>
      <c r="AO103" s="768"/>
      <c r="AP103" s="752"/>
      <c r="AQ103" s="85" t="e">
        <f t="shared" ca="1" si="543"/>
        <v>#REF!</v>
      </c>
    </row>
    <row r="104" spans="1:43" outlineLevel="1" x14ac:dyDescent="0.25">
      <c r="A104" s="18">
        <f t="shared" si="557"/>
        <v>4</v>
      </c>
      <c r="B104" s="252"/>
      <c r="C104" s="763" t="s">
        <v>23</v>
      </c>
      <c r="D104" s="32" t="e">
        <f t="shared" ref="D104" ca="1" si="669">SUMPRODUCT((MONTH(DatesS)=$A104)*(OFFSET(DatesS,,INDEX(ColS,MATCH($C104,Param,0)))&lt;&gt;0))</f>
        <v>#REF!</v>
      </c>
      <c r="E104" s="134" t="e">
        <f t="shared" ref="E104" ca="1" si="670">SUMPRODUCT((MONTH(DatesS)=$A104)*(OFFSET(DatesS,,INDEX(ColS,MATCH($C104,Param,0)))))</f>
        <v>#REF!</v>
      </c>
      <c r="F104" s="134" t="e">
        <f t="shared" ca="1" si="547"/>
        <v>#REF!</v>
      </c>
      <c r="G104" s="134" t="e">
        <f t="array" aca="1" ref="G104" ca="1">MIN(IF((MONTH(DatesS)=$A104)*(OFFSET(DatesS,,INDEX(ColS,MATCH($C104,Param,0))))&gt;0,OFFSET(DatesS,,INDEX(ColS,MATCH($C104,Param,0)))))</f>
        <v>#REF!</v>
      </c>
      <c r="H104" s="134" t="e">
        <f t="array" aca="1" ref="H104" ca="1">MAX(IF((MONTH(DatesS)=$A104)*(OFFSET(DatesS,,INDEX(ColS,MATCH($C104,Param,0))))&gt;0,OFFSET(DatesS,,INDEX(ColS,MATCH($C104,Param,0)))))</f>
        <v>#REF!</v>
      </c>
      <c r="I104" s="759" t="e">
        <f t="shared" ref="I104" ca="1" si="671">SUMPRODUCT((MONTH(DatesS)=$A104)*(OFFSET(DatesS,,INDEX(ColS,MATCH($C104,Param,0)))&gt;=INDEX(SeuilS,MATCH($C104,Param,0))))</f>
        <v>#REF!</v>
      </c>
      <c r="J104" s="804"/>
      <c r="K104" s="760"/>
      <c r="L104" s="32">
        <f t="shared" ref="L104" ca="1" si="672">SUMPRODUCT((MONTH(DatesD)=$A104)*(OFFSET(DatesD,,INDEX(ColD1,MATCH($C104,Param,0)))&lt;&gt;0))</f>
        <v>4</v>
      </c>
      <c r="M104" s="134">
        <f t="shared" ref="M104" ca="1" si="673">SUMPRODUCT((MONTH(DatesD)=$A104)*(OFFSET(DatesD,,INDEX(ColD1,MATCH($C104,Param,0)))))</f>
        <v>13.55</v>
      </c>
      <c r="N104" s="134">
        <f t="shared" ca="1" si="627"/>
        <v>3.3875000000000002</v>
      </c>
      <c r="O104" s="134">
        <f t="array" aca="1" ref="O104" ca="1">MIN(IF((MONTH(DatesD)=$A104)*(OFFSET(DatesD,,INDEX(ColD1,MATCH($C104,Param,0))))&gt;0,OFFSET(DatesD,,INDEX(ColD1,MATCH($C104,Param,0)))))</f>
        <v>1.81</v>
      </c>
      <c r="P104" s="134">
        <f t="array" aca="1" ref="P104" ca="1">MAX(IF((MONTH(DatesD)=$A104)*(OFFSET(DatesD,,INDEX(ColD1,MATCH($C104,Param,0))))&gt;0,OFFSET(DatesD,,INDEX(ColD1,MATCH($C104,Param,0)))))</f>
        <v>5.63</v>
      </c>
      <c r="Q104" s="33">
        <f t="shared" ref="Q104" ca="1" si="674">SUMPRODUCT((MONTH(DatesD)=$A104)*(OFFSET(DatesD,,INDEX(ColD1,MATCH($C104,Param,0)))&gt;=INDEX(SeuilD1,MATCH($C104,Param,0))))</f>
        <v>0</v>
      </c>
      <c r="R104" s="32">
        <f t="shared" ref="R104" ca="1" si="675">SUMPRODUCT((MONTH(DatesD)=$A104)*(OFFSET(DatesD,,INDEX(ColD2,MATCH($C104,Param,0)))&lt;&gt;0))</f>
        <v>5</v>
      </c>
      <c r="S104" s="134">
        <f t="shared" ref="S104" ca="1" si="676">SUMPRODUCT((MONTH(DatesD)=$A104)*(OFFSET(DatesD,,INDEX(ColD2,MATCH($C104,Param,0)))))</f>
        <v>0.77749999999999997</v>
      </c>
      <c r="T104" s="134">
        <f t="shared" ca="1" si="631"/>
        <v>0.1555</v>
      </c>
      <c r="U104" s="134">
        <f t="array" aca="1" ref="U104" ca="1">MIN(IF((MONTH(DatesD)=$A104)*(OFFSET(DatesD,,INDEX(ColD2,MATCH($C104,Param,0))))&gt;0,OFFSET(DatesD,,INDEX(ColD2,MATCH($C104,Param,0)))))</f>
        <v>3.6499999999999998E-2</v>
      </c>
      <c r="V104" s="134">
        <f t="array" aca="1" ref="V104" ca="1">MAX(IF((MONTH(DatesD)=$A104)*(OFFSET(DatesD,,INDEX(ColD2,MATCH($C104,Param,0))))&gt;0,OFFSET(DatesD,,INDEX(ColD2,MATCH($C104,Param,0)))))</f>
        <v>0.36599999999999999</v>
      </c>
      <c r="W104" s="33">
        <f t="shared" ref="W104" ca="1" si="677">SUMPRODUCT((MONTH(DatesD)=$A104)*(OFFSET(DatesD,,INDEX(ColD2,MATCH($C104,Param,0)))&gt;=INDEX(SeuilD2,MATCH($C104,Param,0))))</f>
        <v>0</v>
      </c>
      <c r="X104" s="750"/>
      <c r="Y104" s="751"/>
      <c r="Z104" s="751"/>
      <c r="AA104" s="751"/>
      <c r="AB104" s="751"/>
      <c r="AC104" s="751"/>
      <c r="AD104" s="752"/>
      <c r="AE104" s="808"/>
      <c r="AF104" s="751"/>
      <c r="AG104" s="751"/>
      <c r="AH104" s="751"/>
      <c r="AI104" s="768"/>
      <c r="AJ104" s="809"/>
      <c r="AK104" s="750"/>
      <c r="AL104" s="751"/>
      <c r="AM104" s="751"/>
      <c r="AN104" s="751"/>
      <c r="AO104" s="768"/>
      <c r="AP104" s="752"/>
      <c r="AQ104" s="85" t="e">
        <f t="shared" ca="1" si="543"/>
        <v>#REF!</v>
      </c>
    </row>
    <row r="105" spans="1:43" outlineLevel="1" x14ac:dyDescent="0.25">
      <c r="A105" s="18">
        <f t="shared" si="557"/>
        <v>4</v>
      </c>
      <c r="B105" s="252"/>
      <c r="C105" s="763" t="s">
        <v>21</v>
      </c>
      <c r="D105" s="32" t="e">
        <f t="shared" ref="D105" ca="1" si="678">SUMPRODUCT((MONTH(DatesS)=$A105)*(OFFSET(DatesS,,INDEX(ColS,MATCH($C105,Param,0)))&lt;&gt;0))</f>
        <v>#REF!</v>
      </c>
      <c r="E105" s="134" t="e">
        <f t="shared" ref="E105" ca="1" si="679">SUMPRODUCT((MONTH(DatesS)=$A105)*(OFFSET(DatesS,,INDEX(ColS,MATCH($C105,Param,0)))))</f>
        <v>#REF!</v>
      </c>
      <c r="F105" s="134" t="e">
        <f t="shared" ca="1" si="547"/>
        <v>#REF!</v>
      </c>
      <c r="G105" s="134" t="e">
        <f t="array" aca="1" ref="G105" ca="1">MIN(IF((MONTH(DatesS)=$A105)*(OFFSET(DatesS,,INDEX(ColS,MATCH($C105,Param,0))))&gt;0,OFFSET(DatesS,,INDEX(ColS,MATCH($C105,Param,0)))))</f>
        <v>#REF!</v>
      </c>
      <c r="H105" s="134" t="e">
        <f t="array" aca="1" ref="H105" ca="1">MAX(IF((MONTH(DatesS)=$A105)*(OFFSET(DatesS,,INDEX(ColS,MATCH($C105,Param,0))))&gt;0,OFFSET(DatesS,,INDEX(ColS,MATCH($C105,Param,0)))))</f>
        <v>#REF!</v>
      </c>
      <c r="I105" s="759" t="e">
        <f t="shared" ref="I105" ca="1" si="680">SUMPRODUCT((MONTH(DatesS)=$A105)*(OFFSET(DatesS,,INDEX(ColS,MATCH($C105,Param,0)))&gt;=INDEX(SeuilS,MATCH($C105,Param,0))))</f>
        <v>#REF!</v>
      </c>
      <c r="J105" s="804"/>
      <c r="K105" s="760"/>
      <c r="L105" s="32">
        <f t="shared" ref="L105" ca="1" si="681">SUMPRODUCT((MONTH(DatesD)=$A105)*(OFFSET(DatesD,,INDEX(ColD1,MATCH($C105,Param,0)))&lt;&gt;0))</f>
        <v>4</v>
      </c>
      <c r="M105" s="134">
        <f t="shared" ref="M105" ca="1" si="682">SUMPRODUCT((MONTH(DatesD)=$A105)*(OFFSET(DatesD,,INDEX(ColD1,MATCH($C105,Param,0)))))</f>
        <v>0.61</v>
      </c>
      <c r="N105" s="134">
        <f t="shared" ca="1" si="627"/>
        <v>0.1525</v>
      </c>
      <c r="O105" s="134">
        <f t="array" aca="1" ref="O105" ca="1">MIN(IF((MONTH(DatesD)=$A105)*(OFFSET(DatesD,,INDEX(ColD1,MATCH($C105,Param,0))))&gt;0,OFFSET(DatesD,,INDEX(ColD1,MATCH($C105,Param,0)))))</f>
        <v>0.13</v>
      </c>
      <c r="P105" s="134">
        <f t="array" aca="1" ref="P105" ca="1">MAX(IF((MONTH(DatesD)=$A105)*(OFFSET(DatesD,,INDEX(ColD1,MATCH($C105,Param,0))))&gt;0,OFFSET(DatesD,,INDEX(ColD1,MATCH($C105,Param,0)))))</f>
        <v>0.17</v>
      </c>
      <c r="Q105" s="33">
        <f t="shared" ref="Q105" ca="1" si="683">SUMPRODUCT((MONTH(DatesD)=$A105)*(OFFSET(DatesD,,INDEX(ColD1,MATCH($C105,Param,0)))&gt;=INDEX(SeuilD1,MATCH($C105,Param,0))))</f>
        <v>0</v>
      </c>
      <c r="R105" s="32">
        <f t="shared" ref="R105" ca="1" si="684">SUMPRODUCT((MONTH(DatesD)=$A105)*(OFFSET(DatesD,,INDEX(ColD2,MATCH($C105,Param,0)))&lt;&gt;0))</f>
        <v>5</v>
      </c>
      <c r="S105" s="134">
        <f t="shared" ref="S105" ca="1" si="685">SUMPRODUCT((MONTH(DatesD)=$A105)*(OFFSET(DatesD,,INDEX(ColD2,MATCH($C105,Param,0)))))</f>
        <v>0.49000000000000005</v>
      </c>
      <c r="T105" s="134">
        <f t="shared" ca="1" si="631"/>
        <v>9.8000000000000004E-2</v>
      </c>
      <c r="U105" s="134">
        <f t="array" aca="1" ref="U105" ca="1">MIN(IF((MONTH(DatesD)=$A105)*(OFFSET(DatesD,,INDEX(ColD2,MATCH($C105,Param,0))))&gt;0,OFFSET(DatesD,,INDEX(ColD2,MATCH($C105,Param,0)))))</f>
        <v>0.08</v>
      </c>
      <c r="V105" s="134">
        <f t="array" aca="1" ref="V105" ca="1">MAX(IF((MONTH(DatesD)=$A105)*(OFFSET(DatesD,,INDEX(ColD2,MATCH($C105,Param,0))))&gt;0,OFFSET(DatesD,,INDEX(ColD2,MATCH($C105,Param,0)))))</f>
        <v>0.13</v>
      </c>
      <c r="W105" s="33">
        <f t="shared" ref="W105" ca="1" si="686">SUMPRODUCT((MONTH(DatesD)=$A105)*(OFFSET(DatesD,,INDEX(ColD2,MATCH($C105,Param,0)))&gt;=INDEX(SeuilD2,MATCH($C105,Param,0))))</f>
        <v>0</v>
      </c>
      <c r="X105" s="750"/>
      <c r="Y105" s="751"/>
      <c r="Z105" s="751"/>
      <c r="AA105" s="751"/>
      <c r="AB105" s="751"/>
      <c r="AC105" s="751"/>
      <c r="AD105" s="752"/>
      <c r="AE105" s="808"/>
      <c r="AF105" s="751"/>
      <c r="AG105" s="751"/>
      <c r="AH105" s="751"/>
      <c r="AI105" s="768"/>
      <c r="AJ105" s="809"/>
      <c r="AK105" s="750"/>
      <c r="AL105" s="751"/>
      <c r="AM105" s="751"/>
      <c r="AN105" s="751"/>
      <c r="AO105" s="768"/>
      <c r="AP105" s="752"/>
      <c r="AQ105" s="85" t="e">
        <f t="shared" ca="1" si="543"/>
        <v>#REF!</v>
      </c>
    </row>
    <row r="106" spans="1:43" outlineLevel="1" x14ac:dyDescent="0.25">
      <c r="A106" s="18">
        <f t="shared" si="557"/>
        <v>4</v>
      </c>
      <c r="B106" s="252"/>
      <c r="C106" s="763" t="s">
        <v>25</v>
      </c>
      <c r="D106" s="32" t="e">
        <f t="shared" ref="D106" ca="1" si="687">SUMPRODUCT((MONTH(DatesS)=$A106)*(OFFSET(DatesS,,INDEX(ColS,MATCH($C106,Param,0)))&lt;&gt;0))</f>
        <v>#REF!</v>
      </c>
      <c r="E106" s="134" t="e">
        <f t="shared" ref="E106" ca="1" si="688">SUMPRODUCT((MONTH(DatesS)=$A106)*(OFFSET(DatesS,,INDEX(ColS,MATCH($C106,Param,0)))))</f>
        <v>#REF!</v>
      </c>
      <c r="F106" s="134" t="e">
        <f t="shared" ca="1" si="547"/>
        <v>#REF!</v>
      </c>
      <c r="G106" s="134" t="e">
        <f t="array" aca="1" ref="G106" ca="1">MIN(IF((MONTH(DatesS)=$A106)*(OFFSET(DatesS,,INDEX(ColS,MATCH($C106,Param,0))))&gt;0,OFFSET(DatesS,,INDEX(ColS,MATCH($C106,Param,0)))))</f>
        <v>#REF!</v>
      </c>
      <c r="H106" s="134" t="e">
        <f t="array" aca="1" ref="H106" ca="1">MAX(IF((MONTH(DatesS)=$A106)*(OFFSET(DatesS,,INDEX(ColS,MATCH($C106,Param,0))))&gt;0,OFFSET(DatesS,,INDEX(ColS,MATCH($C106,Param,0)))))</f>
        <v>#REF!</v>
      </c>
      <c r="I106" s="759" t="e">
        <f t="shared" ref="I106" ca="1" si="689">SUMPRODUCT((MONTH(DatesS)=$A106)*(OFFSET(DatesS,,INDEX(ColS,MATCH($C106,Param,0)))&gt;=INDEX(SeuilS,MATCH($C106,Param,0))))</f>
        <v>#REF!</v>
      </c>
      <c r="J106" s="804"/>
      <c r="K106" s="760"/>
      <c r="L106" s="32">
        <f t="shared" ref="L106" ca="1" si="690">SUMPRODUCT((MONTH(DatesD)=$A106)*(OFFSET(DatesD,,INDEX(ColD1,MATCH($C106,Param,0)))&lt;&gt;0))</f>
        <v>4</v>
      </c>
      <c r="M106" s="134">
        <f t="shared" ref="M106" ca="1" si="691">SUMPRODUCT((MONTH(DatesD)=$A106)*(OFFSET(DatesD,,INDEX(ColD1,MATCH($C106,Param,0)))))</f>
        <v>0.32</v>
      </c>
      <c r="N106" s="134">
        <f t="shared" ca="1" si="627"/>
        <v>0.08</v>
      </c>
      <c r="O106" s="134">
        <f t="array" aca="1" ref="O106" ca="1">MIN(IF((MONTH(DatesD)=$A106)*(OFFSET(DatesD,,INDEX(ColD1,MATCH($C106,Param,0))))&gt;0,OFFSET(DatesD,,INDEX(ColD1,MATCH($C106,Param,0)))))</f>
        <v>0.06</v>
      </c>
      <c r="P106" s="134">
        <f t="array" aca="1" ref="P106" ca="1">MAX(IF((MONTH(DatesD)=$A106)*(OFFSET(DatesD,,INDEX(ColD1,MATCH($C106,Param,0))))&gt;0,OFFSET(DatesD,,INDEX(ColD1,MATCH($C106,Param,0)))))</f>
        <v>0.11</v>
      </c>
      <c r="Q106" s="33">
        <f t="shared" ref="Q106" ca="1" si="692">SUMPRODUCT((MONTH(DatesD)=$A106)*(OFFSET(DatesD,,INDEX(ColD1,MATCH($C106,Param,0)))&gt;=INDEX(SeuilD1,MATCH($C106,Param,0))))</f>
        <v>0</v>
      </c>
      <c r="R106" s="32">
        <f t="shared" ref="R106" ca="1" si="693">SUMPRODUCT((MONTH(DatesD)=$A106)*(OFFSET(DatesD,,INDEX(ColD2,MATCH($C106,Param,0)))&lt;&gt;0))</f>
        <v>4</v>
      </c>
      <c r="S106" s="134">
        <f t="shared" ref="S106" ca="1" si="694">SUMPRODUCT((MONTH(DatesD)=$A106)*(OFFSET(DatesD,,INDEX(ColD2,MATCH($C106,Param,0)))))</f>
        <v>0.36</v>
      </c>
      <c r="T106" s="134">
        <f t="shared" ca="1" si="631"/>
        <v>0.09</v>
      </c>
      <c r="U106" s="134">
        <f t="array" aca="1" ref="U106" ca="1">MIN(IF((MONTH(DatesD)=$A106)*(OFFSET(DatesD,,INDEX(ColD2,MATCH($C106,Param,0))))&gt;0,OFFSET(DatesD,,INDEX(ColD2,MATCH($C106,Param,0)))))</f>
        <v>0.06</v>
      </c>
      <c r="V106" s="134">
        <f t="array" aca="1" ref="V106" ca="1">MAX(IF((MONTH(DatesD)=$A106)*(OFFSET(DatesD,,INDEX(ColD2,MATCH($C106,Param,0))))&gt;0,OFFSET(DatesD,,INDEX(ColD2,MATCH($C106,Param,0)))))</f>
        <v>0.12</v>
      </c>
      <c r="W106" s="33">
        <f t="shared" ref="W106" ca="1" si="695">SUMPRODUCT((MONTH(DatesD)=$A106)*(OFFSET(DatesD,,INDEX(ColD2,MATCH($C106,Param,0)))&gt;=INDEX(SeuilD2,MATCH($C106,Param,0))))</f>
        <v>0</v>
      </c>
      <c r="X106" s="750"/>
      <c r="Y106" s="751"/>
      <c r="Z106" s="751"/>
      <c r="AA106" s="751"/>
      <c r="AB106" s="751"/>
      <c r="AC106" s="751"/>
      <c r="AD106" s="752"/>
      <c r="AE106" s="808"/>
      <c r="AF106" s="751"/>
      <c r="AG106" s="751"/>
      <c r="AH106" s="751"/>
      <c r="AI106" s="768"/>
      <c r="AJ106" s="809"/>
      <c r="AK106" s="750"/>
      <c r="AL106" s="751"/>
      <c r="AM106" s="751"/>
      <c r="AN106" s="751"/>
      <c r="AO106" s="768"/>
      <c r="AP106" s="752"/>
      <c r="AQ106" s="85" t="e">
        <f t="shared" ca="1" si="543"/>
        <v>#REF!</v>
      </c>
    </row>
    <row r="107" spans="1:43" outlineLevel="1" x14ac:dyDescent="0.25">
      <c r="A107" s="18">
        <f t="shared" si="557"/>
        <v>4</v>
      </c>
      <c r="B107" s="252"/>
      <c r="C107" s="763" t="s">
        <v>22</v>
      </c>
      <c r="D107" s="47" t="e">
        <f t="shared" ref="D107" ca="1" si="696">SUMPRODUCT((MONTH(DatesS)=$A107)*(OFFSET(DatesS,,INDEX(ColS,MATCH($C107,Param,0)))&lt;&gt;0))</f>
        <v>#REF!</v>
      </c>
      <c r="E107" s="135" t="e">
        <f t="shared" ref="E107" ca="1" si="697">SUMPRODUCT((MONTH(DatesS)=$A107)*(OFFSET(DatesS,,INDEX(ColS,MATCH($C107,Param,0)))))</f>
        <v>#REF!</v>
      </c>
      <c r="F107" s="135" t="e">
        <f t="shared" ca="1" si="547"/>
        <v>#REF!</v>
      </c>
      <c r="G107" s="135" t="e">
        <f t="array" aca="1" ref="G107" ca="1">MIN(IF((MONTH(DatesS)=$A107)*(OFFSET(DatesS,,INDEX(ColS,MATCH($C107,Param,0))))&gt;0,OFFSET(DatesS,,INDEX(ColS,MATCH($C107,Param,0)))))</f>
        <v>#REF!</v>
      </c>
      <c r="H107" s="135" t="e">
        <f t="array" aca="1" ref="H107" ca="1">MAX(IF((MONTH(DatesS)=$A107)*(OFFSET(DatesS,,INDEX(ColS,MATCH($C107,Param,0))))&gt;0,OFFSET(DatesS,,INDEX(ColS,MATCH($C107,Param,0)))))</f>
        <v>#REF!</v>
      </c>
      <c r="I107" s="743" t="e">
        <f t="shared" ref="I107" ca="1" si="698">SUMPRODUCT((MONTH(DatesS)=$A107)*(OFFSET(DatesS,,INDEX(ColS,MATCH($C107,Param,0)))&gt;=INDEX(SeuilS,MATCH($C107,Param,0))))</f>
        <v>#REF!</v>
      </c>
      <c r="J107" s="769"/>
      <c r="K107" s="744"/>
      <c r="L107" s="47">
        <f t="shared" ref="L107" ca="1" si="699">SUMPRODUCT((MONTH(DatesD)=$A107)*(OFFSET(DatesD,,INDEX(ColD1,MATCH($C107,Param,0)))&lt;&gt;0))</f>
        <v>5</v>
      </c>
      <c r="M107" s="135">
        <f t="shared" ref="M107" ca="1" si="700">SUMPRODUCT((MONTH(DatesD)=$A107)*(OFFSET(DatesD,,INDEX(ColD1,MATCH($C107,Param,0)))))</f>
        <v>191.93</v>
      </c>
      <c r="N107" s="135">
        <f t="shared" ca="1" si="627"/>
        <v>38.386000000000003</v>
      </c>
      <c r="O107" s="135">
        <f t="array" aca="1" ref="O107" ca="1">MIN(IF((MONTH(DatesD)=$A107)*(OFFSET(DatesD,,INDEX(ColD1,MATCH($C107,Param,0))))&gt;0,OFFSET(DatesD,,INDEX(ColD1,MATCH($C107,Param,0)))))</f>
        <v>23.78</v>
      </c>
      <c r="P107" s="135">
        <f t="array" aca="1" ref="P107" ca="1">MAX(IF((MONTH(DatesD)=$A107)*(OFFSET(DatesD,,INDEX(ColD1,MATCH($C107,Param,0))))&gt;0,OFFSET(DatesD,,INDEX(ColD1,MATCH($C107,Param,0)))))</f>
        <v>52.7</v>
      </c>
      <c r="Q107" s="48">
        <f t="shared" ref="Q107" ca="1" si="701">SUMPRODUCT((MONTH(DatesD)=$A107)*(OFFSET(DatesD,,INDEX(ColD1,MATCH($C107,Param,0)))&gt;=INDEX(SeuilD1,MATCH($C107,Param,0))))</f>
        <v>0</v>
      </c>
      <c r="R107" s="32">
        <f t="shared" ref="R107" ca="1" si="702">SUMPRODUCT((MONTH(DatesD)=$A107)*(OFFSET(DatesD,,INDEX(ColD2,MATCH($C107,Param,0)))&lt;&gt;0))</f>
        <v>4</v>
      </c>
      <c r="S107" s="134">
        <f t="shared" ref="S107" ca="1" si="703">SUMPRODUCT((MONTH(DatesD)=$A107)*(OFFSET(DatesD,,INDEX(ColD2,MATCH($C107,Param,0)))))</f>
        <v>2.4699999999999998</v>
      </c>
      <c r="T107" s="134">
        <f t="shared" ca="1" si="631"/>
        <v>0.61749999999999994</v>
      </c>
      <c r="U107" s="134">
        <f t="array" aca="1" ref="U107" ca="1">MIN(IF((MONTH(DatesD)=$A107)*(OFFSET(DatesD,,INDEX(ColD2,MATCH($C107,Param,0))))&gt;0,OFFSET(DatesD,,INDEX(ColD2,MATCH($C107,Param,0)))))</f>
        <v>0.53</v>
      </c>
      <c r="V107" s="134">
        <f t="array" aca="1" ref="V107" ca="1">MAX(IF((MONTH(DatesD)=$A107)*(OFFSET(DatesD,,INDEX(ColD2,MATCH($C107,Param,0))))&gt;0,OFFSET(DatesD,,INDEX(ColD2,MATCH($C107,Param,0)))))</f>
        <v>0.73</v>
      </c>
      <c r="W107" s="33">
        <f t="shared" ref="W107" ca="1" si="704">SUMPRODUCT((MONTH(DatesD)=$A107)*(OFFSET(DatesD,,INDEX(ColD2,MATCH($C107,Param,0)))&gt;=INDEX(SeuilD2,MATCH($C107,Param,0))))</f>
        <v>0</v>
      </c>
      <c r="X107" s="750"/>
      <c r="Y107" s="751"/>
      <c r="Z107" s="751"/>
      <c r="AA107" s="751"/>
      <c r="AB107" s="751"/>
      <c r="AC107" s="751"/>
      <c r="AD107" s="752"/>
      <c r="AE107" s="808"/>
      <c r="AF107" s="751"/>
      <c r="AG107" s="751"/>
      <c r="AH107" s="751"/>
      <c r="AI107" s="768"/>
      <c r="AJ107" s="809"/>
      <c r="AK107" s="750"/>
      <c r="AL107" s="751"/>
      <c r="AM107" s="751"/>
      <c r="AN107" s="751"/>
      <c r="AO107" s="768"/>
      <c r="AP107" s="752"/>
      <c r="AQ107" s="85" t="e">
        <f t="shared" ca="1" si="543"/>
        <v>#REF!</v>
      </c>
    </row>
    <row r="108" spans="1:43" outlineLevel="1" x14ac:dyDescent="0.25">
      <c r="A108" s="18">
        <f t="shared" si="557"/>
        <v>4</v>
      </c>
      <c r="B108" s="252"/>
      <c r="C108" s="149" t="s">
        <v>47</v>
      </c>
      <c r="D108" s="807" t="e">
        <f t="shared" ref="D108:W108" ca="1" si="705">SUM(D99:D100,D102:D107)</f>
        <v>#REF!</v>
      </c>
      <c r="E108" s="746" t="e">
        <f t="shared" ca="1" si="705"/>
        <v>#REF!</v>
      </c>
      <c r="F108" s="746" t="e">
        <f t="shared" ca="1" si="705"/>
        <v>#REF!</v>
      </c>
      <c r="G108" s="746" t="e">
        <f t="shared" ca="1" si="705"/>
        <v>#REF!</v>
      </c>
      <c r="H108" s="746" t="e">
        <f t="shared" ca="1" si="705"/>
        <v>#REF!</v>
      </c>
      <c r="I108" s="747" t="e">
        <f t="shared" ca="1" si="705"/>
        <v>#REF!</v>
      </c>
      <c r="J108" s="748"/>
      <c r="K108" s="749"/>
      <c r="L108" s="758">
        <f t="shared" ca="1" si="705"/>
        <v>33</v>
      </c>
      <c r="M108" s="746">
        <f t="shared" ca="1" si="705"/>
        <v>320.31165790900002</v>
      </c>
      <c r="N108" s="746">
        <f t="shared" ca="1" si="705"/>
        <v>70.481414477250013</v>
      </c>
      <c r="O108" s="746">
        <f t="shared" ca="1" si="705"/>
        <v>43.989999999999995</v>
      </c>
      <c r="P108" s="746">
        <f t="shared" ca="1" si="705"/>
        <v>99.141657909000003</v>
      </c>
      <c r="Q108" s="761">
        <f t="shared" ca="1" si="705"/>
        <v>0</v>
      </c>
      <c r="R108" s="807">
        <f t="shared" ca="1" si="705"/>
        <v>35</v>
      </c>
      <c r="S108" s="746">
        <f t="shared" ca="1" si="705"/>
        <v>8.5040000000000013</v>
      </c>
      <c r="T108" s="746">
        <f t="shared" ca="1" si="705"/>
        <v>2.0213000000000001</v>
      </c>
      <c r="U108" s="746">
        <f t="shared" ca="1" si="705"/>
        <v>1.133</v>
      </c>
      <c r="V108" s="746">
        <f t="shared" ca="1" si="705"/>
        <v>3.0020000000000002</v>
      </c>
      <c r="W108" s="810">
        <f t="shared" ca="1" si="705"/>
        <v>0</v>
      </c>
      <c r="X108" s="750"/>
      <c r="Y108" s="751"/>
      <c r="Z108" s="751"/>
      <c r="AA108" s="751"/>
      <c r="AB108" s="751"/>
      <c r="AC108" s="751"/>
      <c r="AD108" s="752"/>
      <c r="AE108" s="808"/>
      <c r="AF108" s="751"/>
      <c r="AG108" s="751"/>
      <c r="AH108" s="751"/>
      <c r="AI108" s="768"/>
      <c r="AJ108" s="809"/>
      <c r="AK108" s="750"/>
      <c r="AL108" s="751"/>
      <c r="AM108" s="751"/>
      <c r="AN108" s="751"/>
      <c r="AO108" s="768"/>
      <c r="AP108" s="752"/>
      <c r="AQ108" s="85" t="e">
        <f t="shared" ca="1" si="543"/>
        <v>#REF!</v>
      </c>
    </row>
    <row r="109" spans="1:43" outlineLevel="1" x14ac:dyDescent="0.25">
      <c r="A109" s="18">
        <f t="shared" si="557"/>
        <v>4</v>
      </c>
      <c r="B109" s="252"/>
      <c r="C109" s="770" t="s">
        <v>101</v>
      </c>
      <c r="D109" s="808"/>
      <c r="E109" s="751"/>
      <c r="F109" s="751"/>
      <c r="G109" s="751"/>
      <c r="H109" s="751"/>
      <c r="I109" s="771"/>
      <c r="J109" s="772"/>
      <c r="K109" s="800"/>
      <c r="L109" s="32">
        <f t="shared" ref="L109" ca="1" si="706">SUMPRODUCT((MONTH(DatesD)=$A109)*(OFFSET(DatesD,,INDEX(ColD1,MATCH($C109,Param,0)))&lt;&gt;0))</f>
        <v>30</v>
      </c>
      <c r="M109" s="134">
        <f t="shared" ref="M109" ca="1" si="707">SUMPRODUCT((MONTH(DatesD)=$A109)*(OFFSET(DatesD,,INDEX(ColD1,MATCH($C109,Param,0)))))</f>
        <v>1296165</v>
      </c>
      <c r="N109" s="134">
        <f t="shared" ref="N109" ca="1" si="708">IF(L109=0,0,M109/L109)</f>
        <v>43205.5</v>
      </c>
      <c r="O109" s="134">
        <f t="array" aca="1" ref="O109" ca="1">MIN(IF((MONTH(DatesD)=$A109)*(OFFSET(DatesD,,INDEX(ColD1,MATCH($C109,Param,0))))&gt;0,OFFSET(DatesD,,INDEX(ColD1,MATCH($C109,Param,0)))))</f>
        <v>43191</v>
      </c>
      <c r="P109" s="134">
        <f t="array" aca="1" ref="P109" ca="1">MAX(IF((MONTH(DatesD)=$A109)*(OFFSET(DatesD,,INDEX(ColD1,MATCH($C109,Param,0))))&gt;0,OFFSET(DatesD,,INDEX(ColD1,MATCH($C109,Param,0)))))</f>
        <v>43220</v>
      </c>
      <c r="Q109" s="33">
        <f t="shared" ref="Q109" ca="1" si="709">SUMPRODUCT((MONTH(DatesD)=$A109)*(OFFSET(DatesD,,INDEX(ColD1,MATCH($C109,Param,0)))&gt;=INDEX(SeuilD1,MATCH($C109,Param,0))))</f>
        <v>30</v>
      </c>
      <c r="R109" s="161">
        <f ca="1">SUMPRODUCT((MONTH(DatesD)=$A109)*(OFFSET(DatesD,,INDEX(ColD2,MATCH($C109,Param,0)))&lt;&gt;0))</f>
        <v>29</v>
      </c>
      <c r="S109" s="134">
        <f t="shared" ref="S109" ca="1" si="710">SUMPRODUCT((MONTH(DatesD)=$A109)*(OFFSET(DatesD,,INDEX(ColD2,MATCH($C109,Param,0)))))</f>
        <v>1946.7255275183857</v>
      </c>
      <c r="T109" s="134">
        <f t="shared" ref="T109:T111" ca="1" si="711">IF(R109=0,0,S109/R109)</f>
        <v>67.128466466151224</v>
      </c>
      <c r="U109" s="162">
        <f t="array" aca="1" ref="U109" ca="1">MIN(IF((MONTH(DatesD)=$A109)*(OFFSET(DatesD,,INDEX(ColD2,MATCH($C109,Param,0))))&gt;0,OFFSET(DatesD,,INDEX(ColD2,MATCH($C109,Param,0)))))</f>
        <v>40.684410646387832</v>
      </c>
      <c r="V109" s="134">
        <f t="array" aca="1" ref="V109" ca="1">MAX(IF((MONTH(DatesD)=$A109)*(OFFSET(DatesD,,INDEX(ColD2,MATCH($C109,Param,0))))&gt;0,OFFSET(DatesD,,INDEX(ColD2,MATCH($C109,Param,0)))))</f>
        <v>81.707908782144585</v>
      </c>
      <c r="W109" s="33">
        <f t="shared" ref="W109" ca="1" si="712">SUMPRODUCT((MONTH(DatesD)=$A109)*(OFFSET(DatesD,,INDEX(ColD2,MATCH($C109,Param,0)))&gt;=INDEX(SeuilD2,MATCH($C109,Param,0))))</f>
        <v>0</v>
      </c>
      <c r="X109" s="750"/>
      <c r="Y109" s="751"/>
      <c r="Z109" s="751"/>
      <c r="AA109" s="751"/>
      <c r="AB109" s="751"/>
      <c r="AC109" s="751"/>
      <c r="AD109" s="752"/>
      <c r="AE109" s="161" t="e">
        <f ca="1">SUMPRODUCT((MONTH(DatesUF)=$A109)*(OFFSET(DatesUF,,INDEX(ColUF2,MATCH($C109,Param,0)))&lt;&gt;0))</f>
        <v>#REF!</v>
      </c>
      <c r="AF109" s="134" t="e">
        <f ca="1">SUMPRODUCT((MONTH(DatesUF)=$A109)*(OFFSET(DatesUF,,INDEX(ColUF2,MATCH($C109,Param,0)))))</f>
        <v>#REF!</v>
      </c>
      <c r="AG109" s="134" t="e">
        <f t="shared" ref="AG109:AG111" ca="1" si="713">IF(AE109=0,0,AF109/AE109)</f>
        <v>#REF!</v>
      </c>
      <c r="AH109" s="134" t="e">
        <f t="array" aca="1" ref="AH109" ca="1">MIN(IF((MONTH(DatesUF)=$A109)*(OFFSET(DatesUF,,INDEX(ColUF2,MATCH($C109,Param,0))))&gt;0,OFFSET(DatesUF,,INDEX(ColUF2,MATCH($C109,Param,0)))))</f>
        <v>#REF!</v>
      </c>
      <c r="AI109" s="134" t="e">
        <f t="array" aca="1" ref="AI109" ca="1">MAX(IF((MONTH(DatesUF)=$A109)*(OFFSET(DatesUF,,INDEX(ColUF2,MATCH($C109,Param,0))))&gt;0,OFFSET(DatesUF,,INDEX(ColUF2,MATCH($C109,Param,0)))))</f>
        <v>#REF!</v>
      </c>
      <c r="AJ109" s="33" t="e">
        <f ca="1">SUMPRODUCT((MONTH(DatesUF)=$A109)*(OFFSET(DatesUF,,INDEX(ColUF2,MATCH($C109,Param,0)))&gt;=INDEX(SeuilUF2,MATCH($C109,Param,0))))</f>
        <v>#REF!</v>
      </c>
      <c r="AK109" s="750"/>
      <c r="AL109" s="751"/>
      <c r="AM109" s="751"/>
      <c r="AN109" s="751"/>
      <c r="AO109" s="768"/>
      <c r="AP109" s="752"/>
      <c r="AQ109" s="85"/>
    </row>
    <row r="110" spans="1:43" outlineLevel="1" x14ac:dyDescent="0.25">
      <c r="A110" s="18">
        <f t="shared" si="557"/>
        <v>4</v>
      </c>
      <c r="B110" s="252"/>
      <c r="C110" s="773" t="s">
        <v>102</v>
      </c>
      <c r="D110" s="808"/>
      <c r="E110" s="751"/>
      <c r="F110" s="751"/>
      <c r="G110" s="751"/>
      <c r="H110" s="751"/>
      <c r="I110" s="771"/>
      <c r="J110" s="774"/>
      <c r="K110" s="801"/>
      <c r="L110" s="750"/>
      <c r="M110" s="751"/>
      <c r="N110" s="751"/>
      <c r="O110" s="751"/>
      <c r="P110" s="751"/>
      <c r="Q110" s="752"/>
      <c r="R110" s="811">
        <f t="shared" ref="R110" ca="1" si="714">SUMPRODUCT((MONTH(DatesD)=$A110)*(OFFSET(DatesD,,INDEX(ColD2,MATCH($C110,Param,0)))&lt;&gt;0))</f>
        <v>29</v>
      </c>
      <c r="S110" s="746">
        <f t="shared" ref="S110" ca="1" si="715">SUMPRODUCT((MONTH(DatesD)=$A110)*(OFFSET(DatesD,,INDEX(ColD2,MATCH($C110,Param,0)))))</f>
        <v>2739.8810348100137</v>
      </c>
      <c r="T110" s="746">
        <f t="shared" ca="1" si="711"/>
        <v>94.47865637275909</v>
      </c>
      <c r="U110" s="775">
        <f t="array" aca="1" ref="U110" ca="1">MIN(IF((MONTH(DatesD)=$A110)*(OFFSET(DatesD,,INDEX(ColD2,MATCH($C110,Param,0))))&gt;0,OFFSET(DatesD,,INDEX(ColD2,MATCH($C110,Param,0)))))</f>
        <v>79.466666666666711</v>
      </c>
      <c r="V110" s="746">
        <f t="array" aca="1" ref="V110" ca="1">MAX(IF((MONTH(DatesD)=$A110)*(OFFSET(DatesD,,INDEX(ColD2,MATCH($C110,Param,0))))&gt;0,OFFSET(DatesD,,INDEX(ColD2,MATCH($C110,Param,0)))))</f>
        <v>98.272493573264782</v>
      </c>
      <c r="W110" s="810">
        <f t="shared" ref="W110" ca="1" si="716">SUMPRODUCT((MONTH(DatesD)=$A110)*(OFFSET(DatesD,,INDEX(ColD2,MATCH($C110,Param,0)))&gt;=INDEX(SeuilD2,MATCH($C110,Param,0))))</f>
        <v>0</v>
      </c>
      <c r="X110" s="750"/>
      <c r="Y110" s="751"/>
      <c r="Z110" s="751"/>
      <c r="AA110" s="751"/>
      <c r="AB110" s="751"/>
      <c r="AC110" s="751"/>
      <c r="AD110" s="752"/>
      <c r="AE110" s="161" t="e">
        <f ca="1">SUMPRODUCT((MONTH(DatesUF)=$A110)*(OFFSET(DatesUF,,INDEX(ColUF2,MATCH($C110,Param,0)))&lt;&gt;0))</f>
        <v>#REF!</v>
      </c>
      <c r="AF110" s="134" t="e">
        <f ca="1">SUMPRODUCT((MONTH(DatesUF)=$A110)*(OFFSET(DatesUF,,INDEX(ColUF2,MATCH($C110,Param,0)))))</f>
        <v>#REF!</v>
      </c>
      <c r="AG110" s="134" t="e">
        <f t="shared" ca="1" si="713"/>
        <v>#REF!</v>
      </c>
      <c r="AH110" s="134" t="e">
        <f t="array" aca="1" ref="AH110" ca="1">MIN(IF((MONTH(DatesUF)=$A110)*(OFFSET(DatesUF,,INDEX(ColUF2,MATCH($C110,Param,0))))&gt;0,OFFSET(DatesUF,,INDEX(ColUF2,MATCH($C110,Param,0)))))</f>
        <v>#REF!</v>
      </c>
      <c r="AI110" s="134" t="e">
        <f t="array" aca="1" ref="AI110" ca="1">MAX(IF((MONTH(DatesUF)=$A110)*(OFFSET(DatesUF,,INDEX(ColUF2,MATCH($C110,Param,0))))&gt;0,OFFSET(DatesUF,,INDEX(ColUF2,MATCH($C110,Param,0)))))</f>
        <v>#REF!</v>
      </c>
      <c r="AJ110" s="33" t="e">
        <f ca="1">SUMPRODUCT((MONTH(DatesUF)=$A110)*(OFFSET(DatesUF,,INDEX(ColUF2,MATCH($C110,Param,0)))&gt;=INDEX(SeuilUF2,MATCH($C110,Param,0))))</f>
        <v>#REF!</v>
      </c>
      <c r="AK110" s="750"/>
      <c r="AL110" s="751"/>
      <c r="AM110" s="751"/>
      <c r="AN110" s="751"/>
      <c r="AO110" s="768"/>
      <c r="AP110" s="752"/>
      <c r="AQ110" s="85"/>
    </row>
    <row r="111" spans="1:43" ht="15.75" outlineLevel="1" thickBot="1" x14ac:dyDescent="0.3">
      <c r="A111" s="18">
        <f t="shared" si="557"/>
        <v>4</v>
      </c>
      <c r="B111" s="253"/>
      <c r="C111" s="156" t="s">
        <v>129</v>
      </c>
      <c r="D111" s="157"/>
      <c r="E111" s="158"/>
      <c r="F111" s="158"/>
      <c r="G111" s="158"/>
      <c r="H111" s="158"/>
      <c r="I111" s="776"/>
      <c r="J111" s="777"/>
      <c r="K111" s="802"/>
      <c r="L111" s="157"/>
      <c r="M111" s="158"/>
      <c r="N111" s="158"/>
      <c r="O111" s="158"/>
      <c r="P111" s="158"/>
      <c r="Q111" s="159"/>
      <c r="R111" s="812">
        <f t="shared" ref="R111" ca="1" si="717">SUMPRODUCT((MONTH(DatesD)=$A111)*(OFFSET(DatesD,,INDEX(ColD2,MATCH($C111,Param,0)))&lt;&gt;0))</f>
        <v>29</v>
      </c>
      <c r="S111" s="813">
        <f t="shared" ref="S111" ca="1" si="718">SUMPRODUCT((MONTH(DatesD)=$A111)*(OFFSET(DatesD,,INDEX(ColD2,MATCH($C111,Param,0)))))</f>
        <v>2790.4182592054763</v>
      </c>
      <c r="T111" s="813">
        <f t="shared" ca="1" si="711"/>
        <v>96.221319282947462</v>
      </c>
      <c r="U111" s="814">
        <f t="array" aca="1" ref="U111" ca="1">MIN(IF((MONTH(DatesD)=$A111)*(OFFSET(DatesD,,INDEX(ColD2,MATCH($C111,Param,0))))&gt;0,OFFSET(DatesD,,INDEX(ColD2,MATCH($C111,Param,0)))))</f>
        <v>85.555555555555557</v>
      </c>
      <c r="V111" s="813">
        <f t="array" aca="1" ref="V111" ca="1">MAX(IF((MONTH(DatesD)=$A111)*(OFFSET(DatesD,,INDEX(ColD2,MATCH($C111,Param,0))))&gt;0,OFFSET(DatesD,,INDEX(ColD2,MATCH($C111,Param,0)))))</f>
        <v>98.440000000000012</v>
      </c>
      <c r="W111" s="815">
        <f t="shared" ref="W111" ca="1" si="719">SUMPRODUCT((MONTH(DatesD)=$A111)*(OFFSET(DatesD,,INDEX(ColD2,MATCH($C111,Param,0)))&gt;=INDEX(SeuilD2,MATCH($C111,Param,0))))</f>
        <v>0</v>
      </c>
      <c r="X111" s="157"/>
      <c r="Y111" s="158"/>
      <c r="Z111" s="158"/>
      <c r="AA111" s="158"/>
      <c r="AB111" s="158"/>
      <c r="AC111" s="158"/>
      <c r="AD111" s="159"/>
      <c r="AE111" s="812" t="e">
        <f ca="1">SUMPRODUCT((MONTH(DatesUF)=$A111)*(OFFSET(DatesUF,,INDEX(ColUF2,MATCH($C111,Param,0)))&lt;&gt;0))</f>
        <v>#REF!</v>
      </c>
      <c r="AF111" s="813" t="e">
        <f ca="1">SUMPRODUCT((MONTH(DatesUF)=$A111)*(OFFSET(DatesUF,,INDEX(ColUF2,MATCH($C111,Param,0)))))</f>
        <v>#REF!</v>
      </c>
      <c r="AG111" s="813" t="e">
        <f t="shared" ca="1" si="713"/>
        <v>#REF!</v>
      </c>
      <c r="AH111" s="813" t="e">
        <f t="array" aca="1" ref="AH111" ca="1">MIN(IF((MONTH(DatesUF)=$A111)*(OFFSET(DatesUF,,INDEX(ColUF2,MATCH($C111,Param,0))))&gt;0,OFFSET(DatesUF,,INDEX(ColUF2,MATCH($C111,Param,0)))))</f>
        <v>#REF!</v>
      </c>
      <c r="AI111" s="813" t="e">
        <f t="array" aca="1" ref="AI111" ca="1">MAX(IF((MONTH(DatesUF)=$A111)*(OFFSET(DatesUF,,INDEX(ColUF2,MATCH($C111,Param,0))))&gt;0,OFFSET(DatesUF,,INDEX(ColUF2,MATCH($C111,Param,0)))))</f>
        <v>#REF!</v>
      </c>
      <c r="AJ111" s="815" t="e">
        <f ca="1">SUMPRODUCT((MONTH(DatesUF)=$A111)*(OFFSET(DatesUF,,INDEX(ColUF2,MATCH($C111,Param,0)))&gt;=INDEX(SeuilUF2,MATCH($C111,Param,0))))</f>
        <v>#REF!</v>
      </c>
      <c r="AK111" s="157"/>
      <c r="AL111" s="158"/>
      <c r="AM111" s="158"/>
      <c r="AN111" s="158"/>
      <c r="AO111" s="158"/>
      <c r="AP111" s="159"/>
      <c r="AQ111" s="85"/>
    </row>
    <row r="112" spans="1:43" ht="15.75" thickBot="1" x14ac:dyDescent="0.3">
      <c r="B112" s="248">
        <f t="shared" ref="B112" si="720">DATE($C$4,A87,1)</f>
        <v>42826</v>
      </c>
      <c r="C112" s="249"/>
      <c r="D112" s="803"/>
      <c r="E112" s="803"/>
      <c r="F112" s="805"/>
      <c r="G112" s="803"/>
      <c r="H112" s="803"/>
      <c r="I112" s="803"/>
      <c r="J112" s="803"/>
      <c r="K112" s="803"/>
      <c r="L112" s="249"/>
      <c r="M112" s="249"/>
      <c r="N112" s="249"/>
      <c r="O112" s="249"/>
      <c r="P112" s="249"/>
      <c r="Q112" s="249"/>
      <c r="R112" s="249"/>
      <c r="S112" s="249"/>
      <c r="T112" s="249"/>
      <c r="U112" s="249"/>
      <c r="V112" s="249"/>
      <c r="W112" s="249"/>
      <c r="X112" s="249"/>
      <c r="Y112" s="249"/>
      <c r="Z112" s="249"/>
      <c r="AA112" s="249"/>
      <c r="AB112" s="249"/>
      <c r="AC112" s="249"/>
      <c r="AD112" s="249"/>
      <c r="AE112" s="249"/>
      <c r="AF112" s="249"/>
      <c r="AG112" s="249"/>
      <c r="AH112" s="249"/>
      <c r="AI112" s="249"/>
      <c r="AJ112" s="249"/>
      <c r="AK112" s="249"/>
      <c r="AL112" s="249"/>
      <c r="AM112" s="249"/>
      <c r="AN112" s="249"/>
      <c r="AO112" s="249"/>
      <c r="AP112" s="250"/>
      <c r="AQ112" s="85">
        <f t="shared" ref="AQ112:AQ134" si="721">SUM(D112+L112+R112+X112+AE112+AK112)</f>
        <v>0</v>
      </c>
    </row>
    <row r="113" spans="1:43" outlineLevel="1" x14ac:dyDescent="0.25">
      <c r="A113" s="18">
        <v>5</v>
      </c>
      <c r="B113" s="251">
        <f t="shared" ref="B113" si="722">DATE($C$4,A113,1)</f>
        <v>42856</v>
      </c>
      <c r="C113" s="54" t="s">
        <v>2</v>
      </c>
      <c r="D113" s="30" t="e">
        <f t="shared" ref="D113" ca="1" si="723">SUMPRODUCT((MONTH(DatesS)=$A113)*(OFFSET(DatesS,,INDEX(ColS,MATCH($C113,Param,0)))&lt;&gt;0))</f>
        <v>#REF!</v>
      </c>
      <c r="E113" s="133" t="e">
        <f t="shared" ref="E113" ca="1" si="724">SUMPRODUCT((MONTH(DatesS)=$A113)*(OFFSET(DatesS,,INDEX(ColS,MATCH($C113,Param,0)))))</f>
        <v>#REF!</v>
      </c>
      <c r="F113" s="133" t="e">
        <f t="shared" ref="F113:F133" ca="1" si="725">IF(D113=0,0,E113/D113)</f>
        <v>#REF!</v>
      </c>
      <c r="G113" s="133" t="e">
        <f t="array" aca="1" ref="G113" ca="1">MIN(IF((MONTH(DatesS)=$A113)*(OFFSET(DatesS,,INDEX(ColS,MATCH($C113,Param,0))))&gt;0,OFFSET(DatesS,,INDEX(ColS,MATCH($C113,Param,0)))))</f>
        <v>#REF!</v>
      </c>
      <c r="H113" s="133" t="e">
        <f t="array" aca="1" ref="H113" ca="1">MAX(IF((MONTH(DatesS)=$A113)*(OFFSET(DatesS,,INDEX(ColS,MATCH($C113,Param,0))))&gt;0,OFFSET(DatesS,,INDEX(ColS,MATCH($C113,Param,0)))))</f>
        <v>#REF!</v>
      </c>
      <c r="I113" s="798" t="e">
        <f t="shared" ref="I113" ca="1" si="726">SUMPRODUCT((MONTH(DatesS)=$A113)*(OFFSET(DatesS,,INDEX(ColS,MATCH($C113,Param,0)))&gt;=INDEX(SeuilS,MATCH($C113,Param,0))))</f>
        <v>#REF!</v>
      </c>
      <c r="J113" s="806"/>
      <c r="K113" s="799"/>
      <c r="L113" s="32">
        <f t="shared" ref="L113" ca="1" si="727">SUMPRODUCT((MONTH(DatesD)=$A113)*(OFFSET(DatesD,,INDEX(ColD1,MATCH($C113,Param,0)))&lt;&gt;0))</f>
        <v>27</v>
      </c>
      <c r="M113" s="134">
        <f t="shared" ref="M113" ca="1" si="728">SUMPRODUCT((MONTH(DatesD)=$A113)*(OFFSET(DatesD,,INDEX(ColD1,MATCH($C113,Param,0)))))</f>
        <v>17510</v>
      </c>
      <c r="N113" s="134">
        <f t="shared" ref="N113:N120" ca="1" si="729">IF(L113=0,0,M113/L113)</f>
        <v>648.51851851851848</v>
      </c>
      <c r="O113" s="134">
        <f t="array" aca="1" ref="O113" ca="1">MIN(IF((MONTH(DatesD)=$A113)*(OFFSET(DatesD,,INDEX(ColD1,MATCH($C113,Param,0))))&gt;0,OFFSET(DatesD,,INDEX(ColD1,MATCH($C113,Param,0)))))</f>
        <v>121</v>
      </c>
      <c r="P113" s="134">
        <f t="array" aca="1" ref="P113" ca="1">MAX(IF((MONTH(DatesD)=$A113)*(OFFSET(DatesD,,INDEX(ColD1,MATCH($C113,Param,0))))&gt;0,OFFSET(DatesD,,INDEX(ColD1,MATCH($C113,Param,0)))))</f>
        <v>866</v>
      </c>
      <c r="Q113" s="33">
        <f t="shared" ref="Q113" ca="1" si="730">SUMPRODUCT((MONTH(DatesD)=$A113)*(OFFSET(DatesD,,INDEX(ColD1,MATCH($C113,Param,0)))&gt;=INDEX(SeuilD1,MATCH($C113,Param,0))))</f>
        <v>0</v>
      </c>
      <c r="R113" s="30">
        <f ca="1">SUMPRODUCT((MONTH(DatesD)=$A113)*(OFFSET(DatesD,,INDEX(ColD2,MATCH($C113,Param,0)))&lt;&gt;0))</f>
        <v>27</v>
      </c>
      <c r="S113" s="133">
        <f ca="1">SUMPRODUCT((MONTH(DatesD)=$A113)*(OFFSET(DatesD,,INDEX(ColD2,MATCH($C113,Param,0)))))</f>
        <v>17510</v>
      </c>
      <c r="T113" s="133">
        <f t="shared" ref="T113:T115" ca="1" si="731">IF(R113=0,0,S113/R113)</f>
        <v>648.51851851851848</v>
      </c>
      <c r="U113" s="133">
        <f t="array" aca="1" ref="U113" ca="1">MIN(IF((MONTH(DatesD)=$A113)*(OFFSET(DatesD,,INDEX(ColD2,MATCH($C113,Param,0))))&gt;0,OFFSET(DatesD,,INDEX(ColD2,MATCH($C113,Param,0)))))</f>
        <v>121</v>
      </c>
      <c r="V113" s="133">
        <f t="array" aca="1" ref="V113" ca="1">MAX(IF((MONTH(DatesD)=$A113)*(OFFSET(DatesD,,INDEX(ColD2,MATCH($C113,Param,0))))&gt;0,OFFSET(DatesD,,INDEX(ColD2,MATCH($C113,Param,0)))))</f>
        <v>866</v>
      </c>
      <c r="W113" s="31">
        <f ca="1">SUMPRODUCT((MONTH(DatesD)=$A113)*(OFFSET(DatesD,,INDEX(ColD2,MATCH($C113,Param,0)))&gt;=INDEX(SeuilD2,MATCH($C113,Param,0))))</f>
        <v>0</v>
      </c>
      <c r="X113" s="30" t="e">
        <f ca="1">SUMPRODUCT((MONTH(DatesUF)=$A113)*(OFFSET(DatesUF,,INDEX(ColUF1,MATCH($C113,Param,0)))&lt;&gt;0))</f>
        <v>#REF!</v>
      </c>
      <c r="Y113" s="133" t="e">
        <f ca="1">SUMPRODUCT((MONTH(DatesUF)=$A113)*(OFFSET(DatesUF,,INDEX(ColUF1,MATCH($C113,Param,0)))))</f>
        <v>#REF!</v>
      </c>
      <c r="Z113" s="133"/>
      <c r="AA113" s="133" t="e">
        <f t="shared" ref="AA113" ca="1" si="732">IF(X113=0,0,Y113/X113)</f>
        <v>#REF!</v>
      </c>
      <c r="AB113" s="133" t="e">
        <f t="array" aca="1" ref="AB113" ca="1">MIN(IF((MONTH(DatesUF)=$A113)*(OFFSET(DatesUF,,INDEX(ColUF1,MATCH($C113,Param,0))))&gt;0,OFFSET(DatesUF,,INDEX(ColUF1,MATCH($C113,Param,0)))))</f>
        <v>#REF!</v>
      </c>
      <c r="AC113" s="133" t="e">
        <f t="array" aca="1" ref="AC113" ca="1">MAX(IF((MONTH(DatesUF)=$A113)*(OFFSET(DatesUF,,INDEX(ColUF1,MATCH($C113,Param,0))))&gt;0,OFFSET(DatesUF,,INDEX(ColUF1,MATCH($C113,Param,0)))))</f>
        <v>#REF!</v>
      </c>
      <c r="AD113" s="31" t="e">
        <f ca="1">SUMPRODUCT((MONTH(DatesUF)=$A113)*(OFFSET(DatesUF,,INDEX(ColUF1,MATCH($C113,Param,0)))&gt;=INDEX(SeuilUF1,MATCH($C113,Param,0))))</f>
        <v>#REF!</v>
      </c>
      <c r="AE113" s="30" t="e">
        <f ca="1">SUMPRODUCT((MONTH(DatesUF)=$A113)*(OFFSET(DatesUF,,INDEX(ColUF2,MATCH($C113,Param,0)))&lt;&gt;0))</f>
        <v>#REF!</v>
      </c>
      <c r="AF113" s="133" t="e">
        <f ca="1">SUMPRODUCT((MONTH(DatesUF)=$A113)*(OFFSET(DatesUF,,INDEX(ColUF2,MATCH($C113,Param,0)))))</f>
        <v>#REF!</v>
      </c>
      <c r="AG113" s="133" t="e">
        <f t="shared" ref="AG113" ca="1" si="733">IF(AE113=0,0,AF113/AE113)</f>
        <v>#REF!</v>
      </c>
      <c r="AH113" s="133" t="e">
        <f t="array" aca="1" ref="AH113" ca="1">MIN(IF((MONTH(DatesUF)=$A113)*(OFFSET(DatesUF,,INDEX(ColUF2,MATCH($C113,Param,0))))&gt;0,OFFSET(DatesUF,,INDEX(ColUF2,MATCH($C113,Param,0)))))</f>
        <v>#REF!</v>
      </c>
      <c r="AI113" s="133" t="e">
        <f t="array" aca="1" ref="AI113" ca="1">MAX(IF((MONTH(DatesUF)=$A113)*(OFFSET(DatesUF,,INDEX(ColUF2,MATCH($C113,Param,0))))&gt;0,OFFSET(DatesUF,,INDEX(ColUF2,MATCH($C113,Param,0)))))</f>
        <v>#REF!</v>
      </c>
      <c r="AJ113" s="31" t="e">
        <f ca="1">SUMPRODUCT((MONTH(DatesUF)=$A113)*(OFFSET(DatesUF,,INDEX(ColUF2,MATCH($C113,Param,0)))&gt;=INDEX(SeuilUF2,MATCH($C113,Param,0))))</f>
        <v>#REF!</v>
      </c>
      <c r="AK113" s="30" t="e">
        <f ca="1">SUMPRODUCT((MONTH(DatesSH)=$A113)*(OFFSET(DatesSH,,INDEX(ColSH,MATCH($C113,Param,0)))&lt;&gt;0))</f>
        <v>#REF!</v>
      </c>
      <c r="AL113" s="133" t="e">
        <f ca="1">SUMPRODUCT((MONTH(DatesSH)=$A113)*(OFFSET(DatesSH,,INDEX(ColSH,MATCH($C113,Param,0)))))</f>
        <v>#REF!</v>
      </c>
      <c r="AM113" s="133" t="e">
        <f t="shared" ref="AM113" ca="1" si="734">IF(AK113=0,0,AL113/AK113)</f>
        <v>#REF!</v>
      </c>
      <c r="AN113" s="133" t="e">
        <f t="array" aca="1" ref="AN113" ca="1">MIN(IF((MONTH(DatesSH)=$A113)*(OFFSET(DatesSH,,INDEX(ColSH,MATCH($C113,Param,0))))&gt;0,OFFSET(DatesSH,,INDEX(ColSH,MATCH($C113,Param,0)))))</f>
        <v>#REF!</v>
      </c>
      <c r="AO113" s="160" t="e">
        <f t="array" aca="1" ref="AO113" ca="1">MAX(IF((MONTH(DatesSH)=$A113)*(OFFSET(DatesSH,,INDEX(ColSH,MATCH($C113,Param,0))))&gt;0,OFFSET(DatesSH,,INDEX(ColSH,MATCH($C113,Param,0)))))</f>
        <v>#REF!</v>
      </c>
      <c r="AP113" s="31" t="e">
        <f ca="1">SUMPRODUCT((MONTH(DatesSH)=$A113)*(OFFSET(DatesSH,,INDEX(ColSH,MATCH($C113,Param,0)))&gt;=INDEX(SeuilSH,MATCH($C113,Param,0))))</f>
        <v>#REF!</v>
      </c>
      <c r="AQ113" s="85" t="e">
        <f t="shared" ca="1" si="721"/>
        <v>#REF!</v>
      </c>
    </row>
    <row r="114" spans="1:43" outlineLevel="1" x14ac:dyDescent="0.25">
      <c r="A114" s="18">
        <f t="shared" ref="A114:A137" si="735">A113</f>
        <v>5</v>
      </c>
      <c r="B114" s="252"/>
      <c r="C114" s="55" t="s">
        <v>1</v>
      </c>
      <c r="D114" s="32" t="e">
        <f t="shared" ref="D114" ca="1" si="736">SUMPRODUCT((MONTH(DatesS)=$A114)*(OFFSET(DatesS,,INDEX(ColS,MATCH($C114,Param,0)))&lt;&gt;0))</f>
        <v>#REF!</v>
      </c>
      <c r="E114" s="134" t="e">
        <f t="shared" ref="E114" ca="1" si="737">SUMPRODUCT((MONTH(DatesS)=$A114)*(OFFSET(DatesS,,INDEX(ColS,MATCH($C114,Param,0)))))</f>
        <v>#REF!</v>
      </c>
      <c r="F114" s="134" t="e">
        <f t="shared" ca="1" si="725"/>
        <v>#REF!</v>
      </c>
      <c r="G114" s="134" t="e">
        <f t="array" aca="1" ref="G114" ca="1">MIN(IF((MONTH(DatesS)=$A114)*(OFFSET(DatesS,,INDEX(ColS,MATCH($C114,Param,0))))&gt;0,OFFSET(DatesS,,INDEX(ColS,MATCH($C114,Param,0)))))</f>
        <v>#REF!</v>
      </c>
      <c r="H114" s="134" t="e">
        <f t="array" aca="1" ref="H114" ca="1">MAX(IF((MONTH(DatesS)=$A114)*(OFFSET(DatesS,,INDEX(ColS,MATCH($C114,Param,0))))&gt;0,OFFSET(DatesS,,INDEX(ColS,MATCH($C114,Param,0)))))</f>
        <v>#REF!</v>
      </c>
      <c r="I114" s="759" t="e">
        <f t="shared" ref="I114" ca="1" si="738">SUMPRODUCT((MONTH(DatesS)=$A114)*(OFFSET(DatesS,,INDEX(ColS,MATCH($C114,Param,0)))&gt;=INDEX(SeuilS,MATCH($C114,Param,0))))</f>
        <v>#REF!</v>
      </c>
      <c r="J114" s="804"/>
      <c r="K114" s="760"/>
      <c r="L114" s="32">
        <f t="shared" ref="L114" ca="1" si="739">SUMPRODUCT((MONTH(DatesD)=$A114)*(OFFSET(DatesD,,INDEX(ColD1,MATCH($C114,Param,0)))&lt;&gt;0))</f>
        <v>27</v>
      </c>
      <c r="M114" s="134">
        <f t="shared" ref="M114" ca="1" si="740">SUMPRODUCT((MONTH(DatesD)=$A114)*(OFFSET(DatesD,,INDEX(ColD1,MATCH($C114,Param,0)))))</f>
        <v>209.73999999999998</v>
      </c>
      <c r="N114" s="134">
        <f t="shared" ca="1" si="729"/>
        <v>7.7681481481481471</v>
      </c>
      <c r="O114" s="134">
        <f t="array" aca="1" ref="O114" ca="1">MIN(IF((MONTH(DatesD)=$A114)*(OFFSET(DatesD,,INDEX(ColD1,MATCH($C114,Param,0))))&gt;0,OFFSET(DatesD,,INDEX(ColD1,MATCH($C114,Param,0)))))</f>
        <v>6.7</v>
      </c>
      <c r="P114" s="134">
        <f t="array" aca="1" ref="P114" ca="1">MAX(IF((MONTH(DatesD)=$A114)*(OFFSET(DatesD,,INDEX(ColD1,MATCH($C114,Param,0))))&gt;0,OFFSET(DatesD,,INDEX(ColD1,MATCH($C114,Param,0)))))</f>
        <v>8.4</v>
      </c>
      <c r="Q114" s="33">
        <f t="shared" ref="Q114" ca="1" si="741">SUMPRODUCT((MONTH(DatesD)=$A114)*(OFFSET(DatesD,,INDEX(ColD1,MATCH($C114,Param,0)))&gt;=INDEX(SeuilD1,MATCH($C114,Param,0))))</f>
        <v>0</v>
      </c>
      <c r="R114" s="32">
        <f ca="1">SUMPRODUCT((MONTH(DatesD)=$A114)*(OFFSET(DatesD,,INDEX(ColD2,MATCH($C114,Param,0)))&lt;&gt;0))</f>
        <v>27</v>
      </c>
      <c r="S114" s="134">
        <f ca="1">SUMPRODUCT((MONTH(DatesD)=$A114)*(OFFSET(DatesD,,INDEX(ColD2,MATCH($C114,Param,0)))))</f>
        <v>235.2</v>
      </c>
      <c r="T114" s="134">
        <f t="shared" ca="1" si="731"/>
        <v>8.7111111111111104</v>
      </c>
      <c r="U114" s="134">
        <f t="array" aca="1" ref="U114" ca="1">MIN(IF((MONTH(DatesD)=$A114)*(OFFSET(DatesD,,INDEX(ColD2,MATCH($C114,Param,0))))&gt;0,OFFSET(DatesD,,INDEX(ColD2,MATCH($C114,Param,0)))))</f>
        <v>7.6</v>
      </c>
      <c r="V114" s="134">
        <f t="array" aca="1" ref="V114" ca="1">MAX(IF((MONTH(DatesD)=$A114)*(OFFSET(DatesD,,INDEX(ColD2,MATCH($C114,Param,0))))&gt;0,OFFSET(DatesD,,INDEX(ColD2,MATCH($C114,Param,0)))))</f>
        <v>10.45</v>
      </c>
      <c r="W114" s="33">
        <f ca="1">SUMPRODUCT((MONTH(DatesD)=$A114)*(OFFSET(DatesD,,INDEX(ColD2,MATCH($C114,Param,0)))&gt;=INDEX(SeuilD2,MATCH($C114,Param,0))))</f>
        <v>0</v>
      </c>
      <c r="X114" s="750"/>
      <c r="Y114" s="751"/>
      <c r="Z114" s="751"/>
      <c r="AA114" s="751"/>
      <c r="AB114" s="751"/>
      <c r="AC114" s="751"/>
      <c r="AD114" s="752"/>
      <c r="AE114" s="753"/>
      <c r="AF114" s="754"/>
      <c r="AG114" s="754"/>
      <c r="AH114" s="754"/>
      <c r="AI114" s="754"/>
      <c r="AJ114" s="755"/>
      <c r="AK114" s="750"/>
      <c r="AL114" s="754"/>
      <c r="AM114" s="754"/>
      <c r="AN114" s="754"/>
      <c r="AO114" s="756"/>
      <c r="AP114" s="755"/>
      <c r="AQ114" s="85" t="e">
        <f t="shared" ca="1" si="721"/>
        <v>#REF!</v>
      </c>
    </row>
    <row r="115" spans="1:43" outlineLevel="1" x14ac:dyDescent="0.25">
      <c r="A115" s="18">
        <f t="shared" si="735"/>
        <v>5</v>
      </c>
      <c r="B115" s="252"/>
      <c r="C115" s="757" t="s">
        <v>35</v>
      </c>
      <c r="D115" s="32" t="e">
        <f t="shared" ref="D115" ca="1" si="742">SUMPRODUCT((MONTH(DatesS)=$A115)*(OFFSET(DatesS,,INDEX(ColS,MATCH($C115,Param,0)))&lt;&gt;0))</f>
        <v>#REF!</v>
      </c>
      <c r="E115" s="134" t="e">
        <f t="shared" ref="E115" ca="1" si="743">SUMPRODUCT((MONTH(DatesS)=$A115)*(OFFSET(DatesS,,INDEX(ColS,MATCH($C115,Param,0)))))</f>
        <v>#REF!</v>
      </c>
      <c r="F115" s="134" t="e">
        <f t="shared" ca="1" si="725"/>
        <v>#REF!</v>
      </c>
      <c r="G115" s="134" t="e">
        <f t="array" aca="1" ref="G115" ca="1">MIN(IF((MONTH(DatesS)=$A115)*(OFFSET(DatesS,,INDEX(ColS,MATCH($C115,Param,0))))&gt;0,OFFSET(DatesS,,INDEX(ColS,MATCH($C115,Param,0)))))</f>
        <v>#REF!</v>
      </c>
      <c r="H115" s="134" t="e">
        <f t="array" aca="1" ref="H115" ca="1">MAX(IF((MONTH(DatesS)=$A115)*(OFFSET(DatesS,,INDEX(ColS,MATCH($C115,Param,0))))&gt;0,OFFSET(DatesS,,INDEX(ColS,MATCH($C115,Param,0)))))</f>
        <v>#REF!</v>
      </c>
      <c r="I115" s="759" t="e">
        <f t="shared" ref="I115" ca="1" si="744">SUMPRODUCT((MONTH(DatesS)=$A115)*(OFFSET(DatesS,,INDEX(ColS,MATCH($C115,Param,0)))&gt;=INDEX(SeuilS,MATCH($C115,Param,0))))</f>
        <v>#REF!</v>
      </c>
      <c r="J115" s="804"/>
      <c r="K115" s="760"/>
      <c r="L115" s="32">
        <f t="shared" ref="L115" ca="1" si="745">SUMPRODUCT((MONTH(DatesD)=$A115)*(OFFSET(DatesD,,INDEX(ColD1,MATCH($C115,Param,0)))&lt;&gt;0))</f>
        <v>27</v>
      </c>
      <c r="M115" s="134">
        <f t="shared" ref="M115" ca="1" si="746">SUMPRODUCT((MONTH(DatesD)=$A115)*(OFFSET(DatesD,,INDEX(ColD1,MATCH($C115,Param,0)))))</f>
        <v>184266</v>
      </c>
      <c r="N115" s="134">
        <f t="shared" ca="1" si="729"/>
        <v>6824.666666666667</v>
      </c>
      <c r="O115" s="134">
        <f t="array" aca="1" ref="O115" ca="1">MIN(IF((MONTH(DatesD)=$A115)*(OFFSET(DatesD,,INDEX(ColD1,MATCH($C115,Param,0))))&gt;0,OFFSET(DatesD,,INDEX(ColD1,MATCH($C115,Param,0)))))</f>
        <v>2871</v>
      </c>
      <c r="P115" s="134">
        <f t="array" aca="1" ref="P115" ca="1">MAX(IF((MONTH(DatesD)=$A115)*(OFFSET(DatesD,,INDEX(ColD1,MATCH($C115,Param,0))))&gt;0,OFFSET(DatesD,,INDEX(ColD1,MATCH($C115,Param,0)))))</f>
        <v>10144</v>
      </c>
      <c r="Q115" s="33">
        <f t="shared" ref="Q115" ca="1" si="747">SUMPRODUCT((MONTH(DatesD)=$A115)*(OFFSET(DatesD,,INDEX(ColD1,MATCH($C115,Param,0)))&gt;=INDEX(SeuilD1,MATCH($C115,Param,0))))</f>
        <v>23</v>
      </c>
      <c r="R115" s="32">
        <f ca="1">SUMPRODUCT((MONTH(DatesD)=$A115)*(OFFSET(DatesD,,INDEX(ColD2,MATCH($C115,Param,0)))&lt;&gt;0))</f>
        <v>27</v>
      </c>
      <c r="S115" s="134">
        <f ca="1">SUMPRODUCT((MONTH(DatesD)=$A115)*(OFFSET(DatesD,,INDEX(ColD2,MATCH($C115,Param,0)))))</f>
        <v>23306</v>
      </c>
      <c r="T115" s="134">
        <f t="shared" ca="1" si="731"/>
        <v>863.18518518518522</v>
      </c>
      <c r="U115" s="134">
        <f t="array" aca="1" ref="U115" ca="1">MIN(IF((MONTH(DatesD)=$A115)*(OFFSET(DatesD,,INDEX(ColD2,MATCH($C115,Param,0))))&gt;0,OFFSET(DatesD,,INDEX(ColD2,MATCH($C115,Param,0)))))</f>
        <v>302</v>
      </c>
      <c r="V115" s="134">
        <f t="array" aca="1" ref="V115" ca="1">MAX(IF((MONTH(DatesD)=$A115)*(OFFSET(DatesD,,INDEX(ColD2,MATCH($C115,Param,0))))&gt;0,OFFSET(DatesD,,INDEX(ColD2,MATCH($C115,Param,0)))))</f>
        <v>3287</v>
      </c>
      <c r="W115" s="33">
        <f ca="1">SUMPRODUCT((MONTH(DatesD)=$A115)*(OFFSET(DatesD,,INDEX(ColD2,MATCH($C115,Param,0)))&gt;=INDEX(SeuilD2,MATCH($C115,Param,0))))</f>
        <v>1</v>
      </c>
      <c r="X115" s="32" t="e">
        <f ca="1">SUMPRODUCT((MONTH(DatesUF)=$A115)*(OFFSET(DatesUF,,INDEX(ColUF1,MATCH($C115,Param,0)))&lt;&gt;0))</f>
        <v>#REF!</v>
      </c>
      <c r="Y115" s="134" t="e">
        <f ca="1">SUMPRODUCT((MONTH(DatesUF)=$A115)*(OFFSET(DatesUF,,INDEX(ColUF1,MATCH($C115,Param,0)))))</f>
        <v>#REF!</v>
      </c>
      <c r="Z115" s="134"/>
      <c r="AA115" s="134" t="e">
        <f t="shared" ref="AA115" ca="1" si="748">IF(X115=0,0,Y115/X115)</f>
        <v>#REF!</v>
      </c>
      <c r="AB115" s="134" t="e">
        <f t="array" aca="1" ref="AB115" ca="1">MIN(IF((MONTH(DatesUF)=$A115)*(OFFSET(DatesUF,,INDEX(ColUF1,MATCH($C115,Param,0))))&gt;0,OFFSET(DatesUF,,INDEX(ColUF1,MATCH($C115,Param,0)))))</f>
        <v>#REF!</v>
      </c>
      <c r="AC115" s="134" t="e">
        <f t="array" aca="1" ref="AC115" ca="1">MAX(IF((MONTH(DatesUF)=$A115)*(OFFSET(DatesUF,,INDEX(ColUF1,MATCH($C115,Param,0))))&gt;0,OFFSET(DatesUF,,INDEX(ColUF1,MATCH($C115,Param,0)))))</f>
        <v>#REF!</v>
      </c>
      <c r="AD115" s="33" t="e">
        <f ca="1">SUMPRODUCT((MONTH(DatesUF)=$A115)*(OFFSET(DatesUF,,INDEX(ColUF1,MATCH($C115,Param,0)))&gt;=INDEX(SeuilUF1,MATCH($C115,Param,0))))</f>
        <v>#REF!</v>
      </c>
      <c r="AE115" s="807" t="e">
        <f ca="1">SUMPRODUCT((MONTH(DatesUF)=$A115)*(OFFSET(DatesUF,,INDEX(ColUF2,MATCH($C115,Param,0)))&lt;&gt;0))</f>
        <v>#REF!</v>
      </c>
      <c r="AF115" s="746" t="e">
        <f ca="1">SUMPRODUCT((MONTH(DatesUF)=$A115)*(OFFSET(DatesUF,,INDEX(ColUF2,MATCH($C115,Param,0)))))</f>
        <v>#REF!</v>
      </c>
      <c r="AG115" s="746" t="e">
        <f t="shared" ref="AG115" ca="1" si="749">IF(AE115=0,0,AF115/AE115)</f>
        <v>#REF!</v>
      </c>
      <c r="AH115" s="746" t="e">
        <f t="array" aca="1" ref="AH115" ca="1">MIN(IF((MONTH(DatesUF)=$A115)*(OFFSET(DatesUF,,INDEX(ColUF2,MATCH($C115,Param,0))))&gt;0,OFFSET(DatesUF,,INDEX(ColUF2,MATCH($C115,Param,0)))))</f>
        <v>#REF!</v>
      </c>
      <c r="AI115" s="746" t="e">
        <f t="array" aca="1" ref="AI115" ca="1">MAX(IF((MONTH(DatesUF)=$A115)*(OFFSET(DatesUF,,INDEX(ColUF2,MATCH($C115,Param,0))))&gt;0,OFFSET(DatesUF,,INDEX(ColUF2,MATCH($C115,Param,0)))))</f>
        <v>#REF!</v>
      </c>
      <c r="AJ115" s="810" t="e">
        <f ca="1">SUMPRODUCT((MONTH(DatesUF)=$A115)*(OFFSET(DatesUF,,INDEX(ColUF2,MATCH($C115,Param,0)))&gt;=INDEX(SeuilUF2,MATCH($C115,Param,0))))</f>
        <v>#REF!</v>
      </c>
      <c r="AK115" s="32" t="e">
        <f ca="1">SUMPRODUCT((MONTH(DatesSH)=$A115)*(OFFSET(DatesSH,,INDEX(ColSH,MATCH($C115,Param,0)))&lt;&gt;0))</f>
        <v>#REF!</v>
      </c>
      <c r="AL115" s="746" t="e">
        <f ca="1">SUMPRODUCT((MONTH(DatesSH)=$A115)*(OFFSET(DatesSH,,INDEX(ColSH,MATCH($C115,Param,0)))))</f>
        <v>#REF!</v>
      </c>
      <c r="AM115" s="746" t="e">
        <f t="shared" ref="AM115" ca="1" si="750">IF(AK115=0,0,AL115/AK115)</f>
        <v>#REF!</v>
      </c>
      <c r="AN115" s="746" t="e">
        <f t="array" aca="1" ref="AN115" ca="1">MIN(IF((MONTH(DatesSH)=$A115)*(OFFSET(DatesSH,,INDEX(ColSH,MATCH($C115,Param,0))))&gt;0,OFFSET(DatesSH,,INDEX(ColSH,MATCH($C115,Param,0)))))</f>
        <v>#REF!</v>
      </c>
      <c r="AO115" s="762" t="e">
        <f t="array" aca="1" ref="AO115" ca="1">MAX(IF((MONTH(DatesSH)=$A115)*(OFFSET(DatesSH,,INDEX(ColSH,MATCH($C115,Param,0))))&gt;0,OFFSET(DatesSH,,INDEX(ColSH,MATCH($C115,Param,0)))))</f>
        <v>#REF!</v>
      </c>
      <c r="AP115" s="761" t="e">
        <f ca="1">SUMPRODUCT((MONTH(DatesSH)=$A115)*(OFFSET(DatesSH,,INDEX(ColSH,MATCH($C115,Param,0)))&gt;=INDEX(SeuilSH,MATCH($C115,Param,0))))</f>
        <v>#REF!</v>
      </c>
      <c r="AQ115" s="85" t="e">
        <f t="shared" ca="1" si="721"/>
        <v>#REF!</v>
      </c>
    </row>
    <row r="116" spans="1:43" outlineLevel="1" x14ac:dyDescent="0.25">
      <c r="A116" s="18">
        <f t="shared" si="735"/>
        <v>5</v>
      </c>
      <c r="B116" s="252"/>
      <c r="C116" s="763" t="s">
        <v>45</v>
      </c>
      <c r="D116" s="32" t="e">
        <f t="shared" ref="D116" ca="1" si="751">SUMPRODUCT((MONTH(DatesS)=$A116)*(OFFSET(DatesS,,INDEX(ColS,MATCH($C116,Param,0)))&lt;&gt;0))</f>
        <v>#REF!</v>
      </c>
      <c r="E116" s="134" t="e">
        <f t="shared" ref="E116:E117" ca="1" si="752">SUMPRODUCT((MONTH(DatesS)=$A116)*(OFFSET(DatesS,,INDEX(ColS,MATCH($C116,Param,0)))))</f>
        <v>#REF!</v>
      </c>
      <c r="F116" s="134" t="e">
        <f t="shared" ca="1" si="725"/>
        <v>#REF!</v>
      </c>
      <c r="G116" s="134" t="e">
        <f t="array" aca="1" ref="G116" ca="1">MIN(IF((MONTH(DatesS)=$A116)*(OFFSET(DatesS,,INDEX(ColS,MATCH($C116,Param,0))))&gt;0,OFFSET(DatesS,,INDEX(ColS,MATCH($C116,Param,0)))))</f>
        <v>#REF!</v>
      </c>
      <c r="H116" s="134" t="e">
        <f t="array" aca="1" ref="H116" ca="1">MAX(IF((MONTH(DatesS)=$A116)*(OFFSET(DatesS,,INDEX(ColS,MATCH($C116,Param,0))))&gt;0,OFFSET(DatesS,,INDEX(ColS,MATCH($C116,Param,0)))))</f>
        <v>#REF!</v>
      </c>
      <c r="I116" s="759" t="e">
        <f t="shared" ref="I116:K117" ca="1" si="753">SUMPRODUCT((MONTH(DatesS)=$A116)*(OFFSET(DatesS,,INDEX(ColS,MATCH($C116,Param,0)))&gt;=INDEX(SeuilS,MATCH($C116,Param,0))))</f>
        <v>#REF!</v>
      </c>
      <c r="J116" s="804"/>
      <c r="K116" s="760"/>
      <c r="L116" s="32">
        <f t="shared" ref="L116" ca="1" si="754">SUMPRODUCT((MONTH(DatesD)=$A116)*(OFFSET(DatesD,,INDEX(ColD1,MATCH($C116,Param,0)))&lt;&gt;0))</f>
        <v>27</v>
      </c>
      <c r="M116" s="134">
        <f t="shared" ref="M116" ca="1" si="755">SUMPRODUCT((MONTH(DatesD)=$A116)*(OFFSET(DatesD,,INDEX(ColD1,MATCH($C116,Param,0)))))</f>
        <v>31630</v>
      </c>
      <c r="N116" s="134">
        <f t="shared" ca="1" si="729"/>
        <v>1171.4814814814815</v>
      </c>
      <c r="O116" s="134">
        <f t="array" aca="1" ref="O116" ca="1">MIN(IF((MONTH(DatesD)=$A116)*(OFFSET(DatesD,,INDEX(ColD1,MATCH($C116,Param,0))))&gt;0,OFFSET(DatesD,,INDEX(ColD1,MATCH($C116,Param,0)))))</f>
        <v>485</v>
      </c>
      <c r="P116" s="134">
        <f t="array" aca="1" ref="P116" ca="1">MAX(IF((MONTH(DatesD)=$A116)*(OFFSET(DatesD,,INDEX(ColD1,MATCH($C116,Param,0))))&gt;0,OFFSET(DatesD,,INDEX(ColD1,MATCH($C116,Param,0)))))</f>
        <v>3348</v>
      </c>
      <c r="Q116" s="33">
        <f t="shared" ref="Q116" ca="1" si="756">SUMPRODUCT((MONTH(DatesD)=$A116)*(OFFSET(DatesD,,INDEX(ColD1,MATCH($C116,Param,0)))&gt;=INDEX(SeuilD1,MATCH($C116,Param,0))))</f>
        <v>0</v>
      </c>
      <c r="R116" s="808"/>
      <c r="S116" s="751"/>
      <c r="T116" s="751"/>
      <c r="U116" s="751"/>
      <c r="V116" s="751"/>
      <c r="W116" s="809"/>
      <c r="X116" s="753"/>
      <c r="Y116" s="754"/>
      <c r="Z116" s="754"/>
      <c r="AA116" s="754"/>
      <c r="AB116" s="754"/>
      <c r="AC116" s="754"/>
      <c r="AD116" s="755"/>
      <c r="AE116" s="753"/>
      <c r="AF116" s="754"/>
      <c r="AG116" s="754"/>
      <c r="AH116" s="754"/>
      <c r="AI116" s="754"/>
      <c r="AJ116" s="755"/>
      <c r="AK116" s="764"/>
      <c r="AL116" s="754"/>
      <c r="AM116" s="754"/>
      <c r="AN116" s="754"/>
      <c r="AO116" s="756"/>
      <c r="AP116" s="755"/>
      <c r="AQ116" s="85" t="e">
        <f t="shared" ca="1" si="721"/>
        <v>#REF!</v>
      </c>
    </row>
    <row r="117" spans="1:43" outlineLevel="1" x14ac:dyDescent="0.25">
      <c r="A117" s="18">
        <f t="shared" si="735"/>
        <v>5</v>
      </c>
      <c r="B117" s="252"/>
      <c r="C117" s="763" t="s">
        <v>95</v>
      </c>
      <c r="D117" s="32" t="e">
        <f ca="1">SUMPRODUCT((MONTH(DatesS)=$A117)*(OFFSET(DatesS,,INDEX(ColS,MATCH($C117,Param,0)))&lt;&gt;0))</f>
        <v>#REF!</v>
      </c>
      <c r="E117" s="134" t="e">
        <f t="shared" ca="1" si="752"/>
        <v>#REF!</v>
      </c>
      <c r="F117" s="134" t="e">
        <f ca="1">IF(D117=0,0,E117/D117)</f>
        <v>#REF!</v>
      </c>
      <c r="G117" s="134" t="e">
        <f t="array" aca="1" ref="G117" ca="1">MIN(IF((MONTH(DatesS)=$A117)*(OFFSET(DatesS,,INDEX(ColS,MATCH($C117,Param,0))))&gt;0,OFFSET(DatesS,,INDEX(ColS,MATCH($C117,Param,0)))))</f>
        <v>#REF!</v>
      </c>
      <c r="H117" s="134" t="e">
        <f t="array" aca="1" ref="H117" ca="1">MAX(IF((MONTH(DatesS)=$A117)*(OFFSET(DatesS,,INDEX(ColS,MATCH($C117,Param,0))))&gt;0,OFFSET(DatesS,,INDEX(ColS,MATCH($C117,Param,0)))))</f>
        <v>#REF!</v>
      </c>
      <c r="I117" s="759" t="e">
        <f t="shared" ca="1" si="753"/>
        <v>#REF!</v>
      </c>
      <c r="J117" s="748" t="e">
        <f t="shared" ref="J117" ca="1" si="757">I117-K117</f>
        <v>#REF!</v>
      </c>
      <c r="K117" s="760" t="e">
        <f t="shared" ca="1" si="753"/>
        <v>#REF!</v>
      </c>
      <c r="L117" s="750"/>
      <c r="M117" s="751"/>
      <c r="N117" s="751"/>
      <c r="O117" s="751"/>
      <c r="P117" s="751"/>
      <c r="Q117" s="752"/>
      <c r="R117" s="765"/>
      <c r="S117" s="766"/>
      <c r="T117" s="766"/>
      <c r="U117" s="766"/>
      <c r="V117" s="766"/>
      <c r="W117" s="767"/>
      <c r="X117" s="753"/>
      <c r="Y117" s="754"/>
      <c r="Z117" s="754"/>
      <c r="AA117" s="754"/>
      <c r="AB117" s="754"/>
      <c r="AC117" s="754"/>
      <c r="AD117" s="755"/>
      <c r="AE117" s="753"/>
      <c r="AF117" s="754"/>
      <c r="AG117" s="754"/>
      <c r="AH117" s="754"/>
      <c r="AI117" s="754"/>
      <c r="AJ117" s="755"/>
      <c r="AK117" s="764"/>
      <c r="AL117" s="754"/>
      <c r="AM117" s="754"/>
      <c r="AN117" s="754"/>
      <c r="AO117" s="756"/>
      <c r="AP117" s="755"/>
      <c r="AQ117" s="85"/>
    </row>
    <row r="118" spans="1:43" outlineLevel="1" x14ac:dyDescent="0.25">
      <c r="A118" s="18">
        <f>A116</f>
        <v>5</v>
      </c>
      <c r="B118" s="252"/>
      <c r="C118" s="763" t="s">
        <v>3</v>
      </c>
      <c r="D118" s="32" t="e">
        <f t="shared" ref="D118" ca="1" si="758">SUMPRODUCT((MONTH(DatesS)=$A118)*(OFFSET(DatesS,,INDEX(ColS,MATCH($C118,Param,0)))&lt;&gt;0))</f>
        <v>#REF!</v>
      </c>
      <c r="E118" s="134" t="e">
        <f t="shared" ref="E118" ca="1" si="759">SUMPRODUCT((MONTH(DatesS)=$A118)*(OFFSET(DatesS,,INDEX(ColS,MATCH($C118,Param,0)))))</f>
        <v>#REF!</v>
      </c>
      <c r="F118" s="134" t="e">
        <f t="shared" ca="1" si="725"/>
        <v>#REF!</v>
      </c>
      <c r="G118" s="134" t="e">
        <f t="array" aca="1" ref="G118" ca="1">MIN(IF((MONTH(DatesS)=$A118)*(OFFSET(DatesS,,INDEX(ColS,MATCH($C118,Param,0))))&gt;0,OFFSET(DatesS,,INDEX(ColS,MATCH($C118,Param,0)))))</f>
        <v>#REF!</v>
      </c>
      <c r="H118" s="134" t="e">
        <f t="array" aca="1" ref="H118" ca="1">MAX(IF((MONTH(DatesS)=$A118)*(OFFSET(DatesS,,INDEX(ColS,MATCH($C118,Param,0))))&gt;0,OFFSET(DatesS,,INDEX(ColS,MATCH($C118,Param,0)))))</f>
        <v>#REF!</v>
      </c>
      <c r="I118" s="759" t="e">
        <f t="shared" ref="I118" ca="1" si="760">SUMPRODUCT((MONTH(DatesS)=$A118)*(OFFSET(DatesS,,INDEX(ColS,MATCH($C118,Param,0)))&gt;=INDEX(SeuilS,MATCH($C118,Param,0))))</f>
        <v>#REF!</v>
      </c>
      <c r="J118" s="804"/>
      <c r="K118" s="760"/>
      <c r="L118" s="32">
        <f t="shared" ref="L118" ca="1" si="761">SUMPRODUCT((MONTH(DatesD)=$A118)*(OFFSET(DatesD,,INDEX(ColD1,MATCH($C118,Param,0)))&lt;&gt;0))</f>
        <v>27</v>
      </c>
      <c r="M118" s="134">
        <f t="shared" ref="M118" ca="1" si="762">SUMPRODUCT((MONTH(DatesD)=$A118)*(OFFSET(DatesD,,INDEX(ColD1,MATCH($C118,Param,0)))))</f>
        <v>241218.58479909098</v>
      </c>
      <c r="N118" s="134">
        <f t="shared" ca="1" si="729"/>
        <v>8934.0216592255911</v>
      </c>
      <c r="O118" s="134">
        <f t="array" aca="1" ref="O118" ca="1">MIN(IF((MONTH(DatesD)=$A118)*(OFFSET(DatesD,,INDEX(ColD1,MATCH($C118,Param,0))))&gt;0,OFFSET(DatesD,,INDEX(ColD1,MATCH($C118,Param,0)))))</f>
        <v>2559.9999999999995</v>
      </c>
      <c r="P118" s="134">
        <f t="array" aca="1" ref="P118" ca="1">MAX(IF((MONTH(DatesD)=$A118)*(OFFSET(DatesD,,INDEX(ColD1,MATCH($C118,Param,0))))&gt;0,OFFSET(DatesD,,INDEX(ColD1,MATCH($C118,Param,0)))))</f>
        <v>17758.823529411769</v>
      </c>
      <c r="Q118" s="33">
        <f t="shared" ref="Q118" ca="1" si="763">SUMPRODUCT((MONTH(DatesD)=$A118)*(OFFSET(DatesD,,INDEX(ColD1,MATCH($C118,Param,0)))&gt;=INDEX(SeuilD1,MATCH($C118,Param,0))))</f>
        <v>23</v>
      </c>
      <c r="R118" s="32">
        <f ca="1">SUMPRODUCT((MONTH(DatesD)=$A118)*(OFFSET(DatesD,,INDEX(ColD2,MATCH($C118,Param,0)))&lt;&gt;0))</f>
        <v>27</v>
      </c>
      <c r="S118" s="134">
        <f ca="1">SUMPRODUCT((MONTH(DatesD)=$A118)*(OFFSET(DatesD,,INDEX(ColD2,MATCH($C118,Param,0)))))</f>
        <v>1540.5012475723149</v>
      </c>
      <c r="T118" s="134">
        <f t="shared" ref="T118:T120" ca="1" si="764">IF(R118=0,0,S118/R118)</f>
        <v>57.055601761937588</v>
      </c>
      <c r="U118" s="134">
        <f t="array" aca="1" ref="U118" ca="1">MIN(IF((MONTH(DatesD)=$A118)*(OFFSET(DatesD,,INDEX(ColD2,MATCH($C118,Param,0))))&gt;0,OFFSET(DatesD,,INDEX(ColD2,MATCH($C118,Param,0)))))</f>
        <v>17.000000000000028</v>
      </c>
      <c r="V118" s="134">
        <f t="array" aca="1" ref="V118" ca="1">MAX(IF((MONTH(DatesD)=$A118)*(OFFSET(DatesD,,INDEX(ColD2,MATCH($C118,Param,0))))&gt;0,OFFSET(DatesD,,INDEX(ColD2,MATCH($C118,Param,0)))))</f>
        <v>255.99999999999991</v>
      </c>
      <c r="W118" s="33">
        <f ca="1">SUMPRODUCT((MONTH(DatesD)=$A118)*(OFFSET(DatesD,,INDEX(ColD2,MATCH($C118,Param,0)))&gt;=INDEX(SeuilD2,MATCH($C118,Param,0))))</f>
        <v>9</v>
      </c>
      <c r="X118" s="758" t="e">
        <f ca="1">SUMPRODUCT((MONTH(DatesUF)=$A118)*(OFFSET(DatesUF,,INDEX(ColUF1,MATCH($C118,Param,0)))&lt;&gt;0))</f>
        <v>#REF!</v>
      </c>
      <c r="Y118" s="746" t="e">
        <f ca="1">SUMPRODUCT((MONTH(DatesUF)=$A118)*(OFFSET(DatesUF,,INDEX(ColUF1,MATCH($C118,Param,0)))))</f>
        <v>#REF!</v>
      </c>
      <c r="Z118" s="746"/>
      <c r="AA118" s="746" t="e">
        <f t="shared" ref="AA118" ca="1" si="765">IF(X118=0,0,Y118/X118)</f>
        <v>#REF!</v>
      </c>
      <c r="AB118" s="746" t="e">
        <f t="array" aca="1" ref="AB118" ca="1">MIN(IF((MONTH(DatesUF)=$A118)*(OFFSET(DatesUF,,INDEX(ColUF1,MATCH($C118,Param,0))))&gt;0,OFFSET(DatesUF,,INDEX(ColUF1,MATCH($C118,Param,0)))))</f>
        <v>#REF!</v>
      </c>
      <c r="AC118" s="746" t="e">
        <f t="array" aca="1" ref="AC118" ca="1">MAX(IF((MONTH(DatesUF)=$A118)*(OFFSET(DatesUF,,INDEX(ColUF1,MATCH($C118,Param,0))))&gt;0,OFFSET(DatesUF,,INDEX(ColUF1,MATCH($C118,Param,0)))))</f>
        <v>#REF!</v>
      </c>
      <c r="AD118" s="761" t="e">
        <f ca="1">SUMPRODUCT((MONTH(DatesUF)=$A118)*(OFFSET(DatesUF,,INDEX(ColUF1,MATCH($C118,Param,0)))&gt;=INDEX(SeuilUF1,MATCH($C118,Param,0))))</f>
        <v>#REF!</v>
      </c>
      <c r="AE118" s="807" t="e">
        <f ca="1">SUMPRODUCT((MONTH(DatesUF)=$A118)*(OFFSET(DatesUF,,INDEX(ColUF2,MATCH($C118,Param,0)))&lt;&gt;0))</f>
        <v>#REF!</v>
      </c>
      <c r="AF118" s="746" t="e">
        <f ca="1">SUMPRODUCT((MONTH(DatesUF)=$A118)*(OFFSET(DatesUF,,INDEX(ColUF2,MATCH($C118,Param,0)))))</f>
        <v>#REF!</v>
      </c>
      <c r="AG118" s="746" t="e">
        <f t="shared" ref="AG118:AG120" ca="1" si="766">IF(AE118=0,0,AF118/AE118)</f>
        <v>#REF!</v>
      </c>
      <c r="AH118" s="746" t="e">
        <f t="array" aca="1" ref="AH118" ca="1">MIN(IF((MONTH(DatesUF)=$A118)*(OFFSET(DatesUF,,INDEX(ColUF2,MATCH($C118,Param,0))))&gt;0,OFFSET(DatesUF,,INDEX(ColUF2,MATCH($C118,Param,0)))))</f>
        <v>#REF!</v>
      </c>
      <c r="AI118" s="746" t="e">
        <f t="array" aca="1" ref="AI118" ca="1">MAX(IF((MONTH(DatesUF)=$A118)*(OFFSET(DatesUF,,INDEX(ColUF2,MATCH($C118,Param,0))))&gt;0,OFFSET(DatesUF,,INDEX(ColUF2,MATCH($C118,Param,0)))))</f>
        <v>#REF!</v>
      </c>
      <c r="AJ118" s="810" t="e">
        <f t="shared" ref="AJ118" ca="1" si="767">SUMPRODUCT((MONTH(DatesUF)=$A118)*(OFFSET(DatesUF,,INDEX(ColUF2,MATCH($C118,Param,0)))&gt;=INDEX(SeuilUF2,MATCH($C118,Param,0))))</f>
        <v>#REF!</v>
      </c>
      <c r="AK118" s="758" t="e">
        <f ca="1">SUMPRODUCT((MONTH(DatesSH)=$A118)*(OFFSET(DatesSH,,INDEX(ColSH,MATCH($C118,Param,0)))&lt;&gt;0))</f>
        <v>#REF!</v>
      </c>
      <c r="AL118" s="746" t="e">
        <f ca="1">SUMPRODUCT((MONTH(DatesSH)=$A118)*(OFFSET(DatesSH,,INDEX(ColSH,MATCH($C118,Param,0)))))</f>
        <v>#REF!</v>
      </c>
      <c r="AM118" s="746" t="e">
        <f t="shared" ref="AM118" ca="1" si="768">IF(AK118=0,0,AL118/AK118)</f>
        <v>#REF!</v>
      </c>
      <c r="AN118" s="746" t="e">
        <f t="array" aca="1" ref="AN118" ca="1">MIN(IF((MONTH(DatesSH)=$A118)*(OFFSET(DatesSH,,INDEX(ColSH,MATCH($C118,Param,0))))&gt;0,OFFSET(DatesSH,,INDEX(ColSH,MATCH($C118,Param,0)))))</f>
        <v>#REF!</v>
      </c>
      <c r="AO118" s="762" t="e">
        <f t="array" aca="1" ref="AO118" ca="1">MAX(IF((MONTH(DatesSH)=$A118)*(OFFSET(DatesSH,,INDEX(ColSH,MATCH($C118,Param,0))))&gt;0,OFFSET(DatesSH,,INDEX(ColSH,MATCH($C118,Param,0)))))</f>
        <v>#REF!</v>
      </c>
      <c r="AP118" s="761" t="e">
        <f ca="1">SUMPRODUCT((MONTH(DatesSH)=$A118)*(OFFSET(DatesSH,,INDEX(ColSH,MATCH($C118,Param,0)))&gt;=INDEX(SeuilSH,MATCH($C118,Param,0))))</f>
        <v>#REF!</v>
      </c>
      <c r="AQ118" s="85" t="e">
        <f t="shared" ca="1" si="721"/>
        <v>#REF!</v>
      </c>
    </row>
    <row r="119" spans="1:43" outlineLevel="1" x14ac:dyDescent="0.25">
      <c r="A119" s="18">
        <f t="shared" si="735"/>
        <v>5</v>
      </c>
      <c r="B119" s="252"/>
      <c r="C119" s="763" t="s">
        <v>98</v>
      </c>
      <c r="D119" s="32" t="e">
        <f t="shared" ref="D119" ca="1" si="769">SUMPRODUCT((MONTH(DatesS)=$A119)*(OFFSET(DatesS,,INDEX(ColS,MATCH($C119,Param,0)))&lt;&gt;0))</f>
        <v>#REF!</v>
      </c>
      <c r="E119" s="134" t="e">
        <f t="shared" ref="E119" ca="1" si="770">SUMPRODUCT((MONTH(DatesS)=$A119)*(OFFSET(DatesS,,INDEX(ColS,MATCH($C119,Param,0)))))</f>
        <v>#REF!</v>
      </c>
      <c r="F119" s="134" t="e">
        <f t="shared" ca="1" si="725"/>
        <v>#REF!</v>
      </c>
      <c r="G119" s="134" t="e">
        <f t="array" aca="1" ref="G119" ca="1">MIN(IF((MONTH(DatesS)=$A119)*(OFFSET(DatesS,,INDEX(ColS,MATCH($C119,Param,0))))&gt;0,OFFSET(DatesS,,INDEX(ColS,MATCH($C119,Param,0)))))</f>
        <v>#REF!</v>
      </c>
      <c r="H119" s="134" t="e">
        <f t="array" aca="1" ref="H119" ca="1">MAX(IF((MONTH(DatesS)=$A119)*(OFFSET(DatesS,,INDEX(ColS,MATCH($C119,Param,0))))&gt;0,OFFSET(DatesS,,INDEX(ColS,MATCH($C119,Param,0)))))</f>
        <v>#REF!</v>
      </c>
      <c r="I119" s="759" t="e">
        <f t="shared" ref="I119" ca="1" si="771">SUMPRODUCT((MONTH(DatesS)=$A119)*(OFFSET(DatesS,,INDEX(ColS,MATCH($C119,Param,0)))&gt;=INDEX(SeuilS,MATCH($C119,Param,0))))</f>
        <v>#REF!</v>
      </c>
      <c r="J119" s="804"/>
      <c r="K119" s="760"/>
      <c r="L119" s="32">
        <f t="shared" ref="L119" ca="1" si="772">SUMPRODUCT((MONTH(DatesD)=$A119)*(OFFSET(DatesD,,INDEX(ColD1,MATCH($C119,Param,0)))&lt;&gt;0))</f>
        <v>27</v>
      </c>
      <c r="M119" s="134">
        <f t="shared" ref="M119" ca="1" si="773">SUMPRODUCT((MONTH(DatesD)=$A119)*(OFFSET(DatesD,,INDEX(ColD1,MATCH($C119,Param,0)))))</f>
        <v>8109.4999999999991</v>
      </c>
      <c r="N119" s="134">
        <f t="shared" ca="1" si="729"/>
        <v>300.35185185185179</v>
      </c>
      <c r="O119" s="134">
        <f t="array" aca="1" ref="O119" ca="1">MIN(IF((MONTH(DatesD)=$A119)*(OFFSET(DatesD,,INDEX(ColD1,MATCH($C119,Param,0))))&gt;0,OFFSET(DatesD,,INDEX(ColD1,MATCH($C119,Param,0)))))</f>
        <v>56.2</v>
      </c>
      <c r="P119" s="134">
        <f t="array" aca="1" ref="P119" ca="1">MAX(IF((MONTH(DatesD)=$A119)*(OFFSET(DatesD,,INDEX(ColD1,MATCH($C119,Param,0))))&gt;0,OFFSET(DatesD,,INDEX(ColD1,MATCH($C119,Param,0)))))</f>
        <v>660</v>
      </c>
      <c r="Q119" s="33">
        <f t="shared" ref="Q119" ca="1" si="774">SUMPRODUCT((MONTH(DatesD)=$A119)*(OFFSET(DatesD,,INDEX(ColD1,MATCH($C119,Param,0)))&gt;=INDEX(SeuilD1,MATCH($C119,Param,0))))</f>
        <v>3</v>
      </c>
      <c r="R119" s="32">
        <f ca="1">SUMPRODUCT((MONTH(DatesD)=$A119)*(OFFSET(DatesD,,INDEX(ColD2,MATCH($C119,Param,0)))&lt;&gt;0))</f>
        <v>27</v>
      </c>
      <c r="S119" s="134">
        <f ca="1">SUMPRODUCT((MONTH(DatesD)=$A119)*(OFFSET(DatesD,,INDEX(ColD2,MATCH($C119,Param,0)))))</f>
        <v>83.206999999999994</v>
      </c>
      <c r="T119" s="134">
        <f t="shared" ca="1" si="764"/>
        <v>3.0817407407407407</v>
      </c>
      <c r="U119" s="134">
        <f t="array" aca="1" ref="U119" ca="1">MIN(IF((MONTH(DatesD)=$A119)*(OFFSET(DatesD,,INDEX(ColD2,MATCH($C119,Param,0))))&gt;0,OFFSET(DatesD,,INDEX(ColD2,MATCH($C119,Param,0)))))</f>
        <v>0.44500000000000001</v>
      </c>
      <c r="V119" s="134">
        <f t="array" aca="1" ref="V119" ca="1">MAX(IF((MONTH(DatesD)=$A119)*(OFFSET(DatesD,,INDEX(ColD2,MATCH($C119,Param,0))))&gt;0,OFFSET(DatesD,,INDEX(ColD2,MATCH($C119,Param,0)))))</f>
        <v>34.049999999999997</v>
      </c>
      <c r="W119" s="33">
        <f ca="1">SUMPRODUCT((MONTH(DatesD)=$A119)*(OFFSET(DatesD,,INDEX(ColD2,MATCH($C119,Param,0)))&gt;=INDEX(SeuilD2,MATCH($C119,Param,0))))</f>
        <v>1</v>
      </c>
      <c r="X119" s="750"/>
      <c r="Y119" s="751"/>
      <c r="Z119" s="751"/>
      <c r="AA119" s="751"/>
      <c r="AB119" s="751"/>
      <c r="AC119" s="751"/>
      <c r="AD119" s="752"/>
      <c r="AE119" s="32" t="e">
        <f ca="1">SUMPRODUCT((MONTH(DatesUF)=$A119)*(OFFSET(DatesUF,,INDEX(ColUF2,MATCH($C119,Param,0)))&lt;&gt;0))</f>
        <v>#REF!</v>
      </c>
      <c r="AF119" s="134" t="e">
        <f ca="1">SUMPRODUCT((MONTH(DatesUF)=$A119)*(OFFSET(DatesUF,,INDEX(ColUF2,MATCH($C119,Param,0)))))</f>
        <v>#REF!</v>
      </c>
      <c r="AG119" s="134" t="e">
        <f t="shared" ca="1" si="766"/>
        <v>#REF!</v>
      </c>
      <c r="AH119" s="134" t="e">
        <f t="array" aca="1" ref="AH119" ca="1">MIN(IF((MONTH(DatesUF)=$A119)*(OFFSET(DatesUF,,INDEX(ColUF2,MATCH($C119,Param,0))))&gt;0,OFFSET(DatesUF,,INDEX(ColUF2,MATCH($C119,Param,0)))))</f>
        <v>#REF!</v>
      </c>
      <c r="AI119" s="134" t="e">
        <f t="array" aca="1" ref="AI119" ca="1">MAX(IF((MONTH(DatesUF)=$A119)*(OFFSET(DatesUF,,INDEX(ColUF2,MATCH($C119,Param,0))))&gt;0,OFFSET(DatesUF,,INDEX(ColUF2,MATCH($C119,Param,0)))))</f>
        <v>#REF!</v>
      </c>
      <c r="AJ119" s="33" t="e">
        <f t="shared" ref="AJ119" ca="1" si="775">SUMPRODUCT((MONTH(DatesUF)=$A119)*(OFFSET(DatesUF,,INDEX(ColUF2,MATCH($C119,Param,0)))&gt;=INDEX(SeuilUF2,MATCH($C119,Param,0))))</f>
        <v>#REF!</v>
      </c>
      <c r="AK119" s="750"/>
      <c r="AL119" s="751"/>
      <c r="AM119" s="751"/>
      <c r="AN119" s="751"/>
      <c r="AO119" s="768"/>
      <c r="AP119" s="752"/>
      <c r="AQ119" s="85" t="e">
        <f t="shared" ca="1" si="721"/>
        <v>#REF!</v>
      </c>
    </row>
    <row r="120" spans="1:43" outlineLevel="1" x14ac:dyDescent="0.25">
      <c r="A120" s="18">
        <f t="shared" si="735"/>
        <v>5</v>
      </c>
      <c r="B120" s="252"/>
      <c r="C120" s="763" t="s">
        <v>41</v>
      </c>
      <c r="D120" s="32" t="e">
        <f t="shared" ref="D120" ca="1" si="776">SUMPRODUCT((MONTH(DatesS)=$A120)*(OFFSET(DatesS,,INDEX(ColS,MATCH($C120,Param,0)))&lt;&gt;0))</f>
        <v>#REF!</v>
      </c>
      <c r="E120" s="134" t="e">
        <f t="shared" ref="E120" ca="1" si="777">SUMPRODUCT((MONTH(DatesS)=$A120)*(OFFSET(DatesS,,INDEX(ColS,MATCH($C120,Param,0)))))</f>
        <v>#REF!</v>
      </c>
      <c r="F120" s="134" t="e">
        <f t="shared" ca="1" si="725"/>
        <v>#REF!</v>
      </c>
      <c r="G120" s="134" t="e">
        <f t="array" aca="1" ref="G120" ca="1">MIN(IF((MONTH(DatesS)=$A120)*(OFFSET(DatesS,,INDEX(ColS,MATCH($C120,Param,0))))&gt;0,OFFSET(DatesS,,INDEX(ColS,MATCH($C120,Param,0)))))</f>
        <v>#REF!</v>
      </c>
      <c r="H120" s="134" t="e">
        <f t="array" aca="1" ref="H120" ca="1">MAX(IF((MONTH(DatesS)=$A120)*(OFFSET(DatesS,,INDEX(ColS,MATCH($C120,Param,0))))&gt;0,OFFSET(DatesS,,INDEX(ColS,MATCH($C120,Param,0)))))</f>
        <v>#REF!</v>
      </c>
      <c r="I120" s="759" t="e">
        <f t="shared" ref="I120" ca="1" si="778">SUMPRODUCT((MONTH(DatesS)=$A120)*(OFFSET(DatesS,,INDEX(ColS,MATCH($C120,Param,0)))&gt;=INDEX(SeuilS,MATCH($C120,Param,0))))</f>
        <v>#REF!</v>
      </c>
      <c r="J120" s="804"/>
      <c r="K120" s="760"/>
      <c r="L120" s="32">
        <f t="shared" ref="L120" ca="1" si="779">SUMPRODUCT((MONTH(DatesD)=$A120)*(OFFSET(DatesD,,INDEX(ColD1,MATCH($C120,Param,0)))&lt;&gt;0))</f>
        <v>5</v>
      </c>
      <c r="M120" s="134">
        <f t="shared" ref="M120" ca="1" si="780">SUMPRODUCT((MONTH(DatesD)=$A120)*(OFFSET(DatesD,,INDEX(ColD1,MATCH($C120,Param,0)))))</f>
        <v>431.20000000000005</v>
      </c>
      <c r="N120" s="134">
        <f t="shared" ca="1" si="729"/>
        <v>86.240000000000009</v>
      </c>
      <c r="O120" s="134">
        <f t="array" aca="1" ref="O120" ca="1">MIN(IF((MONTH(DatesD)=$A120)*(OFFSET(DatesD,,INDEX(ColD1,MATCH($C120,Param,0))))&gt;0,OFFSET(DatesD,,INDEX(ColD1,MATCH($C120,Param,0)))))</f>
        <v>32</v>
      </c>
      <c r="P120" s="134">
        <f t="array" aca="1" ref="P120" ca="1">MAX(IF((MONTH(DatesD)=$A120)*(OFFSET(DatesD,,INDEX(ColD1,MATCH($C120,Param,0))))&gt;0,OFFSET(DatesD,,INDEX(ColD1,MATCH($C120,Param,0)))))</f>
        <v>134.4</v>
      </c>
      <c r="Q120" s="33">
        <f t="shared" ref="Q120" ca="1" si="781">SUMPRODUCT((MONTH(DatesD)=$A120)*(OFFSET(DatesD,,INDEX(ColD1,MATCH($C120,Param,0)))&gt;=INDEX(SeuilD1,MATCH($C120,Param,0))))</f>
        <v>0</v>
      </c>
      <c r="R120" s="32">
        <f ca="1">SUMPRODUCT((MONTH(DatesD)=$A120)*(OFFSET(DatesD,,INDEX(ColD2,MATCH($C120,Param,0)))&lt;&gt;0))</f>
        <v>5</v>
      </c>
      <c r="S120" s="134">
        <f ca="1">SUMPRODUCT((MONTH(DatesD)=$A120)*(OFFSET(DatesD,,INDEX(ColD2,MATCH($C120,Param,0)))))</f>
        <v>110.39999999999998</v>
      </c>
      <c r="T120" s="134">
        <f t="shared" ca="1" si="764"/>
        <v>22.079999999999995</v>
      </c>
      <c r="U120" s="134">
        <f t="array" aca="1" ref="U120" ca="1">MIN(IF((MONTH(DatesD)=$A120)*(OFFSET(DatesD,,INDEX(ColD2,MATCH($C120,Param,0))))&gt;0,OFFSET(DatesD,,INDEX(ColD2,MATCH($C120,Param,0)))))</f>
        <v>14.6</v>
      </c>
      <c r="V120" s="134">
        <f t="array" aca="1" ref="V120" ca="1">MAX(IF((MONTH(DatesD)=$A120)*(OFFSET(DatesD,,INDEX(ColD2,MATCH($C120,Param,0))))&gt;0,OFFSET(DatesD,,INDEX(ColD2,MATCH($C120,Param,0)))))</f>
        <v>40.4</v>
      </c>
      <c r="W120" s="33">
        <f ca="1">SUMPRODUCT((MONTH(DatesD)=$A120)*(OFFSET(DatesD,,INDEX(ColD2,MATCH($C120,Param,0)))&gt;=INDEX(SeuilD2,MATCH($C120,Param,0))))</f>
        <v>0</v>
      </c>
      <c r="X120" s="750"/>
      <c r="Y120" s="751"/>
      <c r="Z120" s="751"/>
      <c r="AA120" s="751"/>
      <c r="AB120" s="751"/>
      <c r="AC120" s="751"/>
      <c r="AD120" s="752"/>
      <c r="AE120" s="32" t="e">
        <f ca="1">SUMPRODUCT((MONTH(DatesUF)=$A120)*(OFFSET(DatesUF,,INDEX(ColUF2,MATCH($C120,Param,0)))&lt;&gt;0))</f>
        <v>#REF!</v>
      </c>
      <c r="AF120" s="162" t="e">
        <f ca="1">SUMPRODUCT((MONTH(DatesUF)=$A120)*(OFFSET(DatesUF,,INDEX(ColUF2,MATCH($C120,Param,0)))))</f>
        <v>#REF!</v>
      </c>
      <c r="AG120" s="162" t="e">
        <f t="shared" ca="1" si="766"/>
        <v>#REF!</v>
      </c>
      <c r="AH120" s="162" t="e">
        <f t="array" aca="1" ref="AH120" ca="1">MIN(IF((MONTH(DatesUF)=$A120)*(OFFSET(DatesUF,,INDEX(ColUF2,MATCH($C120,Param,0))))&gt;0,OFFSET(DatesUF,,INDEX(ColUF2,MATCH($C120,Param,0)))))</f>
        <v>#REF!</v>
      </c>
      <c r="AI120" s="162" t="e">
        <f t="array" aca="1" ref="AI120" ca="1">MAX(IF((MONTH(DatesUF)=$A120)*(OFFSET(DatesUF,,INDEX(ColUF2,MATCH($C120,Param,0))))&gt;0,OFFSET(DatesUF,,INDEX(ColUF2,MATCH($C120,Param,0)))))</f>
        <v>#REF!</v>
      </c>
      <c r="AJ120" s="33" t="e">
        <f t="shared" ref="AJ120" ca="1" si="782">SUMPRODUCT((MONTH(DatesUF)=$A120)*(OFFSET(DatesUF,,INDEX(ColUF2,MATCH($C120,Param,0)))&gt;=INDEX(SeuilUF2,MATCH($C120,Param,0))))</f>
        <v>#REF!</v>
      </c>
      <c r="AK120" s="750"/>
      <c r="AL120" s="751"/>
      <c r="AM120" s="751"/>
      <c r="AN120" s="751"/>
      <c r="AO120" s="768"/>
      <c r="AP120" s="752"/>
      <c r="AQ120" s="85" t="e">
        <f t="shared" ca="1" si="721"/>
        <v>#REF!</v>
      </c>
    </row>
    <row r="121" spans="1:43" outlineLevel="1" x14ac:dyDescent="0.25">
      <c r="A121" s="18">
        <f t="shared" si="735"/>
        <v>5</v>
      </c>
      <c r="B121" s="252"/>
      <c r="C121" s="763" t="s">
        <v>42</v>
      </c>
      <c r="D121" s="32" t="e">
        <f t="shared" ref="D121" ca="1" si="783">SUMPRODUCT((MONTH(DatesS)=$A121)*(OFFSET(DatesS,,INDEX(ColS,MATCH($C121,Param,0)))&lt;&gt;0))</f>
        <v>#REF!</v>
      </c>
      <c r="E121" s="134" t="e">
        <f t="shared" ref="E121" ca="1" si="784">SUMPRODUCT((MONTH(DatesS)=$A121)*(OFFSET(DatesS,,INDEX(ColS,MATCH($C121,Param,0)))))</f>
        <v>#REF!</v>
      </c>
      <c r="F121" s="134" t="e">
        <f t="shared" ca="1" si="725"/>
        <v>#REF!</v>
      </c>
      <c r="G121" s="134" t="e">
        <f t="array" aca="1" ref="G121" ca="1">MIN(IF((MONTH(DatesS)=$A121)*(OFFSET(DatesS,,INDEX(ColS,MATCH($C121,Param,0))))&gt;0,OFFSET(DatesS,,INDEX(ColS,MATCH($C121,Param,0)))))</f>
        <v>#REF!</v>
      </c>
      <c r="H121" s="134" t="e">
        <f t="array" aca="1" ref="H121" ca="1">MAX(IF((MONTH(DatesS)=$A121)*(OFFSET(DatesS,,INDEX(ColS,MATCH($C121,Param,0))))&gt;0,OFFSET(DatesS,,INDEX(ColS,MATCH($C121,Param,0)))))</f>
        <v>#REF!</v>
      </c>
      <c r="I121" s="759" t="e">
        <f t="shared" ref="I121" ca="1" si="785">SUMPRODUCT((MONTH(DatesS)=$A121)*(OFFSET(DatesS,,INDEX(ColS,MATCH($C121,Param,0)))&gt;=INDEX(SeuilS,MATCH($C121,Param,0))))</f>
        <v>#REF!</v>
      </c>
      <c r="J121" s="804"/>
      <c r="K121" s="760"/>
      <c r="L121" s="750"/>
      <c r="M121" s="751"/>
      <c r="N121" s="751"/>
      <c r="O121" s="751"/>
      <c r="P121" s="751"/>
      <c r="Q121" s="752"/>
      <c r="R121" s="808"/>
      <c r="S121" s="751"/>
      <c r="T121" s="751"/>
      <c r="U121" s="751"/>
      <c r="V121" s="751"/>
      <c r="W121" s="809"/>
      <c r="X121" s="750"/>
      <c r="Y121" s="751"/>
      <c r="Z121" s="751"/>
      <c r="AA121" s="751"/>
      <c r="AB121" s="751"/>
      <c r="AC121" s="751"/>
      <c r="AD121" s="752"/>
      <c r="AE121" s="808"/>
      <c r="AF121" s="751"/>
      <c r="AG121" s="751"/>
      <c r="AH121" s="751"/>
      <c r="AI121" s="751"/>
      <c r="AJ121" s="809" t="e">
        <f t="shared" ref="AJ121" ca="1" si="786">SUMPRODUCT((MONTH(DatesUF)=$A121)*(OFFSET(DatesUF,,INDEX(ColUF2,MATCH($C121,Param,0)))&gt;=INDEX(SeuilUF2,MATCH($C121,Param,0))))</f>
        <v>#REF!</v>
      </c>
      <c r="AK121" s="750"/>
      <c r="AL121" s="751"/>
      <c r="AM121" s="751"/>
      <c r="AN121" s="751"/>
      <c r="AO121" s="768"/>
      <c r="AP121" s="752"/>
      <c r="AQ121" s="85" t="e">
        <f t="shared" ca="1" si="721"/>
        <v>#REF!</v>
      </c>
    </row>
    <row r="122" spans="1:43" outlineLevel="1" x14ac:dyDescent="0.25">
      <c r="A122" s="18">
        <f t="shared" si="735"/>
        <v>5</v>
      </c>
      <c r="B122" s="252"/>
      <c r="C122" s="763" t="s">
        <v>43</v>
      </c>
      <c r="D122" s="32" t="e">
        <f t="shared" ref="D122" ca="1" si="787">SUMPRODUCT((MONTH(DatesS)=$A122)*(OFFSET(DatesS,,INDEX(ColS,MATCH($C122,Param,0)))&lt;&gt;0))</f>
        <v>#REF!</v>
      </c>
      <c r="E122" s="134" t="e">
        <f t="shared" ref="E122" ca="1" si="788">SUMPRODUCT((MONTH(DatesS)=$A122)*(OFFSET(DatesS,,INDEX(ColS,MATCH($C122,Param,0)))))</f>
        <v>#REF!</v>
      </c>
      <c r="F122" s="134" t="e">
        <f t="shared" ca="1" si="725"/>
        <v>#REF!</v>
      </c>
      <c r="G122" s="134" t="e">
        <f t="array" aca="1" ref="G122" ca="1">MIN(IF((MONTH(DatesS)=$A122)*(OFFSET(DatesS,,INDEX(ColS,MATCH($C122,Param,0))))&gt;0,OFFSET(DatesS,,INDEX(ColS,MATCH($C122,Param,0)))))</f>
        <v>#REF!</v>
      </c>
      <c r="H122" s="134" t="e">
        <f t="array" aca="1" ref="H122" ca="1">MAX(IF((MONTH(DatesS)=$A122)*(OFFSET(DatesS,,INDEX(ColS,MATCH($C122,Param,0))))&gt;0,OFFSET(DatesS,,INDEX(ColS,MATCH($C122,Param,0)))))</f>
        <v>#REF!</v>
      </c>
      <c r="I122" s="759" t="e">
        <f t="shared" ref="I122" ca="1" si="789">SUMPRODUCT((MONTH(DatesS)=$A122)*(OFFSET(DatesS,,INDEX(ColS,MATCH($C122,Param,0)))&gt;=INDEX(SeuilS,MATCH($C122,Param,0))))</f>
        <v>#REF!</v>
      </c>
      <c r="J122" s="804"/>
      <c r="K122" s="760"/>
      <c r="L122" s="750"/>
      <c r="M122" s="751"/>
      <c r="N122" s="751"/>
      <c r="O122" s="751"/>
      <c r="P122" s="751"/>
      <c r="Q122" s="752"/>
      <c r="R122" s="808"/>
      <c r="S122" s="751"/>
      <c r="T122" s="751"/>
      <c r="U122" s="751"/>
      <c r="V122" s="751"/>
      <c r="W122" s="809"/>
      <c r="X122" s="750"/>
      <c r="Y122" s="751"/>
      <c r="Z122" s="751"/>
      <c r="AA122" s="751"/>
      <c r="AB122" s="751"/>
      <c r="AC122" s="751"/>
      <c r="AD122" s="752"/>
      <c r="AE122" s="808"/>
      <c r="AF122" s="751"/>
      <c r="AG122" s="751"/>
      <c r="AH122" s="751"/>
      <c r="AI122" s="751"/>
      <c r="AJ122" s="809" t="e">
        <f t="shared" ref="AJ122" ca="1" si="790">SUMPRODUCT((MONTH(DatesUF)=$A122)*(OFFSET(DatesUF,,INDEX(ColUF2,MATCH($C122,Param,0)))&gt;=INDEX(SeuilUF2,MATCH($C122,Param,0))))</f>
        <v>#REF!</v>
      </c>
      <c r="AK122" s="750"/>
      <c r="AL122" s="751"/>
      <c r="AM122" s="751"/>
      <c r="AN122" s="751"/>
      <c r="AO122" s="768"/>
      <c r="AP122" s="752"/>
      <c r="AQ122" s="85" t="e">
        <f t="shared" ca="1" si="721"/>
        <v>#REF!</v>
      </c>
    </row>
    <row r="123" spans="1:43" outlineLevel="1" x14ac:dyDescent="0.25">
      <c r="A123" s="18">
        <f t="shared" si="735"/>
        <v>5</v>
      </c>
      <c r="B123" s="252"/>
      <c r="C123" s="763" t="s">
        <v>44</v>
      </c>
      <c r="D123" s="32" t="e">
        <f t="shared" ref="D123" ca="1" si="791">SUMPRODUCT((MONTH(DatesS)=$A123)*(OFFSET(DatesS,,INDEX(ColS,MATCH($C123,Param,0)))&lt;&gt;0))</f>
        <v>#REF!</v>
      </c>
      <c r="E123" s="134" t="e">
        <f t="shared" ref="E123" ca="1" si="792">SUMPRODUCT((MONTH(DatesS)=$A123)*(OFFSET(DatesS,,INDEX(ColS,MATCH($C123,Param,0)))))</f>
        <v>#REF!</v>
      </c>
      <c r="F123" s="134" t="e">
        <f t="shared" ca="1" si="725"/>
        <v>#REF!</v>
      </c>
      <c r="G123" s="134" t="e">
        <f t="array" aca="1" ref="G123" ca="1">MIN(IF((MONTH(DatesS)=$A123)*(OFFSET(DatesS,,INDEX(ColS,MATCH($C123,Param,0))))&gt;0,OFFSET(DatesS,,INDEX(ColS,MATCH($C123,Param,0)))))</f>
        <v>#REF!</v>
      </c>
      <c r="H123" s="134" t="e">
        <f t="array" aca="1" ref="H123" ca="1">MAX(IF((MONTH(DatesS)=$A123)*(OFFSET(DatesS,,INDEX(ColS,MATCH($C123,Param,0))))&gt;0,OFFSET(DatesS,,INDEX(ColS,MATCH($C123,Param,0)))))</f>
        <v>#REF!</v>
      </c>
      <c r="I123" s="759" t="e">
        <f t="shared" ref="I123" ca="1" si="793">SUMPRODUCT((MONTH(DatesS)=$A123)*(OFFSET(DatesS,,INDEX(ColS,MATCH($C123,Param,0)))&gt;=INDEX(SeuilS,MATCH($C123,Param,0))))</f>
        <v>#REF!</v>
      </c>
      <c r="J123" s="804"/>
      <c r="K123" s="760"/>
      <c r="L123" s="750"/>
      <c r="M123" s="751"/>
      <c r="N123" s="751"/>
      <c r="O123" s="751"/>
      <c r="P123" s="751"/>
      <c r="Q123" s="752"/>
      <c r="R123" s="808"/>
      <c r="S123" s="751"/>
      <c r="T123" s="751"/>
      <c r="U123" s="751"/>
      <c r="V123" s="751"/>
      <c r="W123" s="809"/>
      <c r="X123" s="750"/>
      <c r="Y123" s="751"/>
      <c r="Z123" s="751"/>
      <c r="AA123" s="751"/>
      <c r="AB123" s="751"/>
      <c r="AC123" s="751"/>
      <c r="AD123" s="752"/>
      <c r="AE123" s="808"/>
      <c r="AF123" s="751"/>
      <c r="AG123" s="751"/>
      <c r="AH123" s="751"/>
      <c r="AI123" s="751"/>
      <c r="AJ123" s="809" t="e">
        <f t="shared" ref="AJ123" ca="1" si="794">SUMPRODUCT((MONTH(DatesUF)=$A123)*(OFFSET(DatesUF,,INDEX(ColUF2,MATCH($C123,Param,0)))&gt;=INDEX(SeuilUF2,MATCH($C123,Param,0))))</f>
        <v>#REF!</v>
      </c>
      <c r="AK123" s="750"/>
      <c r="AL123" s="751"/>
      <c r="AM123" s="751"/>
      <c r="AN123" s="751"/>
      <c r="AO123" s="768"/>
      <c r="AP123" s="752"/>
      <c r="AQ123" s="85" t="e">
        <f t="shared" ca="1" si="721"/>
        <v>#REF!</v>
      </c>
    </row>
    <row r="124" spans="1:43" outlineLevel="1" x14ac:dyDescent="0.25">
      <c r="A124" s="18">
        <f t="shared" si="735"/>
        <v>5</v>
      </c>
      <c r="B124" s="252"/>
      <c r="C124" s="763" t="s">
        <v>69</v>
      </c>
      <c r="D124" s="32" t="e">
        <f t="shared" ref="D124" ca="1" si="795">SUMPRODUCT((MONTH(DatesS)=$A124)*(OFFSET(DatesS,,INDEX(ColS,MATCH($C124,Param,0)))&lt;&gt;0))</f>
        <v>#REF!</v>
      </c>
      <c r="E124" s="134" t="e">
        <f t="shared" ref="E124" ca="1" si="796">SUMPRODUCT((MONTH(DatesS)=$A124)*(OFFSET(DatesS,,INDEX(ColS,MATCH($C124,Param,0)))))</f>
        <v>#REF!</v>
      </c>
      <c r="F124" s="134" t="e">
        <f t="shared" ca="1" si="725"/>
        <v>#REF!</v>
      </c>
      <c r="G124" s="134" t="e">
        <f t="array" aca="1" ref="G124" ca="1">MIN(IF((MONTH(DatesS)=$A124)*(OFFSET(DatesS,,INDEX(ColS,MATCH($C124,Param,0))))&gt;0,OFFSET(DatesS,,INDEX(ColS,MATCH($C124,Param,0)))))</f>
        <v>#REF!</v>
      </c>
      <c r="H124" s="134" t="e">
        <f t="array" aca="1" ref="H124" ca="1">MAX(IF((MONTH(DatesS)=$A124)*(OFFSET(DatesS,,INDEX(ColS,MATCH($C124,Param,0))))&gt;0,OFFSET(DatesS,,INDEX(ColS,MATCH($C124,Param,0)))))</f>
        <v>#REF!</v>
      </c>
      <c r="I124" s="759" t="e">
        <f t="shared" ref="I124" ca="1" si="797">SUMPRODUCT((MONTH(DatesS)=$A124)*(OFFSET(DatesS,,INDEX(ColS,MATCH($C124,Param,0)))&gt;=INDEX(SeuilS,MATCH($C124,Param,0))))</f>
        <v>#REF!</v>
      </c>
      <c r="J124" s="804"/>
      <c r="K124" s="760"/>
      <c r="L124" s="750"/>
      <c r="M124" s="751"/>
      <c r="N124" s="751"/>
      <c r="O124" s="751"/>
      <c r="P124" s="751"/>
      <c r="Q124" s="752"/>
      <c r="R124" s="808"/>
      <c r="S124" s="751"/>
      <c r="T124" s="751"/>
      <c r="U124" s="751"/>
      <c r="V124" s="751"/>
      <c r="W124" s="809"/>
      <c r="X124" s="750"/>
      <c r="Y124" s="751"/>
      <c r="Z124" s="751"/>
      <c r="AA124" s="751"/>
      <c r="AB124" s="751"/>
      <c r="AC124" s="751"/>
      <c r="AD124" s="752"/>
      <c r="AE124" s="32" t="e">
        <f ca="1">SUMPRODUCT((MONTH(DatesUF)=$A124)*(OFFSET(DatesUF,,INDEX(ColUF2,MATCH($C124,Param,0)))&lt;&gt;0))</f>
        <v>#REF!</v>
      </c>
      <c r="AF124" s="134" t="e">
        <f ca="1">SUMPRODUCT((MONTH(DatesUF)=$A124)*(OFFSET(DatesUF,,INDEX(ColUF2,MATCH($C124,Param,0)))))</f>
        <v>#REF!</v>
      </c>
      <c r="AG124" s="134" t="e">
        <f t="shared" ref="AG124" ca="1" si="798">IF(AE124=0,0,AF124/AE124)</f>
        <v>#REF!</v>
      </c>
      <c r="AH124" s="134" t="e">
        <f t="array" aca="1" ref="AH124" ca="1">MIN(IF((MONTH(DatesUF)=$A124)*(OFFSET(DatesUF,,INDEX(ColUF2,MATCH($C124,Param,0))))&gt;0,OFFSET(DatesUF,,INDEX(ColUF2,MATCH($C124,Param,0)))))</f>
        <v>#REF!</v>
      </c>
      <c r="AI124" s="134" t="e">
        <f t="array" aca="1" ref="AI124" ca="1">MAX(IF((MONTH(DatesUF)=$A124)*(OFFSET(DatesUF,,INDEX(ColUF2,MATCH($C124,Param,0))))&gt;0,OFFSET(DatesUF,,INDEX(ColUF2,MATCH($C124,Param,0)))))</f>
        <v>#REF!</v>
      </c>
      <c r="AJ124" s="33" t="e">
        <f t="shared" ref="AJ124" ca="1" si="799">SUMPRODUCT((MONTH(DatesUF)=$A124)*(OFFSET(DatesUF,,INDEX(ColUF2,MATCH($C124,Param,0)))&gt;=INDEX(SeuilUF2,MATCH($C124,Param,0))))</f>
        <v>#REF!</v>
      </c>
      <c r="AK124" s="758" t="e">
        <f ca="1">SUMPRODUCT((MONTH(DatesSH)=$A124)*(OFFSET(DatesSH,,INDEX(ColSH,MATCH($C124,Param,0)))&lt;&gt;0))</f>
        <v>#REF!</v>
      </c>
      <c r="AL124" s="746" t="e">
        <f ca="1">SUMPRODUCT((MONTH(DatesSH)=$A124)*(OFFSET(DatesSH,,INDEX(ColSH,MATCH($C124,Param,0)))))</f>
        <v>#REF!</v>
      </c>
      <c r="AM124" s="746" t="e">
        <f t="shared" ref="AM124" ca="1" si="800">IF(AK124=0,0,AL124/AK124)</f>
        <v>#REF!</v>
      </c>
      <c r="AN124" s="746" t="e">
        <f t="array" aca="1" ref="AN124" ca="1">MIN(IF((MONTH(DatesSH)=$A124)*(OFFSET(DatesSH,,INDEX(ColSH,MATCH($C124,Param,0))))&gt;0,OFFSET(DatesSH,,INDEX(ColSH,MATCH($C124,Param,0)))))</f>
        <v>#REF!</v>
      </c>
      <c r="AO124" s="762" t="e">
        <f t="array" aca="1" ref="AO124" ca="1">MAX(IF((MONTH(DatesSH)=$A124)*(OFFSET(DatesSH,,INDEX(ColSH,MATCH($C124,Param,0))))&gt;0,OFFSET(DatesSH,,INDEX(ColSH,MATCH($C124,Param,0)))))</f>
        <v>#REF!</v>
      </c>
      <c r="AP124" s="761" t="e">
        <f ca="1">SUMPRODUCT((MONTH(DatesSH)=$A124)*(OFFSET(DatesSH,,INDEX(ColSH,MATCH($C124,Param,0)))&gt;=INDEX(SeuilSH,MATCH($C124,Param,0))))</f>
        <v>#REF!</v>
      </c>
      <c r="AQ124" s="85" t="e">
        <f t="shared" ca="1" si="721"/>
        <v>#REF!</v>
      </c>
    </row>
    <row r="125" spans="1:43" outlineLevel="1" x14ac:dyDescent="0.25">
      <c r="A125" s="18">
        <f t="shared" si="735"/>
        <v>5</v>
      </c>
      <c r="B125" s="252"/>
      <c r="C125" s="763" t="s">
        <v>26</v>
      </c>
      <c r="D125" s="32" t="e">
        <f t="shared" ref="D125" ca="1" si="801">SUMPRODUCT((MONTH(DatesS)=$A125)*(OFFSET(DatesS,,INDEX(ColS,MATCH($C125,Param,0)))&lt;&gt;0))</f>
        <v>#REF!</v>
      </c>
      <c r="E125" s="134" t="e">
        <f t="shared" ref="E125" ca="1" si="802">SUMPRODUCT((MONTH(DatesS)=$A125)*(OFFSET(DatesS,,INDEX(ColS,MATCH($C125,Param,0)))))</f>
        <v>#REF!</v>
      </c>
      <c r="F125" s="134" t="e">
        <f t="shared" ca="1" si="725"/>
        <v>#REF!</v>
      </c>
      <c r="G125" s="134" t="e">
        <f t="array" aca="1" ref="G125" ca="1">MIN(IF((MONTH(DatesS)=$A125)*(OFFSET(DatesS,,INDEX(ColS,MATCH($C125,Param,0))))&gt;0,OFFSET(DatesS,,INDEX(ColS,MATCH($C125,Param,0)))))</f>
        <v>#REF!</v>
      </c>
      <c r="H125" s="134" t="e">
        <f t="array" aca="1" ref="H125" ca="1">MAX(IF((MONTH(DatesS)=$A125)*(OFFSET(DatesS,,INDEX(ColS,MATCH($C125,Param,0))))&gt;0,OFFSET(DatesS,,INDEX(ColS,MATCH($C125,Param,0)))))</f>
        <v>#REF!</v>
      </c>
      <c r="I125" s="759" t="e">
        <f t="shared" ref="I125" ca="1" si="803">SUMPRODUCT((MONTH(DatesS)=$A125)*(OFFSET(DatesS,,INDEX(ColS,MATCH($C125,Param,0)))&gt;=INDEX(SeuilS,MATCH($C125,Param,0))))</f>
        <v>#REF!</v>
      </c>
      <c r="J125" s="804"/>
      <c r="K125" s="760"/>
      <c r="L125" s="32">
        <f t="shared" ref="L125" ca="1" si="804">SUMPRODUCT((MONTH(DatesD)=$A125)*(OFFSET(DatesD,,INDEX(ColD1,MATCH($C125,Param,0)))&lt;&gt;0))</f>
        <v>5</v>
      </c>
      <c r="M125" s="134">
        <f t="shared" ref="M125" ca="1" si="805">SUMPRODUCT((MONTH(DatesD)=$A125)*(OFFSET(DatesD,,INDEX(ColD1,MATCH($C125,Param,0)))))</f>
        <v>321.79999999999995</v>
      </c>
      <c r="N125" s="134">
        <f t="shared" ref="N125:N133" ca="1" si="806">IF(L125=0,0,M125/L125)</f>
        <v>64.359999999999985</v>
      </c>
      <c r="O125" s="134">
        <f t="array" aca="1" ref="O125" ca="1">MIN(IF((MONTH(DatesD)=$A125)*(OFFSET(DatesD,,INDEX(ColD1,MATCH($C125,Param,0))))&gt;0,OFFSET(DatesD,,INDEX(ColD1,MATCH($C125,Param,0)))))</f>
        <v>4.9000000000000004</v>
      </c>
      <c r="P125" s="134">
        <f t="array" aca="1" ref="P125" ca="1">MAX(IF((MONTH(DatesD)=$A125)*(OFFSET(DatesD,,INDEX(ColD1,MATCH($C125,Param,0))))&gt;0,OFFSET(DatesD,,INDEX(ColD1,MATCH($C125,Param,0)))))</f>
        <v>140</v>
      </c>
      <c r="Q125" s="33">
        <f t="shared" ref="Q125" ca="1" si="807">SUMPRODUCT((MONTH(DatesD)=$A125)*(OFFSET(DatesD,,INDEX(ColD1,MATCH($C125,Param,0)))&gt;=INDEX(SeuilD1,MATCH($C125,Param,0))))</f>
        <v>3</v>
      </c>
      <c r="R125" s="32">
        <f t="shared" ref="R125" ca="1" si="808">SUMPRODUCT((MONTH(DatesD)=$A125)*(OFFSET(DatesD,,INDEX(ColD2,MATCH($C125,Param,0)))&lt;&gt;0))</f>
        <v>5</v>
      </c>
      <c r="S125" s="134">
        <f t="shared" ref="S125" ca="1" si="809">SUMPRODUCT((MONTH(DatesD)=$A125)*(OFFSET(DatesD,,INDEX(ColD2,MATCH($C125,Param,0)))))</f>
        <v>4.7</v>
      </c>
      <c r="T125" s="134">
        <f t="shared" ref="T125:T133" ca="1" si="810">IF(R125=0,0,S125/R125)</f>
        <v>0.94000000000000006</v>
      </c>
      <c r="U125" s="134">
        <f t="array" aca="1" ref="U125" ca="1">MIN(IF((MONTH(DatesD)=$A125)*(OFFSET(DatesD,,INDEX(ColD2,MATCH($C125,Param,0))))&gt;0,OFFSET(DatesD,,INDEX(ColD2,MATCH($C125,Param,0)))))</f>
        <v>0.36</v>
      </c>
      <c r="V125" s="134">
        <f t="array" aca="1" ref="V125" ca="1">MAX(IF((MONTH(DatesD)=$A125)*(OFFSET(DatesD,,INDEX(ColD2,MATCH($C125,Param,0))))&gt;0,OFFSET(DatesD,,INDEX(ColD2,MATCH($C125,Param,0)))))</f>
        <v>1.3</v>
      </c>
      <c r="W125" s="33">
        <f t="shared" ref="W125" ca="1" si="811">SUMPRODUCT((MONTH(DatesD)=$A125)*(OFFSET(DatesD,,INDEX(ColD2,MATCH($C125,Param,0)))&gt;=INDEX(SeuilD2,MATCH($C125,Param,0))))</f>
        <v>0</v>
      </c>
      <c r="X125" s="750"/>
      <c r="Y125" s="751"/>
      <c r="Z125" s="751"/>
      <c r="AA125" s="751"/>
      <c r="AB125" s="751"/>
      <c r="AC125" s="751"/>
      <c r="AD125" s="752"/>
      <c r="AE125" s="808"/>
      <c r="AF125" s="751"/>
      <c r="AG125" s="751"/>
      <c r="AH125" s="751"/>
      <c r="AI125" s="768"/>
      <c r="AJ125" s="809"/>
      <c r="AK125" s="750"/>
      <c r="AL125" s="751"/>
      <c r="AM125" s="751"/>
      <c r="AN125" s="751"/>
      <c r="AO125" s="768"/>
      <c r="AP125" s="752"/>
      <c r="AQ125" s="85" t="e">
        <f t="shared" ca="1" si="721"/>
        <v>#REF!</v>
      </c>
    </row>
    <row r="126" spans="1:43" outlineLevel="1" x14ac:dyDescent="0.25">
      <c r="A126" s="18">
        <f t="shared" si="735"/>
        <v>5</v>
      </c>
      <c r="B126" s="252"/>
      <c r="C126" s="763" t="s">
        <v>64</v>
      </c>
      <c r="D126" s="32" t="e">
        <f t="shared" ref="D126" ca="1" si="812">SUMPRODUCT((MONTH(DatesS)=$A126)*(OFFSET(DatesS,,INDEX(ColS,MATCH($C126,Param,0)))&lt;&gt;0))</f>
        <v>#REF!</v>
      </c>
      <c r="E126" s="134" t="e">
        <f t="shared" ref="E126" ca="1" si="813">SUMPRODUCT((MONTH(DatesS)=$A126)*(OFFSET(DatesS,,INDEX(ColS,MATCH($C126,Param,0)))))</f>
        <v>#REF!</v>
      </c>
      <c r="F126" s="134" t="e">
        <f t="shared" ca="1" si="725"/>
        <v>#REF!</v>
      </c>
      <c r="G126" s="134" t="e">
        <f t="array" aca="1" ref="G126" ca="1">MIN(IF((MONTH(DatesS)=$A126)*(OFFSET(DatesS,,INDEX(ColS,MATCH($C126,Param,0))))&gt;0,OFFSET(DatesS,,INDEX(ColS,MATCH($C126,Param,0)))))</f>
        <v>#REF!</v>
      </c>
      <c r="H126" s="134" t="e">
        <f t="array" aca="1" ref="H126" ca="1">MAX(IF((MONTH(DatesS)=$A126)*(OFFSET(DatesS,,INDEX(ColS,MATCH($C126,Param,0))))&gt;0,OFFSET(DatesS,,INDEX(ColS,MATCH($C126,Param,0)))))</f>
        <v>#REF!</v>
      </c>
      <c r="I126" s="759" t="e">
        <f t="shared" ref="I126" ca="1" si="814">SUMPRODUCT((MONTH(DatesS)=$A126)*(OFFSET(DatesS,,INDEX(ColS,MATCH($C126,Param,0)))&gt;=INDEX(SeuilS,MATCH($C126,Param,0))))</f>
        <v>#REF!</v>
      </c>
      <c r="J126" s="804"/>
      <c r="K126" s="760"/>
      <c r="L126" s="32">
        <f t="shared" ref="L126" ca="1" si="815">SUMPRODUCT((MONTH(DatesD)=$A126)*(OFFSET(DatesD,,INDEX(ColD1,MATCH($C126,Param,0)))&lt;&gt;0))</f>
        <v>5</v>
      </c>
      <c r="M126" s="134">
        <f t="shared" ref="M126" ca="1" si="816">SUMPRODUCT((MONTH(DatesD)=$A126)*(OFFSET(DatesD,,INDEX(ColD1,MATCH($C126,Param,0)))))</f>
        <v>0.75</v>
      </c>
      <c r="N126" s="134">
        <f t="shared" ca="1" si="806"/>
        <v>0.15</v>
      </c>
      <c r="O126" s="134">
        <f t="array" aca="1" ref="O126" ca="1">MIN(IF((MONTH(DatesD)=$A126)*(OFFSET(DatesD,,INDEX(ColD1,MATCH($C126,Param,0))))&gt;0,OFFSET(DatesD,,INDEX(ColD1,MATCH($C126,Param,0)))))</f>
        <v>0.06</v>
      </c>
      <c r="P126" s="134">
        <f t="array" aca="1" ref="P126" ca="1">MAX(IF((MONTH(DatesD)=$A126)*(OFFSET(DatesD,,INDEX(ColD1,MATCH($C126,Param,0))))&gt;0,OFFSET(DatesD,,INDEX(ColD1,MATCH($C126,Param,0)))))</f>
        <v>0.3</v>
      </c>
      <c r="Q126" s="33">
        <f t="shared" ref="Q126" ca="1" si="817">SUMPRODUCT((MONTH(DatesD)=$A126)*(OFFSET(DatesD,,INDEX(ColD1,MATCH($C126,Param,0)))&gt;=INDEX(SeuilD1,MATCH($C126,Param,0))))</f>
        <v>0</v>
      </c>
      <c r="R126" s="32">
        <f t="shared" ref="R126" ca="1" si="818">SUMPRODUCT((MONTH(DatesD)=$A126)*(OFFSET(DatesD,,INDEX(ColD2,MATCH($C126,Param,0)))&lt;&gt;0))</f>
        <v>5</v>
      </c>
      <c r="S126" s="134">
        <f t="shared" ref="S126" ca="1" si="819">SUMPRODUCT((MONTH(DatesD)=$A126)*(OFFSET(DatesD,,INDEX(ColD2,MATCH($C126,Param,0)))))</f>
        <v>0.3</v>
      </c>
      <c r="T126" s="134">
        <f t="shared" ca="1" si="810"/>
        <v>0.06</v>
      </c>
      <c r="U126" s="134">
        <f t="array" aca="1" ref="U126" ca="1">MIN(IF((MONTH(DatesD)=$A126)*(OFFSET(DatesD,,INDEX(ColD2,MATCH($C126,Param,0))))&gt;0,OFFSET(DatesD,,INDEX(ColD2,MATCH($C126,Param,0)))))</f>
        <v>0.06</v>
      </c>
      <c r="V126" s="134">
        <f t="array" aca="1" ref="V126" ca="1">MAX(IF((MONTH(DatesD)=$A126)*(OFFSET(DatesD,,INDEX(ColD2,MATCH($C126,Param,0))))&gt;0,OFFSET(DatesD,,INDEX(ColD2,MATCH($C126,Param,0)))))</f>
        <v>0.06</v>
      </c>
      <c r="W126" s="33">
        <f t="shared" ref="W126" ca="1" si="820">SUMPRODUCT((MONTH(DatesD)=$A126)*(OFFSET(DatesD,,INDEX(ColD2,MATCH($C126,Param,0)))&gt;=INDEX(SeuilD2,MATCH($C126,Param,0))))</f>
        <v>0</v>
      </c>
      <c r="X126" s="750"/>
      <c r="Y126" s="751"/>
      <c r="Z126" s="751"/>
      <c r="AA126" s="751"/>
      <c r="AB126" s="751"/>
      <c r="AC126" s="751"/>
      <c r="AD126" s="752"/>
      <c r="AE126" s="808"/>
      <c r="AF126" s="751"/>
      <c r="AG126" s="751"/>
      <c r="AH126" s="751"/>
      <c r="AI126" s="768"/>
      <c r="AJ126" s="809"/>
      <c r="AK126" s="750"/>
      <c r="AL126" s="751"/>
      <c r="AM126" s="751"/>
      <c r="AN126" s="751"/>
      <c r="AO126" s="768"/>
      <c r="AP126" s="752"/>
      <c r="AQ126" s="85" t="e">
        <f t="shared" ca="1" si="721"/>
        <v>#REF!</v>
      </c>
    </row>
    <row r="127" spans="1:43" outlineLevel="1" x14ac:dyDescent="0.25">
      <c r="A127" s="18">
        <f t="shared" si="735"/>
        <v>5</v>
      </c>
      <c r="B127" s="252"/>
      <c r="C127" s="763" t="s">
        <v>65</v>
      </c>
      <c r="D127" s="32" t="e">
        <f t="shared" ref="D127" ca="1" si="821">SUMPRODUCT((MONTH(DatesS)=$A127)*(OFFSET(DatesS,,INDEX(ColS,MATCH($C127,Param,0)))&lt;&gt;0))</f>
        <v>#REF!</v>
      </c>
      <c r="E127" s="134" t="e">
        <f t="shared" ref="E127" ca="1" si="822">SUMPRODUCT((MONTH(DatesS)=$A127)*(OFFSET(DatesS,,INDEX(ColS,MATCH($C127,Param,0)))))</f>
        <v>#REF!</v>
      </c>
      <c r="F127" s="134" t="e">
        <f t="shared" ca="1" si="725"/>
        <v>#REF!</v>
      </c>
      <c r="G127" s="134" t="e">
        <f t="array" aca="1" ref="G127" ca="1">MIN(IF((MONTH(DatesS)=$A127)*(OFFSET(DatesS,,INDEX(ColS,MATCH($C127,Param,0))))&gt;0,OFFSET(DatesS,,INDEX(ColS,MATCH($C127,Param,0)))))</f>
        <v>#REF!</v>
      </c>
      <c r="H127" s="134" t="e">
        <f t="array" aca="1" ref="H127" ca="1">MAX(IF((MONTH(DatesS)=$A127)*(OFFSET(DatesS,,INDEX(ColS,MATCH($C127,Param,0))))&gt;0,OFFSET(DatesS,,INDEX(ColS,MATCH($C127,Param,0)))))</f>
        <v>#REF!</v>
      </c>
      <c r="I127" s="759" t="e">
        <f t="shared" ref="I127" ca="1" si="823">SUMPRODUCT((MONTH(DatesS)=$A127)*(OFFSET(DatesS,,INDEX(ColS,MATCH($C127,Param,0)))&gt;=INDEX(SeuilS,MATCH($C127,Param,0))))</f>
        <v>#REF!</v>
      </c>
      <c r="J127" s="804"/>
      <c r="K127" s="760"/>
      <c r="L127" s="32">
        <f t="shared" ref="L127" ca="1" si="824">SUMPRODUCT((MONTH(DatesD)=$A127)*(OFFSET(DatesD,,INDEX(ColD1,MATCH($C127,Param,0)))&lt;&gt;0))</f>
        <v>27</v>
      </c>
      <c r="M127" s="134">
        <f t="shared" ref="M127" ca="1" si="825">SUMPRODUCT((MONTH(DatesD)=$A127)*(OFFSET(DatesD,,INDEX(ColD1,MATCH($C127,Param,0)))))</f>
        <v>0.27000000000000007</v>
      </c>
      <c r="N127" s="134">
        <f t="shared" ca="1" si="806"/>
        <v>1.0000000000000002E-2</v>
      </c>
      <c r="O127" s="134">
        <f t="array" aca="1" ref="O127" ca="1">MIN(IF((MONTH(DatesD)=$A127)*(OFFSET(DatesD,,INDEX(ColD1,MATCH($C127,Param,0))))&gt;0,OFFSET(DatesD,,INDEX(ColD1,MATCH($C127,Param,0)))))</f>
        <v>0.01</v>
      </c>
      <c r="P127" s="134">
        <f t="array" aca="1" ref="P127" ca="1">MAX(IF((MONTH(DatesD)=$A127)*(OFFSET(DatesD,,INDEX(ColD1,MATCH($C127,Param,0))))&gt;0,OFFSET(DatesD,,INDEX(ColD1,MATCH($C127,Param,0)))))</f>
        <v>0.01</v>
      </c>
      <c r="Q127" s="33">
        <f t="shared" ref="Q127" ca="1" si="826">SUMPRODUCT((MONTH(DatesD)=$A127)*(OFFSET(DatesD,,INDEX(ColD1,MATCH($C127,Param,0)))&gt;=INDEX(SeuilD1,MATCH($C127,Param,0))))</f>
        <v>0</v>
      </c>
      <c r="R127" s="32">
        <f t="shared" ref="R127" ca="1" si="827">SUMPRODUCT((MONTH(DatesD)=$A127)*(OFFSET(DatesD,,INDEX(ColD2,MATCH($C127,Param,0)))&lt;&gt;0))</f>
        <v>27</v>
      </c>
      <c r="S127" s="134">
        <f t="shared" ref="S127" ca="1" si="828">SUMPRODUCT((MONTH(DatesD)=$A127)*(OFFSET(DatesD,,INDEX(ColD2,MATCH($C127,Param,0)))))</f>
        <v>0.27000000000000007</v>
      </c>
      <c r="T127" s="134">
        <f t="shared" ca="1" si="810"/>
        <v>1.0000000000000002E-2</v>
      </c>
      <c r="U127" s="134">
        <f t="array" aca="1" ref="U127" ca="1">MIN(IF((MONTH(DatesD)=$A127)*(OFFSET(DatesD,,INDEX(ColD2,MATCH($C127,Param,0))))&gt;0,OFFSET(DatesD,,INDEX(ColD2,MATCH($C127,Param,0)))))</f>
        <v>0.01</v>
      </c>
      <c r="V127" s="134">
        <f t="array" aca="1" ref="V127" ca="1">MAX(IF((MONTH(DatesD)=$A127)*(OFFSET(DatesD,,INDEX(ColD2,MATCH($C127,Param,0))))&gt;0,OFFSET(DatesD,,INDEX(ColD2,MATCH($C127,Param,0)))))</f>
        <v>0.01</v>
      </c>
      <c r="W127" s="33">
        <f t="shared" ref="W127" ca="1" si="829">SUMPRODUCT((MONTH(DatesD)=$A127)*(OFFSET(DatesD,,INDEX(ColD2,MATCH($C127,Param,0)))&gt;=INDEX(SeuilD2,MATCH($C127,Param,0))))</f>
        <v>0</v>
      </c>
      <c r="X127" s="750"/>
      <c r="Y127" s="751"/>
      <c r="Z127" s="751"/>
      <c r="AA127" s="751"/>
      <c r="AB127" s="751"/>
      <c r="AC127" s="751"/>
      <c r="AD127" s="752"/>
      <c r="AE127" s="808"/>
      <c r="AF127" s="751"/>
      <c r="AG127" s="751"/>
      <c r="AH127" s="751"/>
      <c r="AI127" s="768"/>
      <c r="AJ127" s="809"/>
      <c r="AK127" s="750"/>
      <c r="AL127" s="751"/>
      <c r="AM127" s="751"/>
      <c r="AN127" s="751"/>
      <c r="AO127" s="768"/>
      <c r="AP127" s="752"/>
      <c r="AQ127" s="85" t="e">
        <f t="shared" ca="1" si="721"/>
        <v>#REF!</v>
      </c>
    </row>
    <row r="128" spans="1:43" outlineLevel="1" x14ac:dyDescent="0.25">
      <c r="A128" s="18">
        <f t="shared" si="735"/>
        <v>5</v>
      </c>
      <c r="B128" s="252"/>
      <c r="C128" s="763" t="s">
        <v>24</v>
      </c>
      <c r="D128" s="32" t="e">
        <f t="shared" ref="D128" ca="1" si="830">SUMPRODUCT((MONTH(DatesS)=$A128)*(OFFSET(DatesS,,INDEX(ColS,MATCH($C128,Param,0)))&lt;&gt;0))</f>
        <v>#REF!</v>
      </c>
      <c r="E128" s="134" t="e">
        <f t="shared" ref="E128" ca="1" si="831">SUMPRODUCT((MONTH(DatesS)=$A128)*(OFFSET(DatesS,,INDEX(ColS,MATCH($C128,Param,0)))))</f>
        <v>#REF!</v>
      </c>
      <c r="F128" s="134" t="e">
        <f t="shared" ca="1" si="725"/>
        <v>#REF!</v>
      </c>
      <c r="G128" s="134" t="e">
        <f t="array" aca="1" ref="G128" ca="1">MIN(IF((MONTH(DatesS)=$A128)*(OFFSET(DatesS,,INDEX(ColS,MATCH($C128,Param,0))))&gt;0,OFFSET(DatesS,,INDEX(ColS,MATCH($C128,Param,0)))))</f>
        <v>#REF!</v>
      </c>
      <c r="H128" s="134" t="e">
        <f t="array" aca="1" ref="H128" ca="1">MAX(IF((MONTH(DatesS)=$A128)*(OFFSET(DatesS,,INDEX(ColS,MATCH($C128,Param,0))))&gt;0,OFFSET(DatesS,,INDEX(ColS,MATCH($C128,Param,0)))))</f>
        <v>#REF!</v>
      </c>
      <c r="I128" s="759" t="e">
        <f t="shared" ref="I128" ca="1" si="832">SUMPRODUCT((MONTH(DatesS)=$A128)*(OFFSET(DatesS,,INDEX(ColS,MATCH($C128,Param,0)))&gt;=INDEX(SeuilS,MATCH($C128,Param,0))))</f>
        <v>#REF!</v>
      </c>
      <c r="J128" s="804"/>
      <c r="K128" s="760"/>
      <c r="L128" s="32">
        <f t="shared" ref="L128" ca="1" si="833">SUMPRODUCT((MONTH(DatesD)=$A128)*(OFFSET(DatesD,,INDEX(ColD1,MATCH($C128,Param,0)))&lt;&gt;0))</f>
        <v>5</v>
      </c>
      <c r="M128" s="134">
        <f t="shared" ref="M128" ca="1" si="834">SUMPRODUCT((MONTH(DatesD)=$A128)*(OFFSET(DatesD,,INDEX(ColD1,MATCH($C128,Param,0)))))</f>
        <v>4.32</v>
      </c>
      <c r="N128" s="134">
        <f t="shared" ca="1" si="806"/>
        <v>0.8640000000000001</v>
      </c>
      <c r="O128" s="134">
        <f t="array" aca="1" ref="O128" ca="1">MIN(IF((MONTH(DatesD)=$A128)*(OFFSET(DatesD,,INDEX(ColD1,MATCH($C128,Param,0))))&gt;0,OFFSET(DatesD,,INDEX(ColD1,MATCH($C128,Param,0)))))</f>
        <v>0.3</v>
      </c>
      <c r="P128" s="134">
        <f t="array" aca="1" ref="P128" ca="1">MAX(IF((MONTH(DatesD)=$A128)*(OFFSET(DatesD,,INDEX(ColD1,MATCH($C128,Param,0))))&gt;0,OFFSET(DatesD,,INDEX(ColD1,MATCH($C128,Param,0)))))</f>
        <v>1.28</v>
      </c>
      <c r="Q128" s="33">
        <f t="shared" ref="Q128" ca="1" si="835">SUMPRODUCT((MONTH(DatesD)=$A128)*(OFFSET(DatesD,,INDEX(ColD1,MATCH($C128,Param,0)))&gt;=INDEX(SeuilD1,MATCH($C128,Param,0))))</f>
        <v>0</v>
      </c>
      <c r="R128" s="32">
        <f t="shared" ref="R128" ca="1" si="836">SUMPRODUCT((MONTH(DatesD)=$A128)*(OFFSET(DatesD,,INDEX(ColD2,MATCH($C128,Param,0)))&lt;&gt;0))</f>
        <v>5</v>
      </c>
      <c r="S128" s="134">
        <f t="shared" ref="S128" ca="1" si="837">SUMPRODUCT((MONTH(DatesD)=$A128)*(OFFSET(DatesD,,INDEX(ColD2,MATCH($C128,Param,0)))))</f>
        <v>0.94000000000000006</v>
      </c>
      <c r="T128" s="134">
        <f t="shared" ca="1" si="810"/>
        <v>0.188</v>
      </c>
      <c r="U128" s="134">
        <f t="array" aca="1" ref="U128" ca="1">MIN(IF((MONTH(DatesD)=$A128)*(OFFSET(DatesD,,INDEX(ColD2,MATCH($C128,Param,0))))&gt;0,OFFSET(DatesD,,INDEX(ColD2,MATCH($C128,Param,0)))))</f>
        <v>0.15</v>
      </c>
      <c r="V128" s="134">
        <f t="array" aca="1" ref="V128" ca="1">MAX(IF((MONTH(DatesD)=$A128)*(OFFSET(DatesD,,INDEX(ColD2,MATCH($C128,Param,0))))&gt;0,OFFSET(DatesD,,INDEX(ColD2,MATCH($C128,Param,0)))))</f>
        <v>0.23</v>
      </c>
      <c r="W128" s="33">
        <f t="shared" ref="W128" ca="1" si="838">SUMPRODUCT((MONTH(DatesD)=$A128)*(OFFSET(DatesD,,INDEX(ColD2,MATCH($C128,Param,0)))&gt;=INDEX(SeuilD2,MATCH($C128,Param,0))))</f>
        <v>0</v>
      </c>
      <c r="X128" s="750"/>
      <c r="Y128" s="751"/>
      <c r="Z128" s="751"/>
      <c r="AA128" s="751"/>
      <c r="AB128" s="751"/>
      <c r="AC128" s="751"/>
      <c r="AD128" s="752"/>
      <c r="AE128" s="808"/>
      <c r="AF128" s="751"/>
      <c r="AG128" s="751"/>
      <c r="AH128" s="751"/>
      <c r="AI128" s="768"/>
      <c r="AJ128" s="809"/>
      <c r="AK128" s="750"/>
      <c r="AL128" s="751"/>
      <c r="AM128" s="751"/>
      <c r="AN128" s="751"/>
      <c r="AO128" s="768"/>
      <c r="AP128" s="752"/>
      <c r="AQ128" s="85" t="e">
        <f t="shared" ca="1" si="721"/>
        <v>#REF!</v>
      </c>
    </row>
    <row r="129" spans="1:43" outlineLevel="1" x14ac:dyDescent="0.25">
      <c r="A129" s="18">
        <f t="shared" si="735"/>
        <v>5</v>
      </c>
      <c r="B129" s="252"/>
      <c r="C129" s="763" t="s">
        <v>20</v>
      </c>
      <c r="D129" s="32" t="e">
        <f t="shared" ref="D129" ca="1" si="839">SUMPRODUCT((MONTH(DatesS)=$A129)*(OFFSET(DatesS,,INDEX(ColS,MATCH($C129,Param,0)))&lt;&gt;0))</f>
        <v>#REF!</v>
      </c>
      <c r="E129" s="134" t="e">
        <f t="shared" ref="E129" ca="1" si="840">SUMPRODUCT((MONTH(DatesS)=$A129)*(OFFSET(DatesS,,INDEX(ColS,MATCH($C129,Param,0)))))</f>
        <v>#REF!</v>
      </c>
      <c r="F129" s="134" t="e">
        <f t="shared" ca="1" si="725"/>
        <v>#REF!</v>
      </c>
      <c r="G129" s="134" t="e">
        <f t="array" aca="1" ref="G129" ca="1">MIN(IF((MONTH(DatesS)=$A129)*(OFFSET(DatesS,,INDEX(ColS,MATCH($C129,Param,0))))&gt;0,OFFSET(DatesS,,INDEX(ColS,MATCH($C129,Param,0)))))</f>
        <v>#REF!</v>
      </c>
      <c r="H129" s="134" t="e">
        <f t="array" aca="1" ref="H129" ca="1">MAX(IF((MONTH(DatesS)=$A129)*(OFFSET(DatesS,,INDEX(ColS,MATCH($C129,Param,0))))&gt;0,OFFSET(DatesS,,INDEX(ColS,MATCH($C129,Param,0)))))</f>
        <v>#REF!</v>
      </c>
      <c r="I129" s="759" t="e">
        <f t="shared" ref="I129" ca="1" si="841">SUMPRODUCT((MONTH(DatesS)=$A129)*(OFFSET(DatesS,,INDEX(ColS,MATCH($C129,Param,0)))&gt;=INDEX(SeuilS,MATCH($C129,Param,0))))</f>
        <v>#REF!</v>
      </c>
      <c r="J129" s="804"/>
      <c r="K129" s="760"/>
      <c r="L129" s="32">
        <f t="shared" ref="L129" ca="1" si="842">SUMPRODUCT((MONTH(DatesD)=$A129)*(OFFSET(DatesD,,INDEX(ColD1,MATCH($C129,Param,0)))&lt;&gt;0))</f>
        <v>5</v>
      </c>
      <c r="M129" s="134">
        <f t="shared" ref="M129" ca="1" si="843">SUMPRODUCT((MONTH(DatesD)=$A129)*(OFFSET(DatesD,,INDEX(ColD1,MATCH($C129,Param,0)))))</f>
        <v>703.5</v>
      </c>
      <c r="N129" s="134">
        <f t="shared" ca="1" si="806"/>
        <v>140.69999999999999</v>
      </c>
      <c r="O129" s="134">
        <f t="array" aca="1" ref="O129" ca="1">MIN(IF((MONTH(DatesD)=$A129)*(OFFSET(DatesD,,INDEX(ColD1,MATCH($C129,Param,0))))&gt;0,OFFSET(DatesD,,INDEX(ColD1,MATCH($C129,Param,0)))))</f>
        <v>45.1</v>
      </c>
      <c r="P129" s="134">
        <f t="array" aca="1" ref="P129" ca="1">MAX(IF((MONTH(DatesD)=$A129)*(OFFSET(DatesD,,INDEX(ColD1,MATCH($C129,Param,0))))&gt;0,OFFSET(DatesD,,INDEX(ColD1,MATCH($C129,Param,0)))))</f>
        <v>232</v>
      </c>
      <c r="Q129" s="33">
        <f t="shared" ref="Q129" ca="1" si="844">SUMPRODUCT((MONTH(DatesD)=$A129)*(OFFSET(DatesD,,INDEX(ColD1,MATCH($C129,Param,0)))&gt;=INDEX(SeuilD1,MATCH($C129,Param,0))))</f>
        <v>3</v>
      </c>
      <c r="R129" s="32">
        <f t="shared" ref="R129" ca="1" si="845">SUMPRODUCT((MONTH(DatesD)=$A129)*(OFFSET(DatesD,,INDEX(ColD2,MATCH($C129,Param,0)))&lt;&gt;0))</f>
        <v>5</v>
      </c>
      <c r="S129" s="134">
        <f t="shared" ref="S129" ca="1" si="846">SUMPRODUCT((MONTH(DatesD)=$A129)*(OFFSET(DatesD,,INDEX(ColD2,MATCH($C129,Param,0)))))</f>
        <v>1.5</v>
      </c>
      <c r="T129" s="134">
        <f t="shared" ca="1" si="810"/>
        <v>0.3</v>
      </c>
      <c r="U129" s="134">
        <f t="array" aca="1" ref="U129" ca="1">MIN(IF((MONTH(DatesD)=$A129)*(OFFSET(DatesD,,INDEX(ColD2,MATCH($C129,Param,0))))&gt;0,OFFSET(DatesD,,INDEX(ColD2,MATCH($C129,Param,0)))))</f>
        <v>0.2</v>
      </c>
      <c r="V129" s="134">
        <f t="array" aca="1" ref="V129" ca="1">MAX(IF((MONTH(DatesD)=$A129)*(OFFSET(DatesD,,INDEX(ColD2,MATCH($C129,Param,0))))&gt;0,OFFSET(DatesD,,INDEX(ColD2,MATCH($C129,Param,0)))))</f>
        <v>0.7</v>
      </c>
      <c r="W129" s="33">
        <f t="shared" ref="W129" ca="1" si="847">SUMPRODUCT((MONTH(DatesD)=$A129)*(OFFSET(DatesD,,INDEX(ColD2,MATCH($C129,Param,0)))&gt;=INDEX(SeuilD2,MATCH($C129,Param,0))))</f>
        <v>0</v>
      </c>
      <c r="X129" s="750"/>
      <c r="Y129" s="751"/>
      <c r="Z129" s="751"/>
      <c r="AA129" s="751"/>
      <c r="AB129" s="751"/>
      <c r="AC129" s="751"/>
      <c r="AD129" s="752"/>
      <c r="AE129" s="808"/>
      <c r="AF129" s="751"/>
      <c r="AG129" s="751"/>
      <c r="AH129" s="751"/>
      <c r="AI129" s="768"/>
      <c r="AJ129" s="809"/>
      <c r="AK129" s="750"/>
      <c r="AL129" s="751"/>
      <c r="AM129" s="751"/>
      <c r="AN129" s="751"/>
      <c r="AO129" s="768"/>
      <c r="AP129" s="752"/>
      <c r="AQ129" s="85" t="e">
        <f t="shared" ca="1" si="721"/>
        <v>#REF!</v>
      </c>
    </row>
    <row r="130" spans="1:43" outlineLevel="1" x14ac:dyDescent="0.25">
      <c r="A130" s="18">
        <f t="shared" si="735"/>
        <v>5</v>
      </c>
      <c r="B130" s="252"/>
      <c r="C130" s="763" t="s">
        <v>23</v>
      </c>
      <c r="D130" s="32" t="e">
        <f t="shared" ref="D130" ca="1" si="848">SUMPRODUCT((MONTH(DatesS)=$A130)*(OFFSET(DatesS,,INDEX(ColS,MATCH($C130,Param,0)))&lt;&gt;0))</f>
        <v>#REF!</v>
      </c>
      <c r="E130" s="134" t="e">
        <f t="shared" ref="E130" ca="1" si="849">SUMPRODUCT((MONTH(DatesS)=$A130)*(OFFSET(DatesS,,INDEX(ColS,MATCH($C130,Param,0)))))</f>
        <v>#REF!</v>
      </c>
      <c r="F130" s="134" t="e">
        <f t="shared" ca="1" si="725"/>
        <v>#REF!</v>
      </c>
      <c r="G130" s="134" t="e">
        <f t="array" aca="1" ref="G130" ca="1">MIN(IF((MONTH(DatesS)=$A130)*(OFFSET(DatesS,,INDEX(ColS,MATCH($C130,Param,0))))&gt;0,OFFSET(DatesS,,INDEX(ColS,MATCH($C130,Param,0)))))</f>
        <v>#REF!</v>
      </c>
      <c r="H130" s="134" t="e">
        <f t="array" aca="1" ref="H130" ca="1">MAX(IF((MONTH(DatesS)=$A130)*(OFFSET(DatesS,,INDEX(ColS,MATCH($C130,Param,0))))&gt;0,OFFSET(DatesS,,INDEX(ColS,MATCH($C130,Param,0)))))</f>
        <v>#REF!</v>
      </c>
      <c r="I130" s="759" t="e">
        <f t="shared" ref="I130" ca="1" si="850">SUMPRODUCT((MONTH(DatesS)=$A130)*(OFFSET(DatesS,,INDEX(ColS,MATCH($C130,Param,0)))&gt;=INDEX(SeuilS,MATCH($C130,Param,0))))</f>
        <v>#REF!</v>
      </c>
      <c r="J130" s="804"/>
      <c r="K130" s="760"/>
      <c r="L130" s="32">
        <f t="shared" ref="L130" ca="1" si="851">SUMPRODUCT((MONTH(DatesD)=$A130)*(OFFSET(DatesD,,INDEX(ColD1,MATCH($C130,Param,0)))&lt;&gt;0))</f>
        <v>5</v>
      </c>
      <c r="M130" s="134">
        <f t="shared" ref="M130" ca="1" si="852">SUMPRODUCT((MONTH(DatesD)=$A130)*(OFFSET(DatesD,,INDEX(ColD1,MATCH($C130,Param,0)))))</f>
        <v>92.550000000000011</v>
      </c>
      <c r="N130" s="134">
        <f t="shared" ca="1" si="806"/>
        <v>18.510000000000002</v>
      </c>
      <c r="O130" s="134">
        <f t="array" aca="1" ref="O130" ca="1">MIN(IF((MONTH(DatesD)=$A130)*(OFFSET(DatesD,,INDEX(ColD1,MATCH($C130,Param,0))))&gt;0,OFFSET(DatesD,,INDEX(ColD1,MATCH($C130,Param,0)))))</f>
        <v>3.95</v>
      </c>
      <c r="P130" s="134">
        <f t="array" aca="1" ref="P130" ca="1">MAX(IF((MONTH(DatesD)=$A130)*(OFFSET(DatesD,,INDEX(ColD1,MATCH($C130,Param,0))))&gt;0,OFFSET(DatesD,,INDEX(ColD1,MATCH($C130,Param,0)))))</f>
        <v>31.1</v>
      </c>
      <c r="Q130" s="33">
        <f t="shared" ref="Q130" ca="1" si="853">SUMPRODUCT((MONTH(DatesD)=$A130)*(OFFSET(DatesD,,INDEX(ColD1,MATCH($C130,Param,0)))&gt;=INDEX(SeuilD1,MATCH($C130,Param,0))))</f>
        <v>0</v>
      </c>
      <c r="R130" s="32">
        <f t="shared" ref="R130" ca="1" si="854">SUMPRODUCT((MONTH(DatesD)=$A130)*(OFFSET(DatesD,,INDEX(ColD2,MATCH($C130,Param,0)))&lt;&gt;0))</f>
        <v>4</v>
      </c>
      <c r="S130" s="134">
        <f t="shared" ref="S130" ca="1" si="855">SUMPRODUCT((MONTH(DatesD)=$A130)*(OFFSET(DatesD,,INDEX(ColD2,MATCH($C130,Param,0)))))</f>
        <v>0.61799999999999999</v>
      </c>
      <c r="T130" s="134">
        <f t="shared" ca="1" si="810"/>
        <v>0.1545</v>
      </c>
      <c r="U130" s="134">
        <f t="array" aca="1" ref="U130" ca="1">MIN(IF((MONTH(DatesD)=$A130)*(OFFSET(DatesD,,INDEX(ColD2,MATCH($C130,Param,0))))&gt;0,OFFSET(DatesD,,INDEX(ColD2,MATCH($C130,Param,0)))))</f>
        <v>0.14000000000000001</v>
      </c>
      <c r="V130" s="134">
        <f t="array" aca="1" ref="V130" ca="1">MAX(IF((MONTH(DatesD)=$A130)*(OFFSET(DatesD,,INDEX(ColD2,MATCH($C130,Param,0))))&gt;0,OFFSET(DatesD,,INDEX(ColD2,MATCH($C130,Param,0)))))</f>
        <v>0.16600000000000001</v>
      </c>
      <c r="W130" s="33">
        <f t="shared" ref="W130" ca="1" si="856">SUMPRODUCT((MONTH(DatesD)=$A130)*(OFFSET(DatesD,,INDEX(ColD2,MATCH($C130,Param,0)))&gt;=INDEX(SeuilD2,MATCH($C130,Param,0))))</f>
        <v>0</v>
      </c>
      <c r="X130" s="750"/>
      <c r="Y130" s="751"/>
      <c r="Z130" s="751"/>
      <c r="AA130" s="751"/>
      <c r="AB130" s="751"/>
      <c r="AC130" s="751"/>
      <c r="AD130" s="752"/>
      <c r="AE130" s="808"/>
      <c r="AF130" s="751"/>
      <c r="AG130" s="751"/>
      <c r="AH130" s="751"/>
      <c r="AI130" s="768"/>
      <c r="AJ130" s="809"/>
      <c r="AK130" s="750"/>
      <c r="AL130" s="751"/>
      <c r="AM130" s="751"/>
      <c r="AN130" s="751"/>
      <c r="AO130" s="768"/>
      <c r="AP130" s="752"/>
      <c r="AQ130" s="85" t="e">
        <f t="shared" ca="1" si="721"/>
        <v>#REF!</v>
      </c>
    </row>
    <row r="131" spans="1:43" outlineLevel="1" x14ac:dyDescent="0.25">
      <c r="A131" s="18">
        <f t="shared" si="735"/>
        <v>5</v>
      </c>
      <c r="B131" s="252"/>
      <c r="C131" s="763" t="s">
        <v>21</v>
      </c>
      <c r="D131" s="32" t="e">
        <f t="shared" ref="D131" ca="1" si="857">SUMPRODUCT((MONTH(DatesS)=$A131)*(OFFSET(DatesS,,INDEX(ColS,MATCH($C131,Param,0)))&lt;&gt;0))</f>
        <v>#REF!</v>
      </c>
      <c r="E131" s="134" t="e">
        <f t="shared" ref="E131" ca="1" si="858">SUMPRODUCT((MONTH(DatesS)=$A131)*(OFFSET(DatesS,,INDEX(ColS,MATCH($C131,Param,0)))))</f>
        <v>#REF!</v>
      </c>
      <c r="F131" s="134" t="e">
        <f t="shared" ca="1" si="725"/>
        <v>#REF!</v>
      </c>
      <c r="G131" s="134" t="e">
        <f t="array" aca="1" ref="G131" ca="1">MIN(IF((MONTH(DatesS)=$A131)*(OFFSET(DatesS,,INDEX(ColS,MATCH($C131,Param,0))))&gt;0,OFFSET(DatesS,,INDEX(ColS,MATCH($C131,Param,0)))))</f>
        <v>#REF!</v>
      </c>
      <c r="H131" s="134" t="e">
        <f t="array" aca="1" ref="H131" ca="1">MAX(IF((MONTH(DatesS)=$A131)*(OFFSET(DatesS,,INDEX(ColS,MATCH($C131,Param,0))))&gt;0,OFFSET(DatesS,,INDEX(ColS,MATCH($C131,Param,0)))))</f>
        <v>#REF!</v>
      </c>
      <c r="I131" s="759" t="e">
        <f t="shared" ref="I131" ca="1" si="859">SUMPRODUCT((MONTH(DatesS)=$A131)*(OFFSET(DatesS,,INDEX(ColS,MATCH($C131,Param,0)))&gt;=INDEX(SeuilS,MATCH($C131,Param,0))))</f>
        <v>#REF!</v>
      </c>
      <c r="J131" s="804"/>
      <c r="K131" s="760"/>
      <c r="L131" s="32">
        <f t="shared" ref="L131" ca="1" si="860">SUMPRODUCT((MONTH(DatesD)=$A131)*(OFFSET(DatesD,,INDEX(ColD1,MATCH($C131,Param,0)))&lt;&gt;0))</f>
        <v>5</v>
      </c>
      <c r="M131" s="134">
        <f t="shared" ref="M131" ca="1" si="861">SUMPRODUCT((MONTH(DatesD)=$A131)*(OFFSET(DatesD,,INDEX(ColD1,MATCH($C131,Param,0)))))</f>
        <v>17.100000000000001</v>
      </c>
      <c r="N131" s="134">
        <f t="shared" ca="1" si="806"/>
        <v>3.4200000000000004</v>
      </c>
      <c r="O131" s="134">
        <f t="array" aca="1" ref="O131" ca="1">MIN(IF((MONTH(DatesD)=$A131)*(OFFSET(DatesD,,INDEX(ColD1,MATCH($C131,Param,0))))&gt;0,OFFSET(DatesD,,INDEX(ColD1,MATCH($C131,Param,0)))))</f>
        <v>1.35</v>
      </c>
      <c r="P131" s="134">
        <f t="array" aca="1" ref="P131" ca="1">MAX(IF((MONTH(DatesD)=$A131)*(OFFSET(DatesD,,INDEX(ColD1,MATCH($C131,Param,0))))&gt;0,OFFSET(DatesD,,INDEX(ColD1,MATCH($C131,Param,0)))))</f>
        <v>5.4</v>
      </c>
      <c r="Q131" s="33">
        <f t="shared" ref="Q131" ca="1" si="862">SUMPRODUCT((MONTH(DatesD)=$A131)*(OFFSET(DatesD,,INDEX(ColD1,MATCH($C131,Param,0)))&gt;=INDEX(SeuilD1,MATCH($C131,Param,0))))</f>
        <v>0</v>
      </c>
      <c r="R131" s="32">
        <f t="shared" ref="R131" ca="1" si="863">SUMPRODUCT((MONTH(DatesD)=$A131)*(OFFSET(DatesD,,INDEX(ColD2,MATCH($C131,Param,0)))&lt;&gt;0))</f>
        <v>4</v>
      </c>
      <c r="S131" s="134">
        <f t="shared" ref="S131" ca="1" si="864">SUMPRODUCT((MONTH(DatesD)=$A131)*(OFFSET(DatesD,,INDEX(ColD2,MATCH($C131,Param,0)))))</f>
        <v>0.71</v>
      </c>
      <c r="T131" s="134">
        <f t="shared" ca="1" si="810"/>
        <v>0.17749999999999999</v>
      </c>
      <c r="U131" s="134">
        <f t="array" aca="1" ref="U131" ca="1">MIN(IF((MONTH(DatesD)=$A131)*(OFFSET(DatesD,,INDEX(ColD2,MATCH($C131,Param,0))))&gt;0,OFFSET(DatesD,,INDEX(ColD2,MATCH($C131,Param,0)))))</f>
        <v>7.0000000000000007E-2</v>
      </c>
      <c r="V131" s="134">
        <f t="array" aca="1" ref="V131" ca="1">MAX(IF((MONTH(DatesD)=$A131)*(OFFSET(DatesD,,INDEX(ColD2,MATCH($C131,Param,0))))&gt;0,OFFSET(DatesD,,INDEX(ColD2,MATCH($C131,Param,0)))))</f>
        <v>0.25</v>
      </c>
      <c r="W131" s="33">
        <f t="shared" ref="W131" ca="1" si="865">SUMPRODUCT((MONTH(DatesD)=$A131)*(OFFSET(DatesD,,INDEX(ColD2,MATCH($C131,Param,0)))&gt;=INDEX(SeuilD2,MATCH($C131,Param,0))))</f>
        <v>0</v>
      </c>
      <c r="X131" s="750"/>
      <c r="Y131" s="751"/>
      <c r="Z131" s="751"/>
      <c r="AA131" s="751"/>
      <c r="AB131" s="751"/>
      <c r="AC131" s="751"/>
      <c r="AD131" s="752"/>
      <c r="AE131" s="808"/>
      <c r="AF131" s="751"/>
      <c r="AG131" s="751"/>
      <c r="AH131" s="751"/>
      <c r="AI131" s="768"/>
      <c r="AJ131" s="809"/>
      <c r="AK131" s="750"/>
      <c r="AL131" s="751"/>
      <c r="AM131" s="751"/>
      <c r="AN131" s="751"/>
      <c r="AO131" s="768"/>
      <c r="AP131" s="752"/>
      <c r="AQ131" s="85" t="e">
        <f t="shared" ca="1" si="721"/>
        <v>#REF!</v>
      </c>
    </row>
    <row r="132" spans="1:43" outlineLevel="1" x14ac:dyDescent="0.25">
      <c r="A132" s="18">
        <f t="shared" si="735"/>
        <v>5</v>
      </c>
      <c r="B132" s="252"/>
      <c r="C132" s="763" t="s">
        <v>25</v>
      </c>
      <c r="D132" s="32" t="e">
        <f t="shared" ref="D132" ca="1" si="866">SUMPRODUCT((MONTH(DatesS)=$A132)*(OFFSET(DatesS,,INDEX(ColS,MATCH($C132,Param,0)))&lt;&gt;0))</f>
        <v>#REF!</v>
      </c>
      <c r="E132" s="134" t="e">
        <f t="shared" ref="E132" ca="1" si="867">SUMPRODUCT((MONTH(DatesS)=$A132)*(OFFSET(DatesS,,INDEX(ColS,MATCH($C132,Param,0)))))</f>
        <v>#REF!</v>
      </c>
      <c r="F132" s="134" t="e">
        <f t="shared" ca="1" si="725"/>
        <v>#REF!</v>
      </c>
      <c r="G132" s="134" t="e">
        <f t="array" aca="1" ref="G132" ca="1">MIN(IF((MONTH(DatesS)=$A132)*(OFFSET(DatesS,,INDEX(ColS,MATCH($C132,Param,0))))&gt;0,OFFSET(DatesS,,INDEX(ColS,MATCH($C132,Param,0)))))</f>
        <v>#REF!</v>
      </c>
      <c r="H132" s="134" t="e">
        <f t="array" aca="1" ref="H132" ca="1">MAX(IF((MONTH(DatesS)=$A132)*(OFFSET(DatesS,,INDEX(ColS,MATCH($C132,Param,0))))&gt;0,OFFSET(DatesS,,INDEX(ColS,MATCH($C132,Param,0)))))</f>
        <v>#REF!</v>
      </c>
      <c r="I132" s="759" t="e">
        <f t="shared" ref="I132" ca="1" si="868">SUMPRODUCT((MONTH(DatesS)=$A132)*(OFFSET(DatesS,,INDEX(ColS,MATCH($C132,Param,0)))&gt;=INDEX(SeuilS,MATCH($C132,Param,0))))</f>
        <v>#REF!</v>
      </c>
      <c r="J132" s="804"/>
      <c r="K132" s="760"/>
      <c r="L132" s="32">
        <f t="shared" ref="L132" ca="1" si="869">SUMPRODUCT((MONTH(DatesD)=$A132)*(OFFSET(DatesD,,INDEX(ColD1,MATCH($C132,Param,0)))&lt;&gt;0))</f>
        <v>5</v>
      </c>
      <c r="M132" s="134">
        <f t="shared" ref="M132" ca="1" si="870">SUMPRODUCT((MONTH(DatesD)=$A132)*(OFFSET(DatesD,,INDEX(ColD1,MATCH($C132,Param,0)))))</f>
        <v>1.19</v>
      </c>
      <c r="N132" s="134">
        <f t="shared" ca="1" si="806"/>
        <v>0.23799999999999999</v>
      </c>
      <c r="O132" s="134">
        <f t="array" aca="1" ref="O132" ca="1">MIN(IF((MONTH(DatesD)=$A132)*(OFFSET(DatesD,,INDEX(ColD1,MATCH($C132,Param,0))))&gt;0,OFFSET(DatesD,,INDEX(ColD1,MATCH($C132,Param,0)))))</f>
        <v>0.06</v>
      </c>
      <c r="P132" s="134">
        <f t="array" aca="1" ref="P132" ca="1">MAX(IF((MONTH(DatesD)=$A132)*(OFFSET(DatesD,,INDEX(ColD1,MATCH($C132,Param,0))))&gt;0,OFFSET(DatesD,,INDEX(ColD1,MATCH($C132,Param,0)))))</f>
        <v>0.35</v>
      </c>
      <c r="Q132" s="33">
        <f t="shared" ref="Q132" ca="1" si="871">SUMPRODUCT((MONTH(DatesD)=$A132)*(OFFSET(DatesD,,INDEX(ColD1,MATCH($C132,Param,0)))&gt;=INDEX(SeuilD1,MATCH($C132,Param,0))))</f>
        <v>3</v>
      </c>
      <c r="R132" s="32">
        <f t="shared" ref="R132" ca="1" si="872">SUMPRODUCT((MONTH(DatesD)=$A132)*(OFFSET(DatesD,,INDEX(ColD2,MATCH($C132,Param,0)))&lt;&gt;0))</f>
        <v>5</v>
      </c>
      <c r="S132" s="134">
        <f t="shared" ref="S132" ca="1" si="873">SUMPRODUCT((MONTH(DatesD)=$A132)*(OFFSET(DatesD,,INDEX(ColD2,MATCH($C132,Param,0)))))</f>
        <v>0.41000000000000003</v>
      </c>
      <c r="T132" s="134">
        <f t="shared" ca="1" si="810"/>
        <v>8.2000000000000003E-2</v>
      </c>
      <c r="U132" s="134">
        <f t="array" aca="1" ref="U132" ca="1">MIN(IF((MONTH(DatesD)=$A132)*(OFFSET(DatesD,,INDEX(ColD2,MATCH($C132,Param,0))))&gt;0,OFFSET(DatesD,,INDEX(ColD2,MATCH($C132,Param,0)))))</f>
        <v>0.06</v>
      </c>
      <c r="V132" s="134">
        <f t="array" aca="1" ref="V132" ca="1">MAX(IF((MONTH(DatesD)=$A132)*(OFFSET(DatesD,,INDEX(ColD2,MATCH($C132,Param,0))))&gt;0,OFFSET(DatesD,,INDEX(ColD2,MATCH($C132,Param,0)))))</f>
        <v>0.14000000000000001</v>
      </c>
      <c r="W132" s="33">
        <f t="shared" ref="W132" ca="1" si="874">SUMPRODUCT((MONTH(DatesD)=$A132)*(OFFSET(DatesD,,INDEX(ColD2,MATCH($C132,Param,0)))&gt;=INDEX(SeuilD2,MATCH($C132,Param,0))))</f>
        <v>0</v>
      </c>
      <c r="X132" s="750"/>
      <c r="Y132" s="751"/>
      <c r="Z132" s="751"/>
      <c r="AA132" s="751"/>
      <c r="AB132" s="751"/>
      <c r="AC132" s="751"/>
      <c r="AD132" s="752"/>
      <c r="AE132" s="808"/>
      <c r="AF132" s="751"/>
      <c r="AG132" s="751"/>
      <c r="AH132" s="751"/>
      <c r="AI132" s="768"/>
      <c r="AJ132" s="809"/>
      <c r="AK132" s="750"/>
      <c r="AL132" s="751"/>
      <c r="AM132" s="751"/>
      <c r="AN132" s="751"/>
      <c r="AO132" s="768"/>
      <c r="AP132" s="752"/>
      <c r="AQ132" s="85" t="e">
        <f t="shared" ca="1" si="721"/>
        <v>#REF!</v>
      </c>
    </row>
    <row r="133" spans="1:43" outlineLevel="1" x14ac:dyDescent="0.25">
      <c r="A133" s="18">
        <f t="shared" si="735"/>
        <v>5</v>
      </c>
      <c r="B133" s="252"/>
      <c r="C133" s="763" t="s">
        <v>22</v>
      </c>
      <c r="D133" s="47" t="e">
        <f t="shared" ref="D133" ca="1" si="875">SUMPRODUCT((MONTH(DatesS)=$A133)*(OFFSET(DatesS,,INDEX(ColS,MATCH($C133,Param,0)))&lt;&gt;0))</f>
        <v>#REF!</v>
      </c>
      <c r="E133" s="135" t="e">
        <f t="shared" ref="E133" ca="1" si="876">SUMPRODUCT((MONTH(DatesS)=$A133)*(OFFSET(DatesS,,INDEX(ColS,MATCH($C133,Param,0)))))</f>
        <v>#REF!</v>
      </c>
      <c r="F133" s="135" t="e">
        <f t="shared" ca="1" si="725"/>
        <v>#REF!</v>
      </c>
      <c r="G133" s="135" t="e">
        <f t="array" aca="1" ref="G133" ca="1">MIN(IF((MONTH(DatesS)=$A133)*(OFFSET(DatesS,,INDEX(ColS,MATCH($C133,Param,0))))&gt;0,OFFSET(DatesS,,INDEX(ColS,MATCH($C133,Param,0)))))</f>
        <v>#REF!</v>
      </c>
      <c r="H133" s="135" t="e">
        <f t="array" aca="1" ref="H133" ca="1">MAX(IF((MONTH(DatesS)=$A133)*(OFFSET(DatesS,,INDEX(ColS,MATCH($C133,Param,0))))&gt;0,OFFSET(DatesS,,INDEX(ColS,MATCH($C133,Param,0)))))</f>
        <v>#REF!</v>
      </c>
      <c r="I133" s="743" t="e">
        <f t="shared" ref="I133" ca="1" si="877">SUMPRODUCT((MONTH(DatesS)=$A133)*(OFFSET(DatesS,,INDEX(ColS,MATCH($C133,Param,0)))&gt;=INDEX(SeuilS,MATCH($C133,Param,0))))</f>
        <v>#REF!</v>
      </c>
      <c r="J133" s="769"/>
      <c r="K133" s="744"/>
      <c r="L133" s="47">
        <f t="shared" ref="L133" ca="1" si="878">SUMPRODUCT((MONTH(DatesD)=$A133)*(OFFSET(DatesD,,INDEX(ColD1,MATCH($C133,Param,0)))&lt;&gt;0))</f>
        <v>4</v>
      </c>
      <c r="M133" s="135">
        <f t="shared" ref="M133" ca="1" si="879">SUMPRODUCT((MONTH(DatesD)=$A133)*(OFFSET(DatesD,,INDEX(ColD1,MATCH($C133,Param,0)))))</f>
        <v>1027</v>
      </c>
      <c r="N133" s="135">
        <f t="shared" ca="1" si="806"/>
        <v>256.75</v>
      </c>
      <c r="O133" s="135">
        <f t="array" aca="1" ref="O133" ca="1">MIN(IF((MONTH(DatesD)=$A133)*(OFFSET(DatesD,,INDEX(ColD1,MATCH($C133,Param,0))))&gt;0,OFFSET(DatesD,,INDEX(ColD1,MATCH($C133,Param,0)))))</f>
        <v>172</v>
      </c>
      <c r="P133" s="135">
        <f t="array" aca="1" ref="P133" ca="1">MAX(IF((MONTH(DatesD)=$A133)*(OFFSET(DatesD,,INDEX(ColD1,MATCH($C133,Param,0))))&gt;0,OFFSET(DatesD,,INDEX(ColD1,MATCH($C133,Param,0)))))</f>
        <v>363</v>
      </c>
      <c r="Q133" s="48">
        <f t="shared" ref="Q133" ca="1" si="880">SUMPRODUCT((MONTH(DatesD)=$A133)*(OFFSET(DatesD,,INDEX(ColD1,MATCH($C133,Param,0)))&gt;=INDEX(SeuilD1,MATCH($C133,Param,0))))</f>
        <v>4</v>
      </c>
      <c r="R133" s="32">
        <f t="shared" ref="R133" ca="1" si="881">SUMPRODUCT((MONTH(DatesD)=$A133)*(OFFSET(DatesD,,INDEX(ColD2,MATCH($C133,Param,0)))&lt;&gt;0))</f>
        <v>6</v>
      </c>
      <c r="S133" s="134">
        <f t="shared" ref="S133" ca="1" si="882">SUMPRODUCT((MONTH(DatesD)=$A133)*(OFFSET(DatesD,,INDEX(ColD2,MATCH($C133,Param,0)))))</f>
        <v>3.7949999999999999</v>
      </c>
      <c r="T133" s="134">
        <f t="shared" ca="1" si="810"/>
        <v>0.63249999999999995</v>
      </c>
      <c r="U133" s="134">
        <f t="array" aca="1" ref="U133" ca="1">MIN(IF((MONTH(DatesD)=$A133)*(OFFSET(DatesD,,INDEX(ColD2,MATCH($C133,Param,0))))&gt;0,OFFSET(DatesD,,INDEX(ColD2,MATCH($C133,Param,0)))))</f>
        <v>0.21</v>
      </c>
      <c r="V133" s="134">
        <f t="array" aca="1" ref="V133" ca="1">MAX(IF((MONTH(DatesD)=$A133)*(OFFSET(DatesD,,INDEX(ColD2,MATCH($C133,Param,0))))&gt;0,OFFSET(DatesD,,INDEX(ColD2,MATCH($C133,Param,0)))))</f>
        <v>0.99</v>
      </c>
      <c r="W133" s="33">
        <f t="shared" ref="W133" ca="1" si="883">SUMPRODUCT((MONTH(DatesD)=$A133)*(OFFSET(DatesD,,INDEX(ColD2,MATCH($C133,Param,0)))&gt;=INDEX(SeuilD2,MATCH($C133,Param,0))))</f>
        <v>0</v>
      </c>
      <c r="X133" s="750"/>
      <c r="Y133" s="751"/>
      <c r="Z133" s="751"/>
      <c r="AA133" s="751"/>
      <c r="AB133" s="751"/>
      <c r="AC133" s="751"/>
      <c r="AD133" s="752"/>
      <c r="AE133" s="808"/>
      <c r="AF133" s="751"/>
      <c r="AG133" s="751"/>
      <c r="AH133" s="751"/>
      <c r="AI133" s="768"/>
      <c r="AJ133" s="809"/>
      <c r="AK133" s="750"/>
      <c r="AL133" s="751"/>
      <c r="AM133" s="751"/>
      <c r="AN133" s="751"/>
      <c r="AO133" s="768"/>
      <c r="AP133" s="752"/>
      <c r="AQ133" s="85" t="e">
        <f t="shared" ca="1" si="721"/>
        <v>#REF!</v>
      </c>
    </row>
    <row r="134" spans="1:43" outlineLevel="1" x14ac:dyDescent="0.25">
      <c r="A134" s="18">
        <f t="shared" si="735"/>
        <v>5</v>
      </c>
      <c r="B134" s="252"/>
      <c r="C134" s="149" t="s">
        <v>47</v>
      </c>
      <c r="D134" s="807" t="e">
        <f t="shared" ref="D134:W134" ca="1" si="884">SUM(D125:D126,D128:D133)</f>
        <v>#REF!</v>
      </c>
      <c r="E134" s="746" t="e">
        <f t="shared" ca="1" si="884"/>
        <v>#REF!</v>
      </c>
      <c r="F134" s="746" t="e">
        <f t="shared" ca="1" si="884"/>
        <v>#REF!</v>
      </c>
      <c r="G134" s="746" t="e">
        <f t="shared" ca="1" si="884"/>
        <v>#REF!</v>
      </c>
      <c r="H134" s="746" t="e">
        <f t="shared" ca="1" si="884"/>
        <v>#REF!</v>
      </c>
      <c r="I134" s="747" t="e">
        <f t="shared" ca="1" si="884"/>
        <v>#REF!</v>
      </c>
      <c r="J134" s="748"/>
      <c r="K134" s="749"/>
      <c r="L134" s="758">
        <f t="shared" ca="1" si="884"/>
        <v>39</v>
      </c>
      <c r="M134" s="746">
        <f t="shared" ca="1" si="884"/>
        <v>2168.21</v>
      </c>
      <c r="N134" s="746">
        <f t="shared" ca="1" si="884"/>
        <v>484.99199999999996</v>
      </c>
      <c r="O134" s="746">
        <f t="shared" ca="1" si="884"/>
        <v>227.72</v>
      </c>
      <c r="P134" s="746">
        <f t="shared" ca="1" si="884"/>
        <v>773.43000000000006</v>
      </c>
      <c r="Q134" s="761">
        <f t="shared" ca="1" si="884"/>
        <v>13</v>
      </c>
      <c r="R134" s="807">
        <f t="shared" ca="1" si="884"/>
        <v>39</v>
      </c>
      <c r="S134" s="746">
        <f t="shared" ca="1" si="884"/>
        <v>12.973000000000001</v>
      </c>
      <c r="T134" s="746">
        <f t="shared" ca="1" si="884"/>
        <v>2.5345</v>
      </c>
      <c r="U134" s="746">
        <f t="shared" ca="1" si="884"/>
        <v>1.25</v>
      </c>
      <c r="V134" s="746">
        <f t="shared" ca="1" si="884"/>
        <v>3.8360000000000003</v>
      </c>
      <c r="W134" s="810">
        <f t="shared" ca="1" si="884"/>
        <v>0</v>
      </c>
      <c r="X134" s="750"/>
      <c r="Y134" s="751"/>
      <c r="Z134" s="751"/>
      <c r="AA134" s="751"/>
      <c r="AB134" s="751"/>
      <c r="AC134" s="751"/>
      <c r="AD134" s="752"/>
      <c r="AE134" s="808"/>
      <c r="AF134" s="751"/>
      <c r="AG134" s="751"/>
      <c r="AH134" s="751"/>
      <c r="AI134" s="768"/>
      <c r="AJ134" s="809"/>
      <c r="AK134" s="750"/>
      <c r="AL134" s="751"/>
      <c r="AM134" s="751"/>
      <c r="AN134" s="751"/>
      <c r="AO134" s="768"/>
      <c r="AP134" s="752"/>
      <c r="AQ134" s="85" t="e">
        <f t="shared" ca="1" si="721"/>
        <v>#REF!</v>
      </c>
    </row>
    <row r="135" spans="1:43" outlineLevel="1" x14ac:dyDescent="0.25">
      <c r="A135" s="18">
        <f t="shared" si="735"/>
        <v>5</v>
      </c>
      <c r="B135" s="252"/>
      <c r="C135" s="770" t="s">
        <v>101</v>
      </c>
      <c r="D135" s="808"/>
      <c r="E135" s="751"/>
      <c r="F135" s="751"/>
      <c r="G135" s="751"/>
      <c r="H135" s="751"/>
      <c r="I135" s="771"/>
      <c r="J135" s="772"/>
      <c r="K135" s="800"/>
      <c r="L135" s="32">
        <f t="shared" ref="L135" ca="1" si="885">SUMPRODUCT((MONTH(DatesD)=$A135)*(OFFSET(DatesD,,INDEX(ColD1,MATCH($C135,Param,0)))&lt;&gt;0))</f>
        <v>31</v>
      </c>
      <c r="M135" s="134">
        <f t="shared" ref="M135" ca="1" si="886">SUMPRODUCT((MONTH(DatesD)=$A135)*(OFFSET(DatesD,,INDEX(ColD1,MATCH($C135,Param,0)))))</f>
        <v>1340316</v>
      </c>
      <c r="N135" s="134">
        <f t="shared" ref="N135" ca="1" si="887">IF(L135=0,0,M135/L135)</f>
        <v>43236</v>
      </c>
      <c r="O135" s="134">
        <f t="array" aca="1" ref="O135" ca="1">MIN(IF((MONTH(DatesD)=$A135)*(OFFSET(DatesD,,INDEX(ColD1,MATCH($C135,Param,0))))&gt;0,OFFSET(DatesD,,INDEX(ColD1,MATCH($C135,Param,0)))))</f>
        <v>43221</v>
      </c>
      <c r="P135" s="134">
        <f t="array" aca="1" ref="P135" ca="1">MAX(IF((MONTH(DatesD)=$A135)*(OFFSET(DatesD,,INDEX(ColD1,MATCH($C135,Param,0))))&gt;0,OFFSET(DatesD,,INDEX(ColD1,MATCH($C135,Param,0)))))</f>
        <v>43251</v>
      </c>
      <c r="Q135" s="33">
        <f t="shared" ref="Q135" ca="1" si="888">SUMPRODUCT((MONTH(DatesD)=$A135)*(OFFSET(DatesD,,INDEX(ColD1,MATCH($C135,Param,0)))&gt;=INDEX(SeuilD1,MATCH($C135,Param,0))))</f>
        <v>31</v>
      </c>
      <c r="R135" s="161">
        <f ca="1">SUMPRODUCT((MONTH(DatesD)=$A135)*(OFFSET(DatesD,,INDEX(ColD2,MATCH($C135,Param,0)))&lt;&gt;0))</f>
        <v>27</v>
      </c>
      <c r="S135" s="134">
        <f t="shared" ref="S135" ca="1" si="889">SUMPRODUCT((MONTH(DatesD)=$A135)*(OFFSET(DatesD,,INDEX(ColD2,MATCH($C135,Param,0)))))</f>
        <v>2331.6114406095362</v>
      </c>
      <c r="T135" s="134">
        <f t="shared" ref="T135:T137" ca="1" si="890">IF(R135=0,0,S135/R135)</f>
        <v>86.355979281834678</v>
      </c>
      <c r="U135" s="162">
        <f t="array" aca="1" ref="U135" ca="1">MIN(IF((MONTH(DatesD)=$A135)*(OFFSET(DatesD,,INDEX(ColD2,MATCH($C135,Param,0))))&gt;0,OFFSET(DatesD,,INDEX(ColD2,MATCH($C135,Param,0)))))</f>
        <v>63.655462184873947</v>
      </c>
      <c r="V135" s="134">
        <f t="array" aca="1" ref="V135" ca="1">MAX(IF((MONTH(DatesD)=$A135)*(OFFSET(DatesD,,INDEX(ColD2,MATCH($C135,Param,0))))&gt;0,OFFSET(DatesD,,INDEX(ColD2,MATCH($C135,Param,0)))))</f>
        <v>96.110015340784571</v>
      </c>
      <c r="W135" s="33">
        <f t="shared" ref="W135" ca="1" si="891">SUMPRODUCT((MONTH(DatesD)=$A135)*(OFFSET(DatesD,,INDEX(ColD2,MATCH($C135,Param,0)))&gt;=INDEX(SeuilD2,MATCH($C135,Param,0))))</f>
        <v>0</v>
      </c>
      <c r="X135" s="750"/>
      <c r="Y135" s="751"/>
      <c r="Z135" s="751"/>
      <c r="AA135" s="751"/>
      <c r="AB135" s="751"/>
      <c r="AC135" s="751"/>
      <c r="AD135" s="752"/>
      <c r="AE135" s="161" t="e">
        <f ca="1">SUMPRODUCT((MONTH(DatesUF)=$A135)*(OFFSET(DatesUF,,INDEX(ColUF2,MATCH($C135,Param,0)))&lt;&gt;0))</f>
        <v>#REF!</v>
      </c>
      <c r="AF135" s="134" t="e">
        <f ca="1">SUMPRODUCT((MONTH(DatesUF)=$A135)*(OFFSET(DatesUF,,INDEX(ColUF2,MATCH($C135,Param,0)))))</f>
        <v>#REF!</v>
      </c>
      <c r="AG135" s="134" t="e">
        <f t="shared" ref="AG135:AG137" ca="1" si="892">IF(AE135=0,0,AF135/AE135)</f>
        <v>#REF!</v>
      </c>
      <c r="AH135" s="134" t="e">
        <f t="array" aca="1" ref="AH135" ca="1">MIN(IF((MONTH(DatesUF)=$A135)*(OFFSET(DatesUF,,INDEX(ColUF2,MATCH($C135,Param,0))))&gt;0,OFFSET(DatesUF,,INDEX(ColUF2,MATCH($C135,Param,0)))))</f>
        <v>#REF!</v>
      </c>
      <c r="AI135" s="134" t="e">
        <f t="array" aca="1" ref="AI135" ca="1">MAX(IF((MONTH(DatesUF)=$A135)*(OFFSET(DatesUF,,INDEX(ColUF2,MATCH($C135,Param,0))))&gt;0,OFFSET(DatesUF,,INDEX(ColUF2,MATCH($C135,Param,0)))))</f>
        <v>#REF!</v>
      </c>
      <c r="AJ135" s="33" t="e">
        <f ca="1">SUMPRODUCT((MONTH(DatesUF)=$A135)*(OFFSET(DatesUF,,INDEX(ColUF2,MATCH($C135,Param,0)))&gt;=INDEX(SeuilUF2,MATCH($C135,Param,0))))</f>
        <v>#REF!</v>
      </c>
      <c r="AK135" s="750"/>
      <c r="AL135" s="751"/>
      <c r="AM135" s="751"/>
      <c r="AN135" s="751"/>
      <c r="AO135" s="768"/>
      <c r="AP135" s="752"/>
      <c r="AQ135" s="85"/>
    </row>
    <row r="136" spans="1:43" outlineLevel="1" x14ac:dyDescent="0.25">
      <c r="A136" s="18">
        <f t="shared" si="735"/>
        <v>5</v>
      </c>
      <c r="B136" s="252"/>
      <c r="C136" s="773" t="s">
        <v>102</v>
      </c>
      <c r="D136" s="808"/>
      <c r="E136" s="751"/>
      <c r="F136" s="751"/>
      <c r="G136" s="751"/>
      <c r="H136" s="751"/>
      <c r="I136" s="771"/>
      <c r="J136" s="774"/>
      <c r="K136" s="801"/>
      <c r="L136" s="750"/>
      <c r="M136" s="751"/>
      <c r="N136" s="751"/>
      <c r="O136" s="751"/>
      <c r="P136" s="751"/>
      <c r="Q136" s="752"/>
      <c r="R136" s="811">
        <f t="shared" ref="R136" ca="1" si="893">SUMPRODUCT((MONTH(DatesD)=$A136)*(OFFSET(DatesD,,INDEX(ColD2,MATCH($C136,Param,0)))&lt;&gt;0))</f>
        <v>27</v>
      </c>
      <c r="S136" s="746">
        <f t="shared" ref="S136" ca="1" si="894">SUMPRODUCT((MONTH(DatesD)=$A136)*(OFFSET(DatesD,,INDEX(ColD2,MATCH($C136,Param,0)))))</f>
        <v>2682.3112478238872</v>
      </c>
      <c r="T136" s="746">
        <f t="shared" ca="1" si="890"/>
        <v>99.344861030514338</v>
      </c>
      <c r="U136" s="775">
        <f t="array" aca="1" ref="U136" ca="1">MIN(IF((MONTH(DatesD)=$A136)*(OFFSET(DatesD,,INDEX(ColD2,MATCH($C136,Param,0))))&gt;0,OFFSET(DatesD,,INDEX(ColD2,MATCH($C136,Param,0)))))</f>
        <v>98.223171382808331</v>
      </c>
      <c r="V136" s="746">
        <f t="array" aca="1" ref="V136" ca="1">MAX(IF((MONTH(DatesD)=$A136)*(OFFSET(DatesD,,INDEX(ColD2,MATCH($C136,Param,0))))&gt;0,OFFSET(DatesD,,INDEX(ColD2,MATCH($C136,Param,0)))))</f>
        <v>99.811217510259922</v>
      </c>
      <c r="W136" s="810">
        <f t="shared" ref="W136" ca="1" si="895">SUMPRODUCT((MONTH(DatesD)=$A136)*(OFFSET(DatesD,,INDEX(ColD2,MATCH($C136,Param,0)))&gt;=INDEX(SeuilD2,MATCH($C136,Param,0))))</f>
        <v>0</v>
      </c>
      <c r="X136" s="750"/>
      <c r="Y136" s="751"/>
      <c r="Z136" s="751"/>
      <c r="AA136" s="751"/>
      <c r="AB136" s="751"/>
      <c r="AC136" s="751"/>
      <c r="AD136" s="752"/>
      <c r="AE136" s="161" t="e">
        <f ca="1">SUMPRODUCT((MONTH(DatesUF)=$A136)*(OFFSET(DatesUF,,INDEX(ColUF2,MATCH($C136,Param,0)))&lt;&gt;0))</f>
        <v>#REF!</v>
      </c>
      <c r="AF136" s="134" t="e">
        <f ca="1">SUMPRODUCT((MONTH(DatesUF)=$A136)*(OFFSET(DatesUF,,INDEX(ColUF2,MATCH($C136,Param,0)))))</f>
        <v>#REF!</v>
      </c>
      <c r="AG136" s="134" t="e">
        <f t="shared" ca="1" si="892"/>
        <v>#REF!</v>
      </c>
      <c r="AH136" s="134" t="e">
        <f t="array" aca="1" ref="AH136" ca="1">MIN(IF((MONTH(DatesUF)=$A136)*(OFFSET(DatesUF,,INDEX(ColUF2,MATCH($C136,Param,0))))&gt;0,OFFSET(DatesUF,,INDEX(ColUF2,MATCH($C136,Param,0)))))</f>
        <v>#REF!</v>
      </c>
      <c r="AI136" s="134" t="e">
        <f t="array" aca="1" ref="AI136" ca="1">MAX(IF((MONTH(DatesUF)=$A136)*(OFFSET(DatesUF,,INDEX(ColUF2,MATCH($C136,Param,0))))&gt;0,OFFSET(DatesUF,,INDEX(ColUF2,MATCH($C136,Param,0)))))</f>
        <v>#REF!</v>
      </c>
      <c r="AJ136" s="33" t="e">
        <f ca="1">SUMPRODUCT((MONTH(DatesUF)=$A136)*(OFFSET(DatesUF,,INDEX(ColUF2,MATCH($C136,Param,0)))&gt;=INDEX(SeuilUF2,MATCH($C136,Param,0))))</f>
        <v>#REF!</v>
      </c>
      <c r="AK136" s="750"/>
      <c r="AL136" s="751"/>
      <c r="AM136" s="751"/>
      <c r="AN136" s="751"/>
      <c r="AO136" s="768"/>
      <c r="AP136" s="752"/>
      <c r="AQ136" s="85"/>
    </row>
    <row r="137" spans="1:43" ht="15.75" outlineLevel="1" thickBot="1" x14ac:dyDescent="0.3">
      <c r="A137" s="18">
        <f t="shared" si="735"/>
        <v>5</v>
      </c>
      <c r="B137" s="253"/>
      <c r="C137" s="156" t="s">
        <v>129</v>
      </c>
      <c r="D137" s="157"/>
      <c r="E137" s="158"/>
      <c r="F137" s="158"/>
      <c r="G137" s="158"/>
      <c r="H137" s="158"/>
      <c r="I137" s="776"/>
      <c r="J137" s="777"/>
      <c r="K137" s="802"/>
      <c r="L137" s="157"/>
      <c r="M137" s="158"/>
      <c r="N137" s="158"/>
      <c r="O137" s="158"/>
      <c r="P137" s="158"/>
      <c r="Q137" s="159"/>
      <c r="R137" s="812">
        <f t="shared" ref="R137" ca="1" si="896">SUMPRODUCT((MONTH(DatesD)=$A137)*(OFFSET(DatesD,,INDEX(ColD2,MATCH($C137,Param,0)))&lt;&gt;0))</f>
        <v>27</v>
      </c>
      <c r="S137" s="813">
        <f t="shared" ref="S137" ca="1" si="897">SUMPRODUCT((MONTH(DatesD)=$A137)*(OFFSET(DatesD,,INDEX(ColD2,MATCH($C137,Param,0)))))</f>
        <v>2678.3011363178975</v>
      </c>
      <c r="T137" s="813">
        <f t="shared" ca="1" si="890"/>
        <v>99.196338382144347</v>
      </c>
      <c r="U137" s="814">
        <f t="array" aca="1" ref="U137" ca="1">MIN(IF((MONTH(DatesD)=$A137)*(OFFSET(DatesD,,INDEX(ColD2,MATCH($C137,Param,0))))&gt;0,OFFSET(DatesD,,INDEX(ColD2,MATCH($C137,Param,0)))))</f>
        <v>94.078260869565227</v>
      </c>
      <c r="V137" s="813">
        <f t="array" aca="1" ref="V137" ca="1">MAX(IF((MONTH(DatesD)=$A137)*(OFFSET(DatesD,,INDEX(ColD2,MATCH($C137,Param,0))))&gt;0,OFFSET(DatesD,,INDEX(ColD2,MATCH($C137,Param,0)))))</f>
        <v>99.862654320987659</v>
      </c>
      <c r="W137" s="815">
        <f t="shared" ref="W137" ca="1" si="898">SUMPRODUCT((MONTH(DatesD)=$A137)*(OFFSET(DatesD,,INDEX(ColD2,MATCH($C137,Param,0)))&gt;=INDEX(SeuilD2,MATCH($C137,Param,0))))</f>
        <v>0</v>
      </c>
      <c r="X137" s="157"/>
      <c r="Y137" s="158"/>
      <c r="Z137" s="158"/>
      <c r="AA137" s="158"/>
      <c r="AB137" s="158"/>
      <c r="AC137" s="158"/>
      <c r="AD137" s="159"/>
      <c r="AE137" s="812" t="e">
        <f ca="1">SUMPRODUCT((MONTH(DatesUF)=$A137)*(OFFSET(DatesUF,,INDEX(ColUF2,MATCH($C137,Param,0)))&lt;&gt;0))</f>
        <v>#REF!</v>
      </c>
      <c r="AF137" s="813" t="e">
        <f ca="1">SUMPRODUCT((MONTH(DatesUF)=$A137)*(OFFSET(DatesUF,,INDEX(ColUF2,MATCH($C137,Param,0)))))</f>
        <v>#REF!</v>
      </c>
      <c r="AG137" s="813" t="e">
        <f t="shared" ca="1" si="892"/>
        <v>#REF!</v>
      </c>
      <c r="AH137" s="813" t="e">
        <f t="array" aca="1" ref="AH137" ca="1">MIN(IF((MONTH(DatesUF)=$A137)*(OFFSET(DatesUF,,INDEX(ColUF2,MATCH($C137,Param,0))))&gt;0,OFFSET(DatesUF,,INDEX(ColUF2,MATCH($C137,Param,0)))))</f>
        <v>#REF!</v>
      </c>
      <c r="AI137" s="813" t="e">
        <f t="array" aca="1" ref="AI137" ca="1">MAX(IF((MONTH(DatesUF)=$A137)*(OFFSET(DatesUF,,INDEX(ColUF2,MATCH($C137,Param,0))))&gt;0,OFFSET(DatesUF,,INDEX(ColUF2,MATCH($C137,Param,0)))))</f>
        <v>#REF!</v>
      </c>
      <c r="AJ137" s="815" t="e">
        <f ca="1">SUMPRODUCT((MONTH(DatesUF)=$A137)*(OFFSET(DatesUF,,INDEX(ColUF2,MATCH($C137,Param,0)))&gt;=INDEX(SeuilUF2,MATCH($C137,Param,0))))</f>
        <v>#REF!</v>
      </c>
      <c r="AK137" s="157"/>
      <c r="AL137" s="158"/>
      <c r="AM137" s="158"/>
      <c r="AN137" s="158"/>
      <c r="AO137" s="158"/>
      <c r="AP137" s="159"/>
      <c r="AQ137" s="85"/>
    </row>
    <row r="138" spans="1:43" ht="15.75" thickBot="1" x14ac:dyDescent="0.3">
      <c r="B138" s="248">
        <f t="shared" ref="B138" si="899">DATE($C$4,A113,1)</f>
        <v>42856</v>
      </c>
      <c r="C138" s="249"/>
      <c r="D138" s="803"/>
      <c r="E138" s="803"/>
      <c r="F138" s="805"/>
      <c r="G138" s="803"/>
      <c r="H138" s="803"/>
      <c r="I138" s="803"/>
      <c r="J138" s="803"/>
      <c r="K138" s="803"/>
      <c r="L138" s="249"/>
      <c r="M138" s="249"/>
      <c r="N138" s="249"/>
      <c r="O138" s="249"/>
      <c r="P138" s="249"/>
      <c r="Q138" s="249"/>
      <c r="R138" s="249"/>
      <c r="S138" s="249"/>
      <c r="T138" s="249"/>
      <c r="U138" s="249"/>
      <c r="V138" s="249"/>
      <c r="W138" s="249"/>
      <c r="X138" s="249"/>
      <c r="Y138" s="249"/>
      <c r="Z138" s="249"/>
      <c r="AA138" s="249"/>
      <c r="AB138" s="249"/>
      <c r="AC138" s="249"/>
      <c r="AD138" s="249"/>
      <c r="AE138" s="249"/>
      <c r="AF138" s="249"/>
      <c r="AG138" s="249"/>
      <c r="AH138" s="249"/>
      <c r="AI138" s="249"/>
      <c r="AJ138" s="249"/>
      <c r="AK138" s="249"/>
      <c r="AL138" s="249"/>
      <c r="AM138" s="249"/>
      <c r="AN138" s="249"/>
      <c r="AO138" s="249"/>
      <c r="AP138" s="250"/>
      <c r="AQ138" s="85">
        <f t="shared" ref="AQ138:AQ160" si="900">SUM(D138+L138+R138+X138+AE138+AK138)</f>
        <v>0</v>
      </c>
    </row>
    <row r="139" spans="1:43" outlineLevel="2" x14ac:dyDescent="0.25">
      <c r="A139" s="18">
        <v>6</v>
      </c>
      <c r="B139" s="251">
        <f t="shared" ref="B139" si="901">DATE($C$4,A139,1)</f>
        <v>42887</v>
      </c>
      <c r="C139" s="54" t="s">
        <v>2</v>
      </c>
      <c r="D139" s="30" t="e">
        <f t="shared" ref="D139" ca="1" si="902">SUMPRODUCT((MONTH(DatesS)=$A139)*(OFFSET(DatesS,,INDEX(ColS,MATCH($C139,Param,0)))&lt;&gt;0))</f>
        <v>#REF!</v>
      </c>
      <c r="E139" s="133" t="e">
        <f t="shared" ref="E139" ca="1" si="903">SUMPRODUCT((MONTH(DatesS)=$A139)*(OFFSET(DatesS,,INDEX(ColS,MATCH($C139,Param,0)))))</f>
        <v>#REF!</v>
      </c>
      <c r="F139" s="133" t="e">
        <f t="shared" ref="F139:F159" ca="1" si="904">IF(D139=0,0,E139/D139)</f>
        <v>#REF!</v>
      </c>
      <c r="G139" s="133" t="e">
        <f t="array" aca="1" ref="G139" ca="1">MIN(IF((MONTH(DatesS)=$A139)*(OFFSET(DatesS,,INDEX(ColS,MATCH($C139,Param,0))))&gt;0,OFFSET(DatesS,,INDEX(ColS,MATCH($C139,Param,0)))))</f>
        <v>#REF!</v>
      </c>
      <c r="H139" s="133" t="e">
        <f t="array" aca="1" ref="H139" ca="1">MAX(IF((MONTH(DatesS)=$A139)*(OFFSET(DatesS,,INDEX(ColS,MATCH($C139,Param,0))))&gt;0,OFFSET(DatesS,,INDEX(ColS,MATCH($C139,Param,0)))))</f>
        <v>#REF!</v>
      </c>
      <c r="I139" s="798" t="e">
        <f t="shared" ref="I139" ca="1" si="905">SUMPRODUCT((MONTH(DatesS)=$A139)*(OFFSET(DatesS,,INDEX(ColS,MATCH($C139,Param,0)))&gt;=INDEX(SeuilS,MATCH($C139,Param,0))))</f>
        <v>#REF!</v>
      </c>
      <c r="J139" s="806"/>
      <c r="K139" s="799"/>
      <c r="L139" s="32">
        <f t="shared" ref="L139" ca="1" si="906">SUMPRODUCT((MONTH(DatesD)=$A139)*(OFFSET(DatesD,,INDEX(ColD1,MATCH($C139,Param,0)))&lt;&gt;0))</f>
        <v>30</v>
      </c>
      <c r="M139" s="134">
        <f t="shared" ref="M139" ca="1" si="907">SUMPRODUCT((MONTH(DatesD)=$A139)*(OFFSET(DatesD,,INDEX(ColD1,MATCH($C139,Param,0)))))</f>
        <v>22713</v>
      </c>
      <c r="N139" s="134">
        <f t="shared" ref="N139:N146" ca="1" si="908">IF(L139=0,0,M139/L139)</f>
        <v>757.1</v>
      </c>
      <c r="O139" s="134">
        <f t="array" aca="1" ref="O139" ca="1">MIN(IF((MONTH(DatesD)=$A139)*(OFFSET(DatesD,,INDEX(ColD1,MATCH($C139,Param,0))))&gt;0,OFFSET(DatesD,,INDEX(ColD1,MATCH($C139,Param,0)))))</f>
        <v>240</v>
      </c>
      <c r="P139" s="134">
        <f t="array" aca="1" ref="P139" ca="1">MAX(IF((MONTH(DatesD)=$A139)*(OFFSET(DatesD,,INDEX(ColD1,MATCH($C139,Param,0))))&gt;0,OFFSET(DatesD,,INDEX(ColD1,MATCH($C139,Param,0)))))</f>
        <v>927</v>
      </c>
      <c r="Q139" s="759">
        <f t="shared" ref="Q139" ca="1" si="909">SUMPRODUCT((MONTH(DatesD)=$A139)*(OFFSET(DatesD,,INDEX(ColD1,MATCH($C139,Param,0)))&gt;=INDEX(SeuilD1,MATCH($C139,Param,0))))</f>
        <v>0</v>
      </c>
      <c r="R139" s="30">
        <f ca="1">SUMPRODUCT((MONTH(DatesD)=$A139)*(OFFSET(DatesD,,INDEX(ColD2,MATCH($C139,Param,0)))&lt;&gt;0))</f>
        <v>30</v>
      </c>
      <c r="S139" s="133">
        <f ca="1">SUMPRODUCT((MONTH(DatesD)=$A139)*(OFFSET(DatesD,,INDEX(ColD2,MATCH($C139,Param,0)))))</f>
        <v>22713</v>
      </c>
      <c r="T139" s="133">
        <f t="shared" ref="T139:T141" ca="1" si="910">IF(R139=0,0,S139/R139)</f>
        <v>757.1</v>
      </c>
      <c r="U139" s="133">
        <f t="array" aca="1" ref="U139" ca="1">MIN(IF((MONTH(DatesD)=$A139)*(OFFSET(DatesD,,INDEX(ColD2,MATCH($C139,Param,0))))&gt;0,OFFSET(DatesD,,INDEX(ColD2,MATCH($C139,Param,0)))))</f>
        <v>240</v>
      </c>
      <c r="V139" s="133">
        <f t="array" aca="1" ref="V139" ca="1">MAX(IF((MONTH(DatesD)=$A139)*(OFFSET(DatesD,,INDEX(ColD2,MATCH($C139,Param,0))))&gt;0,OFFSET(DatesD,,INDEX(ColD2,MATCH($C139,Param,0)))))</f>
        <v>927</v>
      </c>
      <c r="W139" s="31">
        <f ca="1">SUMPRODUCT((MONTH(DatesD)=$A139)*(OFFSET(DatesD,,INDEX(ColD2,MATCH($C139,Param,0)))&gt;=INDEX(SeuilD2,MATCH($C139,Param,0))))</f>
        <v>0</v>
      </c>
      <c r="X139" s="816" t="e">
        <f ca="1">SUMPRODUCT((MONTH(DatesUF)=$A139)*(OFFSET(DatesUF,,INDEX(ColUF1,MATCH($C139,Param,0)))&lt;&gt;0))</f>
        <v>#REF!</v>
      </c>
      <c r="Y139" s="133" t="e">
        <f ca="1">SUMPRODUCT((MONTH(DatesUF)=$A139)*(OFFSET(DatesUF,,INDEX(ColUF1,MATCH($C139,Param,0)))))</f>
        <v>#REF!</v>
      </c>
      <c r="Z139" s="133"/>
      <c r="AA139" s="133" t="e">
        <f t="shared" ref="AA139" ca="1" si="911">IF(X139=0,0,Y139/X139)</f>
        <v>#REF!</v>
      </c>
      <c r="AB139" s="133" t="e">
        <f t="array" aca="1" ref="AB139" ca="1">MIN(IF((MONTH(DatesUF)=$A139)*(OFFSET(DatesUF,,INDEX(ColUF1,MATCH($C139,Param,0))))&gt;0,OFFSET(DatesUF,,INDEX(ColUF1,MATCH($C139,Param,0)))))</f>
        <v>#REF!</v>
      </c>
      <c r="AC139" s="133" t="e">
        <f t="array" aca="1" ref="AC139" ca="1">MAX(IF((MONTH(DatesUF)=$A139)*(OFFSET(DatesUF,,INDEX(ColUF1,MATCH($C139,Param,0))))&gt;0,OFFSET(DatesUF,,INDEX(ColUF1,MATCH($C139,Param,0)))))</f>
        <v>#REF!</v>
      </c>
      <c r="AD139" s="31" t="e">
        <f ca="1">SUMPRODUCT((MONTH(DatesUF)=$A139)*(OFFSET(DatesUF,,INDEX(ColUF1,MATCH($C139,Param,0)))&gt;=INDEX(SeuilUF1,MATCH($C139,Param,0))))</f>
        <v>#REF!</v>
      </c>
      <c r="AE139" s="30" t="e">
        <f ca="1">SUMPRODUCT((MONTH(DatesUF)=$A139)*(OFFSET(DatesUF,,INDEX(ColUF2,MATCH($C139,Param,0)))&lt;&gt;0))</f>
        <v>#REF!</v>
      </c>
      <c r="AF139" s="133" t="e">
        <f ca="1">SUMPRODUCT((MONTH(DatesUF)=$A139)*(OFFSET(DatesUF,,INDEX(ColUF2,MATCH($C139,Param,0)))))</f>
        <v>#REF!</v>
      </c>
      <c r="AG139" s="133" t="e">
        <f t="shared" ref="AG139" ca="1" si="912">IF(AE139=0,0,AF139/AE139)</f>
        <v>#REF!</v>
      </c>
      <c r="AH139" s="133" t="e">
        <f t="array" aca="1" ref="AH139" ca="1">MIN(IF((MONTH(DatesUF)=$A139)*(OFFSET(DatesUF,,INDEX(ColUF2,MATCH($C139,Param,0))))&gt;0,OFFSET(DatesUF,,INDEX(ColUF2,MATCH($C139,Param,0)))))</f>
        <v>#REF!</v>
      </c>
      <c r="AI139" s="133" t="e">
        <f t="array" aca="1" ref="AI139" ca="1">MAX(IF((MONTH(DatesUF)=$A139)*(OFFSET(DatesUF,,INDEX(ColUF2,MATCH($C139,Param,0))))&gt;0,OFFSET(DatesUF,,INDEX(ColUF2,MATCH($C139,Param,0)))))</f>
        <v>#REF!</v>
      </c>
      <c r="AJ139" s="31" t="e">
        <f ca="1">SUMPRODUCT((MONTH(DatesUF)=$A139)*(OFFSET(DatesUF,,INDEX(ColUF2,MATCH($C139,Param,0)))&gt;=INDEX(SeuilUF2,MATCH($C139,Param,0))))</f>
        <v>#REF!</v>
      </c>
      <c r="AK139" s="30" t="e">
        <f ca="1">SUMPRODUCT((MONTH(DatesSH)=$A139)*(OFFSET(DatesSH,,INDEX(ColSH,MATCH($C139,Param,0)))&lt;&gt;0))</f>
        <v>#REF!</v>
      </c>
      <c r="AL139" s="133" t="e">
        <f ca="1">SUMPRODUCT((MONTH(DatesSH)=$A139)*(OFFSET(DatesSH,,INDEX(ColSH,MATCH($C139,Param,0)))))</f>
        <v>#REF!</v>
      </c>
      <c r="AM139" s="133" t="e">
        <f t="shared" ref="AM139" ca="1" si="913">IF(AK139=0,0,AL139/AK139)</f>
        <v>#REF!</v>
      </c>
      <c r="AN139" s="133" t="e">
        <f t="array" aca="1" ref="AN139" ca="1">MIN(IF((MONTH(DatesSH)=$A139)*(OFFSET(DatesSH,,INDEX(ColSH,MATCH($C139,Param,0))))&gt;0,OFFSET(DatesSH,,INDEX(ColSH,MATCH($C139,Param,0)))))</f>
        <v>#REF!</v>
      </c>
      <c r="AO139" s="160" t="e">
        <f t="array" aca="1" ref="AO139" ca="1">MAX(IF((MONTH(DatesSH)=$A139)*(OFFSET(DatesSH,,INDEX(ColSH,MATCH($C139,Param,0))))&gt;0,OFFSET(DatesSH,,INDEX(ColSH,MATCH($C139,Param,0)))))</f>
        <v>#REF!</v>
      </c>
      <c r="AP139" s="31" t="e">
        <f ca="1">SUMPRODUCT((MONTH(DatesSH)=$A139)*(OFFSET(DatesSH,,INDEX(ColSH,MATCH($C139,Param,0)))&gt;=INDEX(SeuilSH,MATCH($C139,Param,0))))</f>
        <v>#REF!</v>
      </c>
      <c r="AQ139" s="85" t="e">
        <f t="shared" ca="1" si="900"/>
        <v>#REF!</v>
      </c>
    </row>
    <row r="140" spans="1:43" outlineLevel="2" x14ac:dyDescent="0.25">
      <c r="A140" s="18">
        <f t="shared" ref="A140:A163" si="914">A139</f>
        <v>6</v>
      </c>
      <c r="B140" s="252"/>
      <c r="C140" s="55" t="s">
        <v>1</v>
      </c>
      <c r="D140" s="32" t="e">
        <f t="shared" ref="D140" ca="1" si="915">SUMPRODUCT((MONTH(DatesS)=$A140)*(OFFSET(DatesS,,INDEX(ColS,MATCH($C140,Param,0)))&lt;&gt;0))</f>
        <v>#REF!</v>
      </c>
      <c r="E140" s="134" t="e">
        <f t="shared" ref="E140" ca="1" si="916">SUMPRODUCT((MONTH(DatesS)=$A140)*(OFFSET(DatesS,,INDEX(ColS,MATCH($C140,Param,0)))))</f>
        <v>#REF!</v>
      </c>
      <c r="F140" s="134" t="e">
        <f t="shared" ca="1" si="904"/>
        <v>#REF!</v>
      </c>
      <c r="G140" s="134" t="e">
        <f t="array" aca="1" ref="G140" ca="1">MIN(IF((MONTH(DatesS)=$A140)*(OFFSET(DatesS,,INDEX(ColS,MATCH($C140,Param,0))))&gt;0,OFFSET(DatesS,,INDEX(ColS,MATCH($C140,Param,0)))))</f>
        <v>#REF!</v>
      </c>
      <c r="H140" s="134" t="e">
        <f t="array" aca="1" ref="H140" ca="1">MAX(IF((MONTH(DatesS)=$A140)*(OFFSET(DatesS,,INDEX(ColS,MATCH($C140,Param,0))))&gt;0,OFFSET(DatesS,,INDEX(ColS,MATCH($C140,Param,0)))))</f>
        <v>#REF!</v>
      </c>
      <c r="I140" s="759" t="e">
        <f t="shared" ref="I140" ca="1" si="917">SUMPRODUCT((MONTH(DatesS)=$A140)*(OFFSET(DatesS,,INDEX(ColS,MATCH($C140,Param,0)))&gt;=INDEX(SeuilS,MATCH($C140,Param,0))))</f>
        <v>#REF!</v>
      </c>
      <c r="J140" s="804"/>
      <c r="K140" s="760"/>
      <c r="L140" s="32">
        <f t="shared" ref="L140" ca="1" si="918">SUMPRODUCT((MONTH(DatesD)=$A140)*(OFFSET(DatesD,,INDEX(ColD1,MATCH($C140,Param,0)))&lt;&gt;0))</f>
        <v>30</v>
      </c>
      <c r="M140" s="134">
        <f t="shared" ref="M140" ca="1" si="919">SUMPRODUCT((MONTH(DatesD)=$A140)*(OFFSET(DatesD,,INDEX(ColD1,MATCH($C140,Param,0)))))</f>
        <v>243.18000000000004</v>
      </c>
      <c r="N140" s="134">
        <f t="shared" ca="1" si="908"/>
        <v>8.1060000000000016</v>
      </c>
      <c r="O140" s="134">
        <f t="array" aca="1" ref="O140" ca="1">MIN(IF((MONTH(DatesD)=$A140)*(OFFSET(DatesD,,INDEX(ColD1,MATCH($C140,Param,0))))&gt;0,OFFSET(DatesD,,INDEX(ColD1,MATCH($C140,Param,0)))))</f>
        <v>7.5</v>
      </c>
      <c r="P140" s="134">
        <f t="array" aca="1" ref="P140" ca="1">MAX(IF((MONTH(DatesD)=$A140)*(OFFSET(DatesD,,INDEX(ColD1,MATCH($C140,Param,0))))&gt;0,OFFSET(DatesD,,INDEX(ColD1,MATCH($C140,Param,0)))))</f>
        <v>9</v>
      </c>
      <c r="Q140" s="759">
        <f t="shared" ref="Q140" ca="1" si="920">SUMPRODUCT((MONTH(DatesD)=$A140)*(OFFSET(DatesD,,INDEX(ColD1,MATCH($C140,Param,0)))&gt;=INDEX(SeuilD1,MATCH($C140,Param,0))))</f>
        <v>0</v>
      </c>
      <c r="R140" s="32">
        <f ca="1">SUMPRODUCT((MONTH(DatesD)=$A140)*(OFFSET(DatesD,,INDEX(ColD2,MATCH($C140,Param,0)))&lt;&gt;0))</f>
        <v>30</v>
      </c>
      <c r="S140" s="134">
        <f ca="1">SUMPRODUCT((MONTH(DatesD)=$A140)*(OFFSET(DatesD,,INDEX(ColD2,MATCH($C140,Param,0)))))</f>
        <v>270.87999999999994</v>
      </c>
      <c r="T140" s="134">
        <f t="shared" ca="1" si="910"/>
        <v>9.0293333333333319</v>
      </c>
      <c r="U140" s="134">
        <f t="array" aca="1" ref="U140" ca="1">MIN(IF((MONTH(DatesD)=$A140)*(OFFSET(DatesD,,INDEX(ColD2,MATCH($C140,Param,0))))&gt;0,OFFSET(DatesD,,INDEX(ColD2,MATCH($C140,Param,0)))))</f>
        <v>8.1999999999999993</v>
      </c>
      <c r="V140" s="134">
        <f t="array" aca="1" ref="V140" ca="1">MAX(IF((MONTH(DatesD)=$A140)*(OFFSET(DatesD,,INDEX(ColD2,MATCH($C140,Param,0))))&gt;0,OFFSET(DatesD,,INDEX(ColD2,MATCH($C140,Param,0)))))</f>
        <v>10.9</v>
      </c>
      <c r="W140" s="33">
        <f ca="1">SUMPRODUCT((MONTH(DatesD)=$A140)*(OFFSET(DatesD,,INDEX(ColD2,MATCH($C140,Param,0)))&gt;=INDEX(SeuilD2,MATCH($C140,Param,0))))</f>
        <v>0</v>
      </c>
      <c r="X140" s="817"/>
      <c r="Y140" s="751"/>
      <c r="Z140" s="751"/>
      <c r="AA140" s="751"/>
      <c r="AB140" s="751"/>
      <c r="AC140" s="751"/>
      <c r="AD140" s="752"/>
      <c r="AE140" s="753"/>
      <c r="AF140" s="754"/>
      <c r="AG140" s="754"/>
      <c r="AH140" s="754"/>
      <c r="AI140" s="754"/>
      <c r="AJ140" s="755"/>
      <c r="AK140" s="750"/>
      <c r="AL140" s="754"/>
      <c r="AM140" s="754"/>
      <c r="AN140" s="754"/>
      <c r="AO140" s="756"/>
      <c r="AP140" s="755"/>
      <c r="AQ140" s="85" t="e">
        <f t="shared" ca="1" si="900"/>
        <v>#REF!</v>
      </c>
    </row>
    <row r="141" spans="1:43" outlineLevel="2" x14ac:dyDescent="0.25">
      <c r="A141" s="18">
        <f t="shared" si="914"/>
        <v>6</v>
      </c>
      <c r="B141" s="252"/>
      <c r="C141" s="757" t="s">
        <v>35</v>
      </c>
      <c r="D141" s="32" t="e">
        <f t="shared" ref="D141" ca="1" si="921">SUMPRODUCT((MONTH(DatesS)=$A141)*(OFFSET(DatesS,,INDEX(ColS,MATCH($C141,Param,0)))&lt;&gt;0))</f>
        <v>#REF!</v>
      </c>
      <c r="E141" s="134" t="e">
        <f t="shared" ref="E141" ca="1" si="922">SUMPRODUCT((MONTH(DatesS)=$A141)*(OFFSET(DatesS,,INDEX(ColS,MATCH($C141,Param,0)))))</f>
        <v>#REF!</v>
      </c>
      <c r="F141" s="134" t="e">
        <f t="shared" ca="1" si="904"/>
        <v>#REF!</v>
      </c>
      <c r="G141" s="134" t="e">
        <f t="array" aca="1" ref="G141" ca="1">MIN(IF((MONTH(DatesS)=$A141)*(OFFSET(DatesS,,INDEX(ColS,MATCH($C141,Param,0))))&gt;0,OFFSET(DatesS,,INDEX(ColS,MATCH($C141,Param,0)))))</f>
        <v>#REF!</v>
      </c>
      <c r="H141" s="134" t="e">
        <f t="array" aca="1" ref="H141" ca="1">MAX(IF((MONTH(DatesS)=$A141)*(OFFSET(DatesS,,INDEX(ColS,MATCH($C141,Param,0))))&gt;0,OFFSET(DatesS,,INDEX(ColS,MATCH($C141,Param,0)))))</f>
        <v>#REF!</v>
      </c>
      <c r="I141" s="759" t="e">
        <f t="shared" ref="I141" ca="1" si="923">SUMPRODUCT((MONTH(DatesS)=$A141)*(OFFSET(DatesS,,INDEX(ColS,MATCH($C141,Param,0)))&gt;=INDEX(SeuilS,MATCH($C141,Param,0))))</f>
        <v>#REF!</v>
      </c>
      <c r="J141" s="804"/>
      <c r="K141" s="760"/>
      <c r="L141" s="32">
        <f t="shared" ref="L141" ca="1" si="924">SUMPRODUCT((MONTH(DatesD)=$A141)*(OFFSET(DatesD,,INDEX(ColD1,MATCH($C141,Param,0)))&lt;&gt;0))</f>
        <v>30</v>
      </c>
      <c r="M141" s="134">
        <f t="shared" ref="M141" ca="1" si="925">SUMPRODUCT((MONTH(DatesD)=$A141)*(OFFSET(DatesD,,INDEX(ColD1,MATCH($C141,Param,0)))))</f>
        <v>94295</v>
      </c>
      <c r="N141" s="134">
        <f t="shared" ca="1" si="908"/>
        <v>3143.1666666666665</v>
      </c>
      <c r="O141" s="134">
        <f t="array" aca="1" ref="O141" ca="1">MIN(IF((MONTH(DatesD)=$A141)*(OFFSET(DatesD,,INDEX(ColD1,MATCH($C141,Param,0))))&gt;0,OFFSET(DatesD,,INDEX(ColD1,MATCH($C141,Param,0)))))</f>
        <v>799</v>
      </c>
      <c r="P141" s="134">
        <f t="array" aca="1" ref="P141" ca="1">MAX(IF((MONTH(DatesD)=$A141)*(OFFSET(DatesD,,INDEX(ColD1,MATCH($C141,Param,0))))&gt;0,OFFSET(DatesD,,INDEX(ColD1,MATCH($C141,Param,0)))))</f>
        <v>7821</v>
      </c>
      <c r="Q141" s="759">
        <f t="shared" ref="Q141" ca="1" si="926">SUMPRODUCT((MONTH(DatesD)=$A141)*(OFFSET(DatesD,,INDEX(ColD1,MATCH($C141,Param,0)))&gt;=INDEX(SeuilD1,MATCH($C141,Param,0))))</f>
        <v>3</v>
      </c>
      <c r="R141" s="32">
        <f ca="1">SUMPRODUCT((MONTH(DatesD)=$A141)*(OFFSET(DatesD,,INDEX(ColD2,MATCH($C141,Param,0)))&lt;&gt;0))</f>
        <v>30</v>
      </c>
      <c r="S141" s="134">
        <f ca="1">SUMPRODUCT((MONTH(DatesD)=$A141)*(OFFSET(DatesD,,INDEX(ColD2,MATCH($C141,Param,0)))))</f>
        <v>19519</v>
      </c>
      <c r="T141" s="134">
        <f t="shared" ca="1" si="910"/>
        <v>650.63333333333333</v>
      </c>
      <c r="U141" s="134">
        <f t="array" aca="1" ref="U141" ca="1">MIN(IF((MONTH(DatesD)=$A141)*(OFFSET(DatesD,,INDEX(ColD2,MATCH($C141,Param,0))))&gt;0,OFFSET(DatesD,,INDEX(ColD2,MATCH($C141,Param,0)))))</f>
        <v>284</v>
      </c>
      <c r="V141" s="134">
        <f t="array" aca="1" ref="V141" ca="1">MAX(IF((MONTH(DatesD)=$A141)*(OFFSET(DatesD,,INDEX(ColD2,MATCH($C141,Param,0))))&gt;0,OFFSET(DatesD,,INDEX(ColD2,MATCH($C141,Param,0)))))</f>
        <v>1082</v>
      </c>
      <c r="W141" s="33">
        <f ca="1">SUMPRODUCT((MONTH(DatesD)=$A141)*(OFFSET(DatesD,,INDEX(ColD2,MATCH($C141,Param,0)))&gt;=INDEX(SeuilD2,MATCH($C141,Param,0))))</f>
        <v>0</v>
      </c>
      <c r="X141" s="818" t="e">
        <f ca="1">SUMPRODUCT((MONTH(DatesUF)=$A141)*(OFFSET(DatesUF,,INDEX(ColUF1,MATCH($C141,Param,0)))&lt;&gt;0))</f>
        <v>#REF!</v>
      </c>
      <c r="Y141" s="134" t="e">
        <f ca="1">SUMPRODUCT((MONTH(DatesUF)=$A141)*(OFFSET(DatesUF,,INDEX(ColUF1,MATCH($C141,Param,0)))))</f>
        <v>#REF!</v>
      </c>
      <c r="Z141" s="134"/>
      <c r="AA141" s="134" t="e">
        <f t="shared" ref="AA141" ca="1" si="927">IF(X141=0,0,Y141/X141)</f>
        <v>#REF!</v>
      </c>
      <c r="AB141" s="134" t="e">
        <f t="array" aca="1" ref="AB141" ca="1">MIN(IF((MONTH(DatesUF)=$A141)*(OFFSET(DatesUF,,INDEX(ColUF1,MATCH($C141,Param,0))))&gt;0,OFFSET(DatesUF,,INDEX(ColUF1,MATCH($C141,Param,0)))))</f>
        <v>#REF!</v>
      </c>
      <c r="AC141" s="134" t="e">
        <f t="array" aca="1" ref="AC141" ca="1">MAX(IF((MONTH(DatesUF)=$A141)*(OFFSET(DatesUF,,INDEX(ColUF1,MATCH($C141,Param,0))))&gt;0,OFFSET(DatesUF,,INDEX(ColUF1,MATCH($C141,Param,0)))))</f>
        <v>#REF!</v>
      </c>
      <c r="AD141" s="33" t="e">
        <f ca="1">SUMPRODUCT((MONTH(DatesUF)=$A141)*(OFFSET(DatesUF,,INDEX(ColUF1,MATCH($C141,Param,0)))&gt;=INDEX(SeuilUF1,MATCH($C141,Param,0))))</f>
        <v>#REF!</v>
      </c>
      <c r="AE141" s="807" t="e">
        <f ca="1">SUMPRODUCT((MONTH(DatesUF)=$A141)*(OFFSET(DatesUF,,INDEX(ColUF2,MATCH($C141,Param,0)))&lt;&gt;0))</f>
        <v>#REF!</v>
      </c>
      <c r="AF141" s="746" t="e">
        <f ca="1">SUMPRODUCT((MONTH(DatesUF)=$A141)*(OFFSET(DatesUF,,INDEX(ColUF2,MATCH($C141,Param,0)))))</f>
        <v>#REF!</v>
      </c>
      <c r="AG141" s="746" t="e">
        <f t="shared" ref="AG141" ca="1" si="928">IF(AE141=0,0,AF141/AE141)</f>
        <v>#REF!</v>
      </c>
      <c r="AH141" s="746" t="e">
        <f t="array" aca="1" ref="AH141" ca="1">MIN(IF((MONTH(DatesUF)=$A141)*(OFFSET(DatesUF,,INDEX(ColUF2,MATCH($C141,Param,0))))&gt;0,OFFSET(DatesUF,,INDEX(ColUF2,MATCH($C141,Param,0)))))</f>
        <v>#REF!</v>
      </c>
      <c r="AI141" s="746" t="e">
        <f t="array" aca="1" ref="AI141" ca="1">MAX(IF((MONTH(DatesUF)=$A141)*(OFFSET(DatesUF,,INDEX(ColUF2,MATCH($C141,Param,0))))&gt;0,OFFSET(DatesUF,,INDEX(ColUF2,MATCH($C141,Param,0)))))</f>
        <v>#REF!</v>
      </c>
      <c r="AJ141" s="810" t="e">
        <f ca="1">SUMPRODUCT((MONTH(DatesUF)=$A141)*(OFFSET(DatesUF,,INDEX(ColUF2,MATCH($C141,Param,0)))&gt;=INDEX(SeuilUF2,MATCH($C141,Param,0))))</f>
        <v>#REF!</v>
      </c>
      <c r="AK141" s="32" t="e">
        <f ca="1">SUMPRODUCT((MONTH(DatesSH)=$A141)*(OFFSET(DatesSH,,INDEX(ColSH,MATCH($C141,Param,0)))&lt;&gt;0))</f>
        <v>#REF!</v>
      </c>
      <c r="AL141" s="746" t="e">
        <f ca="1">SUMPRODUCT((MONTH(DatesSH)=$A141)*(OFFSET(DatesSH,,INDEX(ColSH,MATCH($C141,Param,0)))))</f>
        <v>#REF!</v>
      </c>
      <c r="AM141" s="746" t="e">
        <f t="shared" ref="AM141" ca="1" si="929">IF(AK141=0,0,AL141/AK141)</f>
        <v>#REF!</v>
      </c>
      <c r="AN141" s="746" t="e">
        <f t="array" aca="1" ref="AN141" ca="1">MIN(IF((MONTH(DatesSH)=$A141)*(OFFSET(DatesSH,,INDEX(ColSH,MATCH($C141,Param,0))))&gt;0,OFFSET(DatesSH,,INDEX(ColSH,MATCH($C141,Param,0)))))</f>
        <v>#REF!</v>
      </c>
      <c r="AO141" s="762" t="e">
        <f t="array" aca="1" ref="AO141" ca="1">MAX(IF((MONTH(DatesSH)=$A141)*(OFFSET(DatesSH,,INDEX(ColSH,MATCH($C141,Param,0))))&gt;0,OFFSET(DatesSH,,INDEX(ColSH,MATCH($C141,Param,0)))))</f>
        <v>#REF!</v>
      </c>
      <c r="AP141" s="761" t="e">
        <f ca="1">SUMPRODUCT((MONTH(DatesSH)=$A141)*(OFFSET(DatesSH,,INDEX(ColSH,MATCH($C141,Param,0)))&gt;=INDEX(SeuilSH,MATCH($C141,Param,0))))</f>
        <v>#REF!</v>
      </c>
      <c r="AQ141" s="85" t="e">
        <f t="shared" ca="1" si="900"/>
        <v>#REF!</v>
      </c>
    </row>
    <row r="142" spans="1:43" outlineLevel="2" x14ac:dyDescent="0.25">
      <c r="A142" s="18">
        <f t="shared" si="914"/>
        <v>6</v>
      </c>
      <c r="B142" s="252"/>
      <c r="C142" s="763" t="s">
        <v>45</v>
      </c>
      <c r="D142" s="32" t="e">
        <f t="shared" ref="D142" ca="1" si="930">SUMPRODUCT((MONTH(DatesS)=$A142)*(OFFSET(DatesS,,INDEX(ColS,MATCH($C142,Param,0)))&lt;&gt;0))</f>
        <v>#REF!</v>
      </c>
      <c r="E142" s="134" t="e">
        <f t="shared" ref="E142:E143" ca="1" si="931">SUMPRODUCT((MONTH(DatesS)=$A142)*(OFFSET(DatesS,,INDEX(ColS,MATCH($C142,Param,0)))))</f>
        <v>#REF!</v>
      </c>
      <c r="F142" s="134" t="e">
        <f t="shared" ca="1" si="904"/>
        <v>#REF!</v>
      </c>
      <c r="G142" s="134" t="e">
        <f t="array" aca="1" ref="G142" ca="1">MIN(IF((MONTH(DatesS)=$A142)*(OFFSET(DatesS,,INDEX(ColS,MATCH($C142,Param,0))))&gt;0,OFFSET(DatesS,,INDEX(ColS,MATCH($C142,Param,0)))))</f>
        <v>#REF!</v>
      </c>
      <c r="H142" s="134" t="e">
        <f t="array" aca="1" ref="H142" ca="1">MAX(IF((MONTH(DatesS)=$A142)*(OFFSET(DatesS,,INDEX(ColS,MATCH($C142,Param,0))))&gt;0,OFFSET(DatesS,,INDEX(ColS,MATCH($C142,Param,0)))))</f>
        <v>#REF!</v>
      </c>
      <c r="I142" s="759" t="e">
        <f t="shared" ref="I142:K143" ca="1" si="932">SUMPRODUCT((MONTH(DatesS)=$A142)*(OFFSET(DatesS,,INDEX(ColS,MATCH($C142,Param,0)))&gt;=INDEX(SeuilS,MATCH($C142,Param,0))))</f>
        <v>#REF!</v>
      </c>
      <c r="J142" s="804"/>
      <c r="K142" s="760"/>
      <c r="L142" s="32">
        <f t="shared" ref="L142" ca="1" si="933">SUMPRODUCT((MONTH(DatesD)=$A142)*(OFFSET(DatesD,,INDEX(ColD1,MATCH($C142,Param,0)))&lt;&gt;0))</f>
        <v>30</v>
      </c>
      <c r="M142" s="134">
        <f t="shared" ref="M142" ca="1" si="934">SUMPRODUCT((MONTH(DatesD)=$A142)*(OFFSET(DatesD,,INDEX(ColD1,MATCH($C142,Param,0)))))</f>
        <v>22925</v>
      </c>
      <c r="N142" s="134">
        <f t="shared" ca="1" si="908"/>
        <v>764.16666666666663</v>
      </c>
      <c r="O142" s="134">
        <f t="array" aca="1" ref="O142" ca="1">MIN(IF((MONTH(DatesD)=$A142)*(OFFSET(DatesD,,INDEX(ColD1,MATCH($C142,Param,0))))&gt;0,OFFSET(DatesD,,INDEX(ColD1,MATCH($C142,Param,0)))))</f>
        <v>345</v>
      </c>
      <c r="P142" s="134">
        <f t="array" aca="1" ref="P142" ca="1">MAX(IF((MONTH(DatesD)=$A142)*(OFFSET(DatesD,,INDEX(ColD1,MATCH($C142,Param,0))))&gt;0,OFFSET(DatesD,,INDEX(ColD1,MATCH($C142,Param,0)))))</f>
        <v>1250</v>
      </c>
      <c r="Q142" s="759">
        <f t="shared" ref="Q142" ca="1" si="935">SUMPRODUCT((MONTH(DatesD)=$A142)*(OFFSET(DatesD,,INDEX(ColD1,MATCH($C142,Param,0)))&gt;=INDEX(SeuilD1,MATCH($C142,Param,0))))</f>
        <v>0</v>
      </c>
      <c r="R142" s="808"/>
      <c r="S142" s="751"/>
      <c r="T142" s="751"/>
      <c r="U142" s="751"/>
      <c r="V142" s="751"/>
      <c r="W142" s="809"/>
      <c r="X142" s="819"/>
      <c r="Y142" s="754"/>
      <c r="Z142" s="754"/>
      <c r="AA142" s="754"/>
      <c r="AB142" s="754"/>
      <c r="AC142" s="754"/>
      <c r="AD142" s="755"/>
      <c r="AE142" s="753"/>
      <c r="AF142" s="754"/>
      <c r="AG142" s="754"/>
      <c r="AH142" s="754"/>
      <c r="AI142" s="754"/>
      <c r="AJ142" s="755"/>
      <c r="AK142" s="764"/>
      <c r="AL142" s="754"/>
      <c r="AM142" s="754"/>
      <c r="AN142" s="754"/>
      <c r="AO142" s="756"/>
      <c r="AP142" s="755"/>
      <c r="AQ142" s="85" t="e">
        <f t="shared" ca="1" si="900"/>
        <v>#REF!</v>
      </c>
    </row>
    <row r="143" spans="1:43" outlineLevel="2" x14ac:dyDescent="0.25">
      <c r="A143" s="18">
        <f t="shared" si="914"/>
        <v>6</v>
      </c>
      <c r="B143" s="252"/>
      <c r="C143" s="763" t="s">
        <v>95</v>
      </c>
      <c r="D143" s="32" t="e">
        <f ca="1">SUMPRODUCT((MONTH(DatesS)=$A143)*(OFFSET(DatesS,,INDEX(ColS,MATCH($C143,Param,0)))&lt;&gt;0))</f>
        <v>#REF!</v>
      </c>
      <c r="E143" s="134" t="e">
        <f t="shared" ca="1" si="931"/>
        <v>#REF!</v>
      </c>
      <c r="F143" s="134" t="e">
        <f ca="1">IF(D143=0,0,E143/D143)</f>
        <v>#REF!</v>
      </c>
      <c r="G143" s="134" t="e">
        <f t="array" aca="1" ref="G143" ca="1">MIN(IF((MONTH(DatesS)=$A143)*(OFFSET(DatesS,,INDEX(ColS,MATCH($C143,Param,0))))&gt;0,OFFSET(DatesS,,INDEX(ColS,MATCH($C143,Param,0)))))</f>
        <v>#REF!</v>
      </c>
      <c r="H143" s="134" t="e">
        <f t="array" aca="1" ref="H143" ca="1">MAX(IF((MONTH(DatesS)=$A143)*(OFFSET(DatesS,,INDEX(ColS,MATCH($C143,Param,0))))&gt;0,OFFSET(DatesS,,INDEX(ColS,MATCH($C143,Param,0)))))</f>
        <v>#REF!</v>
      </c>
      <c r="I143" s="759" t="e">
        <f t="shared" ca="1" si="932"/>
        <v>#REF!</v>
      </c>
      <c r="J143" s="748" t="e">
        <f t="shared" ref="J143" ca="1" si="936">I143-K143</f>
        <v>#REF!</v>
      </c>
      <c r="K143" s="760" t="e">
        <f t="shared" ca="1" si="932"/>
        <v>#REF!</v>
      </c>
      <c r="L143" s="750"/>
      <c r="M143" s="751"/>
      <c r="N143" s="751"/>
      <c r="O143" s="751"/>
      <c r="P143" s="751"/>
      <c r="Q143" s="771"/>
      <c r="R143" s="765"/>
      <c r="S143" s="766"/>
      <c r="T143" s="766"/>
      <c r="U143" s="766"/>
      <c r="V143" s="766"/>
      <c r="W143" s="767"/>
      <c r="X143" s="819"/>
      <c r="Y143" s="754"/>
      <c r="Z143" s="754"/>
      <c r="AA143" s="754"/>
      <c r="AB143" s="754"/>
      <c r="AC143" s="754"/>
      <c r="AD143" s="755"/>
      <c r="AE143" s="753"/>
      <c r="AF143" s="754"/>
      <c r="AG143" s="754"/>
      <c r="AH143" s="754"/>
      <c r="AI143" s="754"/>
      <c r="AJ143" s="755"/>
      <c r="AK143" s="764"/>
      <c r="AL143" s="754"/>
      <c r="AM143" s="754"/>
      <c r="AN143" s="754"/>
      <c r="AO143" s="756"/>
      <c r="AP143" s="755"/>
      <c r="AQ143" s="85"/>
    </row>
    <row r="144" spans="1:43" outlineLevel="2" x14ac:dyDescent="0.25">
      <c r="A144" s="18">
        <f>A142</f>
        <v>6</v>
      </c>
      <c r="B144" s="252"/>
      <c r="C144" s="763" t="s">
        <v>3</v>
      </c>
      <c r="D144" s="32" t="e">
        <f t="shared" ref="D144" ca="1" si="937">SUMPRODUCT((MONTH(DatesS)=$A144)*(OFFSET(DatesS,,INDEX(ColS,MATCH($C144,Param,0)))&lt;&gt;0))</f>
        <v>#REF!</v>
      </c>
      <c r="E144" s="134" t="e">
        <f t="shared" ref="E144" ca="1" si="938">SUMPRODUCT((MONTH(DatesS)=$A144)*(OFFSET(DatesS,,INDEX(ColS,MATCH($C144,Param,0)))))</f>
        <v>#REF!</v>
      </c>
      <c r="F144" s="134" t="e">
        <f t="shared" ca="1" si="904"/>
        <v>#REF!</v>
      </c>
      <c r="G144" s="134" t="e">
        <f t="array" aca="1" ref="G144" ca="1">MIN(IF((MONTH(DatesS)=$A144)*(OFFSET(DatesS,,INDEX(ColS,MATCH($C144,Param,0))))&gt;0,OFFSET(DatesS,,INDEX(ColS,MATCH($C144,Param,0)))))</f>
        <v>#REF!</v>
      </c>
      <c r="H144" s="134" t="e">
        <f t="array" aca="1" ref="H144" ca="1">MAX(IF((MONTH(DatesS)=$A144)*(OFFSET(DatesS,,INDEX(ColS,MATCH($C144,Param,0))))&gt;0,OFFSET(DatesS,,INDEX(ColS,MATCH($C144,Param,0)))))</f>
        <v>#REF!</v>
      </c>
      <c r="I144" s="759" t="e">
        <f t="shared" ref="I144" ca="1" si="939">SUMPRODUCT((MONTH(DatesS)=$A144)*(OFFSET(DatesS,,INDEX(ColS,MATCH($C144,Param,0)))&gt;=INDEX(SeuilS,MATCH($C144,Param,0))))</f>
        <v>#REF!</v>
      </c>
      <c r="J144" s="804"/>
      <c r="K144" s="760"/>
      <c r="L144" s="32">
        <f t="shared" ref="L144" ca="1" si="940">SUMPRODUCT((MONTH(DatesD)=$A144)*(OFFSET(DatesD,,INDEX(ColD1,MATCH($C144,Param,0)))&lt;&gt;0))</f>
        <v>30</v>
      </c>
      <c r="M144" s="134">
        <f t="shared" ref="M144" ca="1" si="941">SUMPRODUCT((MONTH(DatesD)=$A144)*(OFFSET(DatesD,,INDEX(ColD1,MATCH($C144,Param,0)))))</f>
        <v>102013.1653703855</v>
      </c>
      <c r="N144" s="134">
        <f t="shared" ca="1" si="908"/>
        <v>3400.4388456795164</v>
      </c>
      <c r="O144" s="134">
        <f t="array" aca="1" ref="O144" ca="1">MIN(IF((MONTH(DatesD)=$A144)*(OFFSET(DatesD,,INDEX(ColD1,MATCH($C144,Param,0))))&gt;0,OFFSET(DatesD,,INDEX(ColD1,MATCH($C144,Param,0)))))</f>
        <v>140</v>
      </c>
      <c r="P144" s="134">
        <f t="array" aca="1" ref="P144" ca="1">MAX(IF((MONTH(DatesD)=$A144)*(OFFSET(DatesD,,INDEX(ColD1,MATCH($C144,Param,0))))&gt;0,OFFSET(DatesD,,INDEX(ColD1,MATCH($C144,Param,0)))))</f>
        <v>11375</v>
      </c>
      <c r="Q144" s="759">
        <f t="shared" ref="Q144" ca="1" si="942">SUMPRODUCT((MONTH(DatesD)=$A144)*(OFFSET(DatesD,,INDEX(ColD1,MATCH($C144,Param,0)))&gt;=INDEX(SeuilD1,MATCH($C144,Param,0))))</f>
        <v>11</v>
      </c>
      <c r="R144" s="32">
        <f ca="1">SUMPRODUCT((MONTH(DatesD)=$A144)*(OFFSET(DatesD,,INDEX(ColD2,MATCH($C144,Param,0)))&lt;&gt;0))</f>
        <v>30</v>
      </c>
      <c r="S144" s="134">
        <f ca="1">SUMPRODUCT((MONTH(DatesD)=$A144)*(OFFSET(DatesD,,INDEX(ColD2,MATCH($C144,Param,0)))))</f>
        <v>721.00000000000034</v>
      </c>
      <c r="T144" s="134">
        <f t="shared" ref="T144:T146" ca="1" si="943">IF(R144=0,0,S144/R144)</f>
        <v>24.033333333333346</v>
      </c>
      <c r="U144" s="134">
        <f t="array" aca="1" ref="U144" ca="1">MIN(IF((MONTH(DatesD)=$A144)*(OFFSET(DatesD,,INDEX(ColD2,MATCH($C144,Param,0))))&gt;0,OFFSET(DatesD,,INDEX(ColD2,MATCH($C144,Param,0)))))</f>
        <v>12.999999999999973</v>
      </c>
      <c r="V144" s="134">
        <f t="array" aca="1" ref="V144" ca="1">MAX(IF((MONTH(DatesD)=$A144)*(OFFSET(DatesD,,INDEX(ColD2,MATCH($C144,Param,0))))&gt;0,OFFSET(DatesD,,INDEX(ColD2,MATCH($C144,Param,0)))))</f>
        <v>47.000000000000028</v>
      </c>
      <c r="W144" s="33">
        <f ca="1">SUMPRODUCT((MONTH(DatesD)=$A144)*(OFFSET(DatesD,,INDEX(ColD2,MATCH($C144,Param,0)))&gt;=INDEX(SeuilD2,MATCH($C144,Param,0))))</f>
        <v>0</v>
      </c>
      <c r="X144" s="820" t="e">
        <f ca="1">SUMPRODUCT((MONTH(DatesUF)=$A144)*(OFFSET(DatesUF,,INDEX(ColUF1,MATCH($C144,Param,0)))&lt;&gt;0))</f>
        <v>#REF!</v>
      </c>
      <c r="Y144" s="746" t="e">
        <f ca="1">SUMPRODUCT((MONTH(DatesUF)=$A144)*(OFFSET(DatesUF,,INDEX(ColUF1,MATCH($C144,Param,0)))))</f>
        <v>#REF!</v>
      </c>
      <c r="Z144" s="746"/>
      <c r="AA144" s="746" t="e">
        <f t="shared" ref="AA144" ca="1" si="944">IF(X144=0,0,Y144/X144)</f>
        <v>#REF!</v>
      </c>
      <c r="AB144" s="746" t="e">
        <f t="array" aca="1" ref="AB144" ca="1">MIN(IF((MONTH(DatesUF)=$A144)*(OFFSET(DatesUF,,INDEX(ColUF1,MATCH($C144,Param,0))))&gt;0,OFFSET(DatesUF,,INDEX(ColUF1,MATCH($C144,Param,0)))))</f>
        <v>#REF!</v>
      </c>
      <c r="AC144" s="746" t="e">
        <f t="array" aca="1" ref="AC144" ca="1">MAX(IF((MONTH(DatesUF)=$A144)*(OFFSET(DatesUF,,INDEX(ColUF1,MATCH($C144,Param,0))))&gt;0,OFFSET(DatesUF,,INDEX(ColUF1,MATCH($C144,Param,0)))))</f>
        <v>#REF!</v>
      </c>
      <c r="AD144" s="761" t="e">
        <f ca="1">SUMPRODUCT((MONTH(DatesUF)=$A144)*(OFFSET(DatesUF,,INDEX(ColUF1,MATCH($C144,Param,0)))&gt;=INDEX(SeuilUF1,MATCH($C144,Param,0))))</f>
        <v>#REF!</v>
      </c>
      <c r="AE144" s="807" t="e">
        <f ca="1">SUMPRODUCT((MONTH(DatesUF)=$A144)*(OFFSET(DatesUF,,INDEX(ColUF2,MATCH($C144,Param,0)))&lt;&gt;0))</f>
        <v>#REF!</v>
      </c>
      <c r="AF144" s="746" t="e">
        <f ca="1">SUMPRODUCT((MONTH(DatesUF)=$A144)*(OFFSET(DatesUF,,INDEX(ColUF2,MATCH($C144,Param,0)))))</f>
        <v>#REF!</v>
      </c>
      <c r="AG144" s="746" t="e">
        <f t="shared" ref="AG144:AG146" ca="1" si="945">IF(AE144=0,0,AF144/AE144)</f>
        <v>#REF!</v>
      </c>
      <c r="AH144" s="746" t="e">
        <f t="array" aca="1" ref="AH144" ca="1">MIN(IF((MONTH(DatesUF)=$A144)*(OFFSET(DatesUF,,INDEX(ColUF2,MATCH($C144,Param,0))))&gt;0,OFFSET(DatesUF,,INDEX(ColUF2,MATCH($C144,Param,0)))))</f>
        <v>#REF!</v>
      </c>
      <c r="AI144" s="746" t="e">
        <f t="array" aca="1" ref="AI144" ca="1">MAX(IF((MONTH(DatesUF)=$A144)*(OFFSET(DatesUF,,INDEX(ColUF2,MATCH($C144,Param,0))))&gt;0,OFFSET(DatesUF,,INDEX(ColUF2,MATCH($C144,Param,0)))))</f>
        <v>#REF!</v>
      </c>
      <c r="AJ144" s="810" t="e">
        <f t="shared" ref="AJ144" ca="1" si="946">SUMPRODUCT((MONTH(DatesUF)=$A144)*(OFFSET(DatesUF,,INDEX(ColUF2,MATCH($C144,Param,0)))&gt;=INDEX(SeuilUF2,MATCH($C144,Param,0))))</f>
        <v>#REF!</v>
      </c>
      <c r="AK144" s="758" t="e">
        <f ca="1">SUMPRODUCT((MONTH(DatesSH)=$A144)*(OFFSET(DatesSH,,INDEX(ColSH,MATCH($C144,Param,0)))&lt;&gt;0))</f>
        <v>#REF!</v>
      </c>
      <c r="AL144" s="746" t="e">
        <f ca="1">SUMPRODUCT((MONTH(DatesSH)=$A144)*(OFFSET(DatesSH,,INDEX(ColSH,MATCH($C144,Param,0)))))</f>
        <v>#REF!</v>
      </c>
      <c r="AM144" s="746" t="e">
        <f t="shared" ref="AM144" ca="1" si="947">IF(AK144=0,0,AL144/AK144)</f>
        <v>#REF!</v>
      </c>
      <c r="AN144" s="746" t="e">
        <f t="array" aca="1" ref="AN144" ca="1">MIN(IF((MONTH(DatesSH)=$A144)*(OFFSET(DatesSH,,INDEX(ColSH,MATCH($C144,Param,0))))&gt;0,OFFSET(DatesSH,,INDEX(ColSH,MATCH($C144,Param,0)))))</f>
        <v>#REF!</v>
      </c>
      <c r="AO144" s="762" t="e">
        <f t="array" aca="1" ref="AO144" ca="1">MAX(IF((MONTH(DatesSH)=$A144)*(OFFSET(DatesSH,,INDEX(ColSH,MATCH($C144,Param,0))))&gt;0,OFFSET(DatesSH,,INDEX(ColSH,MATCH($C144,Param,0)))))</f>
        <v>#REF!</v>
      </c>
      <c r="AP144" s="761" t="e">
        <f ca="1">SUMPRODUCT((MONTH(DatesSH)=$A144)*(OFFSET(DatesSH,,INDEX(ColSH,MATCH($C144,Param,0)))&gt;=INDEX(SeuilSH,MATCH($C144,Param,0))))</f>
        <v>#REF!</v>
      </c>
      <c r="AQ144" s="85" t="e">
        <f t="shared" ca="1" si="900"/>
        <v>#REF!</v>
      </c>
    </row>
    <row r="145" spans="1:43" outlineLevel="2" x14ac:dyDescent="0.25">
      <c r="A145" s="18">
        <f t="shared" si="914"/>
        <v>6</v>
      </c>
      <c r="B145" s="252"/>
      <c r="C145" s="763" t="s">
        <v>98</v>
      </c>
      <c r="D145" s="32" t="e">
        <f t="shared" ref="D145" ca="1" si="948">SUMPRODUCT((MONTH(DatesS)=$A145)*(OFFSET(DatesS,,INDEX(ColS,MATCH($C145,Param,0)))&lt;&gt;0))</f>
        <v>#REF!</v>
      </c>
      <c r="E145" s="134" t="e">
        <f t="shared" ref="E145" ca="1" si="949">SUMPRODUCT((MONTH(DatesS)=$A145)*(OFFSET(DatesS,,INDEX(ColS,MATCH($C145,Param,0)))))</f>
        <v>#REF!</v>
      </c>
      <c r="F145" s="134" t="e">
        <f t="shared" ca="1" si="904"/>
        <v>#REF!</v>
      </c>
      <c r="G145" s="134" t="e">
        <f t="array" aca="1" ref="G145" ca="1">MIN(IF((MONTH(DatesS)=$A145)*(OFFSET(DatesS,,INDEX(ColS,MATCH($C145,Param,0))))&gt;0,OFFSET(DatesS,,INDEX(ColS,MATCH($C145,Param,0)))))</f>
        <v>#REF!</v>
      </c>
      <c r="H145" s="134" t="e">
        <f t="array" aca="1" ref="H145" ca="1">MAX(IF((MONTH(DatesS)=$A145)*(OFFSET(DatesS,,INDEX(ColS,MATCH($C145,Param,0))))&gt;0,OFFSET(DatesS,,INDEX(ColS,MATCH($C145,Param,0)))))</f>
        <v>#REF!</v>
      </c>
      <c r="I145" s="759" t="e">
        <f t="shared" ref="I145" ca="1" si="950">SUMPRODUCT((MONTH(DatesS)=$A145)*(OFFSET(DatesS,,INDEX(ColS,MATCH($C145,Param,0)))&gt;=INDEX(SeuilS,MATCH($C145,Param,0))))</f>
        <v>#REF!</v>
      </c>
      <c r="J145" s="804"/>
      <c r="K145" s="760"/>
      <c r="L145" s="32">
        <f t="shared" ref="L145" ca="1" si="951">SUMPRODUCT((MONTH(DatesD)=$A145)*(OFFSET(DatesD,,INDEX(ColD1,MATCH($C145,Param,0)))&lt;&gt;0))</f>
        <v>30</v>
      </c>
      <c r="M145" s="134">
        <f t="shared" ref="M145" ca="1" si="952">SUMPRODUCT((MONTH(DatesD)=$A145)*(OFFSET(DatesD,,INDEX(ColD1,MATCH($C145,Param,0)))))</f>
        <v>2151.6999999999998</v>
      </c>
      <c r="N145" s="134">
        <f t="shared" ca="1" si="908"/>
        <v>71.723333333333329</v>
      </c>
      <c r="O145" s="134">
        <f t="array" aca="1" ref="O145" ca="1">MIN(IF((MONTH(DatesD)=$A145)*(OFFSET(DatesD,,INDEX(ColD1,MATCH($C145,Param,0))))&gt;0,OFFSET(DatesD,,INDEX(ColD1,MATCH($C145,Param,0)))))</f>
        <v>7.4</v>
      </c>
      <c r="P145" s="134">
        <f t="array" aca="1" ref="P145" ca="1">MAX(IF((MONTH(DatesD)=$A145)*(OFFSET(DatesD,,INDEX(ColD1,MATCH($C145,Param,0))))&gt;0,OFFSET(DatesD,,INDEX(ColD1,MATCH($C145,Param,0)))))</f>
        <v>197.8</v>
      </c>
      <c r="Q145" s="759">
        <f t="shared" ref="Q145" ca="1" si="953">SUMPRODUCT((MONTH(DatesD)=$A145)*(OFFSET(DatesD,,INDEX(ColD1,MATCH($C145,Param,0)))&gt;=INDEX(SeuilD1,MATCH($C145,Param,0))))</f>
        <v>0</v>
      </c>
      <c r="R145" s="32">
        <f ca="1">SUMPRODUCT((MONTH(DatesD)=$A145)*(OFFSET(DatesD,,INDEX(ColD2,MATCH($C145,Param,0)))&lt;&gt;0))</f>
        <v>30</v>
      </c>
      <c r="S145" s="134">
        <f ca="1">SUMPRODUCT((MONTH(DatesD)=$A145)*(OFFSET(DatesD,,INDEX(ColD2,MATCH($C145,Param,0)))))</f>
        <v>18.474999999999998</v>
      </c>
      <c r="T145" s="134">
        <f t="shared" ca="1" si="943"/>
        <v>0.61583333333333323</v>
      </c>
      <c r="U145" s="134">
        <f t="array" aca="1" ref="U145" ca="1">MIN(IF((MONTH(DatesD)=$A145)*(OFFSET(DatesD,,INDEX(ColD2,MATCH($C145,Param,0))))&gt;0,OFFSET(DatesD,,INDEX(ColD2,MATCH($C145,Param,0)))))</f>
        <v>0.188</v>
      </c>
      <c r="V145" s="134">
        <f t="array" aca="1" ref="V145" ca="1">MAX(IF((MONTH(DatesD)=$A145)*(OFFSET(DatesD,,INDEX(ColD2,MATCH($C145,Param,0))))&gt;0,OFFSET(DatesD,,INDEX(ColD2,MATCH($C145,Param,0)))))</f>
        <v>1.02</v>
      </c>
      <c r="W145" s="33">
        <f ca="1">SUMPRODUCT((MONTH(DatesD)=$A145)*(OFFSET(DatesD,,INDEX(ColD2,MATCH($C145,Param,0)))&gt;=INDEX(SeuilD2,MATCH($C145,Param,0))))</f>
        <v>0</v>
      </c>
      <c r="X145" s="817"/>
      <c r="Y145" s="751"/>
      <c r="Z145" s="751"/>
      <c r="AA145" s="751"/>
      <c r="AB145" s="751"/>
      <c r="AC145" s="751"/>
      <c r="AD145" s="752"/>
      <c r="AE145" s="32" t="e">
        <f ca="1">SUMPRODUCT((MONTH(DatesUF)=$A145)*(OFFSET(DatesUF,,INDEX(ColUF2,MATCH($C145,Param,0)))&lt;&gt;0))</f>
        <v>#REF!</v>
      </c>
      <c r="AF145" s="134" t="e">
        <f ca="1">SUMPRODUCT((MONTH(DatesUF)=$A145)*(OFFSET(DatesUF,,INDEX(ColUF2,MATCH($C145,Param,0)))))</f>
        <v>#REF!</v>
      </c>
      <c r="AG145" s="134" t="e">
        <f t="shared" ca="1" si="945"/>
        <v>#REF!</v>
      </c>
      <c r="AH145" s="134" t="e">
        <f t="array" aca="1" ref="AH145" ca="1">MIN(IF((MONTH(DatesUF)=$A145)*(OFFSET(DatesUF,,INDEX(ColUF2,MATCH($C145,Param,0))))&gt;0,OFFSET(DatesUF,,INDEX(ColUF2,MATCH($C145,Param,0)))))</f>
        <v>#REF!</v>
      </c>
      <c r="AI145" s="134" t="e">
        <f t="array" aca="1" ref="AI145" ca="1">MAX(IF((MONTH(DatesUF)=$A145)*(OFFSET(DatesUF,,INDEX(ColUF2,MATCH($C145,Param,0))))&gt;0,OFFSET(DatesUF,,INDEX(ColUF2,MATCH($C145,Param,0)))))</f>
        <v>#REF!</v>
      </c>
      <c r="AJ145" s="33" t="e">
        <f t="shared" ref="AJ145" ca="1" si="954">SUMPRODUCT((MONTH(DatesUF)=$A145)*(OFFSET(DatesUF,,INDEX(ColUF2,MATCH($C145,Param,0)))&gt;=INDEX(SeuilUF2,MATCH($C145,Param,0))))</f>
        <v>#REF!</v>
      </c>
      <c r="AK145" s="750"/>
      <c r="AL145" s="751"/>
      <c r="AM145" s="751"/>
      <c r="AN145" s="751"/>
      <c r="AO145" s="768"/>
      <c r="AP145" s="752"/>
      <c r="AQ145" s="85" t="e">
        <f t="shared" ca="1" si="900"/>
        <v>#REF!</v>
      </c>
    </row>
    <row r="146" spans="1:43" outlineLevel="2" x14ac:dyDescent="0.25">
      <c r="A146" s="18">
        <f t="shared" si="914"/>
        <v>6</v>
      </c>
      <c r="B146" s="252"/>
      <c r="C146" s="763" t="s">
        <v>41</v>
      </c>
      <c r="D146" s="32" t="e">
        <f t="shared" ref="D146" ca="1" si="955">SUMPRODUCT((MONTH(DatesS)=$A146)*(OFFSET(DatesS,,INDEX(ColS,MATCH($C146,Param,0)))&lt;&gt;0))</f>
        <v>#REF!</v>
      </c>
      <c r="E146" s="134" t="e">
        <f t="shared" ref="E146" ca="1" si="956">SUMPRODUCT((MONTH(DatesS)=$A146)*(OFFSET(DatesS,,INDEX(ColS,MATCH($C146,Param,0)))))</f>
        <v>#REF!</v>
      </c>
      <c r="F146" s="134" t="e">
        <f t="shared" ca="1" si="904"/>
        <v>#REF!</v>
      </c>
      <c r="G146" s="134" t="e">
        <f t="array" aca="1" ref="G146" ca="1">MIN(IF((MONTH(DatesS)=$A146)*(OFFSET(DatesS,,INDEX(ColS,MATCH($C146,Param,0))))&gt;0,OFFSET(DatesS,,INDEX(ColS,MATCH($C146,Param,0)))))</f>
        <v>#REF!</v>
      </c>
      <c r="H146" s="134" t="e">
        <f t="array" aca="1" ref="H146" ca="1">MAX(IF((MONTH(DatesS)=$A146)*(OFFSET(DatesS,,INDEX(ColS,MATCH($C146,Param,0))))&gt;0,OFFSET(DatesS,,INDEX(ColS,MATCH($C146,Param,0)))))</f>
        <v>#REF!</v>
      </c>
      <c r="I146" s="759" t="e">
        <f t="shared" ref="I146" ca="1" si="957">SUMPRODUCT((MONTH(DatesS)=$A146)*(OFFSET(DatesS,,INDEX(ColS,MATCH($C146,Param,0)))&gt;=INDEX(SeuilS,MATCH($C146,Param,0))))</f>
        <v>#REF!</v>
      </c>
      <c r="J146" s="804"/>
      <c r="K146" s="760"/>
      <c r="L146" s="32">
        <f t="shared" ref="L146" ca="1" si="958">SUMPRODUCT((MONTH(DatesD)=$A146)*(OFFSET(DatesD,,INDEX(ColD1,MATCH($C146,Param,0)))&lt;&gt;0))</f>
        <v>4</v>
      </c>
      <c r="M146" s="134">
        <f t="shared" ref="M146" ca="1" si="959">SUMPRODUCT((MONTH(DatesD)=$A146)*(OFFSET(DatesD,,INDEX(ColD1,MATCH($C146,Param,0)))))</f>
        <v>208</v>
      </c>
      <c r="N146" s="134">
        <f t="shared" ca="1" si="908"/>
        <v>52</v>
      </c>
      <c r="O146" s="134">
        <f t="array" aca="1" ref="O146" ca="1">MIN(IF((MONTH(DatesD)=$A146)*(OFFSET(DatesD,,INDEX(ColD1,MATCH($C146,Param,0))))&gt;0,OFFSET(DatesD,,INDEX(ColD1,MATCH($C146,Param,0)))))</f>
        <v>30.8</v>
      </c>
      <c r="P146" s="134">
        <f t="array" aca="1" ref="P146" ca="1">MAX(IF((MONTH(DatesD)=$A146)*(OFFSET(DatesD,,INDEX(ColD1,MATCH($C146,Param,0))))&gt;0,OFFSET(DatesD,,INDEX(ColD1,MATCH($C146,Param,0)))))</f>
        <v>70.400000000000006</v>
      </c>
      <c r="Q146" s="759">
        <f t="shared" ref="Q146" ca="1" si="960">SUMPRODUCT((MONTH(DatesD)=$A146)*(OFFSET(DatesD,,INDEX(ColD1,MATCH($C146,Param,0)))&gt;=INDEX(SeuilD1,MATCH($C146,Param,0))))</f>
        <v>0</v>
      </c>
      <c r="R146" s="32">
        <f ca="1">SUMPRODUCT((MONTH(DatesD)=$A146)*(OFFSET(DatesD,,INDEX(ColD2,MATCH($C146,Param,0)))&lt;&gt;0))</f>
        <v>4</v>
      </c>
      <c r="S146" s="134">
        <f ca="1">SUMPRODUCT((MONTH(DatesD)=$A146)*(OFFSET(DatesD,,INDEX(ColD2,MATCH($C146,Param,0)))))</f>
        <v>54.4</v>
      </c>
      <c r="T146" s="134">
        <f t="shared" ca="1" si="943"/>
        <v>13.6</v>
      </c>
      <c r="U146" s="134">
        <f t="array" aca="1" ref="U146" ca="1">MIN(IF((MONTH(DatesD)=$A146)*(OFFSET(DatesD,,INDEX(ColD2,MATCH($C146,Param,0))))&gt;0,OFFSET(DatesD,,INDEX(ColD2,MATCH($C146,Param,0)))))</f>
        <v>10</v>
      </c>
      <c r="V146" s="134">
        <f t="array" aca="1" ref="V146" ca="1">MAX(IF((MONTH(DatesD)=$A146)*(OFFSET(DatesD,,INDEX(ColD2,MATCH($C146,Param,0))))&gt;0,OFFSET(DatesD,,INDEX(ColD2,MATCH($C146,Param,0)))))</f>
        <v>20</v>
      </c>
      <c r="W146" s="33">
        <f ca="1">SUMPRODUCT((MONTH(DatesD)=$A146)*(OFFSET(DatesD,,INDEX(ColD2,MATCH($C146,Param,0)))&gt;=INDEX(SeuilD2,MATCH($C146,Param,0))))</f>
        <v>0</v>
      </c>
      <c r="X146" s="817"/>
      <c r="Y146" s="751"/>
      <c r="Z146" s="751"/>
      <c r="AA146" s="751"/>
      <c r="AB146" s="751"/>
      <c r="AC146" s="751"/>
      <c r="AD146" s="752"/>
      <c r="AE146" s="32" t="e">
        <f ca="1">SUMPRODUCT((MONTH(DatesUF)=$A146)*(OFFSET(DatesUF,,INDEX(ColUF2,MATCH($C146,Param,0)))&lt;&gt;0))</f>
        <v>#REF!</v>
      </c>
      <c r="AF146" s="162" t="e">
        <f ca="1">SUMPRODUCT((MONTH(DatesUF)=$A146)*(OFFSET(DatesUF,,INDEX(ColUF2,MATCH($C146,Param,0)))))</f>
        <v>#REF!</v>
      </c>
      <c r="AG146" s="162" t="e">
        <f t="shared" ca="1" si="945"/>
        <v>#REF!</v>
      </c>
      <c r="AH146" s="162" t="e">
        <f t="array" aca="1" ref="AH146" ca="1">MIN(IF((MONTH(DatesUF)=$A146)*(OFFSET(DatesUF,,INDEX(ColUF2,MATCH($C146,Param,0))))&gt;0,OFFSET(DatesUF,,INDEX(ColUF2,MATCH($C146,Param,0)))))</f>
        <v>#REF!</v>
      </c>
      <c r="AI146" s="162" t="e">
        <f t="array" aca="1" ref="AI146" ca="1">MAX(IF((MONTH(DatesUF)=$A146)*(OFFSET(DatesUF,,INDEX(ColUF2,MATCH($C146,Param,0))))&gt;0,OFFSET(DatesUF,,INDEX(ColUF2,MATCH($C146,Param,0)))))</f>
        <v>#REF!</v>
      </c>
      <c r="AJ146" s="33" t="e">
        <f t="shared" ref="AJ146" ca="1" si="961">SUMPRODUCT((MONTH(DatesUF)=$A146)*(OFFSET(DatesUF,,INDEX(ColUF2,MATCH($C146,Param,0)))&gt;=INDEX(SeuilUF2,MATCH($C146,Param,0))))</f>
        <v>#REF!</v>
      </c>
      <c r="AK146" s="750"/>
      <c r="AL146" s="751"/>
      <c r="AM146" s="751"/>
      <c r="AN146" s="751"/>
      <c r="AO146" s="768"/>
      <c r="AP146" s="752"/>
      <c r="AQ146" s="85" t="e">
        <f t="shared" ca="1" si="900"/>
        <v>#REF!</v>
      </c>
    </row>
    <row r="147" spans="1:43" outlineLevel="2" x14ac:dyDescent="0.25">
      <c r="A147" s="18">
        <f t="shared" si="914"/>
        <v>6</v>
      </c>
      <c r="B147" s="252"/>
      <c r="C147" s="763" t="s">
        <v>42</v>
      </c>
      <c r="D147" s="32" t="e">
        <f t="shared" ref="D147" ca="1" si="962">SUMPRODUCT((MONTH(DatesS)=$A147)*(OFFSET(DatesS,,INDEX(ColS,MATCH($C147,Param,0)))&lt;&gt;0))</f>
        <v>#REF!</v>
      </c>
      <c r="E147" s="134" t="e">
        <f t="shared" ref="E147" ca="1" si="963">SUMPRODUCT((MONTH(DatesS)=$A147)*(OFFSET(DatesS,,INDEX(ColS,MATCH($C147,Param,0)))))</f>
        <v>#REF!</v>
      </c>
      <c r="F147" s="134" t="e">
        <f t="shared" ca="1" si="904"/>
        <v>#REF!</v>
      </c>
      <c r="G147" s="134" t="e">
        <f t="array" aca="1" ref="G147" ca="1">MIN(IF((MONTH(DatesS)=$A147)*(OFFSET(DatesS,,INDEX(ColS,MATCH($C147,Param,0))))&gt;0,OFFSET(DatesS,,INDEX(ColS,MATCH($C147,Param,0)))))</f>
        <v>#REF!</v>
      </c>
      <c r="H147" s="134" t="e">
        <f t="array" aca="1" ref="H147" ca="1">MAX(IF((MONTH(DatesS)=$A147)*(OFFSET(DatesS,,INDEX(ColS,MATCH($C147,Param,0))))&gt;0,OFFSET(DatesS,,INDEX(ColS,MATCH($C147,Param,0)))))</f>
        <v>#REF!</v>
      </c>
      <c r="I147" s="759" t="e">
        <f t="shared" ref="I147" ca="1" si="964">SUMPRODUCT((MONTH(DatesS)=$A147)*(OFFSET(DatesS,,INDEX(ColS,MATCH($C147,Param,0)))&gt;=INDEX(SeuilS,MATCH($C147,Param,0))))</f>
        <v>#REF!</v>
      </c>
      <c r="J147" s="804"/>
      <c r="K147" s="760"/>
      <c r="L147" s="750"/>
      <c r="M147" s="751"/>
      <c r="N147" s="751"/>
      <c r="O147" s="751"/>
      <c r="P147" s="751"/>
      <c r="Q147" s="771"/>
      <c r="R147" s="808"/>
      <c r="S147" s="751"/>
      <c r="T147" s="751"/>
      <c r="U147" s="751"/>
      <c r="V147" s="751"/>
      <c r="W147" s="809"/>
      <c r="X147" s="817"/>
      <c r="Y147" s="751"/>
      <c r="Z147" s="751"/>
      <c r="AA147" s="751"/>
      <c r="AB147" s="751"/>
      <c r="AC147" s="751"/>
      <c r="AD147" s="752"/>
      <c r="AE147" s="808"/>
      <c r="AF147" s="751"/>
      <c r="AG147" s="751"/>
      <c r="AH147" s="751"/>
      <c r="AI147" s="751"/>
      <c r="AJ147" s="809" t="e">
        <f t="shared" ref="AJ147" ca="1" si="965">SUMPRODUCT((MONTH(DatesUF)=$A147)*(OFFSET(DatesUF,,INDEX(ColUF2,MATCH($C147,Param,0)))&gt;=INDEX(SeuilUF2,MATCH($C147,Param,0))))</f>
        <v>#REF!</v>
      </c>
      <c r="AK147" s="750"/>
      <c r="AL147" s="751"/>
      <c r="AM147" s="751"/>
      <c r="AN147" s="751"/>
      <c r="AO147" s="768"/>
      <c r="AP147" s="752"/>
      <c r="AQ147" s="85" t="e">
        <f t="shared" ca="1" si="900"/>
        <v>#REF!</v>
      </c>
    </row>
    <row r="148" spans="1:43" outlineLevel="2" x14ac:dyDescent="0.25">
      <c r="A148" s="18">
        <f t="shared" si="914"/>
        <v>6</v>
      </c>
      <c r="B148" s="252"/>
      <c r="C148" s="763" t="s">
        <v>43</v>
      </c>
      <c r="D148" s="32" t="e">
        <f t="shared" ref="D148" ca="1" si="966">SUMPRODUCT((MONTH(DatesS)=$A148)*(OFFSET(DatesS,,INDEX(ColS,MATCH($C148,Param,0)))&lt;&gt;0))</f>
        <v>#REF!</v>
      </c>
      <c r="E148" s="134" t="e">
        <f t="shared" ref="E148" ca="1" si="967">SUMPRODUCT((MONTH(DatesS)=$A148)*(OFFSET(DatesS,,INDEX(ColS,MATCH($C148,Param,0)))))</f>
        <v>#REF!</v>
      </c>
      <c r="F148" s="134" t="e">
        <f t="shared" ca="1" si="904"/>
        <v>#REF!</v>
      </c>
      <c r="G148" s="134" t="e">
        <f t="array" aca="1" ref="G148" ca="1">MIN(IF((MONTH(DatesS)=$A148)*(OFFSET(DatesS,,INDEX(ColS,MATCH($C148,Param,0))))&gt;0,OFFSET(DatesS,,INDEX(ColS,MATCH($C148,Param,0)))))</f>
        <v>#REF!</v>
      </c>
      <c r="H148" s="134" t="e">
        <f t="array" aca="1" ref="H148" ca="1">MAX(IF((MONTH(DatesS)=$A148)*(OFFSET(DatesS,,INDEX(ColS,MATCH($C148,Param,0))))&gt;0,OFFSET(DatesS,,INDEX(ColS,MATCH($C148,Param,0)))))</f>
        <v>#REF!</v>
      </c>
      <c r="I148" s="759" t="e">
        <f t="shared" ref="I148" ca="1" si="968">SUMPRODUCT((MONTH(DatesS)=$A148)*(OFFSET(DatesS,,INDEX(ColS,MATCH($C148,Param,0)))&gt;=INDEX(SeuilS,MATCH($C148,Param,0))))</f>
        <v>#REF!</v>
      </c>
      <c r="J148" s="804"/>
      <c r="K148" s="760"/>
      <c r="L148" s="750"/>
      <c r="M148" s="751"/>
      <c r="N148" s="751"/>
      <c r="O148" s="751"/>
      <c r="P148" s="751"/>
      <c r="Q148" s="771"/>
      <c r="R148" s="808"/>
      <c r="S148" s="751"/>
      <c r="T148" s="751"/>
      <c r="U148" s="751"/>
      <c r="V148" s="751"/>
      <c r="W148" s="809"/>
      <c r="X148" s="817"/>
      <c r="Y148" s="751"/>
      <c r="Z148" s="751"/>
      <c r="AA148" s="751"/>
      <c r="AB148" s="751"/>
      <c r="AC148" s="751"/>
      <c r="AD148" s="752"/>
      <c r="AE148" s="808"/>
      <c r="AF148" s="751"/>
      <c r="AG148" s="751"/>
      <c r="AH148" s="751"/>
      <c r="AI148" s="751"/>
      <c r="AJ148" s="809" t="e">
        <f t="shared" ref="AJ148" ca="1" si="969">SUMPRODUCT((MONTH(DatesUF)=$A148)*(OFFSET(DatesUF,,INDEX(ColUF2,MATCH($C148,Param,0)))&gt;=INDEX(SeuilUF2,MATCH($C148,Param,0))))</f>
        <v>#REF!</v>
      </c>
      <c r="AK148" s="750"/>
      <c r="AL148" s="751"/>
      <c r="AM148" s="751"/>
      <c r="AN148" s="751"/>
      <c r="AO148" s="768"/>
      <c r="AP148" s="752"/>
      <c r="AQ148" s="85" t="e">
        <f t="shared" ca="1" si="900"/>
        <v>#REF!</v>
      </c>
    </row>
    <row r="149" spans="1:43" outlineLevel="2" x14ac:dyDescent="0.25">
      <c r="A149" s="18">
        <f t="shared" si="914"/>
        <v>6</v>
      </c>
      <c r="B149" s="252"/>
      <c r="C149" s="763" t="s">
        <v>44</v>
      </c>
      <c r="D149" s="32" t="e">
        <f t="shared" ref="D149" ca="1" si="970">SUMPRODUCT((MONTH(DatesS)=$A149)*(OFFSET(DatesS,,INDEX(ColS,MATCH($C149,Param,0)))&lt;&gt;0))</f>
        <v>#REF!</v>
      </c>
      <c r="E149" s="134" t="e">
        <f t="shared" ref="E149" ca="1" si="971">SUMPRODUCT((MONTH(DatesS)=$A149)*(OFFSET(DatesS,,INDEX(ColS,MATCH($C149,Param,0)))))</f>
        <v>#REF!</v>
      </c>
      <c r="F149" s="134" t="e">
        <f t="shared" ca="1" si="904"/>
        <v>#REF!</v>
      </c>
      <c r="G149" s="134" t="e">
        <f t="array" aca="1" ref="G149" ca="1">MIN(IF((MONTH(DatesS)=$A149)*(OFFSET(DatesS,,INDEX(ColS,MATCH($C149,Param,0))))&gt;0,OFFSET(DatesS,,INDEX(ColS,MATCH($C149,Param,0)))))</f>
        <v>#REF!</v>
      </c>
      <c r="H149" s="134" t="e">
        <f t="array" aca="1" ref="H149" ca="1">MAX(IF((MONTH(DatesS)=$A149)*(OFFSET(DatesS,,INDEX(ColS,MATCH($C149,Param,0))))&gt;0,OFFSET(DatesS,,INDEX(ColS,MATCH($C149,Param,0)))))</f>
        <v>#REF!</v>
      </c>
      <c r="I149" s="759" t="e">
        <f t="shared" ref="I149" ca="1" si="972">SUMPRODUCT((MONTH(DatesS)=$A149)*(OFFSET(DatesS,,INDEX(ColS,MATCH($C149,Param,0)))&gt;=INDEX(SeuilS,MATCH($C149,Param,0))))</f>
        <v>#REF!</v>
      </c>
      <c r="J149" s="804"/>
      <c r="K149" s="760"/>
      <c r="L149" s="750"/>
      <c r="M149" s="751"/>
      <c r="N149" s="751"/>
      <c r="O149" s="751"/>
      <c r="P149" s="751"/>
      <c r="Q149" s="771"/>
      <c r="R149" s="808"/>
      <c r="S149" s="751"/>
      <c r="T149" s="751"/>
      <c r="U149" s="751"/>
      <c r="V149" s="751"/>
      <c r="W149" s="809"/>
      <c r="X149" s="817"/>
      <c r="Y149" s="751"/>
      <c r="Z149" s="751"/>
      <c r="AA149" s="751"/>
      <c r="AB149" s="751"/>
      <c r="AC149" s="751"/>
      <c r="AD149" s="752"/>
      <c r="AE149" s="808"/>
      <c r="AF149" s="751"/>
      <c r="AG149" s="751"/>
      <c r="AH149" s="751"/>
      <c r="AI149" s="751"/>
      <c r="AJ149" s="809" t="e">
        <f t="shared" ref="AJ149" ca="1" si="973">SUMPRODUCT((MONTH(DatesUF)=$A149)*(OFFSET(DatesUF,,INDEX(ColUF2,MATCH($C149,Param,0)))&gt;=INDEX(SeuilUF2,MATCH($C149,Param,0))))</f>
        <v>#REF!</v>
      </c>
      <c r="AK149" s="750"/>
      <c r="AL149" s="751"/>
      <c r="AM149" s="751"/>
      <c r="AN149" s="751"/>
      <c r="AO149" s="768"/>
      <c r="AP149" s="752"/>
      <c r="AQ149" s="85" t="e">
        <f t="shared" ca="1" si="900"/>
        <v>#REF!</v>
      </c>
    </row>
    <row r="150" spans="1:43" outlineLevel="2" x14ac:dyDescent="0.25">
      <c r="A150" s="18">
        <f t="shared" si="914"/>
        <v>6</v>
      </c>
      <c r="B150" s="252"/>
      <c r="C150" s="763" t="s">
        <v>69</v>
      </c>
      <c r="D150" s="32" t="e">
        <f t="shared" ref="D150" ca="1" si="974">SUMPRODUCT((MONTH(DatesS)=$A150)*(OFFSET(DatesS,,INDEX(ColS,MATCH($C150,Param,0)))&lt;&gt;0))</f>
        <v>#REF!</v>
      </c>
      <c r="E150" s="134" t="e">
        <f t="shared" ref="E150" ca="1" si="975">SUMPRODUCT((MONTH(DatesS)=$A150)*(OFFSET(DatesS,,INDEX(ColS,MATCH($C150,Param,0)))))</f>
        <v>#REF!</v>
      </c>
      <c r="F150" s="134" t="e">
        <f t="shared" ca="1" si="904"/>
        <v>#REF!</v>
      </c>
      <c r="G150" s="134" t="e">
        <f t="array" aca="1" ref="G150" ca="1">MIN(IF((MONTH(DatesS)=$A150)*(OFFSET(DatesS,,INDEX(ColS,MATCH($C150,Param,0))))&gt;0,OFFSET(DatesS,,INDEX(ColS,MATCH($C150,Param,0)))))</f>
        <v>#REF!</v>
      </c>
      <c r="H150" s="134" t="e">
        <f t="array" aca="1" ref="H150" ca="1">MAX(IF((MONTH(DatesS)=$A150)*(OFFSET(DatesS,,INDEX(ColS,MATCH($C150,Param,0))))&gt;0,OFFSET(DatesS,,INDEX(ColS,MATCH($C150,Param,0)))))</f>
        <v>#REF!</v>
      </c>
      <c r="I150" s="759" t="e">
        <f t="shared" ref="I150" ca="1" si="976">SUMPRODUCT((MONTH(DatesS)=$A150)*(OFFSET(DatesS,,INDEX(ColS,MATCH($C150,Param,0)))&gt;=INDEX(SeuilS,MATCH($C150,Param,0))))</f>
        <v>#REF!</v>
      </c>
      <c r="J150" s="804"/>
      <c r="K150" s="760"/>
      <c r="L150" s="750"/>
      <c r="M150" s="751"/>
      <c r="N150" s="751"/>
      <c r="O150" s="751"/>
      <c r="P150" s="751"/>
      <c r="Q150" s="771"/>
      <c r="R150" s="808"/>
      <c r="S150" s="751"/>
      <c r="T150" s="751"/>
      <c r="U150" s="751"/>
      <c r="V150" s="751"/>
      <c r="W150" s="809"/>
      <c r="X150" s="817"/>
      <c r="Y150" s="751"/>
      <c r="Z150" s="751"/>
      <c r="AA150" s="751"/>
      <c r="AB150" s="751"/>
      <c r="AC150" s="751"/>
      <c r="AD150" s="752"/>
      <c r="AE150" s="32" t="e">
        <f ca="1">SUMPRODUCT((MONTH(DatesUF)=$A150)*(OFFSET(DatesUF,,INDEX(ColUF2,MATCH($C150,Param,0)))&lt;&gt;0))</f>
        <v>#REF!</v>
      </c>
      <c r="AF150" s="134" t="e">
        <f ca="1">SUMPRODUCT((MONTH(DatesUF)=$A150)*(OFFSET(DatesUF,,INDEX(ColUF2,MATCH($C150,Param,0)))))</f>
        <v>#REF!</v>
      </c>
      <c r="AG150" s="134" t="e">
        <f t="shared" ref="AG150" ca="1" si="977">IF(AE150=0,0,AF150/AE150)</f>
        <v>#REF!</v>
      </c>
      <c r="AH150" s="134" t="e">
        <f t="array" aca="1" ref="AH150" ca="1">MIN(IF((MONTH(DatesUF)=$A150)*(OFFSET(DatesUF,,INDEX(ColUF2,MATCH($C150,Param,0))))&gt;0,OFFSET(DatesUF,,INDEX(ColUF2,MATCH($C150,Param,0)))))</f>
        <v>#REF!</v>
      </c>
      <c r="AI150" s="134" t="e">
        <f t="array" aca="1" ref="AI150" ca="1">MAX(IF((MONTH(DatesUF)=$A150)*(OFFSET(DatesUF,,INDEX(ColUF2,MATCH($C150,Param,0))))&gt;0,OFFSET(DatesUF,,INDEX(ColUF2,MATCH($C150,Param,0)))))</f>
        <v>#REF!</v>
      </c>
      <c r="AJ150" s="33" t="e">
        <f t="shared" ref="AJ150" ca="1" si="978">SUMPRODUCT((MONTH(DatesUF)=$A150)*(OFFSET(DatesUF,,INDEX(ColUF2,MATCH($C150,Param,0)))&gt;=INDEX(SeuilUF2,MATCH($C150,Param,0))))</f>
        <v>#REF!</v>
      </c>
      <c r="AK150" s="758" t="e">
        <f ca="1">SUMPRODUCT((MONTH(DatesSH)=$A150)*(OFFSET(DatesSH,,INDEX(ColSH,MATCH($C150,Param,0)))&lt;&gt;0))</f>
        <v>#REF!</v>
      </c>
      <c r="AL150" s="746" t="e">
        <f ca="1">SUMPRODUCT((MONTH(DatesSH)=$A150)*(OFFSET(DatesSH,,INDEX(ColSH,MATCH($C150,Param,0)))))</f>
        <v>#REF!</v>
      </c>
      <c r="AM150" s="746" t="e">
        <f t="shared" ref="AM150" ca="1" si="979">IF(AK150=0,0,AL150/AK150)</f>
        <v>#REF!</v>
      </c>
      <c r="AN150" s="746" t="e">
        <f t="array" aca="1" ref="AN150" ca="1">MIN(IF((MONTH(DatesSH)=$A150)*(OFFSET(DatesSH,,INDEX(ColSH,MATCH($C150,Param,0))))&gt;0,OFFSET(DatesSH,,INDEX(ColSH,MATCH($C150,Param,0)))))</f>
        <v>#REF!</v>
      </c>
      <c r="AO150" s="762" t="e">
        <f t="array" aca="1" ref="AO150" ca="1">MAX(IF((MONTH(DatesSH)=$A150)*(OFFSET(DatesSH,,INDEX(ColSH,MATCH($C150,Param,0))))&gt;0,OFFSET(DatesSH,,INDEX(ColSH,MATCH($C150,Param,0)))))</f>
        <v>#REF!</v>
      </c>
      <c r="AP150" s="761" t="e">
        <f ca="1">SUMPRODUCT((MONTH(DatesSH)=$A150)*(OFFSET(DatesSH,,INDEX(ColSH,MATCH($C150,Param,0)))&gt;=INDEX(SeuilSH,MATCH($C150,Param,0))))</f>
        <v>#REF!</v>
      </c>
      <c r="AQ150" s="85" t="e">
        <f t="shared" ca="1" si="900"/>
        <v>#REF!</v>
      </c>
    </row>
    <row r="151" spans="1:43" outlineLevel="2" x14ac:dyDescent="0.25">
      <c r="A151" s="18">
        <f t="shared" si="914"/>
        <v>6</v>
      </c>
      <c r="B151" s="252"/>
      <c r="C151" s="763" t="s">
        <v>26</v>
      </c>
      <c r="D151" s="32" t="e">
        <f t="shared" ref="D151" ca="1" si="980">SUMPRODUCT((MONTH(DatesS)=$A151)*(OFFSET(DatesS,,INDEX(ColS,MATCH($C151,Param,0)))&lt;&gt;0))</f>
        <v>#REF!</v>
      </c>
      <c r="E151" s="134" t="e">
        <f t="shared" ref="E151" ca="1" si="981">SUMPRODUCT((MONTH(DatesS)=$A151)*(OFFSET(DatesS,,INDEX(ColS,MATCH($C151,Param,0)))))</f>
        <v>#REF!</v>
      </c>
      <c r="F151" s="134" t="e">
        <f t="shared" ca="1" si="904"/>
        <v>#REF!</v>
      </c>
      <c r="G151" s="134" t="e">
        <f t="array" aca="1" ref="G151" ca="1">MIN(IF((MONTH(DatesS)=$A151)*(OFFSET(DatesS,,INDEX(ColS,MATCH($C151,Param,0))))&gt;0,OFFSET(DatesS,,INDEX(ColS,MATCH($C151,Param,0)))))</f>
        <v>#REF!</v>
      </c>
      <c r="H151" s="134" t="e">
        <f t="array" aca="1" ref="H151" ca="1">MAX(IF((MONTH(DatesS)=$A151)*(OFFSET(DatesS,,INDEX(ColS,MATCH($C151,Param,0))))&gt;0,OFFSET(DatesS,,INDEX(ColS,MATCH($C151,Param,0)))))</f>
        <v>#REF!</v>
      </c>
      <c r="I151" s="759" t="e">
        <f t="shared" ref="I151" ca="1" si="982">SUMPRODUCT((MONTH(DatesS)=$A151)*(OFFSET(DatesS,,INDEX(ColS,MATCH($C151,Param,0)))&gt;=INDEX(SeuilS,MATCH($C151,Param,0))))</f>
        <v>#REF!</v>
      </c>
      <c r="J151" s="804"/>
      <c r="K151" s="760"/>
      <c r="L151" s="32">
        <f t="shared" ref="L151" ca="1" si="983">SUMPRODUCT((MONTH(DatesD)=$A151)*(OFFSET(DatesD,,INDEX(ColD1,MATCH($C151,Param,0)))&lt;&gt;0))</f>
        <v>4</v>
      </c>
      <c r="M151" s="134">
        <f t="shared" ref="M151" ca="1" si="984">SUMPRODUCT((MONTH(DatesD)=$A151)*(OFFSET(DatesD,,INDEX(ColD1,MATCH($C151,Param,0)))))</f>
        <v>98.7</v>
      </c>
      <c r="N151" s="134">
        <f t="shared" ref="N151:N159" ca="1" si="985">IF(L151=0,0,M151/L151)</f>
        <v>24.675000000000001</v>
      </c>
      <c r="O151" s="134">
        <f t="array" aca="1" ref="O151" ca="1">MIN(IF((MONTH(DatesD)=$A151)*(OFFSET(DatesD,,INDEX(ColD1,MATCH($C151,Param,0))))&gt;0,OFFSET(DatesD,,INDEX(ColD1,MATCH($C151,Param,0)))))</f>
        <v>4.7</v>
      </c>
      <c r="P151" s="134">
        <f t="array" aca="1" ref="P151" ca="1">MAX(IF((MONTH(DatesD)=$A151)*(OFFSET(DatesD,,INDEX(ColD1,MATCH($C151,Param,0))))&gt;0,OFFSET(DatesD,,INDEX(ColD1,MATCH($C151,Param,0)))))</f>
        <v>38</v>
      </c>
      <c r="Q151" s="759">
        <f t="shared" ref="Q151" ca="1" si="986">SUMPRODUCT((MONTH(DatesD)=$A151)*(OFFSET(DatesD,,INDEX(ColD1,MATCH($C151,Param,0)))&gt;=INDEX(SeuilD1,MATCH($C151,Param,0))))</f>
        <v>0</v>
      </c>
      <c r="R151" s="32">
        <f t="shared" ref="R151" ca="1" si="987">SUMPRODUCT((MONTH(DatesD)=$A151)*(OFFSET(DatesD,,INDEX(ColD2,MATCH($C151,Param,0)))&lt;&gt;0))</f>
        <v>4</v>
      </c>
      <c r="S151" s="134">
        <f t="shared" ref="S151" ca="1" si="988">SUMPRODUCT((MONTH(DatesD)=$A151)*(OFFSET(DatesD,,INDEX(ColD2,MATCH($C151,Param,0)))))</f>
        <v>5.3</v>
      </c>
      <c r="T151" s="134">
        <f t="shared" ref="T151:T159" ca="1" si="989">IF(R151=0,0,S151/R151)</f>
        <v>1.325</v>
      </c>
      <c r="U151" s="134">
        <f t="array" aca="1" ref="U151" ca="1">MIN(IF((MONTH(DatesD)=$A151)*(OFFSET(DatesD,,INDEX(ColD2,MATCH($C151,Param,0))))&gt;0,OFFSET(DatesD,,INDEX(ColD2,MATCH($C151,Param,0)))))</f>
        <v>1</v>
      </c>
      <c r="V151" s="134">
        <f t="array" aca="1" ref="V151" ca="1">MAX(IF((MONTH(DatesD)=$A151)*(OFFSET(DatesD,,INDEX(ColD2,MATCH($C151,Param,0))))&gt;0,OFFSET(DatesD,,INDEX(ColD2,MATCH($C151,Param,0)))))</f>
        <v>1.7</v>
      </c>
      <c r="W151" s="33">
        <f t="shared" ref="W151" ca="1" si="990">SUMPRODUCT((MONTH(DatesD)=$A151)*(OFFSET(DatesD,,INDEX(ColD2,MATCH($C151,Param,0)))&gt;=INDEX(SeuilD2,MATCH($C151,Param,0))))</f>
        <v>0</v>
      </c>
      <c r="X151" s="817"/>
      <c r="Y151" s="751"/>
      <c r="Z151" s="751"/>
      <c r="AA151" s="751"/>
      <c r="AB151" s="751"/>
      <c r="AC151" s="751"/>
      <c r="AD151" s="752"/>
      <c r="AE151" s="808"/>
      <c r="AF151" s="751"/>
      <c r="AG151" s="751"/>
      <c r="AH151" s="751"/>
      <c r="AI151" s="768"/>
      <c r="AJ151" s="809"/>
      <c r="AK151" s="750"/>
      <c r="AL151" s="751"/>
      <c r="AM151" s="751"/>
      <c r="AN151" s="751"/>
      <c r="AO151" s="768"/>
      <c r="AP151" s="752"/>
      <c r="AQ151" s="85" t="e">
        <f t="shared" ca="1" si="900"/>
        <v>#REF!</v>
      </c>
    </row>
    <row r="152" spans="1:43" outlineLevel="2" x14ac:dyDescent="0.25">
      <c r="A152" s="18">
        <f t="shared" si="914"/>
        <v>6</v>
      </c>
      <c r="B152" s="252"/>
      <c r="C152" s="763" t="s">
        <v>64</v>
      </c>
      <c r="D152" s="32" t="e">
        <f t="shared" ref="D152" ca="1" si="991">SUMPRODUCT((MONTH(DatesS)=$A152)*(OFFSET(DatesS,,INDEX(ColS,MATCH($C152,Param,0)))&lt;&gt;0))</f>
        <v>#REF!</v>
      </c>
      <c r="E152" s="134" t="e">
        <f t="shared" ref="E152" ca="1" si="992">SUMPRODUCT((MONTH(DatesS)=$A152)*(OFFSET(DatesS,,INDEX(ColS,MATCH($C152,Param,0)))))</f>
        <v>#REF!</v>
      </c>
      <c r="F152" s="134" t="e">
        <f t="shared" ca="1" si="904"/>
        <v>#REF!</v>
      </c>
      <c r="G152" s="134" t="e">
        <f t="array" aca="1" ref="G152" ca="1">MIN(IF((MONTH(DatesS)=$A152)*(OFFSET(DatesS,,INDEX(ColS,MATCH($C152,Param,0))))&gt;0,OFFSET(DatesS,,INDEX(ColS,MATCH($C152,Param,0)))))</f>
        <v>#REF!</v>
      </c>
      <c r="H152" s="134" t="e">
        <f t="array" aca="1" ref="H152" ca="1">MAX(IF((MONTH(DatesS)=$A152)*(OFFSET(DatesS,,INDEX(ColS,MATCH($C152,Param,0))))&gt;0,OFFSET(DatesS,,INDEX(ColS,MATCH($C152,Param,0)))))</f>
        <v>#REF!</v>
      </c>
      <c r="I152" s="759" t="e">
        <f t="shared" ref="I152" ca="1" si="993">SUMPRODUCT((MONTH(DatesS)=$A152)*(OFFSET(DatesS,,INDEX(ColS,MATCH($C152,Param,0)))&gt;=INDEX(SeuilS,MATCH($C152,Param,0))))</f>
        <v>#REF!</v>
      </c>
      <c r="J152" s="804"/>
      <c r="K152" s="760"/>
      <c r="L152" s="32">
        <f t="shared" ref="L152" ca="1" si="994">SUMPRODUCT((MONTH(DatesD)=$A152)*(OFFSET(DatesD,,INDEX(ColD1,MATCH($C152,Param,0)))&lt;&gt;0))</f>
        <v>4</v>
      </c>
      <c r="M152" s="134">
        <f t="shared" ref="M152" ca="1" si="995">SUMPRODUCT((MONTH(DatesD)=$A152)*(OFFSET(DatesD,,INDEX(ColD1,MATCH($C152,Param,0)))))</f>
        <v>0.41100000000000003</v>
      </c>
      <c r="N152" s="134">
        <f t="shared" ca="1" si="985"/>
        <v>0.10275000000000001</v>
      </c>
      <c r="O152" s="134">
        <f t="array" aca="1" ref="O152" ca="1">MIN(IF((MONTH(DatesD)=$A152)*(OFFSET(DatesD,,INDEX(ColD1,MATCH($C152,Param,0))))&gt;0,OFFSET(DatesD,,INDEX(ColD1,MATCH($C152,Param,0)))))</f>
        <v>0.06</v>
      </c>
      <c r="P152" s="134">
        <f t="array" aca="1" ref="P152" ca="1">MAX(IF((MONTH(DatesD)=$A152)*(OFFSET(DatesD,,INDEX(ColD1,MATCH($C152,Param,0))))&gt;0,OFFSET(DatesD,,INDEX(ColD1,MATCH($C152,Param,0)))))</f>
        <v>0.16300000000000001</v>
      </c>
      <c r="Q152" s="759">
        <f t="shared" ref="Q152" ca="1" si="996">SUMPRODUCT((MONTH(DatesD)=$A152)*(OFFSET(DatesD,,INDEX(ColD1,MATCH($C152,Param,0)))&gt;=INDEX(SeuilD1,MATCH($C152,Param,0))))</f>
        <v>0</v>
      </c>
      <c r="R152" s="32">
        <f t="shared" ref="R152" ca="1" si="997">SUMPRODUCT((MONTH(DatesD)=$A152)*(OFFSET(DatesD,,INDEX(ColD2,MATCH($C152,Param,0)))&lt;&gt;0))</f>
        <v>4</v>
      </c>
      <c r="S152" s="134">
        <f t="shared" ref="S152" ca="1" si="998">SUMPRODUCT((MONTH(DatesD)=$A152)*(OFFSET(DatesD,,INDEX(ColD2,MATCH($C152,Param,0)))))</f>
        <v>0.24</v>
      </c>
      <c r="T152" s="134">
        <f t="shared" ca="1" si="989"/>
        <v>0.06</v>
      </c>
      <c r="U152" s="134">
        <f t="array" aca="1" ref="U152" ca="1">MIN(IF((MONTH(DatesD)=$A152)*(OFFSET(DatesD,,INDEX(ColD2,MATCH($C152,Param,0))))&gt;0,OFFSET(DatesD,,INDEX(ColD2,MATCH($C152,Param,0)))))</f>
        <v>0.06</v>
      </c>
      <c r="V152" s="134">
        <f t="array" aca="1" ref="V152" ca="1">MAX(IF((MONTH(DatesD)=$A152)*(OFFSET(DatesD,,INDEX(ColD2,MATCH($C152,Param,0))))&gt;0,OFFSET(DatesD,,INDEX(ColD2,MATCH($C152,Param,0)))))</f>
        <v>0.06</v>
      </c>
      <c r="W152" s="33">
        <f t="shared" ref="W152" ca="1" si="999">SUMPRODUCT((MONTH(DatesD)=$A152)*(OFFSET(DatesD,,INDEX(ColD2,MATCH($C152,Param,0)))&gt;=INDEX(SeuilD2,MATCH($C152,Param,0))))</f>
        <v>0</v>
      </c>
      <c r="X152" s="817"/>
      <c r="Y152" s="751"/>
      <c r="Z152" s="751"/>
      <c r="AA152" s="751"/>
      <c r="AB152" s="751"/>
      <c r="AC152" s="751"/>
      <c r="AD152" s="752"/>
      <c r="AE152" s="808"/>
      <c r="AF152" s="751"/>
      <c r="AG152" s="751"/>
      <c r="AH152" s="751"/>
      <c r="AI152" s="768"/>
      <c r="AJ152" s="809"/>
      <c r="AK152" s="750"/>
      <c r="AL152" s="751"/>
      <c r="AM152" s="751"/>
      <c r="AN152" s="751"/>
      <c r="AO152" s="768"/>
      <c r="AP152" s="752"/>
      <c r="AQ152" s="85" t="e">
        <f t="shared" ca="1" si="900"/>
        <v>#REF!</v>
      </c>
    </row>
    <row r="153" spans="1:43" outlineLevel="2" x14ac:dyDescent="0.25">
      <c r="A153" s="18">
        <f t="shared" si="914"/>
        <v>6</v>
      </c>
      <c r="B153" s="252"/>
      <c r="C153" s="763" t="s">
        <v>65</v>
      </c>
      <c r="D153" s="32" t="e">
        <f t="shared" ref="D153" ca="1" si="1000">SUMPRODUCT((MONTH(DatesS)=$A153)*(OFFSET(DatesS,,INDEX(ColS,MATCH($C153,Param,0)))&lt;&gt;0))</f>
        <v>#REF!</v>
      </c>
      <c r="E153" s="134" t="e">
        <f t="shared" ref="E153" ca="1" si="1001">SUMPRODUCT((MONTH(DatesS)=$A153)*(OFFSET(DatesS,,INDEX(ColS,MATCH($C153,Param,0)))))</f>
        <v>#REF!</v>
      </c>
      <c r="F153" s="134" t="e">
        <f t="shared" ca="1" si="904"/>
        <v>#REF!</v>
      </c>
      <c r="G153" s="134" t="e">
        <f t="array" aca="1" ref="G153" ca="1">MIN(IF((MONTH(DatesS)=$A153)*(OFFSET(DatesS,,INDEX(ColS,MATCH($C153,Param,0))))&gt;0,OFFSET(DatesS,,INDEX(ColS,MATCH($C153,Param,0)))))</f>
        <v>#REF!</v>
      </c>
      <c r="H153" s="134" t="e">
        <f t="array" aca="1" ref="H153" ca="1">MAX(IF((MONTH(DatesS)=$A153)*(OFFSET(DatesS,,INDEX(ColS,MATCH($C153,Param,0))))&gt;0,OFFSET(DatesS,,INDEX(ColS,MATCH($C153,Param,0)))))</f>
        <v>#REF!</v>
      </c>
      <c r="I153" s="759" t="e">
        <f t="shared" ref="I153" ca="1" si="1002">SUMPRODUCT((MONTH(DatesS)=$A153)*(OFFSET(DatesS,,INDEX(ColS,MATCH($C153,Param,0)))&gt;=INDEX(SeuilS,MATCH($C153,Param,0))))</f>
        <v>#REF!</v>
      </c>
      <c r="J153" s="804"/>
      <c r="K153" s="760"/>
      <c r="L153" s="32">
        <f t="shared" ref="L153" ca="1" si="1003">SUMPRODUCT((MONTH(DatesD)=$A153)*(OFFSET(DatesD,,INDEX(ColD1,MATCH($C153,Param,0)))&lt;&gt;0))</f>
        <v>30</v>
      </c>
      <c r="M153" s="134">
        <f t="shared" ref="M153" ca="1" si="1004">SUMPRODUCT((MONTH(DatesD)=$A153)*(OFFSET(DatesD,,INDEX(ColD1,MATCH($C153,Param,0)))))</f>
        <v>0.3000000000000001</v>
      </c>
      <c r="N153" s="134">
        <f t="shared" ca="1" si="985"/>
        <v>1.0000000000000004E-2</v>
      </c>
      <c r="O153" s="134">
        <f t="array" aca="1" ref="O153" ca="1">MIN(IF((MONTH(DatesD)=$A153)*(OFFSET(DatesD,,INDEX(ColD1,MATCH($C153,Param,0))))&gt;0,OFFSET(DatesD,,INDEX(ColD1,MATCH($C153,Param,0)))))</f>
        <v>0.01</v>
      </c>
      <c r="P153" s="134">
        <f t="array" aca="1" ref="P153" ca="1">MAX(IF((MONTH(DatesD)=$A153)*(OFFSET(DatesD,,INDEX(ColD1,MATCH($C153,Param,0))))&gt;0,OFFSET(DatesD,,INDEX(ColD1,MATCH($C153,Param,0)))))</f>
        <v>0.01</v>
      </c>
      <c r="Q153" s="759">
        <f t="shared" ref="Q153" ca="1" si="1005">SUMPRODUCT((MONTH(DatesD)=$A153)*(OFFSET(DatesD,,INDEX(ColD1,MATCH($C153,Param,0)))&gt;=INDEX(SeuilD1,MATCH($C153,Param,0))))</f>
        <v>0</v>
      </c>
      <c r="R153" s="32">
        <f t="shared" ref="R153" ca="1" si="1006">SUMPRODUCT((MONTH(DatesD)=$A153)*(OFFSET(DatesD,,INDEX(ColD2,MATCH($C153,Param,0)))&lt;&gt;0))</f>
        <v>30</v>
      </c>
      <c r="S153" s="134">
        <f t="shared" ref="S153" ca="1" si="1007">SUMPRODUCT((MONTH(DatesD)=$A153)*(OFFSET(DatesD,,INDEX(ColD2,MATCH($C153,Param,0)))))</f>
        <v>0.3000000000000001</v>
      </c>
      <c r="T153" s="134">
        <f t="shared" ca="1" si="989"/>
        <v>1.0000000000000004E-2</v>
      </c>
      <c r="U153" s="134">
        <f t="array" aca="1" ref="U153" ca="1">MIN(IF((MONTH(DatesD)=$A153)*(OFFSET(DatesD,,INDEX(ColD2,MATCH($C153,Param,0))))&gt;0,OFFSET(DatesD,,INDEX(ColD2,MATCH($C153,Param,0)))))</f>
        <v>0.01</v>
      </c>
      <c r="V153" s="134">
        <f t="array" aca="1" ref="V153" ca="1">MAX(IF((MONTH(DatesD)=$A153)*(OFFSET(DatesD,,INDEX(ColD2,MATCH($C153,Param,0))))&gt;0,OFFSET(DatesD,,INDEX(ColD2,MATCH($C153,Param,0)))))</f>
        <v>0.01</v>
      </c>
      <c r="W153" s="33">
        <f t="shared" ref="W153" ca="1" si="1008">SUMPRODUCT((MONTH(DatesD)=$A153)*(OFFSET(DatesD,,INDEX(ColD2,MATCH($C153,Param,0)))&gt;=INDEX(SeuilD2,MATCH($C153,Param,0))))</f>
        <v>0</v>
      </c>
      <c r="X153" s="817"/>
      <c r="Y153" s="751"/>
      <c r="Z153" s="751"/>
      <c r="AA153" s="751"/>
      <c r="AB153" s="751"/>
      <c r="AC153" s="751"/>
      <c r="AD153" s="752"/>
      <c r="AE153" s="808"/>
      <c r="AF153" s="751"/>
      <c r="AG153" s="751"/>
      <c r="AH153" s="751"/>
      <c r="AI153" s="768"/>
      <c r="AJ153" s="809"/>
      <c r="AK153" s="750"/>
      <c r="AL153" s="751"/>
      <c r="AM153" s="751"/>
      <c r="AN153" s="751"/>
      <c r="AO153" s="768"/>
      <c r="AP153" s="752"/>
      <c r="AQ153" s="85" t="e">
        <f t="shared" ca="1" si="900"/>
        <v>#REF!</v>
      </c>
    </row>
    <row r="154" spans="1:43" outlineLevel="2" x14ac:dyDescent="0.25">
      <c r="A154" s="18">
        <f t="shared" si="914"/>
        <v>6</v>
      </c>
      <c r="B154" s="252"/>
      <c r="C154" s="763" t="s">
        <v>24</v>
      </c>
      <c r="D154" s="32" t="e">
        <f t="shared" ref="D154" ca="1" si="1009">SUMPRODUCT((MONTH(DatesS)=$A154)*(OFFSET(DatesS,,INDEX(ColS,MATCH($C154,Param,0)))&lt;&gt;0))</f>
        <v>#REF!</v>
      </c>
      <c r="E154" s="134" t="e">
        <f t="shared" ref="E154" ca="1" si="1010">SUMPRODUCT((MONTH(DatesS)=$A154)*(OFFSET(DatesS,,INDEX(ColS,MATCH($C154,Param,0)))))</f>
        <v>#REF!</v>
      </c>
      <c r="F154" s="134" t="e">
        <f t="shared" ca="1" si="904"/>
        <v>#REF!</v>
      </c>
      <c r="G154" s="134" t="e">
        <f t="array" aca="1" ref="G154" ca="1">MIN(IF((MONTH(DatesS)=$A154)*(OFFSET(DatesS,,INDEX(ColS,MATCH($C154,Param,0))))&gt;0,OFFSET(DatesS,,INDEX(ColS,MATCH($C154,Param,0)))))</f>
        <v>#REF!</v>
      </c>
      <c r="H154" s="134" t="e">
        <f t="array" aca="1" ref="H154" ca="1">MAX(IF((MONTH(DatesS)=$A154)*(OFFSET(DatesS,,INDEX(ColS,MATCH($C154,Param,0))))&gt;0,OFFSET(DatesS,,INDEX(ColS,MATCH($C154,Param,0)))))</f>
        <v>#REF!</v>
      </c>
      <c r="I154" s="759" t="e">
        <f t="shared" ref="I154" ca="1" si="1011">SUMPRODUCT((MONTH(DatesS)=$A154)*(OFFSET(DatesS,,INDEX(ColS,MATCH($C154,Param,0)))&gt;=INDEX(SeuilS,MATCH($C154,Param,0))))</f>
        <v>#REF!</v>
      </c>
      <c r="J154" s="804"/>
      <c r="K154" s="760"/>
      <c r="L154" s="32">
        <f t="shared" ref="L154" ca="1" si="1012">SUMPRODUCT((MONTH(DatesD)=$A154)*(OFFSET(DatesD,,INDEX(ColD1,MATCH($C154,Param,0)))&lt;&gt;0))</f>
        <v>4</v>
      </c>
      <c r="M154" s="134">
        <f t="shared" ref="M154" ca="1" si="1013">SUMPRODUCT((MONTH(DatesD)=$A154)*(OFFSET(DatesD,,INDEX(ColD1,MATCH($C154,Param,0)))))</f>
        <v>0.71153999999999995</v>
      </c>
      <c r="N154" s="134">
        <f t="shared" ca="1" si="985"/>
        <v>0.17788499999999999</v>
      </c>
      <c r="O154" s="134">
        <f t="array" aca="1" ref="O154" ca="1">MIN(IF((MONTH(DatesD)=$A154)*(OFFSET(DatesD,,INDEX(ColD1,MATCH($C154,Param,0))))&gt;0,OFFSET(DatesD,,INDEX(ColD1,MATCH($C154,Param,0)))))</f>
        <v>0.03</v>
      </c>
      <c r="P154" s="134">
        <f t="array" aca="1" ref="P154" ca="1">MAX(IF((MONTH(DatesD)=$A154)*(OFFSET(DatesD,,INDEX(ColD1,MATCH($C154,Param,0))))&gt;0,OFFSET(DatesD,,INDEX(ColD1,MATCH($C154,Param,0)))))</f>
        <v>0.29953999999999997</v>
      </c>
      <c r="Q154" s="759">
        <f t="shared" ref="Q154" ca="1" si="1014">SUMPRODUCT((MONTH(DatesD)=$A154)*(OFFSET(DatesD,,INDEX(ColD1,MATCH($C154,Param,0)))&gt;=INDEX(SeuilD1,MATCH($C154,Param,0))))</f>
        <v>0</v>
      </c>
      <c r="R154" s="32">
        <f t="shared" ref="R154" ca="1" si="1015">SUMPRODUCT((MONTH(DatesD)=$A154)*(OFFSET(DatesD,,INDEX(ColD2,MATCH($C154,Param,0)))&lt;&gt;0))</f>
        <v>5</v>
      </c>
      <c r="S154" s="134">
        <f t="shared" ref="S154" ca="1" si="1016">SUMPRODUCT((MONTH(DatesD)=$A154)*(OFFSET(DatesD,,INDEX(ColD2,MATCH($C154,Param,0)))))</f>
        <v>0.28900000000000003</v>
      </c>
      <c r="T154" s="134">
        <f t="shared" ca="1" si="989"/>
        <v>5.7800000000000004E-2</v>
      </c>
      <c r="U154" s="134">
        <f t="array" aca="1" ref="U154" ca="1">MIN(IF((MONTH(DatesD)=$A154)*(OFFSET(DatesD,,INDEX(ColD2,MATCH($C154,Param,0))))&gt;0,OFFSET(DatesD,,INDEX(ColD2,MATCH($C154,Param,0)))))</f>
        <v>0.03</v>
      </c>
      <c r="V154" s="134">
        <f t="array" aca="1" ref="V154" ca="1">MAX(IF((MONTH(DatesD)=$A154)*(OFFSET(DatesD,,INDEX(ColD2,MATCH($C154,Param,0))))&gt;0,OFFSET(DatesD,,INDEX(ColD2,MATCH($C154,Param,0)))))</f>
        <v>0.10199999999999999</v>
      </c>
      <c r="W154" s="33">
        <f t="shared" ref="W154" ca="1" si="1017">SUMPRODUCT((MONTH(DatesD)=$A154)*(OFFSET(DatesD,,INDEX(ColD2,MATCH($C154,Param,0)))&gt;=INDEX(SeuilD2,MATCH($C154,Param,0))))</f>
        <v>0</v>
      </c>
      <c r="X154" s="817"/>
      <c r="Y154" s="751"/>
      <c r="Z154" s="751"/>
      <c r="AA154" s="751"/>
      <c r="AB154" s="751"/>
      <c r="AC154" s="751"/>
      <c r="AD154" s="752"/>
      <c r="AE154" s="808"/>
      <c r="AF154" s="751"/>
      <c r="AG154" s="751"/>
      <c r="AH154" s="751"/>
      <c r="AI154" s="768"/>
      <c r="AJ154" s="809"/>
      <c r="AK154" s="750"/>
      <c r="AL154" s="751"/>
      <c r="AM154" s="751"/>
      <c r="AN154" s="751"/>
      <c r="AO154" s="768"/>
      <c r="AP154" s="752"/>
      <c r="AQ154" s="85" t="e">
        <f t="shared" ca="1" si="900"/>
        <v>#REF!</v>
      </c>
    </row>
    <row r="155" spans="1:43" outlineLevel="2" x14ac:dyDescent="0.25">
      <c r="A155" s="18">
        <f t="shared" si="914"/>
        <v>6</v>
      </c>
      <c r="B155" s="252"/>
      <c r="C155" s="763" t="s">
        <v>20</v>
      </c>
      <c r="D155" s="32" t="e">
        <f t="shared" ref="D155" ca="1" si="1018">SUMPRODUCT((MONTH(DatesS)=$A155)*(OFFSET(DatesS,,INDEX(ColS,MATCH($C155,Param,0)))&lt;&gt;0))</f>
        <v>#REF!</v>
      </c>
      <c r="E155" s="134" t="e">
        <f t="shared" ref="E155" ca="1" si="1019">SUMPRODUCT((MONTH(DatesS)=$A155)*(OFFSET(DatesS,,INDEX(ColS,MATCH($C155,Param,0)))))</f>
        <v>#REF!</v>
      </c>
      <c r="F155" s="134" t="e">
        <f t="shared" ca="1" si="904"/>
        <v>#REF!</v>
      </c>
      <c r="G155" s="134" t="e">
        <f t="array" aca="1" ref="G155" ca="1">MIN(IF((MONTH(DatesS)=$A155)*(OFFSET(DatesS,,INDEX(ColS,MATCH($C155,Param,0))))&gt;0,OFFSET(DatesS,,INDEX(ColS,MATCH($C155,Param,0)))))</f>
        <v>#REF!</v>
      </c>
      <c r="H155" s="134" t="e">
        <f t="array" aca="1" ref="H155" ca="1">MAX(IF((MONTH(DatesS)=$A155)*(OFFSET(DatesS,,INDEX(ColS,MATCH($C155,Param,0))))&gt;0,OFFSET(DatesS,,INDEX(ColS,MATCH($C155,Param,0)))))</f>
        <v>#REF!</v>
      </c>
      <c r="I155" s="759" t="e">
        <f t="shared" ref="I155" ca="1" si="1020">SUMPRODUCT((MONTH(DatesS)=$A155)*(OFFSET(DatesS,,INDEX(ColS,MATCH($C155,Param,0)))&gt;=INDEX(SeuilS,MATCH($C155,Param,0))))</f>
        <v>#REF!</v>
      </c>
      <c r="J155" s="804"/>
      <c r="K155" s="760"/>
      <c r="L155" s="32">
        <f t="shared" ref="L155" ca="1" si="1021">SUMPRODUCT((MONTH(DatesD)=$A155)*(OFFSET(DatesD,,INDEX(ColD1,MATCH($C155,Param,0)))&lt;&gt;0))</f>
        <v>4</v>
      </c>
      <c r="M155" s="134">
        <f t="shared" ref="M155" ca="1" si="1022">SUMPRODUCT((MONTH(DatesD)=$A155)*(OFFSET(DatesD,,INDEX(ColD1,MATCH($C155,Param,0)))))</f>
        <v>192.01999999999998</v>
      </c>
      <c r="N155" s="134">
        <f t="shared" ca="1" si="985"/>
        <v>48.004999999999995</v>
      </c>
      <c r="O155" s="134">
        <f t="array" aca="1" ref="O155" ca="1">MIN(IF((MONTH(DatesD)=$A155)*(OFFSET(DatesD,,INDEX(ColD1,MATCH($C155,Param,0))))&gt;0,OFFSET(DatesD,,INDEX(ColD1,MATCH($C155,Param,0)))))</f>
        <v>30.93</v>
      </c>
      <c r="P155" s="134">
        <f t="array" aca="1" ref="P155" ca="1">MAX(IF((MONTH(DatesD)=$A155)*(OFFSET(DatesD,,INDEX(ColD1,MATCH($C155,Param,0))))&gt;0,OFFSET(DatesD,,INDEX(ColD1,MATCH($C155,Param,0)))))</f>
        <v>66.959999999999994</v>
      </c>
      <c r="Q155" s="759">
        <f t="shared" ref="Q155" ca="1" si="1023">SUMPRODUCT((MONTH(DatesD)=$A155)*(OFFSET(DatesD,,INDEX(ColD1,MATCH($C155,Param,0)))&gt;=INDEX(SeuilD1,MATCH($C155,Param,0))))</f>
        <v>1</v>
      </c>
      <c r="R155" s="32">
        <f t="shared" ref="R155" ca="1" si="1024">SUMPRODUCT((MONTH(DatesD)=$A155)*(OFFSET(DatesD,,INDEX(ColD2,MATCH($C155,Param,0)))&lt;&gt;0))</f>
        <v>4</v>
      </c>
      <c r="S155" s="134">
        <f t="shared" ref="S155" ca="1" si="1025">SUMPRODUCT((MONTH(DatesD)=$A155)*(OFFSET(DatesD,,INDEX(ColD2,MATCH($C155,Param,0)))))</f>
        <v>2.1309999999999998</v>
      </c>
      <c r="T155" s="134">
        <f t="shared" ca="1" si="989"/>
        <v>0.53274999999999995</v>
      </c>
      <c r="U155" s="134">
        <f t="array" aca="1" ref="U155" ca="1">MIN(IF((MONTH(DatesD)=$A155)*(OFFSET(DatesD,,INDEX(ColD2,MATCH($C155,Param,0))))&gt;0,OFFSET(DatesD,,INDEX(ColD2,MATCH($C155,Param,0)))))</f>
        <v>0.21099999999999999</v>
      </c>
      <c r="V155" s="134">
        <f t="array" aca="1" ref="V155" ca="1">MAX(IF((MONTH(DatesD)=$A155)*(OFFSET(DatesD,,INDEX(ColD2,MATCH($C155,Param,0))))&gt;0,OFFSET(DatesD,,INDEX(ColD2,MATCH($C155,Param,0)))))</f>
        <v>0.84899999999999998</v>
      </c>
      <c r="W155" s="33">
        <f t="shared" ref="W155" ca="1" si="1026">SUMPRODUCT((MONTH(DatesD)=$A155)*(OFFSET(DatesD,,INDEX(ColD2,MATCH($C155,Param,0)))&gt;=INDEX(SeuilD2,MATCH($C155,Param,0))))</f>
        <v>0</v>
      </c>
      <c r="X155" s="817"/>
      <c r="Y155" s="751"/>
      <c r="Z155" s="751"/>
      <c r="AA155" s="751"/>
      <c r="AB155" s="751"/>
      <c r="AC155" s="751"/>
      <c r="AD155" s="752"/>
      <c r="AE155" s="808"/>
      <c r="AF155" s="751"/>
      <c r="AG155" s="751"/>
      <c r="AH155" s="751"/>
      <c r="AI155" s="768"/>
      <c r="AJ155" s="809"/>
      <c r="AK155" s="750"/>
      <c r="AL155" s="751"/>
      <c r="AM155" s="751"/>
      <c r="AN155" s="751"/>
      <c r="AO155" s="768"/>
      <c r="AP155" s="752"/>
      <c r="AQ155" s="85" t="e">
        <f t="shared" ca="1" si="900"/>
        <v>#REF!</v>
      </c>
    </row>
    <row r="156" spans="1:43" outlineLevel="2" x14ac:dyDescent="0.25">
      <c r="A156" s="18">
        <f t="shared" si="914"/>
        <v>6</v>
      </c>
      <c r="B156" s="252"/>
      <c r="C156" s="763" t="s">
        <v>23</v>
      </c>
      <c r="D156" s="32" t="e">
        <f t="shared" ref="D156" ca="1" si="1027">SUMPRODUCT((MONTH(DatesS)=$A156)*(OFFSET(DatesS,,INDEX(ColS,MATCH($C156,Param,0)))&lt;&gt;0))</f>
        <v>#REF!</v>
      </c>
      <c r="E156" s="134" t="e">
        <f t="shared" ref="E156" ca="1" si="1028">SUMPRODUCT((MONTH(DatesS)=$A156)*(OFFSET(DatesS,,INDEX(ColS,MATCH($C156,Param,0)))))</f>
        <v>#REF!</v>
      </c>
      <c r="F156" s="134" t="e">
        <f t="shared" ca="1" si="904"/>
        <v>#REF!</v>
      </c>
      <c r="G156" s="134" t="e">
        <f t="array" aca="1" ref="G156" ca="1">MIN(IF((MONTH(DatesS)=$A156)*(OFFSET(DatesS,,INDEX(ColS,MATCH($C156,Param,0))))&gt;0,OFFSET(DatesS,,INDEX(ColS,MATCH($C156,Param,0)))))</f>
        <v>#REF!</v>
      </c>
      <c r="H156" s="134" t="e">
        <f t="array" aca="1" ref="H156" ca="1">MAX(IF((MONTH(DatesS)=$A156)*(OFFSET(DatesS,,INDEX(ColS,MATCH($C156,Param,0))))&gt;0,OFFSET(DatesS,,INDEX(ColS,MATCH($C156,Param,0)))))</f>
        <v>#REF!</v>
      </c>
      <c r="I156" s="759" t="e">
        <f t="shared" ref="I156" ca="1" si="1029">SUMPRODUCT((MONTH(DatesS)=$A156)*(OFFSET(DatesS,,INDEX(ColS,MATCH($C156,Param,0)))&gt;=INDEX(SeuilS,MATCH($C156,Param,0))))</f>
        <v>#REF!</v>
      </c>
      <c r="J156" s="804"/>
      <c r="K156" s="760"/>
      <c r="L156" s="32">
        <f t="shared" ref="L156" ca="1" si="1030">SUMPRODUCT((MONTH(DatesD)=$A156)*(OFFSET(DatesD,,INDEX(ColD1,MATCH($C156,Param,0)))&lt;&gt;0))</f>
        <v>4</v>
      </c>
      <c r="M156" s="134">
        <f t="shared" ref="M156" ca="1" si="1031">SUMPRODUCT((MONTH(DatesD)=$A156)*(OFFSET(DatesD,,INDEX(ColD1,MATCH($C156,Param,0)))))</f>
        <v>41.8328974</v>
      </c>
      <c r="N156" s="134">
        <f t="shared" ca="1" si="985"/>
        <v>10.45822435</v>
      </c>
      <c r="O156" s="134">
        <f t="array" aca="1" ref="O156" ca="1">MIN(IF((MONTH(DatesD)=$A156)*(OFFSET(DatesD,,INDEX(ColD1,MATCH($C156,Param,0))))&gt;0,OFFSET(DatesD,,INDEX(ColD1,MATCH($C156,Param,0)))))</f>
        <v>6.7859999999999996</v>
      </c>
      <c r="P156" s="134">
        <f t="array" aca="1" ref="P156" ca="1">MAX(IF((MONTH(DatesD)=$A156)*(OFFSET(DatesD,,INDEX(ColD1,MATCH($C156,Param,0))))&gt;0,OFFSET(DatesD,,INDEX(ColD1,MATCH($C156,Param,0)))))</f>
        <v>12.13</v>
      </c>
      <c r="Q156" s="759">
        <f t="shared" ref="Q156" ca="1" si="1032">SUMPRODUCT((MONTH(DatesD)=$A156)*(OFFSET(DatesD,,INDEX(ColD1,MATCH($C156,Param,0)))&gt;=INDEX(SeuilD1,MATCH($C156,Param,0))))</f>
        <v>0</v>
      </c>
      <c r="R156" s="32">
        <f t="shared" ref="R156" ca="1" si="1033">SUMPRODUCT((MONTH(DatesD)=$A156)*(OFFSET(DatesD,,INDEX(ColD2,MATCH($C156,Param,0)))&lt;&gt;0))</f>
        <v>5</v>
      </c>
      <c r="S156" s="134">
        <f t="shared" ref="S156" ca="1" si="1034">SUMPRODUCT((MONTH(DatesD)=$A156)*(OFFSET(DatesD,,INDEX(ColD2,MATCH($C156,Param,0)))))</f>
        <v>0.63100000000000001</v>
      </c>
      <c r="T156" s="134">
        <f t="shared" ca="1" si="989"/>
        <v>0.12620000000000001</v>
      </c>
      <c r="U156" s="134">
        <f t="array" aca="1" ref="U156" ca="1">MIN(IF((MONTH(DatesD)=$A156)*(OFFSET(DatesD,,INDEX(ColD2,MATCH($C156,Param,0))))&gt;0,OFFSET(DatesD,,INDEX(ColD2,MATCH($C156,Param,0)))))</f>
        <v>0.09</v>
      </c>
      <c r="V156" s="134">
        <f t="array" aca="1" ref="V156" ca="1">MAX(IF((MONTH(DatesD)=$A156)*(OFFSET(DatesD,,INDEX(ColD2,MATCH($C156,Param,0))))&gt;0,OFFSET(DatesD,,INDEX(ColD2,MATCH($C156,Param,0)))))</f>
        <v>0.158</v>
      </c>
      <c r="W156" s="33">
        <f t="shared" ref="W156" ca="1" si="1035">SUMPRODUCT((MONTH(DatesD)=$A156)*(OFFSET(DatesD,,INDEX(ColD2,MATCH($C156,Param,0)))&gt;=INDEX(SeuilD2,MATCH($C156,Param,0))))</f>
        <v>0</v>
      </c>
      <c r="X156" s="817"/>
      <c r="Y156" s="751"/>
      <c r="Z156" s="751"/>
      <c r="AA156" s="751"/>
      <c r="AB156" s="751"/>
      <c r="AC156" s="751"/>
      <c r="AD156" s="752"/>
      <c r="AE156" s="808"/>
      <c r="AF156" s="751"/>
      <c r="AG156" s="751"/>
      <c r="AH156" s="751"/>
      <c r="AI156" s="768"/>
      <c r="AJ156" s="809"/>
      <c r="AK156" s="750"/>
      <c r="AL156" s="751"/>
      <c r="AM156" s="751"/>
      <c r="AN156" s="751"/>
      <c r="AO156" s="768"/>
      <c r="AP156" s="752"/>
      <c r="AQ156" s="85" t="e">
        <f t="shared" ca="1" si="900"/>
        <v>#REF!</v>
      </c>
    </row>
    <row r="157" spans="1:43" outlineLevel="2" x14ac:dyDescent="0.25">
      <c r="A157" s="18">
        <f t="shared" si="914"/>
        <v>6</v>
      </c>
      <c r="B157" s="252"/>
      <c r="C157" s="763" t="s">
        <v>21</v>
      </c>
      <c r="D157" s="32" t="e">
        <f t="shared" ref="D157" ca="1" si="1036">SUMPRODUCT((MONTH(DatesS)=$A157)*(OFFSET(DatesS,,INDEX(ColS,MATCH($C157,Param,0)))&lt;&gt;0))</f>
        <v>#REF!</v>
      </c>
      <c r="E157" s="134" t="e">
        <f t="shared" ref="E157" ca="1" si="1037">SUMPRODUCT((MONTH(DatesS)=$A157)*(OFFSET(DatesS,,INDEX(ColS,MATCH($C157,Param,0)))))</f>
        <v>#REF!</v>
      </c>
      <c r="F157" s="134" t="e">
        <f t="shared" ca="1" si="904"/>
        <v>#REF!</v>
      </c>
      <c r="G157" s="134" t="e">
        <f t="array" aca="1" ref="G157" ca="1">MIN(IF((MONTH(DatesS)=$A157)*(OFFSET(DatesS,,INDEX(ColS,MATCH($C157,Param,0))))&gt;0,OFFSET(DatesS,,INDEX(ColS,MATCH($C157,Param,0)))))</f>
        <v>#REF!</v>
      </c>
      <c r="H157" s="134" t="e">
        <f t="array" aca="1" ref="H157" ca="1">MAX(IF((MONTH(DatesS)=$A157)*(OFFSET(DatesS,,INDEX(ColS,MATCH($C157,Param,0))))&gt;0,OFFSET(DatesS,,INDEX(ColS,MATCH($C157,Param,0)))))</f>
        <v>#REF!</v>
      </c>
      <c r="I157" s="759" t="e">
        <f t="shared" ref="I157" ca="1" si="1038">SUMPRODUCT((MONTH(DatesS)=$A157)*(OFFSET(DatesS,,INDEX(ColS,MATCH($C157,Param,0)))&gt;=INDEX(SeuilS,MATCH($C157,Param,0))))</f>
        <v>#REF!</v>
      </c>
      <c r="J157" s="804"/>
      <c r="K157" s="760"/>
      <c r="L157" s="32">
        <f t="shared" ref="L157" ca="1" si="1039">SUMPRODUCT((MONTH(DatesD)=$A157)*(OFFSET(DatesD,,INDEX(ColD1,MATCH($C157,Param,0)))&lt;&gt;0))</f>
        <v>4</v>
      </c>
      <c r="M157" s="134">
        <f t="shared" ref="M157" ca="1" si="1040">SUMPRODUCT((MONTH(DatesD)=$A157)*(OFFSET(DatesD,,INDEX(ColD1,MATCH($C157,Param,0)))))</f>
        <v>1.153</v>
      </c>
      <c r="N157" s="134">
        <f t="shared" ca="1" si="985"/>
        <v>0.28825000000000001</v>
      </c>
      <c r="O157" s="134">
        <f t="array" aca="1" ref="O157" ca="1">MIN(IF((MONTH(DatesD)=$A157)*(OFFSET(DatesD,,INDEX(ColD1,MATCH($C157,Param,0))))&gt;0,OFFSET(DatesD,,INDEX(ColD1,MATCH($C157,Param,0)))))</f>
        <v>0.21299999999999999</v>
      </c>
      <c r="P157" s="134">
        <f t="array" aca="1" ref="P157" ca="1">MAX(IF((MONTH(DatesD)=$A157)*(OFFSET(DatesD,,INDEX(ColD1,MATCH($C157,Param,0))))&gt;0,OFFSET(DatesD,,INDEX(ColD1,MATCH($C157,Param,0)))))</f>
        <v>0.34300000000000003</v>
      </c>
      <c r="Q157" s="759">
        <f t="shared" ref="Q157" ca="1" si="1041">SUMPRODUCT((MONTH(DatesD)=$A157)*(OFFSET(DatesD,,INDEX(ColD1,MATCH($C157,Param,0)))&gt;=INDEX(SeuilD1,MATCH($C157,Param,0))))</f>
        <v>0</v>
      </c>
      <c r="R157" s="32">
        <f t="shared" ref="R157" ca="1" si="1042">SUMPRODUCT((MONTH(DatesD)=$A157)*(OFFSET(DatesD,,INDEX(ColD2,MATCH($C157,Param,0)))&lt;&gt;0))</f>
        <v>5</v>
      </c>
      <c r="S157" s="134">
        <f t="shared" ref="S157" ca="1" si="1043">SUMPRODUCT((MONTH(DatesD)=$A157)*(OFFSET(DatesD,,INDEX(ColD2,MATCH($C157,Param,0)))))</f>
        <v>0.50900000000000001</v>
      </c>
      <c r="T157" s="134">
        <f t="shared" ca="1" si="989"/>
        <v>0.1018</v>
      </c>
      <c r="U157" s="134">
        <f t="array" aca="1" ref="U157" ca="1">MIN(IF((MONTH(DatesD)=$A157)*(OFFSET(DatesD,,INDEX(ColD2,MATCH($C157,Param,0))))&gt;0,OFFSET(DatesD,,INDEX(ColD2,MATCH($C157,Param,0)))))</f>
        <v>8.5999999999999993E-2</v>
      </c>
      <c r="V157" s="134">
        <f t="array" aca="1" ref="V157" ca="1">MAX(IF((MONTH(DatesD)=$A157)*(OFFSET(DatesD,,INDEX(ColD2,MATCH($C157,Param,0))))&gt;0,OFFSET(DatesD,,INDEX(ColD2,MATCH($C157,Param,0)))))</f>
        <v>0.124</v>
      </c>
      <c r="W157" s="33">
        <f t="shared" ref="W157" ca="1" si="1044">SUMPRODUCT((MONTH(DatesD)=$A157)*(OFFSET(DatesD,,INDEX(ColD2,MATCH($C157,Param,0)))&gt;=INDEX(SeuilD2,MATCH($C157,Param,0))))</f>
        <v>0</v>
      </c>
      <c r="X157" s="817"/>
      <c r="Y157" s="751"/>
      <c r="Z157" s="751"/>
      <c r="AA157" s="751"/>
      <c r="AB157" s="751"/>
      <c r="AC157" s="751"/>
      <c r="AD157" s="752"/>
      <c r="AE157" s="808"/>
      <c r="AF157" s="751"/>
      <c r="AG157" s="751"/>
      <c r="AH157" s="751"/>
      <c r="AI157" s="768"/>
      <c r="AJ157" s="809"/>
      <c r="AK157" s="750"/>
      <c r="AL157" s="751"/>
      <c r="AM157" s="751"/>
      <c r="AN157" s="751"/>
      <c r="AO157" s="768"/>
      <c r="AP157" s="752"/>
      <c r="AQ157" s="85" t="e">
        <f t="shared" ca="1" si="900"/>
        <v>#REF!</v>
      </c>
    </row>
    <row r="158" spans="1:43" outlineLevel="2" x14ac:dyDescent="0.25">
      <c r="A158" s="18">
        <f t="shared" si="914"/>
        <v>6</v>
      </c>
      <c r="B158" s="252"/>
      <c r="C158" s="763" t="s">
        <v>25</v>
      </c>
      <c r="D158" s="32" t="e">
        <f t="shared" ref="D158" ca="1" si="1045">SUMPRODUCT((MONTH(DatesS)=$A158)*(OFFSET(DatesS,,INDEX(ColS,MATCH($C158,Param,0)))&lt;&gt;0))</f>
        <v>#REF!</v>
      </c>
      <c r="E158" s="134" t="e">
        <f t="shared" ref="E158" ca="1" si="1046">SUMPRODUCT((MONTH(DatesS)=$A158)*(OFFSET(DatesS,,INDEX(ColS,MATCH($C158,Param,0)))))</f>
        <v>#REF!</v>
      </c>
      <c r="F158" s="134" t="e">
        <f t="shared" ca="1" si="904"/>
        <v>#REF!</v>
      </c>
      <c r="G158" s="134" t="e">
        <f t="array" aca="1" ref="G158" ca="1">MIN(IF((MONTH(DatesS)=$A158)*(OFFSET(DatesS,,INDEX(ColS,MATCH($C158,Param,0))))&gt;0,OFFSET(DatesS,,INDEX(ColS,MATCH($C158,Param,0)))))</f>
        <v>#REF!</v>
      </c>
      <c r="H158" s="134" t="e">
        <f t="array" aca="1" ref="H158" ca="1">MAX(IF((MONTH(DatesS)=$A158)*(OFFSET(DatesS,,INDEX(ColS,MATCH($C158,Param,0))))&gt;0,OFFSET(DatesS,,INDEX(ColS,MATCH($C158,Param,0)))))</f>
        <v>#REF!</v>
      </c>
      <c r="I158" s="759" t="e">
        <f t="shared" ref="I158" ca="1" si="1047">SUMPRODUCT((MONTH(DatesS)=$A158)*(OFFSET(DatesS,,INDEX(ColS,MATCH($C158,Param,0)))&gt;=INDEX(SeuilS,MATCH($C158,Param,0))))</f>
        <v>#REF!</v>
      </c>
      <c r="J158" s="804"/>
      <c r="K158" s="760"/>
      <c r="L158" s="32">
        <f t="shared" ref="L158" ca="1" si="1048">SUMPRODUCT((MONTH(DatesD)=$A158)*(OFFSET(DatesD,,INDEX(ColD1,MATCH($C158,Param,0)))&lt;&gt;0))</f>
        <v>4</v>
      </c>
      <c r="M158" s="134">
        <f t="shared" ref="M158" ca="1" si="1049">SUMPRODUCT((MONTH(DatesD)=$A158)*(OFFSET(DatesD,,INDEX(ColD1,MATCH($C158,Param,0)))))</f>
        <v>0.24</v>
      </c>
      <c r="N158" s="134">
        <f t="shared" ca="1" si="985"/>
        <v>0.06</v>
      </c>
      <c r="O158" s="134">
        <f t="array" aca="1" ref="O158" ca="1">MIN(IF((MONTH(DatesD)=$A158)*(OFFSET(DatesD,,INDEX(ColD1,MATCH($C158,Param,0))))&gt;0,OFFSET(DatesD,,INDEX(ColD1,MATCH($C158,Param,0)))))</f>
        <v>0.06</v>
      </c>
      <c r="P158" s="134">
        <f t="array" aca="1" ref="P158" ca="1">MAX(IF((MONTH(DatesD)=$A158)*(OFFSET(DatesD,,INDEX(ColD1,MATCH($C158,Param,0))))&gt;0,OFFSET(DatesD,,INDEX(ColD1,MATCH($C158,Param,0)))))</f>
        <v>0.06</v>
      </c>
      <c r="Q158" s="759">
        <f t="shared" ref="Q158" ca="1" si="1050">SUMPRODUCT((MONTH(DatesD)=$A158)*(OFFSET(DatesD,,INDEX(ColD1,MATCH($C158,Param,0)))&gt;=INDEX(SeuilD1,MATCH($C158,Param,0))))</f>
        <v>0</v>
      </c>
      <c r="R158" s="32">
        <f t="shared" ref="R158" ca="1" si="1051">SUMPRODUCT((MONTH(DatesD)=$A158)*(OFFSET(DatesD,,INDEX(ColD2,MATCH($C158,Param,0)))&lt;&gt;0))</f>
        <v>4</v>
      </c>
      <c r="S158" s="134">
        <f t="shared" ref="S158" ca="1" si="1052">SUMPRODUCT((MONTH(DatesD)=$A158)*(OFFSET(DatesD,,INDEX(ColD2,MATCH($C158,Param,0)))))</f>
        <v>0.24</v>
      </c>
      <c r="T158" s="134">
        <f t="shared" ca="1" si="989"/>
        <v>0.06</v>
      </c>
      <c r="U158" s="134">
        <f t="array" aca="1" ref="U158" ca="1">MIN(IF((MONTH(DatesD)=$A158)*(OFFSET(DatesD,,INDEX(ColD2,MATCH($C158,Param,0))))&gt;0,OFFSET(DatesD,,INDEX(ColD2,MATCH($C158,Param,0)))))</f>
        <v>0.06</v>
      </c>
      <c r="V158" s="134">
        <f t="array" aca="1" ref="V158" ca="1">MAX(IF((MONTH(DatesD)=$A158)*(OFFSET(DatesD,,INDEX(ColD2,MATCH($C158,Param,0))))&gt;0,OFFSET(DatesD,,INDEX(ColD2,MATCH($C158,Param,0)))))</f>
        <v>0.06</v>
      </c>
      <c r="W158" s="33">
        <f t="shared" ref="W158" ca="1" si="1053">SUMPRODUCT((MONTH(DatesD)=$A158)*(OFFSET(DatesD,,INDEX(ColD2,MATCH($C158,Param,0)))&gt;=INDEX(SeuilD2,MATCH($C158,Param,0))))</f>
        <v>0</v>
      </c>
      <c r="X158" s="817"/>
      <c r="Y158" s="751"/>
      <c r="Z158" s="751"/>
      <c r="AA158" s="751"/>
      <c r="AB158" s="751"/>
      <c r="AC158" s="751"/>
      <c r="AD158" s="752"/>
      <c r="AE158" s="808"/>
      <c r="AF158" s="751"/>
      <c r="AG158" s="751"/>
      <c r="AH158" s="751"/>
      <c r="AI158" s="768"/>
      <c r="AJ158" s="809"/>
      <c r="AK158" s="750"/>
      <c r="AL158" s="751"/>
      <c r="AM158" s="751"/>
      <c r="AN158" s="751"/>
      <c r="AO158" s="768"/>
      <c r="AP158" s="752"/>
      <c r="AQ158" s="85" t="e">
        <f t="shared" ca="1" si="900"/>
        <v>#REF!</v>
      </c>
    </row>
    <row r="159" spans="1:43" outlineLevel="2" x14ac:dyDescent="0.25">
      <c r="A159" s="18">
        <f t="shared" si="914"/>
        <v>6</v>
      </c>
      <c r="B159" s="252"/>
      <c r="C159" s="763" t="s">
        <v>22</v>
      </c>
      <c r="D159" s="47" t="e">
        <f t="shared" ref="D159" ca="1" si="1054">SUMPRODUCT((MONTH(DatesS)=$A159)*(OFFSET(DatesS,,INDEX(ColS,MATCH($C159,Param,0)))&lt;&gt;0))</f>
        <v>#REF!</v>
      </c>
      <c r="E159" s="135" t="e">
        <f t="shared" ref="E159" ca="1" si="1055">SUMPRODUCT((MONTH(DatesS)=$A159)*(OFFSET(DatesS,,INDEX(ColS,MATCH($C159,Param,0)))))</f>
        <v>#REF!</v>
      </c>
      <c r="F159" s="135" t="e">
        <f t="shared" ca="1" si="904"/>
        <v>#REF!</v>
      </c>
      <c r="G159" s="135" t="e">
        <f t="array" aca="1" ref="G159" ca="1">MIN(IF((MONTH(DatesS)=$A159)*(OFFSET(DatesS,,INDEX(ColS,MATCH($C159,Param,0))))&gt;0,OFFSET(DatesS,,INDEX(ColS,MATCH($C159,Param,0)))))</f>
        <v>#REF!</v>
      </c>
      <c r="H159" s="135" t="e">
        <f t="array" aca="1" ref="H159" ca="1">MAX(IF((MONTH(DatesS)=$A159)*(OFFSET(DatesS,,INDEX(ColS,MATCH($C159,Param,0))))&gt;0,OFFSET(DatesS,,INDEX(ColS,MATCH($C159,Param,0)))))</f>
        <v>#REF!</v>
      </c>
      <c r="I159" s="743" t="e">
        <f t="shared" ref="I159" ca="1" si="1056">SUMPRODUCT((MONTH(DatesS)=$A159)*(OFFSET(DatesS,,INDEX(ColS,MATCH($C159,Param,0)))&gt;=INDEX(SeuilS,MATCH($C159,Param,0))))</f>
        <v>#REF!</v>
      </c>
      <c r="J159" s="769"/>
      <c r="K159" s="744"/>
      <c r="L159" s="47">
        <f t="shared" ref="L159" ca="1" si="1057">SUMPRODUCT((MONTH(DatesD)=$A159)*(OFFSET(DatesD,,INDEX(ColD1,MATCH($C159,Param,0)))&lt;&gt;0))</f>
        <v>4</v>
      </c>
      <c r="M159" s="135">
        <f t="shared" ref="M159" ca="1" si="1058">SUMPRODUCT((MONTH(DatesD)=$A159)*(OFFSET(DatesD,,INDEX(ColD1,MATCH($C159,Param,0)))))</f>
        <v>428.101</v>
      </c>
      <c r="N159" s="135">
        <f t="shared" ca="1" si="985"/>
        <v>107.02525</v>
      </c>
      <c r="O159" s="135">
        <f t="array" aca="1" ref="O159" ca="1">MIN(IF((MONTH(DatesD)=$A159)*(OFFSET(DatesD,,INDEX(ColD1,MATCH($C159,Param,0))))&gt;0,OFFSET(DatesD,,INDEX(ColD1,MATCH($C159,Param,0)))))</f>
        <v>32.479999999999997</v>
      </c>
      <c r="P159" s="135">
        <f t="array" aca="1" ref="P159" ca="1">MAX(IF((MONTH(DatesD)=$A159)*(OFFSET(DatesD,,INDEX(ColD1,MATCH($C159,Param,0))))&gt;0,OFFSET(DatesD,,INDEX(ColD1,MATCH($C159,Param,0)))))</f>
        <v>159.08000000000001</v>
      </c>
      <c r="Q159" s="743">
        <f t="shared" ref="Q159" ca="1" si="1059">SUMPRODUCT((MONTH(DatesD)=$A159)*(OFFSET(DatesD,,INDEX(ColD1,MATCH($C159,Param,0)))&gt;=INDEX(SeuilD1,MATCH($C159,Param,0))))</f>
        <v>3</v>
      </c>
      <c r="R159" s="32">
        <f t="shared" ref="R159" ca="1" si="1060">SUMPRODUCT((MONTH(DatesD)=$A159)*(OFFSET(DatesD,,INDEX(ColD2,MATCH($C159,Param,0)))&lt;&gt;0))</f>
        <v>5</v>
      </c>
      <c r="S159" s="134">
        <f t="shared" ref="S159" ca="1" si="1061">SUMPRODUCT((MONTH(DatesD)=$A159)*(OFFSET(DatesD,,INDEX(ColD2,MATCH($C159,Param,0)))))</f>
        <v>1.9205099999999999</v>
      </c>
      <c r="T159" s="134">
        <f t="shared" ca="1" si="989"/>
        <v>0.384102</v>
      </c>
      <c r="U159" s="134">
        <f t="array" aca="1" ref="U159" ca="1">MIN(IF((MONTH(DatesD)=$A159)*(OFFSET(DatesD,,INDEX(ColD2,MATCH($C159,Param,0))))&gt;0,OFFSET(DatesD,,INDEX(ColD2,MATCH($C159,Param,0)))))</f>
        <v>0.2</v>
      </c>
      <c r="V159" s="134">
        <f t="array" aca="1" ref="V159" ca="1">MAX(IF((MONTH(DatesD)=$A159)*(OFFSET(DatesD,,INDEX(ColD2,MATCH($C159,Param,0))))&gt;0,OFFSET(DatesD,,INDEX(ColD2,MATCH($C159,Param,0)))))</f>
        <v>0.76300000000000001</v>
      </c>
      <c r="W159" s="33">
        <f t="shared" ref="W159" ca="1" si="1062">SUMPRODUCT((MONTH(DatesD)=$A159)*(OFFSET(DatesD,,INDEX(ColD2,MATCH($C159,Param,0)))&gt;=INDEX(SeuilD2,MATCH($C159,Param,0))))</f>
        <v>0</v>
      </c>
      <c r="X159" s="817"/>
      <c r="Y159" s="751"/>
      <c r="Z159" s="751"/>
      <c r="AA159" s="751"/>
      <c r="AB159" s="751"/>
      <c r="AC159" s="751"/>
      <c r="AD159" s="752"/>
      <c r="AE159" s="808"/>
      <c r="AF159" s="751"/>
      <c r="AG159" s="751"/>
      <c r="AH159" s="751"/>
      <c r="AI159" s="768"/>
      <c r="AJ159" s="809"/>
      <c r="AK159" s="750"/>
      <c r="AL159" s="751"/>
      <c r="AM159" s="751"/>
      <c r="AN159" s="751"/>
      <c r="AO159" s="768"/>
      <c r="AP159" s="752"/>
      <c r="AQ159" s="85" t="e">
        <f t="shared" ca="1" si="900"/>
        <v>#REF!</v>
      </c>
    </row>
    <row r="160" spans="1:43" outlineLevel="2" x14ac:dyDescent="0.25">
      <c r="A160" s="18">
        <f t="shared" si="914"/>
        <v>6</v>
      </c>
      <c r="B160" s="252"/>
      <c r="C160" s="149" t="s">
        <v>47</v>
      </c>
      <c r="D160" s="807" t="e">
        <f t="shared" ref="D160:W160" ca="1" si="1063">SUM(D151:D152,D154:D159)</f>
        <v>#REF!</v>
      </c>
      <c r="E160" s="746" t="e">
        <f t="shared" ca="1" si="1063"/>
        <v>#REF!</v>
      </c>
      <c r="F160" s="746" t="e">
        <f t="shared" ca="1" si="1063"/>
        <v>#REF!</v>
      </c>
      <c r="G160" s="746" t="e">
        <f t="shared" ca="1" si="1063"/>
        <v>#REF!</v>
      </c>
      <c r="H160" s="746" t="e">
        <f t="shared" ca="1" si="1063"/>
        <v>#REF!</v>
      </c>
      <c r="I160" s="747" t="e">
        <f t="shared" ca="1" si="1063"/>
        <v>#REF!</v>
      </c>
      <c r="J160" s="748"/>
      <c r="K160" s="749"/>
      <c r="L160" s="758">
        <f t="shared" ca="1" si="1063"/>
        <v>32</v>
      </c>
      <c r="M160" s="746">
        <f t="shared" ca="1" si="1063"/>
        <v>763.16943739999999</v>
      </c>
      <c r="N160" s="746">
        <f t="shared" ca="1" si="1063"/>
        <v>190.79235935</v>
      </c>
      <c r="O160" s="746">
        <f t="shared" ca="1" si="1063"/>
        <v>75.259</v>
      </c>
      <c r="P160" s="746">
        <f t="shared" ca="1" si="1063"/>
        <v>277.03554000000003</v>
      </c>
      <c r="Q160" s="747">
        <f t="shared" ca="1" si="1063"/>
        <v>4</v>
      </c>
      <c r="R160" s="807">
        <f t="shared" ca="1" si="1063"/>
        <v>36</v>
      </c>
      <c r="S160" s="746">
        <f t="shared" ca="1" si="1063"/>
        <v>11.26051</v>
      </c>
      <c r="T160" s="746">
        <f t="shared" ca="1" si="1063"/>
        <v>2.6476519999999999</v>
      </c>
      <c r="U160" s="746">
        <f t="shared" ca="1" si="1063"/>
        <v>1.7370000000000003</v>
      </c>
      <c r="V160" s="746">
        <f t="shared" ca="1" si="1063"/>
        <v>3.8160000000000003</v>
      </c>
      <c r="W160" s="810">
        <f t="shared" ca="1" si="1063"/>
        <v>0</v>
      </c>
      <c r="X160" s="817"/>
      <c r="Y160" s="751"/>
      <c r="Z160" s="751"/>
      <c r="AA160" s="751"/>
      <c r="AB160" s="751"/>
      <c r="AC160" s="751"/>
      <c r="AD160" s="752"/>
      <c r="AE160" s="808"/>
      <c r="AF160" s="751"/>
      <c r="AG160" s="751"/>
      <c r="AH160" s="751"/>
      <c r="AI160" s="768"/>
      <c r="AJ160" s="809"/>
      <c r="AK160" s="750"/>
      <c r="AL160" s="751"/>
      <c r="AM160" s="751"/>
      <c r="AN160" s="751"/>
      <c r="AO160" s="768"/>
      <c r="AP160" s="752"/>
      <c r="AQ160" s="85" t="e">
        <f t="shared" ca="1" si="900"/>
        <v>#REF!</v>
      </c>
    </row>
    <row r="161" spans="1:43" outlineLevel="2" x14ac:dyDescent="0.25">
      <c r="A161" s="18">
        <f t="shared" si="914"/>
        <v>6</v>
      </c>
      <c r="B161" s="252"/>
      <c r="C161" s="770" t="s">
        <v>101</v>
      </c>
      <c r="D161" s="808"/>
      <c r="E161" s="751"/>
      <c r="F161" s="751"/>
      <c r="G161" s="751"/>
      <c r="H161" s="751"/>
      <c r="I161" s="771"/>
      <c r="J161" s="772"/>
      <c r="K161" s="800"/>
      <c r="L161" s="32">
        <f t="shared" ref="L161" ca="1" si="1064">SUMPRODUCT((MONTH(DatesD)=$A161)*(OFFSET(DatesD,,INDEX(ColD1,MATCH($C161,Param,0)))&lt;&gt;0))</f>
        <v>30</v>
      </c>
      <c r="M161" s="134">
        <f t="shared" ref="M161" ca="1" si="1065">SUMPRODUCT((MONTH(DatesD)=$A161)*(OFFSET(DatesD,,INDEX(ColD1,MATCH($C161,Param,0)))))</f>
        <v>1297995</v>
      </c>
      <c r="N161" s="134">
        <f t="shared" ref="N161" ca="1" si="1066">IF(L161=0,0,M161/L161)</f>
        <v>43266.5</v>
      </c>
      <c r="O161" s="134">
        <f t="array" aca="1" ref="O161" ca="1">MIN(IF((MONTH(DatesD)=$A161)*(OFFSET(DatesD,,INDEX(ColD1,MATCH($C161,Param,0))))&gt;0,OFFSET(DatesD,,INDEX(ColD1,MATCH($C161,Param,0)))))</f>
        <v>43252</v>
      </c>
      <c r="P161" s="134">
        <f t="array" aca="1" ref="P161" ca="1">MAX(IF((MONTH(DatesD)=$A161)*(OFFSET(DatesD,,INDEX(ColD1,MATCH($C161,Param,0))))&gt;0,OFFSET(DatesD,,INDEX(ColD1,MATCH($C161,Param,0)))))</f>
        <v>43281</v>
      </c>
      <c r="Q161" s="759">
        <f t="shared" ref="Q161" ca="1" si="1067">SUMPRODUCT((MONTH(DatesD)=$A161)*(OFFSET(DatesD,,INDEX(ColD1,MATCH($C161,Param,0)))&gt;=INDEX(SeuilD1,MATCH($C161,Param,0))))</f>
        <v>30</v>
      </c>
      <c r="R161" s="161">
        <f ca="1">SUMPRODUCT((MONTH(DatesD)=$A161)*(OFFSET(DatesD,,INDEX(ColD2,MATCH($C161,Param,0)))&lt;&gt;0))</f>
        <v>30</v>
      </c>
      <c r="S161" s="134">
        <f t="shared" ref="S161" ca="1" si="1068">SUMPRODUCT((MONTH(DatesD)=$A161)*(OFFSET(DatesD,,INDEX(ColD2,MATCH($C161,Param,0)))))</f>
        <v>2198.3699754210656</v>
      </c>
      <c r="T161" s="134">
        <f t="shared" ref="T161:T163" ca="1" si="1069">IF(R161=0,0,S161/R161)</f>
        <v>73.278999180702186</v>
      </c>
      <c r="U161" s="162">
        <f t="array" aca="1" ref="U161" ca="1">MIN(IF((MONTH(DatesD)=$A161)*(OFFSET(DatesD,,INDEX(ColD2,MATCH($C161,Param,0))))&gt;0,OFFSET(DatesD,,INDEX(ColD2,MATCH($C161,Param,0)))))</f>
        <v>23.52941176470588</v>
      </c>
      <c r="V161" s="134">
        <f t="array" aca="1" ref="V161" ca="1">MAX(IF((MONTH(DatesD)=$A161)*(OFFSET(DatesD,,INDEX(ColD2,MATCH($C161,Param,0))))&gt;0,OFFSET(DatesD,,INDEX(ColD2,MATCH($C161,Param,0)))))</f>
        <v>93.977752205600311</v>
      </c>
      <c r="W161" s="33">
        <f t="shared" ref="W161" ca="1" si="1070">SUMPRODUCT((MONTH(DatesD)=$A161)*(OFFSET(DatesD,,INDEX(ColD2,MATCH($C161,Param,0)))&gt;=INDEX(SeuilD2,MATCH($C161,Param,0))))</f>
        <v>0</v>
      </c>
      <c r="X161" s="817"/>
      <c r="Y161" s="751"/>
      <c r="Z161" s="751"/>
      <c r="AA161" s="751"/>
      <c r="AB161" s="751"/>
      <c r="AC161" s="751"/>
      <c r="AD161" s="752"/>
      <c r="AE161" s="161" t="e">
        <f ca="1">SUMPRODUCT((MONTH(DatesUF)=$A161)*(OFFSET(DatesUF,,INDEX(ColUF2,MATCH($C161,Param,0)))&lt;&gt;0))</f>
        <v>#REF!</v>
      </c>
      <c r="AF161" s="134" t="e">
        <f ca="1">SUMPRODUCT((MONTH(DatesUF)=$A161)*(OFFSET(DatesUF,,INDEX(ColUF2,MATCH($C161,Param,0)))))</f>
        <v>#REF!</v>
      </c>
      <c r="AG161" s="134" t="e">
        <f t="shared" ref="AG161:AG163" ca="1" si="1071">IF(AE161=0,0,AF161/AE161)</f>
        <v>#REF!</v>
      </c>
      <c r="AH161" s="134" t="e">
        <f t="array" aca="1" ref="AH161" ca="1">MIN(IF((MONTH(DatesUF)=$A161)*(OFFSET(DatesUF,,INDEX(ColUF2,MATCH($C161,Param,0))))&gt;0,OFFSET(DatesUF,,INDEX(ColUF2,MATCH($C161,Param,0)))))</f>
        <v>#REF!</v>
      </c>
      <c r="AI161" s="134" t="e">
        <f t="array" aca="1" ref="AI161" ca="1">MAX(IF((MONTH(DatesUF)=$A161)*(OFFSET(DatesUF,,INDEX(ColUF2,MATCH($C161,Param,0))))&gt;0,OFFSET(DatesUF,,INDEX(ColUF2,MATCH($C161,Param,0)))))</f>
        <v>#REF!</v>
      </c>
      <c r="AJ161" s="33" t="e">
        <f ca="1">SUMPRODUCT((MONTH(DatesUF)=$A161)*(OFFSET(DatesUF,,INDEX(ColUF2,MATCH($C161,Param,0)))&gt;=INDEX(SeuilUF2,MATCH($C161,Param,0))))</f>
        <v>#REF!</v>
      </c>
      <c r="AK161" s="750"/>
      <c r="AL161" s="751"/>
      <c r="AM161" s="751"/>
      <c r="AN161" s="751"/>
      <c r="AO161" s="768"/>
      <c r="AP161" s="752"/>
      <c r="AQ161" s="85"/>
    </row>
    <row r="162" spans="1:43" outlineLevel="2" x14ac:dyDescent="0.25">
      <c r="A162" s="18">
        <f t="shared" si="914"/>
        <v>6</v>
      </c>
      <c r="B162" s="252"/>
      <c r="C162" s="773" t="s">
        <v>102</v>
      </c>
      <c r="D162" s="808"/>
      <c r="E162" s="751"/>
      <c r="F162" s="751"/>
      <c r="G162" s="751"/>
      <c r="H162" s="751"/>
      <c r="I162" s="771"/>
      <c r="J162" s="774"/>
      <c r="K162" s="801"/>
      <c r="L162" s="750"/>
      <c r="M162" s="751"/>
      <c r="N162" s="751"/>
      <c r="O162" s="751"/>
      <c r="P162" s="751"/>
      <c r="Q162" s="771"/>
      <c r="R162" s="811">
        <f t="shared" ref="R162" ca="1" si="1072">SUMPRODUCT((MONTH(DatesD)=$A162)*(OFFSET(DatesD,,INDEX(ColD2,MATCH($C162,Param,0)))&lt;&gt;0))</f>
        <v>30</v>
      </c>
      <c r="S162" s="746">
        <f t="shared" ref="S162" ca="1" si="1073">SUMPRODUCT((MONTH(DatesD)=$A162)*(OFFSET(DatesD,,INDEX(ColD2,MATCH($C162,Param,0)))))</f>
        <v>2950.8187353272856</v>
      </c>
      <c r="T162" s="746">
        <f t="shared" ca="1" si="1069"/>
        <v>98.360624510909517</v>
      </c>
      <c r="U162" s="775">
        <f t="array" aca="1" ref="U162" ca="1">MIN(IF((MONTH(DatesD)=$A162)*(OFFSET(DatesD,,INDEX(ColD2,MATCH($C162,Param,0))))&gt;0,OFFSET(DatesD,,INDEX(ColD2,MATCH($C162,Param,0)))))</f>
        <v>89.285714285714292</v>
      </c>
      <c r="V162" s="746">
        <f t="array" aca="1" ref="V162" ca="1">MAX(IF((MONTH(DatesD)=$A162)*(OFFSET(DatesD,,INDEX(ColD2,MATCH($C162,Param,0))))&gt;0,OFFSET(DatesD,,INDEX(ColD2,MATCH($C162,Param,0)))))</f>
        <v>99.748125937031489</v>
      </c>
      <c r="W162" s="810">
        <f t="shared" ref="W162" ca="1" si="1074">SUMPRODUCT((MONTH(DatesD)=$A162)*(OFFSET(DatesD,,INDEX(ColD2,MATCH($C162,Param,0)))&gt;=INDEX(SeuilD2,MATCH($C162,Param,0))))</f>
        <v>0</v>
      </c>
      <c r="X162" s="817"/>
      <c r="Y162" s="751"/>
      <c r="Z162" s="751"/>
      <c r="AA162" s="751"/>
      <c r="AB162" s="751"/>
      <c r="AC162" s="751"/>
      <c r="AD162" s="752"/>
      <c r="AE162" s="161" t="e">
        <f ca="1">SUMPRODUCT((MONTH(DatesUF)=$A162)*(OFFSET(DatesUF,,INDEX(ColUF2,MATCH($C162,Param,0)))&lt;&gt;0))</f>
        <v>#REF!</v>
      </c>
      <c r="AF162" s="134" t="e">
        <f ca="1">SUMPRODUCT((MONTH(DatesUF)=$A162)*(OFFSET(DatesUF,,INDEX(ColUF2,MATCH($C162,Param,0)))))</f>
        <v>#REF!</v>
      </c>
      <c r="AG162" s="134" t="e">
        <f t="shared" ca="1" si="1071"/>
        <v>#REF!</v>
      </c>
      <c r="AH162" s="134" t="e">
        <f t="array" aca="1" ref="AH162" ca="1">MIN(IF((MONTH(DatesUF)=$A162)*(OFFSET(DatesUF,,INDEX(ColUF2,MATCH($C162,Param,0))))&gt;0,OFFSET(DatesUF,,INDEX(ColUF2,MATCH($C162,Param,0)))))</f>
        <v>#REF!</v>
      </c>
      <c r="AI162" s="134" t="e">
        <f t="array" aca="1" ref="AI162" ca="1">MAX(IF((MONTH(DatesUF)=$A162)*(OFFSET(DatesUF,,INDEX(ColUF2,MATCH($C162,Param,0))))&gt;0,OFFSET(DatesUF,,INDEX(ColUF2,MATCH($C162,Param,0)))))</f>
        <v>#REF!</v>
      </c>
      <c r="AJ162" s="33" t="e">
        <f ca="1">SUMPRODUCT((MONTH(DatesUF)=$A162)*(OFFSET(DatesUF,,INDEX(ColUF2,MATCH($C162,Param,0)))&gt;=INDEX(SeuilUF2,MATCH($C162,Param,0))))</f>
        <v>#REF!</v>
      </c>
      <c r="AK162" s="750"/>
      <c r="AL162" s="751"/>
      <c r="AM162" s="751"/>
      <c r="AN162" s="751"/>
      <c r="AO162" s="768"/>
      <c r="AP162" s="752"/>
      <c r="AQ162" s="85"/>
    </row>
    <row r="163" spans="1:43" ht="15.75" outlineLevel="2" thickBot="1" x14ac:dyDescent="0.3">
      <c r="A163" s="18">
        <f t="shared" si="914"/>
        <v>6</v>
      </c>
      <c r="B163" s="253"/>
      <c r="C163" s="156" t="s">
        <v>129</v>
      </c>
      <c r="D163" s="157"/>
      <c r="E163" s="158"/>
      <c r="F163" s="158"/>
      <c r="G163" s="158"/>
      <c r="H163" s="158"/>
      <c r="I163" s="776"/>
      <c r="J163" s="777"/>
      <c r="K163" s="802"/>
      <c r="L163" s="157"/>
      <c r="M163" s="158"/>
      <c r="N163" s="158"/>
      <c r="O163" s="158"/>
      <c r="P163" s="158"/>
      <c r="Q163" s="776"/>
      <c r="R163" s="161">
        <f t="shared" ref="R163" ca="1" si="1075">SUMPRODUCT((MONTH(DatesD)=$A163)*(OFFSET(DatesD,,INDEX(ColD2,MATCH($C163,Param,0)))&lt;&gt;0))</f>
        <v>30</v>
      </c>
      <c r="S163" s="134">
        <f t="shared" ref="S163" ca="1" si="1076">SUMPRODUCT((MONTH(DatesD)=$A163)*(OFFSET(DatesD,,INDEX(ColD2,MATCH($C163,Param,0)))))</f>
        <v>2965.773676634843</v>
      </c>
      <c r="T163" s="134">
        <f t="shared" ca="1" si="1069"/>
        <v>98.85912255449476</v>
      </c>
      <c r="U163" s="162">
        <f t="array" aca="1" ref="U163" ca="1">MIN(IF((MONTH(DatesD)=$A163)*(OFFSET(DatesD,,INDEX(ColD2,MATCH($C163,Param,0))))&gt;0,OFFSET(DatesD,,INDEX(ColD2,MATCH($C163,Param,0)))))</f>
        <v>96.583333333333329</v>
      </c>
      <c r="V163" s="134">
        <f t="array" aca="1" ref="V163" ca="1">MAX(IF((MONTH(DatesD)=$A163)*(OFFSET(DatesD,,INDEX(ColD2,MATCH($C163,Param,0))))&gt;0,OFFSET(DatesD,,INDEX(ColD2,MATCH($C163,Param,0)))))</f>
        <v>99.678875638841575</v>
      </c>
      <c r="W163" s="33">
        <f t="shared" ref="W163" ca="1" si="1077">SUMPRODUCT((MONTH(DatesD)=$A163)*(OFFSET(DatesD,,INDEX(ColD2,MATCH($C163,Param,0)))&gt;=INDEX(SeuilD2,MATCH($C163,Param,0))))</f>
        <v>0</v>
      </c>
      <c r="X163" s="821"/>
      <c r="Y163" s="158"/>
      <c r="Z163" s="158"/>
      <c r="AA163" s="158"/>
      <c r="AB163" s="158"/>
      <c r="AC163" s="158"/>
      <c r="AD163" s="159"/>
      <c r="AE163" s="812" t="e">
        <f ca="1">SUMPRODUCT((MONTH(DatesUF)=$A163)*(OFFSET(DatesUF,,INDEX(ColUF2,MATCH($C163,Param,0)))&lt;&gt;0))</f>
        <v>#REF!</v>
      </c>
      <c r="AF163" s="813" t="e">
        <f ca="1">SUMPRODUCT((MONTH(DatesUF)=$A163)*(OFFSET(DatesUF,,INDEX(ColUF2,MATCH($C163,Param,0)))))</f>
        <v>#REF!</v>
      </c>
      <c r="AG163" s="813" t="e">
        <f t="shared" ca="1" si="1071"/>
        <v>#REF!</v>
      </c>
      <c r="AH163" s="813" t="e">
        <f t="array" aca="1" ref="AH163" ca="1">MIN(IF((MONTH(DatesUF)=$A163)*(OFFSET(DatesUF,,INDEX(ColUF2,MATCH($C163,Param,0))))&gt;0,OFFSET(DatesUF,,INDEX(ColUF2,MATCH($C163,Param,0)))))</f>
        <v>#REF!</v>
      </c>
      <c r="AI163" s="813" t="e">
        <f t="array" aca="1" ref="AI163" ca="1">MAX(IF((MONTH(DatesUF)=$A163)*(OFFSET(DatesUF,,INDEX(ColUF2,MATCH($C163,Param,0))))&gt;0,OFFSET(DatesUF,,INDEX(ColUF2,MATCH($C163,Param,0)))))</f>
        <v>#REF!</v>
      </c>
      <c r="AJ163" s="815" t="e">
        <f ca="1">SUMPRODUCT((MONTH(DatesUF)=$A163)*(OFFSET(DatesUF,,INDEX(ColUF2,MATCH($C163,Param,0)))&gt;=INDEX(SeuilUF2,MATCH($C163,Param,0))))</f>
        <v>#REF!</v>
      </c>
      <c r="AK163" s="157"/>
      <c r="AL163" s="158"/>
      <c r="AM163" s="158"/>
      <c r="AN163" s="158"/>
      <c r="AO163" s="158"/>
      <c r="AP163" s="159"/>
      <c r="AQ163" s="85"/>
    </row>
    <row r="164" spans="1:43" ht="15.75" thickBot="1" x14ac:dyDescent="0.3">
      <c r="B164" s="248">
        <f t="shared" ref="B164" si="1078">DATE($C$4,A139,1)</f>
        <v>42887</v>
      </c>
      <c r="C164" s="249"/>
      <c r="D164" s="803"/>
      <c r="E164" s="803"/>
      <c r="F164" s="805"/>
      <c r="G164" s="803"/>
      <c r="H164" s="803"/>
      <c r="I164" s="803"/>
      <c r="J164" s="803"/>
      <c r="K164" s="803"/>
      <c r="L164" s="249"/>
      <c r="M164" s="249"/>
      <c r="N164" s="249"/>
      <c r="O164" s="249"/>
      <c r="P164" s="249"/>
      <c r="Q164" s="249"/>
      <c r="R164" s="822"/>
      <c r="S164" s="249"/>
      <c r="T164" s="249"/>
      <c r="U164" s="249"/>
      <c r="V164" s="249"/>
      <c r="W164" s="250"/>
      <c r="X164" s="249"/>
      <c r="Y164" s="249"/>
      <c r="Z164" s="249"/>
      <c r="AA164" s="249"/>
      <c r="AB164" s="249"/>
      <c r="AC164" s="249"/>
      <c r="AD164" s="249"/>
      <c r="AE164" s="249"/>
      <c r="AF164" s="249"/>
      <c r="AG164" s="249"/>
      <c r="AH164" s="249"/>
      <c r="AI164" s="249"/>
      <c r="AJ164" s="249"/>
      <c r="AK164" s="249"/>
      <c r="AL164" s="249"/>
      <c r="AM164" s="249"/>
      <c r="AN164" s="249"/>
      <c r="AO164" s="249"/>
      <c r="AP164" s="250"/>
      <c r="AQ164" s="85">
        <f t="shared" ref="AQ164:AQ186" si="1079">SUM(D164+L164+R164+X164+AE164+AK164)</f>
        <v>0</v>
      </c>
    </row>
    <row r="165" spans="1:43" outlineLevel="1" x14ac:dyDescent="0.25">
      <c r="A165" s="18">
        <v>7</v>
      </c>
      <c r="B165" s="251">
        <f t="shared" ref="B165" si="1080">DATE($C$4,A165,1)</f>
        <v>42917</v>
      </c>
      <c r="C165" s="54" t="s">
        <v>2</v>
      </c>
      <c r="D165" s="30" t="e">
        <f t="shared" ref="D165" ca="1" si="1081">SUMPRODUCT((MONTH(DatesS)=$A165)*(OFFSET(DatesS,,INDEX(ColS,MATCH($C165,Param,0)))&lt;&gt;0))</f>
        <v>#REF!</v>
      </c>
      <c r="E165" s="133" t="e">
        <f t="shared" ref="E165" ca="1" si="1082">SUMPRODUCT((MONTH(DatesS)=$A165)*(OFFSET(DatesS,,INDEX(ColS,MATCH($C165,Param,0)))))</f>
        <v>#REF!</v>
      </c>
      <c r="F165" s="133" t="e">
        <f t="shared" ref="F165:F185" ca="1" si="1083">IF(D165=0,0,E165/D165)</f>
        <v>#REF!</v>
      </c>
      <c r="G165" s="133" t="e">
        <f t="array" aca="1" ref="G165" ca="1">MIN(IF((MONTH(DatesS)=$A165)*(OFFSET(DatesS,,INDEX(ColS,MATCH($C165,Param,0))))&gt;0,OFFSET(DatesS,,INDEX(ColS,MATCH($C165,Param,0)))))</f>
        <v>#REF!</v>
      </c>
      <c r="H165" s="133" t="e">
        <f t="array" aca="1" ref="H165" ca="1">MAX(IF((MONTH(DatesS)=$A165)*(OFFSET(DatesS,,INDEX(ColS,MATCH($C165,Param,0))))&gt;0,OFFSET(DatesS,,INDEX(ColS,MATCH($C165,Param,0)))))</f>
        <v>#REF!</v>
      </c>
      <c r="I165" s="798" t="e">
        <f t="shared" ref="I165" ca="1" si="1084">SUMPRODUCT((MONTH(DatesS)=$A165)*(OFFSET(DatesS,,INDEX(ColS,MATCH($C165,Param,0)))&gt;=INDEX(SeuilS,MATCH($C165,Param,0))))</f>
        <v>#REF!</v>
      </c>
      <c r="J165" s="806"/>
      <c r="K165" s="799"/>
      <c r="L165" s="32">
        <f t="shared" ref="L165" ca="1" si="1085">SUMPRODUCT((MONTH(DatesD)=$A165)*(OFFSET(DatesD,,INDEX(ColD1,MATCH($C165,Param,0)))&lt;&gt;0))</f>
        <v>25</v>
      </c>
      <c r="M165" s="134">
        <f t="shared" ref="M165" ca="1" si="1086">SUMPRODUCT((MONTH(DatesD)=$A165)*(OFFSET(DatesD,,INDEX(ColD1,MATCH($C165,Param,0)))))</f>
        <v>19151</v>
      </c>
      <c r="N165" s="134">
        <f t="shared" ref="N165:N172" ca="1" si="1087">IF(L165=0,0,M165/L165)</f>
        <v>766.04</v>
      </c>
      <c r="O165" s="134">
        <f t="array" aca="1" ref="O165" ca="1">MIN(IF((MONTH(DatesD)=$A165)*(OFFSET(DatesD,,INDEX(ColD1,MATCH($C165,Param,0))))&gt;0,OFFSET(DatesD,,INDEX(ColD1,MATCH($C165,Param,0)))))</f>
        <v>83</v>
      </c>
      <c r="P165" s="134">
        <f t="array" aca="1" ref="P165" ca="1">MAX(IF((MONTH(DatesD)=$A165)*(OFFSET(DatesD,,INDEX(ColD1,MATCH($C165,Param,0))))&gt;0,OFFSET(DatesD,,INDEX(ColD1,MATCH($C165,Param,0)))))</f>
        <v>987</v>
      </c>
      <c r="Q165" s="759">
        <f t="shared" ref="Q165" ca="1" si="1088">SUMPRODUCT((MONTH(DatesD)=$A165)*(OFFSET(DatesD,,INDEX(ColD1,MATCH($C165,Param,0)))&gt;=INDEX(SeuilD1,MATCH($C165,Param,0))))</f>
        <v>0</v>
      </c>
      <c r="R165" s="30">
        <f ca="1">SUMPRODUCT((MONTH(DatesD)=$A165)*(OFFSET(DatesD,,INDEX(ColD2,MATCH($C165,Param,0)))&lt;&gt;0))</f>
        <v>25</v>
      </c>
      <c r="S165" s="133">
        <f ca="1">SUMPRODUCT((MONTH(DatesD)=$A165)*(OFFSET(DatesD,,INDEX(ColD2,MATCH($C165,Param,0)))))</f>
        <v>19151</v>
      </c>
      <c r="T165" s="133">
        <f t="shared" ref="T165:T167" ca="1" si="1089">IF(R165=0,0,S165/R165)</f>
        <v>766.04</v>
      </c>
      <c r="U165" s="133">
        <f t="array" aca="1" ref="U165" ca="1">MIN(IF((MONTH(DatesD)=$A165)*(OFFSET(DatesD,,INDEX(ColD2,MATCH($C165,Param,0))))&gt;0,OFFSET(DatesD,,INDEX(ColD2,MATCH($C165,Param,0)))))</f>
        <v>83</v>
      </c>
      <c r="V165" s="133">
        <f t="array" aca="1" ref="V165" ca="1">MAX(IF((MONTH(DatesD)=$A165)*(OFFSET(DatesD,,INDEX(ColD2,MATCH($C165,Param,0))))&gt;0,OFFSET(DatesD,,INDEX(ColD2,MATCH($C165,Param,0)))))</f>
        <v>987</v>
      </c>
      <c r="W165" s="31">
        <f ca="1">SUMPRODUCT((MONTH(DatesD)=$A165)*(OFFSET(DatesD,,INDEX(ColD2,MATCH($C165,Param,0)))&gt;=INDEX(SeuilD2,MATCH($C165,Param,0))))</f>
        <v>0</v>
      </c>
      <c r="X165" s="816" t="e">
        <f ca="1">SUMPRODUCT((MONTH(DatesUF)=$A165)*(OFFSET(DatesUF,,INDEX(ColUF1,MATCH($C165,Param,0)))&lt;&gt;0))</f>
        <v>#REF!</v>
      </c>
      <c r="Y165" s="133" t="e">
        <f ca="1">SUMPRODUCT((MONTH(DatesUF)=$A165)*(OFFSET(DatesUF,,INDEX(ColUF1,MATCH($C165,Param,0)))))</f>
        <v>#REF!</v>
      </c>
      <c r="Z165" s="133"/>
      <c r="AA165" s="133" t="e">
        <f t="shared" ref="AA165" ca="1" si="1090">IF(X165=0,0,Y165/X165)</f>
        <v>#REF!</v>
      </c>
      <c r="AB165" s="133" t="e">
        <f t="array" aca="1" ref="AB165" ca="1">MIN(IF((MONTH(DatesUF)=$A165)*(OFFSET(DatesUF,,INDEX(ColUF1,MATCH($C165,Param,0))))&gt;0,OFFSET(DatesUF,,INDEX(ColUF1,MATCH($C165,Param,0)))))</f>
        <v>#REF!</v>
      </c>
      <c r="AC165" s="133" t="e">
        <f t="array" aca="1" ref="AC165" ca="1">MAX(IF((MONTH(DatesUF)=$A165)*(OFFSET(DatesUF,,INDEX(ColUF1,MATCH($C165,Param,0))))&gt;0,OFFSET(DatesUF,,INDEX(ColUF1,MATCH($C165,Param,0)))))</f>
        <v>#REF!</v>
      </c>
      <c r="AD165" s="31" t="e">
        <f ca="1">SUMPRODUCT((MONTH(DatesUF)=$A165)*(OFFSET(DatesUF,,INDEX(ColUF1,MATCH($C165,Param,0)))&gt;=INDEX(SeuilUF1,MATCH($C165,Param,0))))</f>
        <v>#REF!</v>
      </c>
      <c r="AE165" s="30" t="e">
        <f ca="1">SUMPRODUCT((MONTH(DatesUF)=$A165)*(OFFSET(DatesUF,,INDEX(ColUF2,MATCH($C165,Param,0)))&lt;&gt;0))</f>
        <v>#REF!</v>
      </c>
      <c r="AF165" s="133" t="e">
        <f ca="1">SUMPRODUCT((MONTH(DatesUF)=$A165)*(OFFSET(DatesUF,,INDEX(ColUF2,MATCH($C165,Param,0)))))</f>
        <v>#REF!</v>
      </c>
      <c r="AG165" s="133" t="e">
        <f t="shared" ref="AG165" ca="1" si="1091">IF(AE165=0,0,AF165/AE165)</f>
        <v>#REF!</v>
      </c>
      <c r="AH165" s="133" t="e">
        <f t="array" aca="1" ref="AH165" ca="1">MIN(IF((MONTH(DatesUF)=$A165)*(OFFSET(DatesUF,,INDEX(ColUF2,MATCH($C165,Param,0))))&gt;0,OFFSET(DatesUF,,INDEX(ColUF2,MATCH($C165,Param,0)))))</f>
        <v>#REF!</v>
      </c>
      <c r="AI165" s="133" t="e">
        <f t="array" aca="1" ref="AI165" ca="1">MAX(IF((MONTH(DatesUF)=$A165)*(OFFSET(DatesUF,,INDEX(ColUF2,MATCH($C165,Param,0))))&gt;0,OFFSET(DatesUF,,INDEX(ColUF2,MATCH($C165,Param,0)))))</f>
        <v>#REF!</v>
      </c>
      <c r="AJ165" s="31" t="e">
        <f ca="1">SUMPRODUCT((MONTH(DatesUF)=$A165)*(OFFSET(DatesUF,,INDEX(ColUF2,MATCH($C165,Param,0)))&gt;=INDEX(SeuilUF2,MATCH($C165,Param,0))))</f>
        <v>#REF!</v>
      </c>
      <c r="AK165" s="30" t="e">
        <f ca="1">SUMPRODUCT((MONTH(DatesSH)=$A165)*(OFFSET(DatesSH,,INDEX(ColSH,MATCH($C165,Param,0)))&lt;&gt;0))</f>
        <v>#REF!</v>
      </c>
      <c r="AL165" s="133" t="e">
        <f ca="1">SUMPRODUCT((MONTH(DatesSH)=$A165)*(OFFSET(DatesSH,,INDEX(ColSH,MATCH($C165,Param,0)))))</f>
        <v>#REF!</v>
      </c>
      <c r="AM165" s="133" t="e">
        <f t="shared" ref="AM165" ca="1" si="1092">IF(AK165=0,0,AL165/AK165)</f>
        <v>#REF!</v>
      </c>
      <c r="AN165" s="133" t="e">
        <f t="array" aca="1" ref="AN165" ca="1">MIN(IF((MONTH(DatesSH)=$A165)*(OFFSET(DatesSH,,INDEX(ColSH,MATCH($C165,Param,0))))&gt;0,OFFSET(DatesSH,,INDEX(ColSH,MATCH($C165,Param,0)))))</f>
        <v>#REF!</v>
      </c>
      <c r="AO165" s="160" t="e">
        <f t="array" aca="1" ref="AO165" ca="1">MAX(IF((MONTH(DatesSH)=$A165)*(OFFSET(DatesSH,,INDEX(ColSH,MATCH($C165,Param,0))))&gt;0,OFFSET(DatesSH,,INDEX(ColSH,MATCH($C165,Param,0)))))</f>
        <v>#REF!</v>
      </c>
      <c r="AP165" s="31" t="e">
        <f ca="1">SUMPRODUCT((MONTH(DatesSH)=$A165)*(OFFSET(DatesSH,,INDEX(ColSH,MATCH($C165,Param,0)))&gt;=INDEX(SeuilSH,MATCH($C165,Param,0))))</f>
        <v>#REF!</v>
      </c>
      <c r="AQ165" s="85" t="e">
        <f t="shared" ca="1" si="1079"/>
        <v>#REF!</v>
      </c>
    </row>
    <row r="166" spans="1:43" outlineLevel="1" x14ac:dyDescent="0.25">
      <c r="A166" s="18">
        <f t="shared" ref="A166:A189" si="1093">A165</f>
        <v>7</v>
      </c>
      <c r="B166" s="252"/>
      <c r="C166" s="55" t="s">
        <v>1</v>
      </c>
      <c r="D166" s="32" t="e">
        <f t="shared" ref="D166" ca="1" si="1094">SUMPRODUCT((MONTH(DatesS)=$A166)*(OFFSET(DatesS,,INDEX(ColS,MATCH($C166,Param,0)))&lt;&gt;0))</f>
        <v>#REF!</v>
      </c>
      <c r="E166" s="134" t="e">
        <f t="shared" ref="E166" ca="1" si="1095">SUMPRODUCT((MONTH(DatesS)=$A166)*(OFFSET(DatesS,,INDEX(ColS,MATCH($C166,Param,0)))))</f>
        <v>#REF!</v>
      </c>
      <c r="F166" s="134" t="e">
        <f t="shared" ca="1" si="1083"/>
        <v>#REF!</v>
      </c>
      <c r="G166" s="134" t="e">
        <f t="array" aca="1" ref="G166" ca="1">MIN(IF((MONTH(DatesS)=$A166)*(OFFSET(DatesS,,INDEX(ColS,MATCH($C166,Param,0))))&gt;0,OFFSET(DatesS,,INDEX(ColS,MATCH($C166,Param,0)))))</f>
        <v>#REF!</v>
      </c>
      <c r="H166" s="134" t="e">
        <f t="array" aca="1" ref="H166" ca="1">MAX(IF((MONTH(DatesS)=$A166)*(OFFSET(DatesS,,INDEX(ColS,MATCH($C166,Param,0))))&gt;0,OFFSET(DatesS,,INDEX(ColS,MATCH($C166,Param,0)))))</f>
        <v>#REF!</v>
      </c>
      <c r="I166" s="759" t="e">
        <f t="shared" ref="I166" ca="1" si="1096">SUMPRODUCT((MONTH(DatesS)=$A166)*(OFFSET(DatesS,,INDEX(ColS,MATCH($C166,Param,0)))&gt;=INDEX(SeuilS,MATCH($C166,Param,0))))</f>
        <v>#REF!</v>
      </c>
      <c r="J166" s="804"/>
      <c r="K166" s="760"/>
      <c r="L166" s="32">
        <f t="shared" ref="L166" ca="1" si="1097">SUMPRODUCT((MONTH(DatesD)=$A166)*(OFFSET(DatesD,,INDEX(ColD1,MATCH($C166,Param,0)))&lt;&gt;0))</f>
        <v>25</v>
      </c>
      <c r="M166" s="134">
        <f t="shared" ref="M166" ca="1" si="1098">SUMPRODUCT((MONTH(DatesD)=$A166)*(OFFSET(DatesD,,INDEX(ColD1,MATCH($C166,Param,0)))))</f>
        <v>195.37</v>
      </c>
      <c r="N166" s="134">
        <f t="shared" ca="1" si="1087"/>
        <v>7.8148</v>
      </c>
      <c r="O166" s="134">
        <f t="array" aca="1" ref="O166" ca="1">MIN(IF((MONTH(DatesD)=$A166)*(OFFSET(DatesD,,INDEX(ColD1,MATCH($C166,Param,0))))&gt;0,OFFSET(DatesD,,INDEX(ColD1,MATCH($C166,Param,0)))))</f>
        <v>6.82</v>
      </c>
      <c r="P166" s="134">
        <f t="array" aca="1" ref="P166" ca="1">MAX(IF((MONTH(DatesD)=$A166)*(OFFSET(DatesD,,INDEX(ColD1,MATCH($C166,Param,0))))&gt;0,OFFSET(DatesD,,INDEX(ColD1,MATCH($C166,Param,0)))))</f>
        <v>8.43</v>
      </c>
      <c r="Q166" s="759">
        <f t="shared" ref="Q166" ca="1" si="1099">SUMPRODUCT((MONTH(DatesD)=$A166)*(OFFSET(DatesD,,INDEX(ColD1,MATCH($C166,Param,0)))&gt;=INDEX(SeuilD1,MATCH($C166,Param,0))))</f>
        <v>0</v>
      </c>
      <c r="R166" s="32">
        <f ca="1">SUMPRODUCT((MONTH(DatesD)=$A166)*(OFFSET(DatesD,,INDEX(ColD2,MATCH($C166,Param,0)))&lt;&gt;0))</f>
        <v>25</v>
      </c>
      <c r="S166" s="134">
        <f ca="1">SUMPRODUCT((MONTH(DatesD)=$A166)*(OFFSET(DatesD,,INDEX(ColD2,MATCH($C166,Param,0)))))</f>
        <v>223.65</v>
      </c>
      <c r="T166" s="134">
        <f t="shared" ca="1" si="1089"/>
        <v>8.9459999999999997</v>
      </c>
      <c r="U166" s="134">
        <f t="array" aca="1" ref="U166" ca="1">MIN(IF((MONTH(DatesD)=$A166)*(OFFSET(DatesD,,INDEX(ColD2,MATCH($C166,Param,0))))&gt;0,OFFSET(DatesD,,INDEX(ColD2,MATCH($C166,Param,0)))))</f>
        <v>8.0500000000000007</v>
      </c>
      <c r="V166" s="134">
        <f t="array" aca="1" ref="V166" ca="1">MAX(IF((MONTH(DatesD)=$A166)*(OFFSET(DatesD,,INDEX(ColD2,MATCH($C166,Param,0))))&gt;0,OFFSET(DatesD,,INDEX(ColD2,MATCH($C166,Param,0)))))</f>
        <v>10.64</v>
      </c>
      <c r="W166" s="33">
        <f ca="1">SUMPRODUCT((MONTH(DatesD)=$A166)*(OFFSET(DatesD,,INDEX(ColD2,MATCH($C166,Param,0)))&gt;=INDEX(SeuilD2,MATCH($C166,Param,0))))</f>
        <v>0</v>
      </c>
      <c r="X166" s="817"/>
      <c r="Y166" s="751"/>
      <c r="Z166" s="751"/>
      <c r="AA166" s="751"/>
      <c r="AB166" s="751"/>
      <c r="AC166" s="751"/>
      <c r="AD166" s="752"/>
      <c r="AE166" s="753"/>
      <c r="AF166" s="754"/>
      <c r="AG166" s="754"/>
      <c r="AH166" s="754"/>
      <c r="AI166" s="754"/>
      <c r="AJ166" s="755"/>
      <c r="AK166" s="750"/>
      <c r="AL166" s="754"/>
      <c r="AM166" s="754"/>
      <c r="AN166" s="754"/>
      <c r="AO166" s="756"/>
      <c r="AP166" s="755"/>
      <c r="AQ166" s="85" t="e">
        <f t="shared" ca="1" si="1079"/>
        <v>#REF!</v>
      </c>
    </row>
    <row r="167" spans="1:43" outlineLevel="1" x14ac:dyDescent="0.25">
      <c r="A167" s="18">
        <f t="shared" si="1093"/>
        <v>7</v>
      </c>
      <c r="B167" s="252"/>
      <c r="C167" s="757" t="s">
        <v>35</v>
      </c>
      <c r="D167" s="32" t="e">
        <f t="shared" ref="D167" ca="1" si="1100">SUMPRODUCT((MONTH(DatesS)=$A167)*(OFFSET(DatesS,,INDEX(ColS,MATCH($C167,Param,0)))&lt;&gt;0))</f>
        <v>#REF!</v>
      </c>
      <c r="E167" s="134" t="e">
        <f t="shared" ref="E167" ca="1" si="1101">SUMPRODUCT((MONTH(DatesS)=$A167)*(OFFSET(DatesS,,INDEX(ColS,MATCH($C167,Param,0)))))</f>
        <v>#REF!</v>
      </c>
      <c r="F167" s="134" t="e">
        <f t="shared" ca="1" si="1083"/>
        <v>#REF!</v>
      </c>
      <c r="G167" s="134" t="e">
        <f t="array" aca="1" ref="G167" ca="1">MIN(IF((MONTH(DatesS)=$A167)*(OFFSET(DatesS,,INDEX(ColS,MATCH($C167,Param,0))))&gt;0,OFFSET(DatesS,,INDEX(ColS,MATCH($C167,Param,0)))))</f>
        <v>#REF!</v>
      </c>
      <c r="H167" s="134" t="e">
        <f t="array" aca="1" ref="H167" ca="1">MAX(IF((MONTH(DatesS)=$A167)*(OFFSET(DatesS,,INDEX(ColS,MATCH($C167,Param,0))))&gt;0,OFFSET(DatesS,,INDEX(ColS,MATCH($C167,Param,0)))))</f>
        <v>#REF!</v>
      </c>
      <c r="I167" s="759" t="e">
        <f t="shared" ref="I167" ca="1" si="1102">SUMPRODUCT((MONTH(DatesS)=$A167)*(OFFSET(DatesS,,INDEX(ColS,MATCH($C167,Param,0)))&gt;=INDEX(SeuilS,MATCH($C167,Param,0))))</f>
        <v>#REF!</v>
      </c>
      <c r="J167" s="804"/>
      <c r="K167" s="760"/>
      <c r="L167" s="32">
        <f t="shared" ref="L167" ca="1" si="1103">SUMPRODUCT((MONTH(DatesD)=$A167)*(OFFSET(DatesD,,INDEX(ColD1,MATCH($C167,Param,0)))&lt;&gt;0))</f>
        <v>25</v>
      </c>
      <c r="M167" s="134">
        <f t="shared" ref="M167" ca="1" si="1104">SUMPRODUCT((MONTH(DatesD)=$A167)*(OFFSET(DatesD,,INDEX(ColD1,MATCH($C167,Param,0)))))</f>
        <v>154592</v>
      </c>
      <c r="N167" s="134">
        <f t="shared" ca="1" si="1087"/>
        <v>6183.68</v>
      </c>
      <c r="O167" s="134">
        <f t="array" aca="1" ref="O167" ca="1">MIN(IF((MONTH(DatesD)=$A167)*(OFFSET(DatesD,,INDEX(ColD1,MATCH($C167,Param,0))))&gt;0,OFFSET(DatesD,,INDEX(ColD1,MATCH($C167,Param,0)))))</f>
        <v>2292</v>
      </c>
      <c r="P167" s="134">
        <f t="array" aca="1" ref="P167" ca="1">MAX(IF((MONTH(DatesD)=$A167)*(OFFSET(DatesD,,INDEX(ColD1,MATCH($C167,Param,0))))&gt;0,OFFSET(DatesD,,INDEX(ColD1,MATCH($C167,Param,0)))))</f>
        <v>9255</v>
      </c>
      <c r="Q167" s="759">
        <f t="shared" ref="Q167" ca="1" si="1105">SUMPRODUCT((MONTH(DatesD)=$A167)*(OFFSET(DatesD,,INDEX(ColD1,MATCH($C167,Param,0)))&gt;=INDEX(SeuilD1,MATCH($C167,Param,0))))</f>
        <v>22</v>
      </c>
      <c r="R167" s="32">
        <f ca="1">SUMPRODUCT((MONTH(DatesD)=$A167)*(OFFSET(DatesD,,INDEX(ColD2,MATCH($C167,Param,0)))&lt;&gt;0))</f>
        <v>25</v>
      </c>
      <c r="S167" s="134">
        <f ca="1">SUMPRODUCT((MONTH(DatesD)=$A167)*(OFFSET(DatesD,,INDEX(ColD2,MATCH($C167,Param,0)))))</f>
        <v>17393</v>
      </c>
      <c r="T167" s="134">
        <f t="shared" ca="1" si="1089"/>
        <v>695.72</v>
      </c>
      <c r="U167" s="134">
        <f t="array" aca="1" ref="U167" ca="1">MIN(IF((MONTH(DatesD)=$A167)*(OFFSET(DatesD,,INDEX(ColD2,MATCH($C167,Param,0))))&gt;0,OFFSET(DatesD,,INDEX(ColD2,MATCH($C167,Param,0)))))</f>
        <v>221</v>
      </c>
      <c r="V167" s="134">
        <f t="array" aca="1" ref="V167" ca="1">MAX(IF((MONTH(DatesD)=$A167)*(OFFSET(DatesD,,INDEX(ColD2,MATCH($C167,Param,0))))&gt;0,OFFSET(DatesD,,INDEX(ColD2,MATCH($C167,Param,0)))))</f>
        <v>1618</v>
      </c>
      <c r="W167" s="33">
        <f ca="1">SUMPRODUCT((MONTH(DatesD)=$A167)*(OFFSET(DatesD,,INDEX(ColD2,MATCH($C167,Param,0)))&gt;=INDEX(SeuilD2,MATCH($C167,Param,0))))</f>
        <v>0</v>
      </c>
      <c r="X167" s="818" t="e">
        <f ca="1">SUMPRODUCT((MONTH(DatesUF)=$A167)*(OFFSET(DatesUF,,INDEX(ColUF1,MATCH($C167,Param,0)))&lt;&gt;0))</f>
        <v>#REF!</v>
      </c>
      <c r="Y167" s="134" t="e">
        <f ca="1">SUMPRODUCT((MONTH(DatesUF)=$A167)*(OFFSET(DatesUF,,INDEX(ColUF1,MATCH($C167,Param,0)))))</f>
        <v>#REF!</v>
      </c>
      <c r="Z167" s="134"/>
      <c r="AA167" s="134" t="e">
        <f t="shared" ref="AA167" ca="1" si="1106">IF(X167=0,0,Y167/X167)</f>
        <v>#REF!</v>
      </c>
      <c r="AB167" s="134" t="e">
        <f t="array" aca="1" ref="AB167" ca="1">MIN(IF((MONTH(DatesUF)=$A167)*(OFFSET(DatesUF,,INDEX(ColUF1,MATCH($C167,Param,0))))&gt;0,OFFSET(DatesUF,,INDEX(ColUF1,MATCH($C167,Param,0)))))</f>
        <v>#REF!</v>
      </c>
      <c r="AC167" s="134" t="e">
        <f t="array" aca="1" ref="AC167" ca="1">MAX(IF((MONTH(DatesUF)=$A167)*(OFFSET(DatesUF,,INDEX(ColUF1,MATCH($C167,Param,0))))&gt;0,OFFSET(DatesUF,,INDEX(ColUF1,MATCH($C167,Param,0)))))</f>
        <v>#REF!</v>
      </c>
      <c r="AD167" s="33" t="e">
        <f ca="1">SUMPRODUCT((MONTH(DatesUF)=$A167)*(OFFSET(DatesUF,,INDEX(ColUF1,MATCH($C167,Param,0)))&gt;=INDEX(SeuilUF1,MATCH($C167,Param,0))))</f>
        <v>#REF!</v>
      </c>
      <c r="AE167" s="807" t="e">
        <f ca="1">SUMPRODUCT((MONTH(DatesUF)=$A167)*(OFFSET(DatesUF,,INDEX(ColUF2,MATCH($C167,Param,0)))&lt;&gt;0))</f>
        <v>#REF!</v>
      </c>
      <c r="AF167" s="746" t="e">
        <f ca="1">SUMPRODUCT((MONTH(DatesUF)=$A167)*(OFFSET(DatesUF,,INDEX(ColUF2,MATCH($C167,Param,0)))))</f>
        <v>#REF!</v>
      </c>
      <c r="AG167" s="746" t="e">
        <f t="shared" ref="AG167" ca="1" si="1107">IF(AE167=0,0,AF167/AE167)</f>
        <v>#REF!</v>
      </c>
      <c r="AH167" s="746" t="e">
        <f t="array" aca="1" ref="AH167" ca="1">MIN(IF((MONTH(DatesUF)=$A167)*(OFFSET(DatesUF,,INDEX(ColUF2,MATCH($C167,Param,0))))&gt;0,OFFSET(DatesUF,,INDEX(ColUF2,MATCH($C167,Param,0)))))</f>
        <v>#REF!</v>
      </c>
      <c r="AI167" s="746" t="e">
        <f t="array" aca="1" ref="AI167" ca="1">MAX(IF((MONTH(DatesUF)=$A167)*(OFFSET(DatesUF,,INDEX(ColUF2,MATCH($C167,Param,0))))&gt;0,OFFSET(DatesUF,,INDEX(ColUF2,MATCH($C167,Param,0)))))</f>
        <v>#REF!</v>
      </c>
      <c r="AJ167" s="810" t="e">
        <f ca="1">SUMPRODUCT((MONTH(DatesUF)=$A167)*(OFFSET(DatesUF,,INDEX(ColUF2,MATCH($C167,Param,0)))&gt;=INDEX(SeuilUF2,MATCH($C167,Param,0))))</f>
        <v>#REF!</v>
      </c>
      <c r="AK167" s="32" t="e">
        <f ca="1">SUMPRODUCT((MONTH(DatesSH)=$A167)*(OFFSET(DatesSH,,INDEX(ColSH,MATCH($C167,Param,0)))&lt;&gt;0))</f>
        <v>#REF!</v>
      </c>
      <c r="AL167" s="746" t="e">
        <f ca="1">SUMPRODUCT((MONTH(DatesSH)=$A167)*(OFFSET(DatesSH,,INDEX(ColSH,MATCH($C167,Param,0)))))</f>
        <v>#REF!</v>
      </c>
      <c r="AM167" s="746" t="e">
        <f t="shared" ref="AM167" ca="1" si="1108">IF(AK167=0,0,AL167/AK167)</f>
        <v>#REF!</v>
      </c>
      <c r="AN167" s="746" t="e">
        <f t="array" aca="1" ref="AN167" ca="1">MIN(IF((MONTH(DatesSH)=$A167)*(OFFSET(DatesSH,,INDEX(ColSH,MATCH($C167,Param,0))))&gt;0,OFFSET(DatesSH,,INDEX(ColSH,MATCH($C167,Param,0)))))</f>
        <v>#REF!</v>
      </c>
      <c r="AO167" s="762" t="e">
        <f t="array" aca="1" ref="AO167" ca="1">MAX(IF((MONTH(DatesSH)=$A167)*(OFFSET(DatesSH,,INDEX(ColSH,MATCH($C167,Param,0))))&gt;0,OFFSET(DatesSH,,INDEX(ColSH,MATCH($C167,Param,0)))))</f>
        <v>#REF!</v>
      </c>
      <c r="AP167" s="761" t="e">
        <f ca="1">SUMPRODUCT((MONTH(DatesSH)=$A167)*(OFFSET(DatesSH,,INDEX(ColSH,MATCH($C167,Param,0)))&gt;=INDEX(SeuilSH,MATCH($C167,Param,0))))</f>
        <v>#REF!</v>
      </c>
      <c r="AQ167" s="85" t="e">
        <f t="shared" ca="1" si="1079"/>
        <v>#REF!</v>
      </c>
    </row>
    <row r="168" spans="1:43" outlineLevel="1" x14ac:dyDescent="0.25">
      <c r="A168" s="18">
        <f t="shared" si="1093"/>
        <v>7</v>
      </c>
      <c r="B168" s="252"/>
      <c r="C168" s="763" t="s">
        <v>45</v>
      </c>
      <c r="D168" s="32" t="e">
        <f t="shared" ref="D168" ca="1" si="1109">SUMPRODUCT((MONTH(DatesS)=$A168)*(OFFSET(DatesS,,INDEX(ColS,MATCH($C168,Param,0)))&lt;&gt;0))</f>
        <v>#REF!</v>
      </c>
      <c r="E168" s="134" t="e">
        <f t="shared" ref="E168:E169" ca="1" si="1110">SUMPRODUCT((MONTH(DatesS)=$A168)*(OFFSET(DatesS,,INDEX(ColS,MATCH($C168,Param,0)))))</f>
        <v>#REF!</v>
      </c>
      <c r="F168" s="134" t="e">
        <f t="shared" ca="1" si="1083"/>
        <v>#REF!</v>
      </c>
      <c r="G168" s="134" t="e">
        <f t="array" aca="1" ref="G168" ca="1">MIN(IF((MONTH(DatesS)=$A168)*(OFFSET(DatesS,,INDEX(ColS,MATCH($C168,Param,0))))&gt;0,OFFSET(DatesS,,INDEX(ColS,MATCH($C168,Param,0)))))</f>
        <v>#REF!</v>
      </c>
      <c r="H168" s="134" t="e">
        <f t="array" aca="1" ref="H168" ca="1">MAX(IF((MONTH(DatesS)=$A168)*(OFFSET(DatesS,,INDEX(ColS,MATCH($C168,Param,0))))&gt;0,OFFSET(DatesS,,INDEX(ColS,MATCH($C168,Param,0)))))</f>
        <v>#REF!</v>
      </c>
      <c r="I168" s="759" t="e">
        <f t="shared" ref="I168:K169" ca="1" si="1111">SUMPRODUCT((MONTH(DatesS)=$A168)*(OFFSET(DatesS,,INDEX(ColS,MATCH($C168,Param,0)))&gt;=INDEX(SeuilS,MATCH($C168,Param,0))))</f>
        <v>#REF!</v>
      </c>
      <c r="J168" s="804"/>
      <c r="K168" s="760"/>
      <c r="L168" s="32">
        <f t="shared" ref="L168" ca="1" si="1112">SUMPRODUCT((MONTH(DatesD)=$A168)*(OFFSET(DatesD,,INDEX(ColD1,MATCH($C168,Param,0)))&lt;&gt;0))</f>
        <v>25</v>
      </c>
      <c r="M168" s="134">
        <f t="shared" ref="M168" ca="1" si="1113">SUMPRODUCT((MONTH(DatesD)=$A168)*(OFFSET(DatesD,,INDEX(ColD1,MATCH($C168,Param,0)))))</f>
        <v>22347</v>
      </c>
      <c r="N168" s="134">
        <f t="shared" ca="1" si="1087"/>
        <v>893.88</v>
      </c>
      <c r="O168" s="134">
        <f t="array" aca="1" ref="O168" ca="1">MIN(IF((MONTH(DatesD)=$A168)*(OFFSET(DatesD,,INDEX(ColD1,MATCH($C168,Param,0))))&gt;0,OFFSET(DatesD,,INDEX(ColD1,MATCH($C168,Param,0)))))</f>
        <v>325</v>
      </c>
      <c r="P168" s="134">
        <f t="array" aca="1" ref="P168" ca="1">MAX(IF((MONTH(DatesD)=$A168)*(OFFSET(DatesD,,INDEX(ColD1,MATCH($C168,Param,0))))&gt;0,OFFSET(DatesD,,INDEX(ColD1,MATCH($C168,Param,0)))))</f>
        <v>3028</v>
      </c>
      <c r="Q168" s="759">
        <f t="shared" ref="Q168" ca="1" si="1114">SUMPRODUCT((MONTH(DatesD)=$A168)*(OFFSET(DatesD,,INDEX(ColD1,MATCH($C168,Param,0)))&gt;=INDEX(SeuilD1,MATCH($C168,Param,0))))</f>
        <v>0</v>
      </c>
      <c r="R168" s="808"/>
      <c r="S168" s="751"/>
      <c r="T168" s="751"/>
      <c r="U168" s="751"/>
      <c r="V168" s="751"/>
      <c r="W168" s="809"/>
      <c r="X168" s="819"/>
      <c r="Y168" s="754"/>
      <c r="Z168" s="754"/>
      <c r="AA168" s="754"/>
      <c r="AB168" s="754"/>
      <c r="AC168" s="754"/>
      <c r="AD168" s="755"/>
      <c r="AE168" s="753"/>
      <c r="AF168" s="754"/>
      <c r="AG168" s="754"/>
      <c r="AH168" s="754"/>
      <c r="AI168" s="754"/>
      <c r="AJ168" s="755"/>
      <c r="AK168" s="764"/>
      <c r="AL168" s="754"/>
      <c r="AM168" s="754"/>
      <c r="AN168" s="754"/>
      <c r="AO168" s="756"/>
      <c r="AP168" s="755"/>
      <c r="AQ168" s="85" t="e">
        <f t="shared" ca="1" si="1079"/>
        <v>#REF!</v>
      </c>
    </row>
    <row r="169" spans="1:43" outlineLevel="1" x14ac:dyDescent="0.25">
      <c r="A169" s="18">
        <f t="shared" si="1093"/>
        <v>7</v>
      </c>
      <c r="B169" s="252"/>
      <c r="C169" s="763" t="s">
        <v>95</v>
      </c>
      <c r="D169" s="32" t="e">
        <f ca="1">SUMPRODUCT((MONTH(DatesS)=$A169)*(OFFSET(DatesS,,INDEX(ColS,MATCH($C169,Param,0)))&lt;&gt;0))</f>
        <v>#REF!</v>
      </c>
      <c r="E169" s="134" t="e">
        <f t="shared" ca="1" si="1110"/>
        <v>#REF!</v>
      </c>
      <c r="F169" s="134" t="e">
        <f ca="1">IF(D169=0,0,E169/D169)</f>
        <v>#REF!</v>
      </c>
      <c r="G169" s="134" t="e">
        <f t="array" aca="1" ref="G169" ca="1">MIN(IF((MONTH(DatesS)=$A169)*(OFFSET(DatesS,,INDEX(ColS,MATCH($C169,Param,0))))&gt;0,OFFSET(DatesS,,INDEX(ColS,MATCH($C169,Param,0)))))</f>
        <v>#REF!</v>
      </c>
      <c r="H169" s="134" t="e">
        <f t="array" aca="1" ref="H169" ca="1">MAX(IF((MONTH(DatesS)=$A169)*(OFFSET(DatesS,,INDEX(ColS,MATCH($C169,Param,0))))&gt;0,OFFSET(DatesS,,INDEX(ColS,MATCH($C169,Param,0)))))</f>
        <v>#REF!</v>
      </c>
      <c r="I169" s="759" t="e">
        <f t="shared" ca="1" si="1111"/>
        <v>#REF!</v>
      </c>
      <c r="J169" s="804"/>
      <c r="K169" s="760" t="e">
        <f t="shared" ca="1" si="1111"/>
        <v>#REF!</v>
      </c>
      <c r="L169" s="750"/>
      <c r="M169" s="751"/>
      <c r="N169" s="751"/>
      <c r="O169" s="751"/>
      <c r="P169" s="751"/>
      <c r="Q169" s="771"/>
      <c r="R169" s="765"/>
      <c r="S169" s="766"/>
      <c r="T169" s="766"/>
      <c r="U169" s="766"/>
      <c r="V169" s="766"/>
      <c r="W169" s="767"/>
      <c r="X169" s="819"/>
      <c r="Y169" s="754"/>
      <c r="Z169" s="754"/>
      <c r="AA169" s="754"/>
      <c r="AB169" s="754"/>
      <c r="AC169" s="754"/>
      <c r="AD169" s="755"/>
      <c r="AE169" s="753"/>
      <c r="AF169" s="754"/>
      <c r="AG169" s="754"/>
      <c r="AH169" s="754"/>
      <c r="AI169" s="754"/>
      <c r="AJ169" s="755"/>
      <c r="AK169" s="764"/>
      <c r="AL169" s="754"/>
      <c r="AM169" s="754"/>
      <c r="AN169" s="754"/>
      <c r="AO169" s="756"/>
      <c r="AP169" s="755"/>
      <c r="AQ169" s="85"/>
    </row>
    <row r="170" spans="1:43" outlineLevel="1" x14ac:dyDescent="0.25">
      <c r="A170" s="18">
        <f>A168</f>
        <v>7</v>
      </c>
      <c r="B170" s="252"/>
      <c r="C170" s="763" t="s">
        <v>3</v>
      </c>
      <c r="D170" s="32" t="e">
        <f t="shared" ref="D170" ca="1" si="1115">SUMPRODUCT((MONTH(DatesS)=$A170)*(OFFSET(DatesS,,INDEX(ColS,MATCH($C170,Param,0)))&lt;&gt;0))</f>
        <v>#REF!</v>
      </c>
      <c r="E170" s="134" t="e">
        <f t="shared" ref="E170" ca="1" si="1116">SUMPRODUCT((MONTH(DatesS)=$A170)*(OFFSET(DatesS,,INDEX(ColS,MATCH($C170,Param,0)))))</f>
        <v>#REF!</v>
      </c>
      <c r="F170" s="134" t="e">
        <f t="shared" ca="1" si="1083"/>
        <v>#REF!</v>
      </c>
      <c r="G170" s="134" t="e">
        <f t="array" aca="1" ref="G170" ca="1">MIN(IF((MONTH(DatesS)=$A170)*(OFFSET(DatesS,,INDEX(ColS,MATCH($C170,Param,0))))&gt;0,OFFSET(DatesS,,INDEX(ColS,MATCH($C170,Param,0)))))</f>
        <v>#REF!</v>
      </c>
      <c r="H170" s="134" t="e">
        <f t="array" aca="1" ref="H170" ca="1">MAX(IF((MONTH(DatesS)=$A170)*(OFFSET(DatesS,,INDEX(ColS,MATCH($C170,Param,0))))&gt;0,OFFSET(DatesS,,INDEX(ColS,MATCH($C170,Param,0)))))</f>
        <v>#REF!</v>
      </c>
      <c r="I170" s="759" t="e">
        <f t="shared" ref="I170" ca="1" si="1117">SUMPRODUCT((MONTH(DatesS)=$A170)*(OFFSET(DatesS,,INDEX(ColS,MATCH($C170,Param,0)))&gt;=INDEX(SeuilS,MATCH($C170,Param,0))))</f>
        <v>#REF!</v>
      </c>
      <c r="J170" s="804"/>
      <c r="K170" s="760"/>
      <c r="L170" s="32">
        <f t="shared" ref="L170" ca="1" si="1118">SUMPRODUCT((MONTH(DatesD)=$A170)*(OFFSET(DatesD,,INDEX(ColD1,MATCH($C170,Param,0)))&lt;&gt;0))</f>
        <v>25</v>
      </c>
      <c r="M170" s="134">
        <f t="shared" ref="M170" ca="1" si="1119">SUMPRODUCT((MONTH(DatesD)=$A170)*(OFFSET(DatesD,,INDEX(ColD1,MATCH($C170,Param,0)))))</f>
        <v>176573.65944298095</v>
      </c>
      <c r="N170" s="134">
        <f t="shared" ca="1" si="1087"/>
        <v>7062.9463777192377</v>
      </c>
      <c r="O170" s="134">
        <f t="array" aca="1" ref="O170" ca="1">MIN(IF((MONTH(DatesD)=$A170)*(OFFSET(DatesD,,INDEX(ColD1,MATCH($C170,Param,0))))&gt;0,OFFSET(DatesD,,INDEX(ColD1,MATCH($C170,Param,0)))))</f>
        <v>1853.1250000000005</v>
      </c>
      <c r="P170" s="134">
        <f t="array" aca="1" ref="P170" ca="1">MAX(IF((MONTH(DatesD)=$A170)*(OFFSET(DatesD,,INDEX(ColD1,MATCH($C170,Param,0))))&gt;0,OFFSET(DatesD,,INDEX(ColD1,MATCH($C170,Param,0)))))</f>
        <v>11169.999999999998</v>
      </c>
      <c r="Q170" s="759">
        <f t="shared" ref="Q170" ca="1" si="1120">SUMPRODUCT((MONTH(DatesD)=$A170)*(OFFSET(DatesD,,INDEX(ColD1,MATCH($C170,Param,0)))&gt;=INDEX(SeuilD1,MATCH($C170,Param,0))))</f>
        <v>24</v>
      </c>
      <c r="R170" s="32">
        <f ca="1">SUMPRODUCT((MONTH(DatesD)=$A170)*(OFFSET(DatesD,,INDEX(ColD2,MATCH($C170,Param,0)))&lt;&gt;0))</f>
        <v>25</v>
      </c>
      <c r="S170" s="134">
        <f ca="1">SUMPRODUCT((MONTH(DatesD)=$A170)*(OFFSET(DatesD,,INDEX(ColD2,MATCH($C170,Param,0)))))</f>
        <v>873.99999999999977</v>
      </c>
      <c r="T170" s="134">
        <f t="shared" ref="T170:T172" ca="1" si="1121">IF(R170=0,0,S170/R170)</f>
        <v>34.959999999999994</v>
      </c>
      <c r="U170" s="134">
        <f t="array" aca="1" ref="U170" ca="1">MIN(IF((MONTH(DatesD)=$A170)*(OFFSET(DatesD,,INDEX(ColD2,MATCH($C170,Param,0))))&gt;0,OFFSET(DatesD,,INDEX(ColD2,MATCH($C170,Param,0)))))</f>
        <v>7.9999999999999716</v>
      </c>
      <c r="V170" s="134">
        <f t="array" aca="1" ref="V170" ca="1">MAX(IF((MONTH(DatesD)=$A170)*(OFFSET(DatesD,,INDEX(ColD2,MATCH($C170,Param,0))))&gt;0,OFFSET(DatesD,,INDEX(ColD2,MATCH($C170,Param,0)))))</f>
        <v>200</v>
      </c>
      <c r="W170" s="33">
        <f ca="1">SUMPRODUCT((MONTH(DatesD)=$A170)*(OFFSET(DatesD,,INDEX(ColD2,MATCH($C170,Param,0)))&gt;=INDEX(SeuilD2,MATCH($C170,Param,0))))</f>
        <v>3</v>
      </c>
      <c r="X170" s="820" t="e">
        <f ca="1">SUMPRODUCT((MONTH(DatesUF)=$A170)*(OFFSET(DatesUF,,INDEX(ColUF1,MATCH($C170,Param,0)))&lt;&gt;0))</f>
        <v>#REF!</v>
      </c>
      <c r="Y170" s="746" t="e">
        <f ca="1">SUMPRODUCT((MONTH(DatesUF)=$A170)*(OFFSET(DatesUF,,INDEX(ColUF1,MATCH($C170,Param,0)))))</f>
        <v>#REF!</v>
      </c>
      <c r="Z170" s="746"/>
      <c r="AA170" s="746" t="e">
        <f t="shared" ref="AA170" ca="1" si="1122">IF(X170=0,0,Y170/X170)</f>
        <v>#REF!</v>
      </c>
      <c r="AB170" s="746" t="e">
        <f t="array" aca="1" ref="AB170" ca="1">MIN(IF((MONTH(DatesUF)=$A170)*(OFFSET(DatesUF,,INDEX(ColUF1,MATCH($C170,Param,0))))&gt;0,OFFSET(DatesUF,,INDEX(ColUF1,MATCH($C170,Param,0)))))</f>
        <v>#REF!</v>
      </c>
      <c r="AC170" s="746" t="e">
        <f t="array" aca="1" ref="AC170" ca="1">MAX(IF((MONTH(DatesUF)=$A170)*(OFFSET(DatesUF,,INDEX(ColUF1,MATCH($C170,Param,0))))&gt;0,OFFSET(DatesUF,,INDEX(ColUF1,MATCH($C170,Param,0)))))</f>
        <v>#REF!</v>
      </c>
      <c r="AD170" s="761" t="e">
        <f ca="1">SUMPRODUCT((MONTH(DatesUF)=$A170)*(OFFSET(DatesUF,,INDEX(ColUF1,MATCH($C170,Param,0)))&gt;=INDEX(SeuilUF1,MATCH($C170,Param,0))))</f>
        <v>#REF!</v>
      </c>
      <c r="AE170" s="807" t="e">
        <f ca="1">SUMPRODUCT((MONTH(DatesUF)=$A170)*(OFFSET(DatesUF,,INDEX(ColUF2,MATCH($C170,Param,0)))&lt;&gt;0))</f>
        <v>#REF!</v>
      </c>
      <c r="AF170" s="746" t="e">
        <f ca="1">SUMPRODUCT((MONTH(DatesUF)=$A170)*(OFFSET(DatesUF,,INDEX(ColUF2,MATCH($C170,Param,0)))))</f>
        <v>#REF!</v>
      </c>
      <c r="AG170" s="746" t="e">
        <f t="shared" ref="AG170:AG172" ca="1" si="1123">IF(AE170=0,0,AF170/AE170)</f>
        <v>#REF!</v>
      </c>
      <c r="AH170" s="746" t="e">
        <f t="array" aca="1" ref="AH170" ca="1">MIN(IF((MONTH(DatesUF)=$A170)*(OFFSET(DatesUF,,INDEX(ColUF2,MATCH($C170,Param,0))))&gt;0,OFFSET(DatesUF,,INDEX(ColUF2,MATCH($C170,Param,0)))))</f>
        <v>#REF!</v>
      </c>
      <c r="AI170" s="746" t="e">
        <f t="array" aca="1" ref="AI170" ca="1">MAX(IF((MONTH(DatesUF)=$A170)*(OFFSET(DatesUF,,INDEX(ColUF2,MATCH($C170,Param,0))))&gt;0,OFFSET(DatesUF,,INDEX(ColUF2,MATCH($C170,Param,0)))))</f>
        <v>#REF!</v>
      </c>
      <c r="AJ170" s="810" t="e">
        <f t="shared" ref="AJ170" ca="1" si="1124">SUMPRODUCT((MONTH(DatesUF)=$A170)*(OFFSET(DatesUF,,INDEX(ColUF2,MATCH($C170,Param,0)))&gt;=INDEX(SeuilUF2,MATCH($C170,Param,0))))</f>
        <v>#REF!</v>
      </c>
      <c r="AK170" s="758" t="e">
        <f ca="1">SUMPRODUCT((MONTH(DatesSH)=$A170)*(OFFSET(DatesSH,,INDEX(ColSH,MATCH($C170,Param,0)))&lt;&gt;0))</f>
        <v>#REF!</v>
      </c>
      <c r="AL170" s="746" t="e">
        <f ca="1">SUMPRODUCT((MONTH(DatesSH)=$A170)*(OFFSET(DatesSH,,INDEX(ColSH,MATCH($C170,Param,0)))))</f>
        <v>#REF!</v>
      </c>
      <c r="AM170" s="746" t="e">
        <f t="shared" ref="AM170" ca="1" si="1125">IF(AK170=0,0,AL170/AK170)</f>
        <v>#REF!</v>
      </c>
      <c r="AN170" s="746" t="e">
        <f t="array" aca="1" ref="AN170" ca="1">MIN(IF((MONTH(DatesSH)=$A170)*(OFFSET(DatesSH,,INDEX(ColSH,MATCH($C170,Param,0))))&gt;0,OFFSET(DatesSH,,INDEX(ColSH,MATCH($C170,Param,0)))))</f>
        <v>#REF!</v>
      </c>
      <c r="AO170" s="762" t="e">
        <f t="array" aca="1" ref="AO170" ca="1">MAX(IF((MONTH(DatesSH)=$A170)*(OFFSET(DatesSH,,INDEX(ColSH,MATCH($C170,Param,0))))&gt;0,OFFSET(DatesSH,,INDEX(ColSH,MATCH($C170,Param,0)))))</f>
        <v>#REF!</v>
      </c>
      <c r="AP170" s="761" t="e">
        <f ca="1">SUMPRODUCT((MONTH(DatesSH)=$A170)*(OFFSET(DatesSH,,INDEX(ColSH,MATCH($C170,Param,0)))&gt;=INDEX(SeuilSH,MATCH($C170,Param,0))))</f>
        <v>#REF!</v>
      </c>
      <c r="AQ170" s="85" t="e">
        <f t="shared" ca="1" si="1079"/>
        <v>#REF!</v>
      </c>
    </row>
    <row r="171" spans="1:43" outlineLevel="1" x14ac:dyDescent="0.25">
      <c r="A171" s="18">
        <f t="shared" si="1093"/>
        <v>7</v>
      </c>
      <c r="B171" s="252"/>
      <c r="C171" s="763" t="s">
        <v>98</v>
      </c>
      <c r="D171" s="32" t="e">
        <f t="shared" ref="D171" ca="1" si="1126">SUMPRODUCT((MONTH(DatesS)=$A171)*(OFFSET(DatesS,,INDEX(ColS,MATCH($C171,Param,0)))&lt;&gt;0))</f>
        <v>#REF!</v>
      </c>
      <c r="E171" s="134" t="e">
        <f t="shared" ref="E171" ca="1" si="1127">SUMPRODUCT((MONTH(DatesS)=$A171)*(OFFSET(DatesS,,INDEX(ColS,MATCH($C171,Param,0)))))</f>
        <v>#REF!</v>
      </c>
      <c r="F171" s="134" t="e">
        <f t="shared" ca="1" si="1083"/>
        <v>#REF!</v>
      </c>
      <c r="G171" s="134" t="e">
        <f t="array" aca="1" ref="G171" ca="1">MIN(IF((MONTH(DatesS)=$A171)*(OFFSET(DatesS,,INDEX(ColS,MATCH($C171,Param,0))))&gt;0,OFFSET(DatesS,,INDEX(ColS,MATCH($C171,Param,0)))))</f>
        <v>#REF!</v>
      </c>
      <c r="H171" s="134" t="e">
        <f t="array" aca="1" ref="H171" ca="1">MAX(IF((MONTH(DatesS)=$A171)*(OFFSET(DatesS,,INDEX(ColS,MATCH($C171,Param,0))))&gt;0,OFFSET(DatesS,,INDEX(ColS,MATCH($C171,Param,0)))))</f>
        <v>#REF!</v>
      </c>
      <c r="I171" s="759" t="e">
        <f t="shared" ref="I171" ca="1" si="1128">SUMPRODUCT((MONTH(DatesS)=$A171)*(OFFSET(DatesS,,INDEX(ColS,MATCH($C171,Param,0)))&gt;=INDEX(SeuilS,MATCH($C171,Param,0))))</f>
        <v>#REF!</v>
      </c>
      <c r="J171" s="804"/>
      <c r="K171" s="760"/>
      <c r="L171" s="32">
        <f t="shared" ref="L171" ca="1" si="1129">SUMPRODUCT((MONTH(DatesD)=$A171)*(OFFSET(DatesD,,INDEX(ColD1,MATCH($C171,Param,0)))&lt;&gt;0))</f>
        <v>25</v>
      </c>
      <c r="M171" s="134">
        <f t="shared" ref="M171" ca="1" si="1130">SUMPRODUCT((MONTH(DatesD)=$A171)*(OFFSET(DatesD,,INDEX(ColD1,MATCH($C171,Param,0)))))</f>
        <v>4029.400000000001</v>
      </c>
      <c r="N171" s="134">
        <f t="shared" ca="1" si="1087"/>
        <v>161.17600000000004</v>
      </c>
      <c r="O171" s="134">
        <f t="array" aca="1" ref="O171" ca="1">MIN(IF((MONTH(DatesD)=$A171)*(OFFSET(DatesD,,INDEX(ColD1,MATCH($C171,Param,0))))&gt;0,OFFSET(DatesD,,INDEX(ColD1,MATCH($C171,Param,0)))))</f>
        <v>34.799999999999997</v>
      </c>
      <c r="P171" s="134">
        <f t="array" aca="1" ref="P171" ca="1">MAX(IF((MONTH(DatesD)=$A171)*(OFFSET(DatesD,,INDEX(ColD1,MATCH($C171,Param,0))))&gt;0,OFFSET(DatesD,,INDEX(ColD1,MATCH($C171,Param,0)))))</f>
        <v>388</v>
      </c>
      <c r="Q171" s="759">
        <f t="shared" ref="Q171" ca="1" si="1131">SUMPRODUCT((MONTH(DatesD)=$A171)*(OFFSET(DatesD,,INDEX(ColD1,MATCH($C171,Param,0)))&gt;=INDEX(SeuilD1,MATCH($C171,Param,0))))</f>
        <v>0</v>
      </c>
      <c r="R171" s="32">
        <f ca="1">SUMPRODUCT((MONTH(DatesD)=$A171)*(OFFSET(DatesD,,INDEX(ColD2,MATCH($C171,Param,0)))&lt;&gt;0))</f>
        <v>25</v>
      </c>
      <c r="S171" s="134">
        <f ca="1">SUMPRODUCT((MONTH(DatesD)=$A171)*(OFFSET(DatesD,,INDEX(ColD2,MATCH($C171,Param,0)))))</f>
        <v>46.384999999999998</v>
      </c>
      <c r="T171" s="134">
        <f t="shared" ca="1" si="1121"/>
        <v>1.8553999999999999</v>
      </c>
      <c r="U171" s="134">
        <f t="array" aca="1" ref="U171" ca="1">MIN(IF((MONTH(DatesD)=$A171)*(OFFSET(DatesD,,INDEX(ColD2,MATCH($C171,Param,0))))&gt;0,OFFSET(DatesD,,INDEX(ColD2,MATCH($C171,Param,0)))))</f>
        <v>0.33100000000000002</v>
      </c>
      <c r="V171" s="134">
        <f t="array" aca="1" ref="V171" ca="1">MAX(IF((MONTH(DatesD)=$A171)*(OFFSET(DatesD,,INDEX(ColD2,MATCH($C171,Param,0))))&gt;0,OFFSET(DatesD,,INDEX(ColD2,MATCH($C171,Param,0)))))</f>
        <v>25.2</v>
      </c>
      <c r="W171" s="33">
        <f ca="1">SUMPRODUCT((MONTH(DatesD)=$A171)*(OFFSET(DatesD,,INDEX(ColD2,MATCH($C171,Param,0)))&gt;=INDEX(SeuilD2,MATCH($C171,Param,0))))</f>
        <v>1</v>
      </c>
      <c r="X171" s="817"/>
      <c r="Y171" s="751"/>
      <c r="Z171" s="751"/>
      <c r="AA171" s="751"/>
      <c r="AB171" s="751"/>
      <c r="AC171" s="751"/>
      <c r="AD171" s="752"/>
      <c r="AE171" s="32" t="e">
        <f ca="1">SUMPRODUCT((MONTH(DatesUF)=$A171)*(OFFSET(DatesUF,,INDEX(ColUF2,MATCH($C171,Param,0)))&lt;&gt;0))</f>
        <v>#REF!</v>
      </c>
      <c r="AF171" s="134" t="e">
        <f ca="1">SUMPRODUCT((MONTH(DatesUF)=$A171)*(OFFSET(DatesUF,,INDEX(ColUF2,MATCH($C171,Param,0)))))</f>
        <v>#REF!</v>
      </c>
      <c r="AG171" s="134" t="e">
        <f t="shared" ca="1" si="1123"/>
        <v>#REF!</v>
      </c>
      <c r="AH171" s="134" t="e">
        <f t="array" aca="1" ref="AH171" ca="1">MIN(IF((MONTH(DatesUF)=$A171)*(OFFSET(DatesUF,,INDEX(ColUF2,MATCH($C171,Param,0))))&gt;0,OFFSET(DatesUF,,INDEX(ColUF2,MATCH($C171,Param,0)))))</f>
        <v>#REF!</v>
      </c>
      <c r="AI171" s="134" t="e">
        <f t="array" aca="1" ref="AI171" ca="1">MAX(IF((MONTH(DatesUF)=$A171)*(OFFSET(DatesUF,,INDEX(ColUF2,MATCH($C171,Param,0))))&gt;0,OFFSET(DatesUF,,INDEX(ColUF2,MATCH($C171,Param,0)))))</f>
        <v>#REF!</v>
      </c>
      <c r="AJ171" s="33" t="e">
        <f t="shared" ref="AJ171" ca="1" si="1132">SUMPRODUCT((MONTH(DatesUF)=$A171)*(OFFSET(DatesUF,,INDEX(ColUF2,MATCH($C171,Param,0)))&gt;=INDEX(SeuilUF2,MATCH($C171,Param,0))))</f>
        <v>#REF!</v>
      </c>
      <c r="AK171" s="750"/>
      <c r="AL171" s="751"/>
      <c r="AM171" s="751"/>
      <c r="AN171" s="751"/>
      <c r="AO171" s="768"/>
      <c r="AP171" s="752"/>
      <c r="AQ171" s="85" t="e">
        <f t="shared" ca="1" si="1079"/>
        <v>#REF!</v>
      </c>
    </row>
    <row r="172" spans="1:43" outlineLevel="1" x14ac:dyDescent="0.25">
      <c r="A172" s="18">
        <f t="shared" si="1093"/>
        <v>7</v>
      </c>
      <c r="B172" s="252"/>
      <c r="C172" s="763" t="s">
        <v>41</v>
      </c>
      <c r="D172" s="32" t="e">
        <f t="shared" ref="D172" ca="1" si="1133">SUMPRODUCT((MONTH(DatesS)=$A172)*(OFFSET(DatesS,,INDEX(ColS,MATCH($C172,Param,0)))&lt;&gt;0))</f>
        <v>#REF!</v>
      </c>
      <c r="E172" s="134" t="e">
        <f t="shared" ref="E172" ca="1" si="1134">SUMPRODUCT((MONTH(DatesS)=$A172)*(OFFSET(DatesS,,INDEX(ColS,MATCH($C172,Param,0)))))</f>
        <v>#REF!</v>
      </c>
      <c r="F172" s="134" t="e">
        <f t="shared" ca="1" si="1083"/>
        <v>#REF!</v>
      </c>
      <c r="G172" s="134" t="e">
        <f t="array" aca="1" ref="G172" ca="1">MIN(IF((MONTH(DatesS)=$A172)*(OFFSET(DatesS,,INDEX(ColS,MATCH($C172,Param,0))))&gt;0,OFFSET(DatesS,,INDEX(ColS,MATCH($C172,Param,0)))))</f>
        <v>#REF!</v>
      </c>
      <c r="H172" s="134" t="e">
        <f t="array" aca="1" ref="H172" ca="1">MAX(IF((MONTH(DatesS)=$A172)*(OFFSET(DatesS,,INDEX(ColS,MATCH($C172,Param,0))))&gt;0,OFFSET(DatesS,,INDEX(ColS,MATCH($C172,Param,0)))))</f>
        <v>#REF!</v>
      </c>
      <c r="I172" s="759" t="e">
        <f t="shared" ref="I172" ca="1" si="1135">SUMPRODUCT((MONTH(DatesS)=$A172)*(OFFSET(DatesS,,INDEX(ColS,MATCH($C172,Param,0)))&gt;=INDEX(SeuilS,MATCH($C172,Param,0))))</f>
        <v>#REF!</v>
      </c>
      <c r="J172" s="804"/>
      <c r="K172" s="760"/>
      <c r="L172" s="32">
        <f t="shared" ref="L172" ca="1" si="1136">SUMPRODUCT((MONTH(DatesD)=$A172)*(OFFSET(DatesD,,INDEX(ColD1,MATCH($C172,Param,0)))&lt;&gt;0))</f>
        <v>5</v>
      </c>
      <c r="M172" s="134">
        <f t="shared" ref="M172" ca="1" si="1137">SUMPRODUCT((MONTH(DatesD)=$A172)*(OFFSET(DatesD,,INDEX(ColD1,MATCH($C172,Param,0)))))</f>
        <v>561.6</v>
      </c>
      <c r="N172" s="134">
        <f t="shared" ca="1" si="1087"/>
        <v>112.32000000000001</v>
      </c>
      <c r="O172" s="134">
        <f t="array" aca="1" ref="O172" ca="1">MIN(IF((MONTH(DatesD)=$A172)*(OFFSET(DatesD,,INDEX(ColD1,MATCH($C172,Param,0))))&gt;0,OFFSET(DatesD,,INDEX(ColD1,MATCH($C172,Param,0)))))</f>
        <v>77.599999999999994</v>
      </c>
      <c r="P172" s="134">
        <f t="array" aca="1" ref="P172" ca="1">MAX(IF((MONTH(DatesD)=$A172)*(OFFSET(DatesD,,INDEX(ColD1,MATCH($C172,Param,0))))&gt;0,OFFSET(DatesD,,INDEX(ColD1,MATCH($C172,Param,0)))))</f>
        <v>184</v>
      </c>
      <c r="Q172" s="759">
        <f t="shared" ref="Q172" ca="1" si="1138">SUMPRODUCT((MONTH(DatesD)=$A172)*(OFFSET(DatesD,,INDEX(ColD1,MATCH($C172,Param,0)))&gt;=INDEX(SeuilD1,MATCH($C172,Param,0))))</f>
        <v>0</v>
      </c>
      <c r="R172" s="32">
        <f ca="1">SUMPRODUCT((MONTH(DatesD)=$A172)*(OFFSET(DatesD,,INDEX(ColD2,MATCH($C172,Param,0)))&lt;&gt;0))</f>
        <v>5</v>
      </c>
      <c r="S172" s="134">
        <f ca="1">SUMPRODUCT((MONTH(DatesD)=$A172)*(OFFSET(DatesD,,INDEX(ColD2,MATCH($C172,Param,0)))))</f>
        <v>110.4</v>
      </c>
      <c r="T172" s="134">
        <f t="shared" ca="1" si="1121"/>
        <v>22.080000000000002</v>
      </c>
      <c r="U172" s="134">
        <f t="array" aca="1" ref="U172" ca="1">MIN(IF((MONTH(DatesD)=$A172)*(OFFSET(DatesD,,INDEX(ColD2,MATCH($C172,Param,0))))&gt;0,OFFSET(DatesD,,INDEX(ColD2,MATCH($C172,Param,0)))))</f>
        <v>13</v>
      </c>
      <c r="V172" s="134">
        <f t="array" aca="1" ref="V172" ca="1">MAX(IF((MONTH(DatesD)=$A172)*(OFFSET(DatesD,,INDEX(ColD2,MATCH($C172,Param,0))))&gt;0,OFFSET(DatesD,,INDEX(ColD2,MATCH($C172,Param,0)))))</f>
        <v>41.2</v>
      </c>
      <c r="W172" s="33">
        <f ca="1">SUMPRODUCT((MONTH(DatesD)=$A172)*(OFFSET(DatesD,,INDEX(ColD2,MATCH($C172,Param,0)))&gt;=INDEX(SeuilD2,MATCH($C172,Param,0))))</f>
        <v>0</v>
      </c>
      <c r="X172" s="817"/>
      <c r="Y172" s="751"/>
      <c r="Z172" s="751"/>
      <c r="AA172" s="751"/>
      <c r="AB172" s="751"/>
      <c r="AC172" s="751"/>
      <c r="AD172" s="752"/>
      <c r="AE172" s="32" t="e">
        <f ca="1">SUMPRODUCT((MONTH(DatesUF)=$A172)*(OFFSET(DatesUF,,INDEX(ColUF2,MATCH($C172,Param,0)))&lt;&gt;0))</f>
        <v>#REF!</v>
      </c>
      <c r="AF172" s="162" t="e">
        <f ca="1">SUMPRODUCT((MONTH(DatesUF)=$A172)*(OFFSET(DatesUF,,INDEX(ColUF2,MATCH($C172,Param,0)))))</f>
        <v>#REF!</v>
      </c>
      <c r="AG172" s="162" t="e">
        <f t="shared" ca="1" si="1123"/>
        <v>#REF!</v>
      </c>
      <c r="AH172" s="162" t="e">
        <f t="array" aca="1" ref="AH172" ca="1">MIN(IF((MONTH(DatesUF)=$A172)*(OFFSET(DatesUF,,INDEX(ColUF2,MATCH($C172,Param,0))))&gt;0,OFFSET(DatesUF,,INDEX(ColUF2,MATCH($C172,Param,0)))))</f>
        <v>#REF!</v>
      </c>
      <c r="AI172" s="162" t="e">
        <f t="array" aca="1" ref="AI172" ca="1">MAX(IF((MONTH(DatesUF)=$A172)*(OFFSET(DatesUF,,INDEX(ColUF2,MATCH($C172,Param,0))))&gt;0,OFFSET(DatesUF,,INDEX(ColUF2,MATCH($C172,Param,0)))))</f>
        <v>#REF!</v>
      </c>
      <c r="AJ172" s="33" t="e">
        <f t="shared" ref="AJ172" ca="1" si="1139">SUMPRODUCT((MONTH(DatesUF)=$A172)*(OFFSET(DatesUF,,INDEX(ColUF2,MATCH($C172,Param,0)))&gt;=INDEX(SeuilUF2,MATCH($C172,Param,0))))</f>
        <v>#REF!</v>
      </c>
      <c r="AK172" s="750"/>
      <c r="AL172" s="751"/>
      <c r="AM172" s="751"/>
      <c r="AN172" s="751"/>
      <c r="AO172" s="768"/>
      <c r="AP172" s="752"/>
      <c r="AQ172" s="85" t="e">
        <f t="shared" ca="1" si="1079"/>
        <v>#REF!</v>
      </c>
    </row>
    <row r="173" spans="1:43" outlineLevel="1" x14ac:dyDescent="0.25">
      <c r="A173" s="18">
        <f t="shared" si="1093"/>
        <v>7</v>
      </c>
      <c r="B173" s="252"/>
      <c r="C173" s="763" t="s">
        <v>42</v>
      </c>
      <c r="D173" s="32" t="e">
        <f t="shared" ref="D173" ca="1" si="1140">SUMPRODUCT((MONTH(DatesS)=$A173)*(OFFSET(DatesS,,INDEX(ColS,MATCH($C173,Param,0)))&lt;&gt;0))</f>
        <v>#REF!</v>
      </c>
      <c r="E173" s="134" t="e">
        <f t="shared" ref="E173" ca="1" si="1141">SUMPRODUCT((MONTH(DatesS)=$A173)*(OFFSET(DatesS,,INDEX(ColS,MATCH($C173,Param,0)))))</f>
        <v>#REF!</v>
      </c>
      <c r="F173" s="134" t="e">
        <f t="shared" ca="1" si="1083"/>
        <v>#REF!</v>
      </c>
      <c r="G173" s="134" t="e">
        <f t="array" aca="1" ref="G173" ca="1">MIN(IF((MONTH(DatesS)=$A173)*(OFFSET(DatesS,,INDEX(ColS,MATCH($C173,Param,0))))&gt;0,OFFSET(DatesS,,INDEX(ColS,MATCH($C173,Param,0)))))</f>
        <v>#REF!</v>
      </c>
      <c r="H173" s="134" t="e">
        <f t="array" aca="1" ref="H173" ca="1">MAX(IF((MONTH(DatesS)=$A173)*(OFFSET(DatesS,,INDEX(ColS,MATCH($C173,Param,0))))&gt;0,OFFSET(DatesS,,INDEX(ColS,MATCH($C173,Param,0)))))</f>
        <v>#REF!</v>
      </c>
      <c r="I173" s="759" t="e">
        <f t="shared" ref="I173" ca="1" si="1142">SUMPRODUCT((MONTH(DatesS)=$A173)*(OFFSET(DatesS,,INDEX(ColS,MATCH($C173,Param,0)))&gt;=INDEX(SeuilS,MATCH($C173,Param,0))))</f>
        <v>#REF!</v>
      </c>
      <c r="J173" s="804"/>
      <c r="K173" s="760"/>
      <c r="L173" s="750"/>
      <c r="M173" s="751"/>
      <c r="N173" s="751"/>
      <c r="O173" s="751"/>
      <c r="P173" s="751"/>
      <c r="Q173" s="771"/>
      <c r="R173" s="808"/>
      <c r="S173" s="751"/>
      <c r="T173" s="751"/>
      <c r="U173" s="751"/>
      <c r="V173" s="751"/>
      <c r="W173" s="809"/>
      <c r="X173" s="817"/>
      <c r="Y173" s="751"/>
      <c r="Z173" s="751"/>
      <c r="AA173" s="751"/>
      <c r="AB173" s="751"/>
      <c r="AC173" s="751"/>
      <c r="AD173" s="752"/>
      <c r="AE173" s="808"/>
      <c r="AF173" s="751"/>
      <c r="AG173" s="751"/>
      <c r="AH173" s="751"/>
      <c r="AI173" s="751"/>
      <c r="AJ173" s="809" t="e">
        <f t="shared" ref="AJ173" ca="1" si="1143">SUMPRODUCT((MONTH(DatesUF)=$A173)*(OFFSET(DatesUF,,INDEX(ColUF2,MATCH($C173,Param,0)))&gt;=INDEX(SeuilUF2,MATCH($C173,Param,0))))</f>
        <v>#REF!</v>
      </c>
      <c r="AK173" s="750"/>
      <c r="AL173" s="751"/>
      <c r="AM173" s="751"/>
      <c r="AN173" s="751"/>
      <c r="AO173" s="768"/>
      <c r="AP173" s="752"/>
      <c r="AQ173" s="85" t="e">
        <f t="shared" ca="1" si="1079"/>
        <v>#REF!</v>
      </c>
    </row>
    <row r="174" spans="1:43" outlineLevel="1" x14ac:dyDescent="0.25">
      <c r="A174" s="18">
        <f t="shared" si="1093"/>
        <v>7</v>
      </c>
      <c r="B174" s="252"/>
      <c r="C174" s="763" t="s">
        <v>43</v>
      </c>
      <c r="D174" s="32" t="e">
        <f t="shared" ref="D174" ca="1" si="1144">SUMPRODUCT((MONTH(DatesS)=$A174)*(OFFSET(DatesS,,INDEX(ColS,MATCH($C174,Param,0)))&lt;&gt;0))</f>
        <v>#REF!</v>
      </c>
      <c r="E174" s="134" t="e">
        <f t="shared" ref="E174" ca="1" si="1145">SUMPRODUCT((MONTH(DatesS)=$A174)*(OFFSET(DatesS,,INDEX(ColS,MATCH($C174,Param,0)))))</f>
        <v>#REF!</v>
      </c>
      <c r="F174" s="134" t="e">
        <f t="shared" ca="1" si="1083"/>
        <v>#REF!</v>
      </c>
      <c r="G174" s="134" t="e">
        <f t="array" aca="1" ref="G174" ca="1">MIN(IF((MONTH(DatesS)=$A174)*(OFFSET(DatesS,,INDEX(ColS,MATCH($C174,Param,0))))&gt;0,OFFSET(DatesS,,INDEX(ColS,MATCH($C174,Param,0)))))</f>
        <v>#REF!</v>
      </c>
      <c r="H174" s="134" t="e">
        <f t="array" aca="1" ref="H174" ca="1">MAX(IF((MONTH(DatesS)=$A174)*(OFFSET(DatesS,,INDEX(ColS,MATCH($C174,Param,0))))&gt;0,OFFSET(DatesS,,INDEX(ColS,MATCH($C174,Param,0)))))</f>
        <v>#REF!</v>
      </c>
      <c r="I174" s="759" t="e">
        <f t="shared" ref="I174" ca="1" si="1146">SUMPRODUCT((MONTH(DatesS)=$A174)*(OFFSET(DatesS,,INDEX(ColS,MATCH($C174,Param,0)))&gt;=INDEX(SeuilS,MATCH($C174,Param,0))))</f>
        <v>#REF!</v>
      </c>
      <c r="J174" s="804"/>
      <c r="K174" s="760"/>
      <c r="L174" s="750"/>
      <c r="M174" s="751"/>
      <c r="N174" s="751"/>
      <c r="O174" s="751"/>
      <c r="P174" s="751"/>
      <c r="Q174" s="771"/>
      <c r="R174" s="808"/>
      <c r="S174" s="751"/>
      <c r="T174" s="751"/>
      <c r="U174" s="751"/>
      <c r="V174" s="751"/>
      <c r="W174" s="809"/>
      <c r="X174" s="817"/>
      <c r="Y174" s="751"/>
      <c r="Z174" s="751"/>
      <c r="AA174" s="751"/>
      <c r="AB174" s="751"/>
      <c r="AC174" s="751"/>
      <c r="AD174" s="752"/>
      <c r="AE174" s="808"/>
      <c r="AF174" s="751"/>
      <c r="AG174" s="751"/>
      <c r="AH174" s="751"/>
      <c r="AI174" s="751"/>
      <c r="AJ174" s="809" t="e">
        <f t="shared" ref="AJ174" ca="1" si="1147">SUMPRODUCT((MONTH(DatesUF)=$A174)*(OFFSET(DatesUF,,INDEX(ColUF2,MATCH($C174,Param,0)))&gt;=INDEX(SeuilUF2,MATCH($C174,Param,0))))</f>
        <v>#REF!</v>
      </c>
      <c r="AK174" s="750"/>
      <c r="AL174" s="751"/>
      <c r="AM174" s="751"/>
      <c r="AN174" s="751"/>
      <c r="AO174" s="768"/>
      <c r="AP174" s="752"/>
      <c r="AQ174" s="85" t="e">
        <f t="shared" ca="1" si="1079"/>
        <v>#REF!</v>
      </c>
    </row>
    <row r="175" spans="1:43" outlineLevel="1" x14ac:dyDescent="0.25">
      <c r="A175" s="18">
        <f t="shared" si="1093"/>
        <v>7</v>
      </c>
      <c r="B175" s="252"/>
      <c r="C175" s="763" t="s">
        <v>44</v>
      </c>
      <c r="D175" s="32" t="e">
        <f t="shared" ref="D175" ca="1" si="1148">SUMPRODUCT((MONTH(DatesS)=$A175)*(OFFSET(DatesS,,INDEX(ColS,MATCH($C175,Param,0)))&lt;&gt;0))</f>
        <v>#REF!</v>
      </c>
      <c r="E175" s="134" t="e">
        <f t="shared" ref="E175" ca="1" si="1149">SUMPRODUCT((MONTH(DatesS)=$A175)*(OFFSET(DatesS,,INDEX(ColS,MATCH($C175,Param,0)))))</f>
        <v>#REF!</v>
      </c>
      <c r="F175" s="134" t="e">
        <f t="shared" ca="1" si="1083"/>
        <v>#REF!</v>
      </c>
      <c r="G175" s="134" t="e">
        <f t="array" aca="1" ref="G175" ca="1">MIN(IF((MONTH(DatesS)=$A175)*(OFFSET(DatesS,,INDEX(ColS,MATCH($C175,Param,0))))&gt;0,OFFSET(DatesS,,INDEX(ColS,MATCH($C175,Param,0)))))</f>
        <v>#REF!</v>
      </c>
      <c r="H175" s="134" t="e">
        <f t="array" aca="1" ref="H175" ca="1">MAX(IF((MONTH(DatesS)=$A175)*(OFFSET(DatesS,,INDEX(ColS,MATCH($C175,Param,0))))&gt;0,OFFSET(DatesS,,INDEX(ColS,MATCH($C175,Param,0)))))</f>
        <v>#REF!</v>
      </c>
      <c r="I175" s="759" t="e">
        <f t="shared" ref="I175" ca="1" si="1150">SUMPRODUCT((MONTH(DatesS)=$A175)*(OFFSET(DatesS,,INDEX(ColS,MATCH($C175,Param,0)))&gt;=INDEX(SeuilS,MATCH($C175,Param,0))))</f>
        <v>#REF!</v>
      </c>
      <c r="J175" s="804"/>
      <c r="K175" s="760"/>
      <c r="L175" s="750"/>
      <c r="M175" s="751"/>
      <c r="N175" s="751"/>
      <c r="O175" s="751"/>
      <c r="P175" s="751"/>
      <c r="Q175" s="771"/>
      <c r="R175" s="808"/>
      <c r="S175" s="751"/>
      <c r="T175" s="751"/>
      <c r="U175" s="751"/>
      <c r="V175" s="751"/>
      <c r="W175" s="809"/>
      <c r="X175" s="817"/>
      <c r="Y175" s="751"/>
      <c r="Z175" s="751"/>
      <c r="AA175" s="751"/>
      <c r="AB175" s="751"/>
      <c r="AC175" s="751"/>
      <c r="AD175" s="752"/>
      <c r="AE175" s="808"/>
      <c r="AF175" s="751"/>
      <c r="AG175" s="751"/>
      <c r="AH175" s="751"/>
      <c r="AI175" s="751"/>
      <c r="AJ175" s="809" t="e">
        <f t="shared" ref="AJ175" ca="1" si="1151">SUMPRODUCT((MONTH(DatesUF)=$A175)*(OFFSET(DatesUF,,INDEX(ColUF2,MATCH($C175,Param,0)))&gt;=INDEX(SeuilUF2,MATCH($C175,Param,0))))</f>
        <v>#REF!</v>
      </c>
      <c r="AK175" s="750"/>
      <c r="AL175" s="751"/>
      <c r="AM175" s="751"/>
      <c r="AN175" s="751"/>
      <c r="AO175" s="768"/>
      <c r="AP175" s="752"/>
      <c r="AQ175" s="85" t="e">
        <f t="shared" ca="1" si="1079"/>
        <v>#REF!</v>
      </c>
    </row>
    <row r="176" spans="1:43" outlineLevel="1" x14ac:dyDescent="0.25">
      <c r="A176" s="18">
        <f t="shared" si="1093"/>
        <v>7</v>
      </c>
      <c r="B176" s="252"/>
      <c r="C176" s="763" t="s">
        <v>69</v>
      </c>
      <c r="D176" s="32" t="e">
        <f t="shared" ref="D176" ca="1" si="1152">SUMPRODUCT((MONTH(DatesS)=$A176)*(OFFSET(DatesS,,INDEX(ColS,MATCH($C176,Param,0)))&lt;&gt;0))</f>
        <v>#REF!</v>
      </c>
      <c r="E176" s="134" t="e">
        <f t="shared" ref="E176" ca="1" si="1153">SUMPRODUCT((MONTH(DatesS)=$A176)*(OFFSET(DatesS,,INDEX(ColS,MATCH($C176,Param,0)))))</f>
        <v>#REF!</v>
      </c>
      <c r="F176" s="134" t="e">
        <f t="shared" ca="1" si="1083"/>
        <v>#REF!</v>
      </c>
      <c r="G176" s="134" t="e">
        <f t="array" aca="1" ref="G176" ca="1">MIN(IF((MONTH(DatesS)=$A176)*(OFFSET(DatesS,,INDEX(ColS,MATCH($C176,Param,0))))&gt;0,OFFSET(DatesS,,INDEX(ColS,MATCH($C176,Param,0)))))</f>
        <v>#REF!</v>
      </c>
      <c r="H176" s="134" t="e">
        <f t="array" aca="1" ref="H176" ca="1">MAX(IF((MONTH(DatesS)=$A176)*(OFFSET(DatesS,,INDEX(ColS,MATCH($C176,Param,0))))&gt;0,OFFSET(DatesS,,INDEX(ColS,MATCH($C176,Param,0)))))</f>
        <v>#REF!</v>
      </c>
      <c r="I176" s="759" t="e">
        <f t="shared" ref="I176" ca="1" si="1154">SUMPRODUCT((MONTH(DatesS)=$A176)*(OFFSET(DatesS,,INDEX(ColS,MATCH($C176,Param,0)))&gt;=INDEX(SeuilS,MATCH($C176,Param,0))))</f>
        <v>#REF!</v>
      </c>
      <c r="J176" s="804"/>
      <c r="K176" s="760"/>
      <c r="L176" s="750"/>
      <c r="M176" s="751"/>
      <c r="N176" s="751"/>
      <c r="O176" s="751"/>
      <c r="P176" s="751"/>
      <c r="Q176" s="771"/>
      <c r="R176" s="808"/>
      <c r="S176" s="751"/>
      <c r="T176" s="751"/>
      <c r="U176" s="751"/>
      <c r="V176" s="751"/>
      <c r="W176" s="809"/>
      <c r="X176" s="817"/>
      <c r="Y176" s="751"/>
      <c r="Z176" s="751"/>
      <c r="AA176" s="751"/>
      <c r="AB176" s="751"/>
      <c r="AC176" s="751"/>
      <c r="AD176" s="752"/>
      <c r="AE176" s="32" t="e">
        <f ca="1">SUMPRODUCT((MONTH(DatesUF)=$A176)*(OFFSET(DatesUF,,INDEX(ColUF2,MATCH($C176,Param,0)))&lt;&gt;0))</f>
        <v>#REF!</v>
      </c>
      <c r="AF176" s="134" t="e">
        <f ca="1">SUMPRODUCT((MONTH(DatesUF)=$A176)*(OFFSET(DatesUF,,INDEX(ColUF2,MATCH($C176,Param,0)))))</f>
        <v>#REF!</v>
      </c>
      <c r="AG176" s="134" t="e">
        <f t="shared" ref="AG176" ca="1" si="1155">IF(AE176=0,0,AF176/AE176)</f>
        <v>#REF!</v>
      </c>
      <c r="AH176" s="134" t="e">
        <f t="array" aca="1" ref="AH176" ca="1">MIN(IF((MONTH(DatesUF)=$A176)*(OFFSET(DatesUF,,INDEX(ColUF2,MATCH($C176,Param,0))))&gt;0,OFFSET(DatesUF,,INDEX(ColUF2,MATCH($C176,Param,0)))))</f>
        <v>#REF!</v>
      </c>
      <c r="AI176" s="134" t="e">
        <f t="array" aca="1" ref="AI176" ca="1">MAX(IF((MONTH(DatesUF)=$A176)*(OFFSET(DatesUF,,INDEX(ColUF2,MATCH($C176,Param,0))))&gt;0,OFFSET(DatesUF,,INDEX(ColUF2,MATCH($C176,Param,0)))))</f>
        <v>#REF!</v>
      </c>
      <c r="AJ176" s="33" t="e">
        <f t="shared" ref="AJ176" ca="1" si="1156">SUMPRODUCT((MONTH(DatesUF)=$A176)*(OFFSET(DatesUF,,INDEX(ColUF2,MATCH($C176,Param,0)))&gt;=INDEX(SeuilUF2,MATCH($C176,Param,0))))</f>
        <v>#REF!</v>
      </c>
      <c r="AK176" s="758" t="e">
        <f ca="1">SUMPRODUCT((MONTH(DatesSH)=$A176)*(OFFSET(DatesSH,,INDEX(ColSH,MATCH($C176,Param,0)))&lt;&gt;0))</f>
        <v>#REF!</v>
      </c>
      <c r="AL176" s="746" t="e">
        <f ca="1">SUMPRODUCT((MONTH(DatesSH)=$A176)*(OFFSET(DatesSH,,INDEX(ColSH,MATCH($C176,Param,0)))))</f>
        <v>#REF!</v>
      </c>
      <c r="AM176" s="746" t="e">
        <f t="shared" ref="AM176" ca="1" si="1157">IF(AK176=0,0,AL176/AK176)</f>
        <v>#REF!</v>
      </c>
      <c r="AN176" s="746" t="e">
        <f t="array" aca="1" ref="AN176" ca="1">MIN(IF((MONTH(DatesSH)=$A176)*(OFFSET(DatesSH,,INDEX(ColSH,MATCH($C176,Param,0))))&gt;0,OFFSET(DatesSH,,INDEX(ColSH,MATCH($C176,Param,0)))))</f>
        <v>#REF!</v>
      </c>
      <c r="AO176" s="762" t="e">
        <f t="array" aca="1" ref="AO176" ca="1">MAX(IF((MONTH(DatesSH)=$A176)*(OFFSET(DatesSH,,INDEX(ColSH,MATCH($C176,Param,0))))&gt;0,OFFSET(DatesSH,,INDEX(ColSH,MATCH($C176,Param,0)))))</f>
        <v>#REF!</v>
      </c>
      <c r="AP176" s="761" t="e">
        <f ca="1">SUMPRODUCT((MONTH(DatesSH)=$A176)*(OFFSET(DatesSH,,INDEX(ColSH,MATCH($C176,Param,0)))&gt;=INDEX(SeuilSH,MATCH($C176,Param,0))))</f>
        <v>#REF!</v>
      </c>
      <c r="AQ176" s="85" t="e">
        <f t="shared" ca="1" si="1079"/>
        <v>#REF!</v>
      </c>
    </row>
    <row r="177" spans="1:43" outlineLevel="1" x14ac:dyDescent="0.25">
      <c r="A177" s="18">
        <f t="shared" si="1093"/>
        <v>7</v>
      </c>
      <c r="B177" s="252"/>
      <c r="C177" s="763" t="s">
        <v>26</v>
      </c>
      <c r="D177" s="32" t="e">
        <f t="shared" ref="D177" ca="1" si="1158">SUMPRODUCT((MONTH(DatesS)=$A177)*(OFFSET(DatesS,,INDEX(ColS,MATCH($C177,Param,0)))&lt;&gt;0))</f>
        <v>#REF!</v>
      </c>
      <c r="E177" s="134" t="e">
        <f t="shared" ref="E177" ca="1" si="1159">SUMPRODUCT((MONTH(DatesS)=$A177)*(OFFSET(DatesS,,INDEX(ColS,MATCH($C177,Param,0)))))</f>
        <v>#REF!</v>
      </c>
      <c r="F177" s="134" t="e">
        <f t="shared" ca="1" si="1083"/>
        <v>#REF!</v>
      </c>
      <c r="G177" s="134" t="e">
        <f t="array" aca="1" ref="G177" ca="1">MIN(IF((MONTH(DatesS)=$A177)*(OFFSET(DatesS,,INDEX(ColS,MATCH($C177,Param,0))))&gt;0,OFFSET(DatesS,,INDEX(ColS,MATCH($C177,Param,0)))))</f>
        <v>#REF!</v>
      </c>
      <c r="H177" s="134" t="e">
        <f t="array" aca="1" ref="H177" ca="1">MAX(IF((MONTH(DatesS)=$A177)*(OFFSET(DatesS,,INDEX(ColS,MATCH($C177,Param,0))))&gt;0,OFFSET(DatesS,,INDEX(ColS,MATCH($C177,Param,0)))))</f>
        <v>#REF!</v>
      </c>
      <c r="I177" s="759" t="e">
        <f t="shared" ref="I177" ca="1" si="1160">SUMPRODUCT((MONTH(DatesS)=$A177)*(OFFSET(DatesS,,INDEX(ColS,MATCH($C177,Param,0)))&gt;=INDEX(SeuilS,MATCH($C177,Param,0))))</f>
        <v>#REF!</v>
      </c>
      <c r="J177" s="804"/>
      <c r="K177" s="760"/>
      <c r="L177" s="32">
        <f t="shared" ref="L177" ca="1" si="1161">SUMPRODUCT((MONTH(DatesD)=$A177)*(OFFSET(DatesD,,INDEX(ColD1,MATCH($C177,Param,0)))&lt;&gt;0))</f>
        <v>5</v>
      </c>
      <c r="M177" s="134">
        <f t="shared" ref="M177" ca="1" si="1162">SUMPRODUCT((MONTH(DatesD)=$A177)*(OFFSET(DatesD,,INDEX(ColD1,MATCH($C177,Param,0)))))</f>
        <v>445</v>
      </c>
      <c r="N177" s="134">
        <f t="shared" ref="N177:N185" ca="1" si="1163">IF(L177=0,0,M177/L177)</f>
        <v>89</v>
      </c>
      <c r="O177" s="134">
        <f t="array" aca="1" ref="O177" ca="1">MIN(IF((MONTH(DatesD)=$A177)*(OFFSET(DatesD,,INDEX(ColD1,MATCH($C177,Param,0))))&gt;0,OFFSET(DatesD,,INDEX(ColD1,MATCH($C177,Param,0)))))</f>
        <v>53</v>
      </c>
      <c r="P177" s="134">
        <f t="array" aca="1" ref="P177" ca="1">MAX(IF((MONTH(DatesD)=$A177)*(OFFSET(DatesD,,INDEX(ColD1,MATCH($C177,Param,0))))&gt;0,OFFSET(DatesD,,INDEX(ColD1,MATCH($C177,Param,0)))))</f>
        <v>110</v>
      </c>
      <c r="Q177" s="759">
        <f t="shared" ref="Q177" ca="1" si="1164">SUMPRODUCT((MONTH(DatesD)=$A177)*(OFFSET(DatesD,,INDEX(ColD1,MATCH($C177,Param,0)))&gt;=INDEX(SeuilD1,MATCH($C177,Param,0))))</f>
        <v>5</v>
      </c>
      <c r="R177" s="32">
        <f t="shared" ref="R177" ca="1" si="1165">SUMPRODUCT((MONTH(DatesD)=$A177)*(OFFSET(DatesD,,INDEX(ColD2,MATCH($C177,Param,0)))&lt;&gt;0))</f>
        <v>5</v>
      </c>
      <c r="S177" s="134">
        <f t="shared" ref="S177" ca="1" si="1166">SUMPRODUCT((MONTH(DatesD)=$A177)*(OFFSET(DatesD,,INDEX(ColD2,MATCH($C177,Param,0)))))</f>
        <v>6.8699999999999992</v>
      </c>
      <c r="T177" s="134">
        <f t="shared" ref="T177:T185" ca="1" si="1167">IF(R177=0,0,S177/R177)</f>
        <v>1.3739999999999999</v>
      </c>
      <c r="U177" s="134">
        <f t="array" aca="1" ref="U177" ca="1">MIN(IF((MONTH(DatesD)=$A177)*(OFFSET(DatesD,,INDEX(ColD2,MATCH($C177,Param,0))))&gt;0,OFFSET(DatesD,,INDEX(ColD2,MATCH($C177,Param,0)))))</f>
        <v>0.77</v>
      </c>
      <c r="V177" s="134">
        <f t="array" aca="1" ref="V177" ca="1">MAX(IF((MONTH(DatesD)=$A177)*(OFFSET(DatesD,,INDEX(ColD2,MATCH($C177,Param,0))))&gt;0,OFFSET(DatesD,,INDEX(ColD2,MATCH($C177,Param,0)))))</f>
        <v>2</v>
      </c>
      <c r="W177" s="33">
        <f t="shared" ref="W177" ca="1" si="1168">SUMPRODUCT((MONTH(DatesD)=$A177)*(OFFSET(DatesD,,INDEX(ColD2,MATCH($C177,Param,0)))&gt;=INDEX(SeuilD2,MATCH($C177,Param,0))))</f>
        <v>0</v>
      </c>
      <c r="X177" s="817"/>
      <c r="Y177" s="751"/>
      <c r="Z177" s="751"/>
      <c r="AA177" s="751"/>
      <c r="AB177" s="751"/>
      <c r="AC177" s="751"/>
      <c r="AD177" s="752"/>
      <c r="AE177" s="808"/>
      <c r="AF177" s="751"/>
      <c r="AG177" s="751"/>
      <c r="AH177" s="751"/>
      <c r="AI177" s="768"/>
      <c r="AJ177" s="809"/>
      <c r="AK177" s="750"/>
      <c r="AL177" s="751"/>
      <c r="AM177" s="751"/>
      <c r="AN177" s="751"/>
      <c r="AO177" s="768"/>
      <c r="AP177" s="752"/>
      <c r="AQ177" s="85" t="e">
        <f t="shared" ca="1" si="1079"/>
        <v>#REF!</v>
      </c>
    </row>
    <row r="178" spans="1:43" outlineLevel="1" x14ac:dyDescent="0.25">
      <c r="A178" s="18">
        <f t="shared" si="1093"/>
        <v>7</v>
      </c>
      <c r="B178" s="252"/>
      <c r="C178" s="763" t="s">
        <v>64</v>
      </c>
      <c r="D178" s="32" t="e">
        <f t="shared" ref="D178" ca="1" si="1169">SUMPRODUCT((MONTH(DatesS)=$A178)*(OFFSET(DatesS,,INDEX(ColS,MATCH($C178,Param,0)))&lt;&gt;0))</f>
        <v>#REF!</v>
      </c>
      <c r="E178" s="134" t="e">
        <f t="shared" ref="E178" ca="1" si="1170">SUMPRODUCT((MONTH(DatesS)=$A178)*(OFFSET(DatesS,,INDEX(ColS,MATCH($C178,Param,0)))))</f>
        <v>#REF!</v>
      </c>
      <c r="F178" s="134" t="e">
        <f t="shared" ca="1" si="1083"/>
        <v>#REF!</v>
      </c>
      <c r="G178" s="134" t="e">
        <f t="array" aca="1" ref="G178" ca="1">MIN(IF((MONTH(DatesS)=$A178)*(OFFSET(DatesS,,INDEX(ColS,MATCH($C178,Param,0))))&gt;0,OFFSET(DatesS,,INDEX(ColS,MATCH($C178,Param,0)))))</f>
        <v>#REF!</v>
      </c>
      <c r="H178" s="134" t="e">
        <f t="array" aca="1" ref="H178" ca="1">MAX(IF((MONTH(DatesS)=$A178)*(OFFSET(DatesS,,INDEX(ColS,MATCH($C178,Param,0))))&gt;0,OFFSET(DatesS,,INDEX(ColS,MATCH($C178,Param,0)))))</f>
        <v>#REF!</v>
      </c>
      <c r="I178" s="759" t="e">
        <f t="shared" ref="I178" ca="1" si="1171">SUMPRODUCT((MONTH(DatesS)=$A178)*(OFFSET(DatesS,,INDEX(ColS,MATCH($C178,Param,0)))&gt;=INDEX(SeuilS,MATCH($C178,Param,0))))</f>
        <v>#REF!</v>
      </c>
      <c r="J178" s="804"/>
      <c r="K178" s="760"/>
      <c r="L178" s="32">
        <f t="shared" ref="L178" ca="1" si="1172">SUMPRODUCT((MONTH(DatesD)=$A178)*(OFFSET(DatesD,,INDEX(ColD1,MATCH($C178,Param,0)))&lt;&gt;0))</f>
        <v>5</v>
      </c>
      <c r="M178" s="134">
        <f t="shared" ref="M178" ca="1" si="1173">SUMPRODUCT((MONTH(DatesD)=$A178)*(OFFSET(DatesD,,INDEX(ColD1,MATCH($C178,Param,0)))))</f>
        <v>3.48</v>
      </c>
      <c r="N178" s="134">
        <f t="shared" ca="1" si="1163"/>
        <v>0.69599999999999995</v>
      </c>
      <c r="O178" s="134">
        <f t="array" aca="1" ref="O178" ca="1">MIN(IF((MONTH(DatesD)=$A178)*(OFFSET(DatesD,,INDEX(ColD1,MATCH($C178,Param,0))))&gt;0,OFFSET(DatesD,,INDEX(ColD1,MATCH($C178,Param,0)))))</f>
        <v>0.14000000000000001</v>
      </c>
      <c r="P178" s="134">
        <f t="array" aca="1" ref="P178" ca="1">MAX(IF((MONTH(DatesD)=$A178)*(OFFSET(DatesD,,INDEX(ColD1,MATCH($C178,Param,0))))&gt;0,OFFSET(DatesD,,INDEX(ColD1,MATCH($C178,Param,0)))))</f>
        <v>2.0099999999999998</v>
      </c>
      <c r="Q178" s="759">
        <f t="shared" ref="Q178" ca="1" si="1174">SUMPRODUCT((MONTH(DatesD)=$A178)*(OFFSET(DatesD,,INDEX(ColD1,MATCH($C178,Param,0)))&gt;=INDEX(SeuilD1,MATCH($C178,Param,0))))</f>
        <v>0</v>
      </c>
      <c r="R178" s="32">
        <f t="shared" ref="R178" ca="1" si="1175">SUMPRODUCT((MONTH(DatesD)=$A178)*(OFFSET(DatesD,,INDEX(ColD2,MATCH($C178,Param,0)))&lt;&gt;0))</f>
        <v>5</v>
      </c>
      <c r="S178" s="134">
        <f t="shared" ref="S178" ca="1" si="1176">SUMPRODUCT((MONTH(DatesD)=$A178)*(OFFSET(DatesD,,INDEX(ColD2,MATCH($C178,Param,0)))))</f>
        <v>0.38999999999999996</v>
      </c>
      <c r="T178" s="134">
        <f t="shared" ca="1" si="1167"/>
        <v>7.7999999999999986E-2</v>
      </c>
      <c r="U178" s="134">
        <f t="array" aca="1" ref="U178" ca="1">MIN(IF((MONTH(DatesD)=$A178)*(OFFSET(DatesD,,INDEX(ColD2,MATCH($C178,Param,0))))&gt;0,OFFSET(DatesD,,INDEX(ColD2,MATCH($C178,Param,0)))))</f>
        <v>0.06</v>
      </c>
      <c r="V178" s="134">
        <f t="array" aca="1" ref="V178" ca="1">MAX(IF((MONTH(DatesD)=$A178)*(OFFSET(DatesD,,INDEX(ColD2,MATCH($C178,Param,0))))&gt;0,OFFSET(DatesD,,INDEX(ColD2,MATCH($C178,Param,0)))))</f>
        <v>0.11</v>
      </c>
      <c r="W178" s="33">
        <f t="shared" ref="W178" ca="1" si="1177">SUMPRODUCT((MONTH(DatesD)=$A178)*(OFFSET(DatesD,,INDEX(ColD2,MATCH($C178,Param,0)))&gt;=INDEX(SeuilD2,MATCH($C178,Param,0))))</f>
        <v>0</v>
      </c>
      <c r="X178" s="817"/>
      <c r="Y178" s="751"/>
      <c r="Z178" s="751"/>
      <c r="AA178" s="751"/>
      <c r="AB178" s="751"/>
      <c r="AC178" s="751"/>
      <c r="AD178" s="752"/>
      <c r="AE178" s="808"/>
      <c r="AF178" s="751"/>
      <c r="AG178" s="751"/>
      <c r="AH178" s="751"/>
      <c r="AI178" s="768"/>
      <c r="AJ178" s="809"/>
      <c r="AK178" s="750"/>
      <c r="AL178" s="751"/>
      <c r="AM178" s="751"/>
      <c r="AN178" s="751"/>
      <c r="AO178" s="768"/>
      <c r="AP178" s="752"/>
      <c r="AQ178" s="85" t="e">
        <f t="shared" ca="1" si="1079"/>
        <v>#REF!</v>
      </c>
    </row>
    <row r="179" spans="1:43" outlineLevel="1" x14ac:dyDescent="0.25">
      <c r="A179" s="18">
        <f t="shared" si="1093"/>
        <v>7</v>
      </c>
      <c r="B179" s="252"/>
      <c r="C179" s="763" t="s">
        <v>65</v>
      </c>
      <c r="D179" s="32" t="e">
        <f t="shared" ref="D179" ca="1" si="1178">SUMPRODUCT((MONTH(DatesS)=$A179)*(OFFSET(DatesS,,INDEX(ColS,MATCH($C179,Param,0)))&lt;&gt;0))</f>
        <v>#REF!</v>
      </c>
      <c r="E179" s="134" t="e">
        <f t="shared" ref="E179" ca="1" si="1179">SUMPRODUCT((MONTH(DatesS)=$A179)*(OFFSET(DatesS,,INDEX(ColS,MATCH($C179,Param,0)))))</f>
        <v>#REF!</v>
      </c>
      <c r="F179" s="134" t="e">
        <f t="shared" ca="1" si="1083"/>
        <v>#REF!</v>
      </c>
      <c r="G179" s="134" t="e">
        <f t="array" aca="1" ref="G179" ca="1">MIN(IF((MONTH(DatesS)=$A179)*(OFFSET(DatesS,,INDEX(ColS,MATCH($C179,Param,0))))&gt;0,OFFSET(DatesS,,INDEX(ColS,MATCH($C179,Param,0)))))</f>
        <v>#REF!</v>
      </c>
      <c r="H179" s="134" t="e">
        <f t="array" aca="1" ref="H179" ca="1">MAX(IF((MONTH(DatesS)=$A179)*(OFFSET(DatesS,,INDEX(ColS,MATCH($C179,Param,0))))&gt;0,OFFSET(DatesS,,INDEX(ColS,MATCH($C179,Param,0)))))</f>
        <v>#REF!</v>
      </c>
      <c r="I179" s="759" t="e">
        <f t="shared" ref="I179" ca="1" si="1180">SUMPRODUCT((MONTH(DatesS)=$A179)*(OFFSET(DatesS,,INDEX(ColS,MATCH($C179,Param,0)))&gt;=INDEX(SeuilS,MATCH($C179,Param,0))))</f>
        <v>#REF!</v>
      </c>
      <c r="J179" s="804"/>
      <c r="K179" s="760"/>
      <c r="L179" s="32">
        <f t="shared" ref="L179" ca="1" si="1181">SUMPRODUCT((MONTH(DatesD)=$A179)*(OFFSET(DatesD,,INDEX(ColD1,MATCH($C179,Param,0)))&lt;&gt;0))</f>
        <v>25</v>
      </c>
      <c r="M179" s="134">
        <f t="shared" ref="M179" ca="1" si="1182">SUMPRODUCT((MONTH(DatesD)=$A179)*(OFFSET(DatesD,,INDEX(ColD1,MATCH($C179,Param,0)))))</f>
        <v>0.25000000000000006</v>
      </c>
      <c r="N179" s="134">
        <f t="shared" ca="1" si="1163"/>
        <v>1.0000000000000002E-2</v>
      </c>
      <c r="O179" s="134">
        <f t="array" aca="1" ref="O179" ca="1">MIN(IF((MONTH(DatesD)=$A179)*(OFFSET(DatesD,,INDEX(ColD1,MATCH($C179,Param,0))))&gt;0,OFFSET(DatesD,,INDEX(ColD1,MATCH($C179,Param,0)))))</f>
        <v>0.01</v>
      </c>
      <c r="P179" s="134">
        <f t="array" aca="1" ref="P179" ca="1">MAX(IF((MONTH(DatesD)=$A179)*(OFFSET(DatesD,,INDEX(ColD1,MATCH($C179,Param,0))))&gt;0,OFFSET(DatesD,,INDEX(ColD1,MATCH($C179,Param,0)))))</f>
        <v>0.01</v>
      </c>
      <c r="Q179" s="759">
        <f t="shared" ref="Q179" ca="1" si="1183">SUMPRODUCT((MONTH(DatesD)=$A179)*(OFFSET(DatesD,,INDEX(ColD1,MATCH($C179,Param,0)))&gt;=INDEX(SeuilD1,MATCH($C179,Param,0))))</f>
        <v>0</v>
      </c>
      <c r="R179" s="32">
        <f t="shared" ref="R179" ca="1" si="1184">SUMPRODUCT((MONTH(DatesD)=$A179)*(OFFSET(DatesD,,INDEX(ColD2,MATCH($C179,Param,0)))&lt;&gt;0))</f>
        <v>26</v>
      </c>
      <c r="S179" s="134">
        <f t="shared" ref="S179" ca="1" si="1185">SUMPRODUCT((MONTH(DatesD)=$A179)*(OFFSET(DatesD,,INDEX(ColD2,MATCH($C179,Param,0)))))</f>
        <v>0.26000000000000006</v>
      </c>
      <c r="T179" s="134">
        <f t="shared" ca="1" si="1167"/>
        <v>1.0000000000000002E-2</v>
      </c>
      <c r="U179" s="134">
        <f t="array" aca="1" ref="U179" ca="1">MIN(IF((MONTH(DatesD)=$A179)*(OFFSET(DatesD,,INDEX(ColD2,MATCH($C179,Param,0))))&gt;0,OFFSET(DatesD,,INDEX(ColD2,MATCH($C179,Param,0)))))</f>
        <v>0.01</v>
      </c>
      <c r="V179" s="134">
        <f t="array" aca="1" ref="V179" ca="1">MAX(IF((MONTH(DatesD)=$A179)*(OFFSET(DatesD,,INDEX(ColD2,MATCH($C179,Param,0))))&gt;0,OFFSET(DatesD,,INDEX(ColD2,MATCH($C179,Param,0)))))</f>
        <v>0.01</v>
      </c>
      <c r="W179" s="33">
        <f t="shared" ref="W179" ca="1" si="1186">SUMPRODUCT((MONTH(DatesD)=$A179)*(OFFSET(DatesD,,INDEX(ColD2,MATCH($C179,Param,0)))&gt;=INDEX(SeuilD2,MATCH($C179,Param,0))))</f>
        <v>0</v>
      </c>
      <c r="X179" s="817"/>
      <c r="Y179" s="751"/>
      <c r="Z179" s="751"/>
      <c r="AA179" s="751"/>
      <c r="AB179" s="751"/>
      <c r="AC179" s="751"/>
      <c r="AD179" s="752"/>
      <c r="AE179" s="808"/>
      <c r="AF179" s="751"/>
      <c r="AG179" s="751"/>
      <c r="AH179" s="751"/>
      <c r="AI179" s="768"/>
      <c r="AJ179" s="809"/>
      <c r="AK179" s="750"/>
      <c r="AL179" s="751"/>
      <c r="AM179" s="751"/>
      <c r="AN179" s="751"/>
      <c r="AO179" s="768"/>
      <c r="AP179" s="752"/>
      <c r="AQ179" s="85" t="e">
        <f t="shared" ca="1" si="1079"/>
        <v>#REF!</v>
      </c>
    </row>
    <row r="180" spans="1:43" outlineLevel="1" x14ac:dyDescent="0.25">
      <c r="A180" s="18">
        <f t="shared" si="1093"/>
        <v>7</v>
      </c>
      <c r="B180" s="252"/>
      <c r="C180" s="763" t="s">
        <v>24</v>
      </c>
      <c r="D180" s="32" t="e">
        <f t="shared" ref="D180" ca="1" si="1187">SUMPRODUCT((MONTH(DatesS)=$A180)*(OFFSET(DatesS,,INDEX(ColS,MATCH($C180,Param,0)))&lt;&gt;0))</f>
        <v>#REF!</v>
      </c>
      <c r="E180" s="134" t="e">
        <f t="shared" ref="E180" ca="1" si="1188">SUMPRODUCT((MONTH(DatesS)=$A180)*(OFFSET(DatesS,,INDEX(ColS,MATCH($C180,Param,0)))))</f>
        <v>#REF!</v>
      </c>
      <c r="F180" s="134" t="e">
        <f t="shared" ca="1" si="1083"/>
        <v>#REF!</v>
      </c>
      <c r="G180" s="134" t="e">
        <f t="array" aca="1" ref="G180" ca="1">MIN(IF((MONTH(DatesS)=$A180)*(OFFSET(DatesS,,INDEX(ColS,MATCH($C180,Param,0))))&gt;0,OFFSET(DatesS,,INDEX(ColS,MATCH($C180,Param,0)))))</f>
        <v>#REF!</v>
      </c>
      <c r="H180" s="134" t="e">
        <f t="array" aca="1" ref="H180" ca="1">MAX(IF((MONTH(DatesS)=$A180)*(OFFSET(DatesS,,INDEX(ColS,MATCH($C180,Param,0))))&gt;0,OFFSET(DatesS,,INDEX(ColS,MATCH($C180,Param,0)))))</f>
        <v>#REF!</v>
      </c>
      <c r="I180" s="759" t="e">
        <f t="shared" ref="I180" ca="1" si="1189">SUMPRODUCT((MONTH(DatesS)=$A180)*(OFFSET(DatesS,,INDEX(ColS,MATCH($C180,Param,0)))&gt;=INDEX(SeuilS,MATCH($C180,Param,0))))</f>
        <v>#REF!</v>
      </c>
      <c r="J180" s="804"/>
      <c r="K180" s="760"/>
      <c r="L180" s="32">
        <f t="shared" ref="L180" ca="1" si="1190">SUMPRODUCT((MONTH(DatesD)=$A180)*(OFFSET(DatesD,,INDEX(ColD1,MATCH($C180,Param,0)))&lt;&gt;0))</f>
        <v>5</v>
      </c>
      <c r="M180" s="134">
        <f t="shared" ref="M180" ca="1" si="1191">SUMPRODUCT((MONTH(DatesD)=$A180)*(OFFSET(DatesD,,INDEX(ColD1,MATCH($C180,Param,0)))))</f>
        <v>2.7800000000000002</v>
      </c>
      <c r="N180" s="134">
        <f t="shared" ca="1" si="1163"/>
        <v>0.55600000000000005</v>
      </c>
      <c r="O180" s="134">
        <f t="array" aca="1" ref="O180" ca="1">MIN(IF((MONTH(DatesD)=$A180)*(OFFSET(DatesD,,INDEX(ColD1,MATCH($C180,Param,0))))&gt;0,OFFSET(DatesD,,INDEX(ColD1,MATCH($C180,Param,0)))))</f>
        <v>0.39</v>
      </c>
      <c r="P180" s="134">
        <f t="array" aca="1" ref="P180" ca="1">MAX(IF((MONTH(DatesD)=$A180)*(OFFSET(DatesD,,INDEX(ColD1,MATCH($C180,Param,0))))&gt;0,OFFSET(DatesD,,INDEX(ColD1,MATCH($C180,Param,0)))))</f>
        <v>0.87</v>
      </c>
      <c r="Q180" s="759">
        <f t="shared" ref="Q180" ca="1" si="1192">SUMPRODUCT((MONTH(DatesD)=$A180)*(OFFSET(DatesD,,INDEX(ColD1,MATCH($C180,Param,0)))&gt;=INDEX(SeuilD1,MATCH($C180,Param,0))))</f>
        <v>0</v>
      </c>
      <c r="R180" s="32">
        <f t="shared" ref="R180" ca="1" si="1193">SUMPRODUCT((MONTH(DatesD)=$A180)*(OFFSET(DatesD,,INDEX(ColD2,MATCH($C180,Param,0)))&lt;&gt;0))</f>
        <v>5</v>
      </c>
      <c r="S180" s="134">
        <f t="shared" ref="S180" ca="1" si="1194">SUMPRODUCT((MONTH(DatesD)=$A180)*(OFFSET(DatesD,,INDEX(ColD2,MATCH($C180,Param,0)))))</f>
        <v>0.15</v>
      </c>
      <c r="T180" s="134">
        <f t="shared" ca="1" si="1167"/>
        <v>0.03</v>
      </c>
      <c r="U180" s="134">
        <f t="array" aca="1" ref="U180" ca="1">MIN(IF((MONTH(DatesD)=$A180)*(OFFSET(DatesD,,INDEX(ColD2,MATCH($C180,Param,0))))&gt;0,OFFSET(DatesD,,INDEX(ColD2,MATCH($C180,Param,0)))))</f>
        <v>0.03</v>
      </c>
      <c r="V180" s="134">
        <f t="array" aca="1" ref="V180" ca="1">MAX(IF((MONTH(DatesD)=$A180)*(OFFSET(DatesD,,INDEX(ColD2,MATCH($C180,Param,0))))&gt;0,OFFSET(DatesD,,INDEX(ColD2,MATCH($C180,Param,0)))))</f>
        <v>0.03</v>
      </c>
      <c r="W180" s="33">
        <f t="shared" ref="W180" ca="1" si="1195">SUMPRODUCT((MONTH(DatesD)=$A180)*(OFFSET(DatesD,,INDEX(ColD2,MATCH($C180,Param,0)))&gt;=INDEX(SeuilD2,MATCH($C180,Param,0))))</f>
        <v>0</v>
      </c>
      <c r="X180" s="817"/>
      <c r="Y180" s="751"/>
      <c r="Z180" s="751"/>
      <c r="AA180" s="751"/>
      <c r="AB180" s="751"/>
      <c r="AC180" s="751"/>
      <c r="AD180" s="752"/>
      <c r="AE180" s="808"/>
      <c r="AF180" s="751"/>
      <c r="AG180" s="751"/>
      <c r="AH180" s="751"/>
      <c r="AI180" s="768"/>
      <c r="AJ180" s="809"/>
      <c r="AK180" s="750"/>
      <c r="AL180" s="751"/>
      <c r="AM180" s="751"/>
      <c r="AN180" s="751"/>
      <c r="AO180" s="768"/>
      <c r="AP180" s="752"/>
      <c r="AQ180" s="85" t="e">
        <f t="shared" ca="1" si="1079"/>
        <v>#REF!</v>
      </c>
    </row>
    <row r="181" spans="1:43" outlineLevel="1" x14ac:dyDescent="0.25">
      <c r="A181" s="18">
        <f t="shared" si="1093"/>
        <v>7</v>
      </c>
      <c r="B181" s="252"/>
      <c r="C181" s="763" t="s">
        <v>20</v>
      </c>
      <c r="D181" s="32" t="e">
        <f t="shared" ref="D181" ca="1" si="1196">SUMPRODUCT((MONTH(DatesS)=$A181)*(OFFSET(DatesS,,INDEX(ColS,MATCH($C181,Param,0)))&lt;&gt;0))</f>
        <v>#REF!</v>
      </c>
      <c r="E181" s="134" t="e">
        <f t="shared" ref="E181" ca="1" si="1197">SUMPRODUCT((MONTH(DatesS)=$A181)*(OFFSET(DatesS,,INDEX(ColS,MATCH($C181,Param,0)))))</f>
        <v>#REF!</v>
      </c>
      <c r="F181" s="134" t="e">
        <f t="shared" ca="1" si="1083"/>
        <v>#REF!</v>
      </c>
      <c r="G181" s="134" t="e">
        <f t="array" aca="1" ref="G181" ca="1">MIN(IF((MONTH(DatesS)=$A181)*(OFFSET(DatesS,,INDEX(ColS,MATCH($C181,Param,0))))&gt;0,OFFSET(DatesS,,INDEX(ColS,MATCH($C181,Param,0)))))</f>
        <v>#REF!</v>
      </c>
      <c r="H181" s="134" t="e">
        <f t="array" aca="1" ref="H181" ca="1">MAX(IF((MONTH(DatesS)=$A181)*(OFFSET(DatesS,,INDEX(ColS,MATCH($C181,Param,0))))&gt;0,OFFSET(DatesS,,INDEX(ColS,MATCH($C181,Param,0)))))</f>
        <v>#REF!</v>
      </c>
      <c r="I181" s="759" t="e">
        <f t="shared" ref="I181" ca="1" si="1198">SUMPRODUCT((MONTH(DatesS)=$A181)*(OFFSET(DatesS,,INDEX(ColS,MATCH($C181,Param,0)))&gt;=INDEX(SeuilS,MATCH($C181,Param,0))))</f>
        <v>#REF!</v>
      </c>
      <c r="J181" s="804"/>
      <c r="K181" s="760"/>
      <c r="L181" s="32">
        <f t="shared" ref="L181" ca="1" si="1199">SUMPRODUCT((MONTH(DatesD)=$A181)*(OFFSET(DatesD,,INDEX(ColD1,MATCH($C181,Param,0)))&lt;&gt;0))</f>
        <v>5</v>
      </c>
      <c r="M181" s="134">
        <f t="shared" ref="M181" ca="1" si="1200">SUMPRODUCT((MONTH(DatesD)=$A181)*(OFFSET(DatesD,,INDEX(ColD1,MATCH($C181,Param,0)))))</f>
        <v>860.68</v>
      </c>
      <c r="N181" s="134">
        <f t="shared" ca="1" si="1163"/>
        <v>172.136</v>
      </c>
      <c r="O181" s="134">
        <f t="array" aca="1" ref="O181" ca="1">MIN(IF((MONTH(DatesD)=$A181)*(OFFSET(DatesD,,INDEX(ColD1,MATCH($C181,Param,0))))&gt;0,OFFSET(DatesD,,INDEX(ColD1,MATCH($C181,Param,0)))))</f>
        <v>84.66</v>
      </c>
      <c r="P181" s="134">
        <f t="array" aca="1" ref="P181" ca="1">MAX(IF((MONTH(DatesD)=$A181)*(OFFSET(DatesD,,INDEX(ColD1,MATCH($C181,Param,0))))&gt;0,OFFSET(DatesD,,INDEX(ColD1,MATCH($C181,Param,0)))))</f>
        <v>353</v>
      </c>
      <c r="Q181" s="759">
        <f t="shared" ref="Q181" ca="1" si="1201">SUMPRODUCT((MONTH(DatesD)=$A181)*(OFFSET(DatesD,,INDEX(ColD1,MATCH($C181,Param,0)))&gt;=INDEX(SeuilD1,MATCH($C181,Param,0))))</f>
        <v>5</v>
      </c>
      <c r="R181" s="32">
        <f t="shared" ref="R181" ca="1" si="1202">SUMPRODUCT((MONTH(DatesD)=$A181)*(OFFSET(DatesD,,INDEX(ColD2,MATCH($C181,Param,0)))&lt;&gt;0))</f>
        <v>5</v>
      </c>
      <c r="S181" s="134">
        <f t="shared" ref="S181" ca="1" si="1203">SUMPRODUCT((MONTH(DatesD)=$A181)*(OFFSET(DatesD,,INDEX(ColD2,MATCH($C181,Param,0)))))</f>
        <v>3.6146600000000002</v>
      </c>
      <c r="T181" s="134">
        <f t="shared" ca="1" si="1167"/>
        <v>0.72293200000000002</v>
      </c>
      <c r="U181" s="134">
        <f t="array" aca="1" ref="U181" ca="1">MIN(IF((MONTH(DatesD)=$A181)*(OFFSET(DatesD,,INDEX(ColD2,MATCH($C181,Param,0))))&gt;0,OFFSET(DatesD,,INDEX(ColD2,MATCH($C181,Param,0)))))</f>
        <v>0.45466000000000001</v>
      </c>
      <c r="V181" s="134">
        <f t="array" aca="1" ref="V181" ca="1">MAX(IF((MONTH(DatesD)=$A181)*(OFFSET(DatesD,,INDEX(ColD2,MATCH($C181,Param,0))))&gt;0,OFFSET(DatesD,,INDEX(ColD2,MATCH($C181,Param,0)))))</f>
        <v>0.94</v>
      </c>
      <c r="W181" s="33">
        <f t="shared" ref="W181" ca="1" si="1204">SUMPRODUCT((MONTH(DatesD)=$A181)*(OFFSET(DatesD,,INDEX(ColD2,MATCH($C181,Param,0)))&gt;=INDEX(SeuilD2,MATCH($C181,Param,0))))</f>
        <v>0</v>
      </c>
      <c r="X181" s="817"/>
      <c r="Y181" s="751"/>
      <c r="Z181" s="751"/>
      <c r="AA181" s="751"/>
      <c r="AB181" s="751"/>
      <c r="AC181" s="751"/>
      <c r="AD181" s="752"/>
      <c r="AE181" s="808"/>
      <c r="AF181" s="751"/>
      <c r="AG181" s="751"/>
      <c r="AH181" s="751"/>
      <c r="AI181" s="768"/>
      <c r="AJ181" s="809"/>
      <c r="AK181" s="750"/>
      <c r="AL181" s="751"/>
      <c r="AM181" s="751"/>
      <c r="AN181" s="751"/>
      <c r="AO181" s="768"/>
      <c r="AP181" s="752"/>
      <c r="AQ181" s="85" t="e">
        <f t="shared" ca="1" si="1079"/>
        <v>#REF!</v>
      </c>
    </row>
    <row r="182" spans="1:43" outlineLevel="1" x14ac:dyDescent="0.25">
      <c r="A182" s="18">
        <f t="shared" si="1093"/>
        <v>7</v>
      </c>
      <c r="B182" s="252"/>
      <c r="C182" s="763" t="s">
        <v>23</v>
      </c>
      <c r="D182" s="32" t="e">
        <f t="shared" ref="D182" ca="1" si="1205">SUMPRODUCT((MONTH(DatesS)=$A182)*(OFFSET(DatesS,,INDEX(ColS,MATCH($C182,Param,0)))&lt;&gt;0))</f>
        <v>#REF!</v>
      </c>
      <c r="E182" s="134" t="e">
        <f t="shared" ref="E182" ca="1" si="1206">SUMPRODUCT((MONTH(DatesS)=$A182)*(OFFSET(DatesS,,INDEX(ColS,MATCH($C182,Param,0)))))</f>
        <v>#REF!</v>
      </c>
      <c r="F182" s="134" t="e">
        <f t="shared" ca="1" si="1083"/>
        <v>#REF!</v>
      </c>
      <c r="G182" s="134" t="e">
        <f t="array" aca="1" ref="G182" ca="1">MIN(IF((MONTH(DatesS)=$A182)*(OFFSET(DatesS,,INDEX(ColS,MATCH($C182,Param,0))))&gt;0,OFFSET(DatesS,,INDEX(ColS,MATCH($C182,Param,0)))))</f>
        <v>#REF!</v>
      </c>
      <c r="H182" s="134" t="e">
        <f t="array" aca="1" ref="H182" ca="1">MAX(IF((MONTH(DatesS)=$A182)*(OFFSET(DatesS,,INDEX(ColS,MATCH($C182,Param,0))))&gt;0,OFFSET(DatesS,,INDEX(ColS,MATCH($C182,Param,0)))))</f>
        <v>#REF!</v>
      </c>
      <c r="I182" s="759" t="e">
        <f t="shared" ref="I182" ca="1" si="1207">SUMPRODUCT((MONTH(DatesS)=$A182)*(OFFSET(DatesS,,INDEX(ColS,MATCH($C182,Param,0)))&gt;=INDEX(SeuilS,MATCH($C182,Param,0))))</f>
        <v>#REF!</v>
      </c>
      <c r="J182" s="804"/>
      <c r="K182" s="760"/>
      <c r="L182" s="32">
        <f t="shared" ref="L182" ca="1" si="1208">SUMPRODUCT((MONTH(DatesD)=$A182)*(OFFSET(DatesD,,INDEX(ColD1,MATCH($C182,Param,0)))&lt;&gt;0))</f>
        <v>5</v>
      </c>
      <c r="M182" s="134">
        <f t="shared" ref="M182" ca="1" si="1209">SUMPRODUCT((MONTH(DatesD)=$A182)*(OFFSET(DatesD,,INDEX(ColD1,MATCH($C182,Param,0)))))</f>
        <v>85.86</v>
      </c>
      <c r="N182" s="134">
        <f t="shared" ca="1" si="1163"/>
        <v>17.172000000000001</v>
      </c>
      <c r="O182" s="134">
        <f t="array" aca="1" ref="O182" ca="1">MIN(IF((MONTH(DatesD)=$A182)*(OFFSET(DatesD,,INDEX(ColD1,MATCH($C182,Param,0))))&gt;0,OFFSET(DatesD,,INDEX(ColD1,MATCH($C182,Param,0)))))</f>
        <v>16.16</v>
      </c>
      <c r="P182" s="134">
        <f t="array" aca="1" ref="P182" ca="1">MAX(IF((MONTH(DatesD)=$A182)*(OFFSET(DatesD,,INDEX(ColD1,MATCH($C182,Param,0))))&gt;0,OFFSET(DatesD,,INDEX(ColD1,MATCH($C182,Param,0)))))</f>
        <v>19.309999999999999</v>
      </c>
      <c r="Q182" s="759">
        <f t="shared" ref="Q182" ca="1" si="1210">SUMPRODUCT((MONTH(DatesD)=$A182)*(OFFSET(DatesD,,INDEX(ColD1,MATCH($C182,Param,0)))&gt;=INDEX(SeuilD1,MATCH($C182,Param,0))))</f>
        <v>0</v>
      </c>
      <c r="R182" s="32">
        <f t="shared" ref="R182" ca="1" si="1211">SUMPRODUCT((MONTH(DatesD)=$A182)*(OFFSET(DatesD,,INDEX(ColD2,MATCH($C182,Param,0)))&lt;&gt;0))</f>
        <v>5</v>
      </c>
      <c r="S182" s="134">
        <f t="shared" ref="S182" ca="1" si="1212">SUMPRODUCT((MONTH(DatesD)=$A182)*(OFFSET(DatesD,,INDEX(ColD2,MATCH($C182,Param,0)))))</f>
        <v>0.58857000000000004</v>
      </c>
      <c r="T182" s="134">
        <f t="shared" ca="1" si="1167"/>
        <v>0.11771400000000001</v>
      </c>
      <c r="U182" s="134">
        <f t="array" aca="1" ref="U182" ca="1">MIN(IF((MONTH(DatesD)=$A182)*(OFFSET(DatesD,,INDEX(ColD2,MATCH($C182,Param,0))))&gt;0,OFFSET(DatesD,,INDEX(ColD2,MATCH($C182,Param,0)))))</f>
        <v>0.08</v>
      </c>
      <c r="V182" s="134">
        <f t="array" aca="1" ref="V182" ca="1">MAX(IF((MONTH(DatesD)=$A182)*(OFFSET(DatesD,,INDEX(ColD2,MATCH($C182,Param,0))))&gt;0,OFFSET(DatesD,,INDEX(ColD2,MATCH($C182,Param,0)))))</f>
        <v>0.2</v>
      </c>
      <c r="W182" s="33">
        <f t="shared" ref="W182" ca="1" si="1213">SUMPRODUCT((MONTH(DatesD)=$A182)*(OFFSET(DatesD,,INDEX(ColD2,MATCH($C182,Param,0)))&gt;=INDEX(SeuilD2,MATCH($C182,Param,0))))</f>
        <v>0</v>
      </c>
      <c r="X182" s="817"/>
      <c r="Y182" s="751"/>
      <c r="Z182" s="751"/>
      <c r="AA182" s="751"/>
      <c r="AB182" s="751"/>
      <c r="AC182" s="751"/>
      <c r="AD182" s="752"/>
      <c r="AE182" s="808"/>
      <c r="AF182" s="751"/>
      <c r="AG182" s="751"/>
      <c r="AH182" s="751"/>
      <c r="AI182" s="768"/>
      <c r="AJ182" s="809"/>
      <c r="AK182" s="750"/>
      <c r="AL182" s="751"/>
      <c r="AM182" s="751"/>
      <c r="AN182" s="751"/>
      <c r="AO182" s="768"/>
      <c r="AP182" s="752"/>
      <c r="AQ182" s="85" t="e">
        <f t="shared" ca="1" si="1079"/>
        <v>#REF!</v>
      </c>
    </row>
    <row r="183" spans="1:43" outlineLevel="1" x14ac:dyDescent="0.25">
      <c r="A183" s="18">
        <f t="shared" si="1093"/>
        <v>7</v>
      </c>
      <c r="B183" s="252"/>
      <c r="C183" s="763" t="s">
        <v>21</v>
      </c>
      <c r="D183" s="32" t="e">
        <f t="shared" ref="D183" ca="1" si="1214">SUMPRODUCT((MONTH(DatesS)=$A183)*(OFFSET(DatesS,,INDEX(ColS,MATCH($C183,Param,0)))&lt;&gt;0))</f>
        <v>#REF!</v>
      </c>
      <c r="E183" s="134" t="e">
        <f t="shared" ref="E183" ca="1" si="1215">SUMPRODUCT((MONTH(DatesS)=$A183)*(OFFSET(DatesS,,INDEX(ColS,MATCH($C183,Param,0)))))</f>
        <v>#REF!</v>
      </c>
      <c r="F183" s="134" t="e">
        <f t="shared" ca="1" si="1083"/>
        <v>#REF!</v>
      </c>
      <c r="G183" s="134" t="e">
        <f t="array" aca="1" ref="G183" ca="1">MIN(IF((MONTH(DatesS)=$A183)*(OFFSET(DatesS,,INDEX(ColS,MATCH($C183,Param,0))))&gt;0,OFFSET(DatesS,,INDEX(ColS,MATCH($C183,Param,0)))))</f>
        <v>#REF!</v>
      </c>
      <c r="H183" s="134" t="e">
        <f t="array" aca="1" ref="H183" ca="1">MAX(IF((MONTH(DatesS)=$A183)*(OFFSET(DatesS,,INDEX(ColS,MATCH($C183,Param,0))))&gt;0,OFFSET(DatesS,,INDEX(ColS,MATCH($C183,Param,0)))))</f>
        <v>#REF!</v>
      </c>
      <c r="I183" s="759" t="e">
        <f t="shared" ref="I183" ca="1" si="1216">SUMPRODUCT((MONTH(DatesS)=$A183)*(OFFSET(DatesS,,INDEX(ColS,MATCH($C183,Param,0)))&gt;=INDEX(SeuilS,MATCH($C183,Param,0))))</f>
        <v>#REF!</v>
      </c>
      <c r="J183" s="804"/>
      <c r="K183" s="760"/>
      <c r="L183" s="32">
        <f t="shared" ref="L183" ca="1" si="1217">SUMPRODUCT((MONTH(DatesD)=$A183)*(OFFSET(DatesD,,INDEX(ColD1,MATCH($C183,Param,0)))&lt;&gt;0))</f>
        <v>5</v>
      </c>
      <c r="M183" s="134">
        <f t="shared" ref="M183" ca="1" si="1218">SUMPRODUCT((MONTH(DatesD)=$A183)*(OFFSET(DatesD,,INDEX(ColD1,MATCH($C183,Param,0)))))</f>
        <v>5.26</v>
      </c>
      <c r="N183" s="134">
        <f t="shared" ca="1" si="1163"/>
        <v>1.052</v>
      </c>
      <c r="O183" s="134">
        <f t="array" aca="1" ref="O183" ca="1">MIN(IF((MONTH(DatesD)=$A183)*(OFFSET(DatesD,,INDEX(ColD1,MATCH($C183,Param,0))))&gt;0,OFFSET(DatesD,,INDEX(ColD1,MATCH($C183,Param,0)))))</f>
        <v>0.46</v>
      </c>
      <c r="P183" s="134">
        <f t="array" aca="1" ref="P183" ca="1">MAX(IF((MONTH(DatesD)=$A183)*(OFFSET(DatesD,,INDEX(ColD1,MATCH($C183,Param,0))))&gt;0,OFFSET(DatesD,,INDEX(ColD1,MATCH($C183,Param,0)))))</f>
        <v>2.09</v>
      </c>
      <c r="Q183" s="759">
        <f t="shared" ref="Q183" ca="1" si="1219">SUMPRODUCT((MONTH(DatesD)=$A183)*(OFFSET(DatesD,,INDEX(ColD1,MATCH($C183,Param,0)))&gt;=INDEX(SeuilD1,MATCH($C183,Param,0))))</f>
        <v>0</v>
      </c>
      <c r="R183" s="32">
        <f t="shared" ref="R183" ca="1" si="1220">SUMPRODUCT((MONTH(DatesD)=$A183)*(OFFSET(DatesD,,INDEX(ColD2,MATCH($C183,Param,0)))&lt;&gt;0))</f>
        <v>5</v>
      </c>
      <c r="S183" s="134">
        <f t="shared" ref="S183" ca="1" si="1221">SUMPRODUCT((MONTH(DatesD)=$A183)*(OFFSET(DatesD,,INDEX(ColD2,MATCH($C183,Param,0)))))</f>
        <v>0.439</v>
      </c>
      <c r="T183" s="134">
        <f t="shared" ca="1" si="1167"/>
        <v>8.7800000000000003E-2</v>
      </c>
      <c r="U183" s="134">
        <f t="array" aca="1" ref="U183" ca="1">MIN(IF((MONTH(DatesD)=$A183)*(OFFSET(DatesD,,INDEX(ColD2,MATCH($C183,Param,0))))&gt;0,OFFSET(DatesD,,INDEX(ColD2,MATCH($C183,Param,0)))))</f>
        <v>0.05</v>
      </c>
      <c r="V183" s="134">
        <f t="array" aca="1" ref="V183" ca="1">MAX(IF((MONTH(DatesD)=$A183)*(OFFSET(DatesD,,INDEX(ColD2,MATCH($C183,Param,0))))&gt;0,OFFSET(DatesD,,INDEX(ColD2,MATCH($C183,Param,0)))))</f>
        <v>0.13900000000000001</v>
      </c>
      <c r="W183" s="33">
        <f t="shared" ref="W183" ca="1" si="1222">SUMPRODUCT((MONTH(DatesD)=$A183)*(OFFSET(DatesD,,INDEX(ColD2,MATCH($C183,Param,0)))&gt;=INDEX(SeuilD2,MATCH($C183,Param,0))))</f>
        <v>0</v>
      </c>
      <c r="X183" s="817"/>
      <c r="Y183" s="751"/>
      <c r="Z183" s="751"/>
      <c r="AA183" s="751"/>
      <c r="AB183" s="751"/>
      <c r="AC183" s="751"/>
      <c r="AD183" s="752"/>
      <c r="AE183" s="808"/>
      <c r="AF183" s="751"/>
      <c r="AG183" s="751"/>
      <c r="AH183" s="751"/>
      <c r="AI183" s="768"/>
      <c r="AJ183" s="809"/>
      <c r="AK183" s="750"/>
      <c r="AL183" s="751"/>
      <c r="AM183" s="751"/>
      <c r="AN183" s="751"/>
      <c r="AO183" s="768"/>
      <c r="AP183" s="752"/>
      <c r="AQ183" s="85" t="e">
        <f t="shared" ca="1" si="1079"/>
        <v>#REF!</v>
      </c>
    </row>
    <row r="184" spans="1:43" outlineLevel="1" x14ac:dyDescent="0.25">
      <c r="A184" s="18">
        <f t="shared" si="1093"/>
        <v>7</v>
      </c>
      <c r="B184" s="252"/>
      <c r="C184" s="763" t="s">
        <v>25</v>
      </c>
      <c r="D184" s="32" t="e">
        <f t="shared" ref="D184" ca="1" si="1223">SUMPRODUCT((MONTH(DatesS)=$A184)*(OFFSET(DatesS,,INDEX(ColS,MATCH($C184,Param,0)))&lt;&gt;0))</f>
        <v>#REF!</v>
      </c>
      <c r="E184" s="134" t="e">
        <f t="shared" ref="E184" ca="1" si="1224">SUMPRODUCT((MONTH(DatesS)=$A184)*(OFFSET(DatesS,,INDEX(ColS,MATCH($C184,Param,0)))))</f>
        <v>#REF!</v>
      </c>
      <c r="F184" s="134" t="e">
        <f t="shared" ca="1" si="1083"/>
        <v>#REF!</v>
      </c>
      <c r="G184" s="134" t="e">
        <f t="array" aca="1" ref="G184" ca="1">MIN(IF((MONTH(DatesS)=$A184)*(OFFSET(DatesS,,INDEX(ColS,MATCH($C184,Param,0))))&gt;0,OFFSET(DatesS,,INDEX(ColS,MATCH($C184,Param,0)))))</f>
        <v>#REF!</v>
      </c>
      <c r="H184" s="134" t="e">
        <f t="array" aca="1" ref="H184" ca="1">MAX(IF((MONTH(DatesS)=$A184)*(OFFSET(DatesS,,INDEX(ColS,MATCH($C184,Param,0))))&gt;0,OFFSET(DatesS,,INDEX(ColS,MATCH($C184,Param,0)))))</f>
        <v>#REF!</v>
      </c>
      <c r="I184" s="759" t="e">
        <f t="shared" ref="I184" ca="1" si="1225">SUMPRODUCT((MONTH(DatesS)=$A184)*(OFFSET(DatesS,,INDEX(ColS,MATCH($C184,Param,0)))&gt;=INDEX(SeuilS,MATCH($C184,Param,0))))</f>
        <v>#REF!</v>
      </c>
      <c r="J184" s="804"/>
      <c r="K184" s="760"/>
      <c r="L184" s="32">
        <f t="shared" ref="L184" ca="1" si="1226">SUMPRODUCT((MONTH(DatesD)=$A184)*(OFFSET(DatesD,,INDEX(ColD1,MATCH($C184,Param,0)))&lt;&gt;0))</f>
        <v>5</v>
      </c>
      <c r="M184" s="134">
        <f t="shared" ref="M184" ca="1" si="1227">SUMPRODUCT((MONTH(DatesD)=$A184)*(OFFSET(DatesD,,INDEX(ColD1,MATCH($C184,Param,0)))))</f>
        <v>0.31</v>
      </c>
      <c r="N184" s="134">
        <f t="shared" ca="1" si="1163"/>
        <v>6.2E-2</v>
      </c>
      <c r="O184" s="134">
        <f t="array" aca="1" ref="O184" ca="1">MIN(IF((MONTH(DatesD)=$A184)*(OFFSET(DatesD,,INDEX(ColD1,MATCH($C184,Param,0))))&gt;0,OFFSET(DatesD,,INDEX(ColD1,MATCH($C184,Param,0)))))</f>
        <v>0.06</v>
      </c>
      <c r="P184" s="134">
        <f t="array" aca="1" ref="P184" ca="1">MAX(IF((MONTH(DatesD)=$A184)*(OFFSET(DatesD,,INDEX(ColD1,MATCH($C184,Param,0))))&gt;0,OFFSET(DatesD,,INDEX(ColD1,MATCH($C184,Param,0)))))</f>
        <v>7.0000000000000007E-2</v>
      </c>
      <c r="Q184" s="759">
        <f t="shared" ref="Q184" ca="1" si="1228">SUMPRODUCT((MONTH(DatesD)=$A184)*(OFFSET(DatesD,,INDEX(ColD1,MATCH($C184,Param,0)))&gt;=INDEX(SeuilD1,MATCH($C184,Param,0))))</f>
        <v>0</v>
      </c>
      <c r="R184" s="32">
        <f t="shared" ref="R184" ca="1" si="1229">SUMPRODUCT((MONTH(DatesD)=$A184)*(OFFSET(DatesD,,INDEX(ColD2,MATCH($C184,Param,0)))&lt;&gt;0))</f>
        <v>5</v>
      </c>
      <c r="S184" s="134">
        <f t="shared" ref="S184" ca="1" si="1230">SUMPRODUCT((MONTH(DatesD)=$A184)*(OFFSET(DatesD,,INDEX(ColD2,MATCH($C184,Param,0)))))</f>
        <v>0.3</v>
      </c>
      <c r="T184" s="134">
        <f t="shared" ca="1" si="1167"/>
        <v>0.06</v>
      </c>
      <c r="U184" s="134">
        <f t="array" aca="1" ref="U184" ca="1">MIN(IF((MONTH(DatesD)=$A184)*(OFFSET(DatesD,,INDEX(ColD2,MATCH($C184,Param,0))))&gt;0,OFFSET(DatesD,,INDEX(ColD2,MATCH($C184,Param,0)))))</f>
        <v>0.06</v>
      </c>
      <c r="V184" s="134">
        <f t="array" aca="1" ref="V184" ca="1">MAX(IF((MONTH(DatesD)=$A184)*(OFFSET(DatesD,,INDEX(ColD2,MATCH($C184,Param,0))))&gt;0,OFFSET(DatesD,,INDEX(ColD2,MATCH($C184,Param,0)))))</f>
        <v>0.06</v>
      </c>
      <c r="W184" s="33">
        <f t="shared" ref="W184" ca="1" si="1231">SUMPRODUCT((MONTH(DatesD)=$A184)*(OFFSET(DatesD,,INDEX(ColD2,MATCH($C184,Param,0)))&gt;=INDEX(SeuilD2,MATCH($C184,Param,0))))</f>
        <v>0</v>
      </c>
      <c r="X184" s="817"/>
      <c r="Y184" s="751"/>
      <c r="Z184" s="751"/>
      <c r="AA184" s="751"/>
      <c r="AB184" s="751"/>
      <c r="AC184" s="751"/>
      <c r="AD184" s="752"/>
      <c r="AE184" s="808"/>
      <c r="AF184" s="751"/>
      <c r="AG184" s="751"/>
      <c r="AH184" s="751"/>
      <c r="AI184" s="768"/>
      <c r="AJ184" s="809"/>
      <c r="AK184" s="750"/>
      <c r="AL184" s="751"/>
      <c r="AM184" s="751"/>
      <c r="AN184" s="751"/>
      <c r="AO184" s="768"/>
      <c r="AP184" s="752"/>
      <c r="AQ184" s="85" t="e">
        <f t="shared" ca="1" si="1079"/>
        <v>#REF!</v>
      </c>
    </row>
    <row r="185" spans="1:43" outlineLevel="1" x14ac:dyDescent="0.25">
      <c r="A185" s="18">
        <f t="shared" si="1093"/>
        <v>7</v>
      </c>
      <c r="B185" s="252"/>
      <c r="C185" s="763" t="s">
        <v>22</v>
      </c>
      <c r="D185" s="47" t="e">
        <f t="shared" ref="D185" ca="1" si="1232">SUMPRODUCT((MONTH(DatesS)=$A185)*(OFFSET(DatesS,,INDEX(ColS,MATCH($C185,Param,0)))&lt;&gt;0))</f>
        <v>#REF!</v>
      </c>
      <c r="E185" s="135" t="e">
        <f t="shared" ref="E185" ca="1" si="1233">SUMPRODUCT((MONTH(DatesS)=$A185)*(OFFSET(DatesS,,INDEX(ColS,MATCH($C185,Param,0)))))</f>
        <v>#REF!</v>
      </c>
      <c r="F185" s="135" t="e">
        <f t="shared" ca="1" si="1083"/>
        <v>#REF!</v>
      </c>
      <c r="G185" s="135" t="e">
        <f t="array" aca="1" ref="G185" ca="1">MIN(IF((MONTH(DatesS)=$A185)*(OFFSET(DatesS,,INDEX(ColS,MATCH($C185,Param,0))))&gt;0,OFFSET(DatesS,,INDEX(ColS,MATCH($C185,Param,0)))))</f>
        <v>#REF!</v>
      </c>
      <c r="H185" s="135" t="e">
        <f t="array" aca="1" ref="H185" ca="1">MAX(IF((MONTH(DatesS)=$A185)*(OFFSET(DatesS,,INDEX(ColS,MATCH($C185,Param,0))))&gt;0,OFFSET(DatesS,,INDEX(ColS,MATCH($C185,Param,0)))))</f>
        <v>#REF!</v>
      </c>
      <c r="I185" s="743" t="e">
        <f t="shared" ref="I185" ca="1" si="1234">SUMPRODUCT((MONTH(DatesS)=$A185)*(OFFSET(DatesS,,INDEX(ColS,MATCH($C185,Param,0)))&gt;=INDEX(SeuilS,MATCH($C185,Param,0))))</f>
        <v>#REF!</v>
      </c>
      <c r="J185" s="769"/>
      <c r="K185" s="744"/>
      <c r="L185" s="47">
        <f t="shared" ref="L185" ca="1" si="1235">SUMPRODUCT((MONTH(DatesD)=$A185)*(OFFSET(DatesD,,INDEX(ColD1,MATCH($C185,Param,0)))&lt;&gt;0))</f>
        <v>5</v>
      </c>
      <c r="M185" s="135">
        <f t="shared" ref="M185" ca="1" si="1236">SUMPRODUCT((MONTH(DatesD)=$A185)*(OFFSET(DatesD,,INDEX(ColD1,MATCH($C185,Param,0)))))</f>
        <v>994.07569999999998</v>
      </c>
      <c r="N185" s="135">
        <f t="shared" ca="1" si="1163"/>
        <v>198.81513999999999</v>
      </c>
      <c r="O185" s="135">
        <f t="array" aca="1" ref="O185" ca="1">MIN(IF((MONTH(DatesD)=$A185)*(OFFSET(DatesD,,INDEX(ColD1,MATCH($C185,Param,0))))&gt;0,OFFSET(DatesD,,INDEX(ColD1,MATCH($C185,Param,0)))))</f>
        <v>138.41999999999999</v>
      </c>
      <c r="P185" s="135">
        <f t="array" aca="1" ref="P185" ca="1">MAX(IF((MONTH(DatesD)=$A185)*(OFFSET(DatesD,,INDEX(ColD1,MATCH($C185,Param,0))))&gt;0,OFFSET(DatesD,,INDEX(ColD1,MATCH($C185,Param,0)))))</f>
        <v>360.56569999999999</v>
      </c>
      <c r="Q185" s="743">
        <f t="shared" ref="Q185" ca="1" si="1237">SUMPRODUCT((MONTH(DatesD)=$A185)*(OFFSET(DatesD,,INDEX(ColD1,MATCH($C185,Param,0)))&gt;=INDEX(SeuilD1,MATCH($C185,Param,0))))</f>
        <v>5</v>
      </c>
      <c r="R185" s="32">
        <f t="shared" ref="R185" ca="1" si="1238">SUMPRODUCT((MONTH(DatesD)=$A185)*(OFFSET(DatesD,,INDEX(ColD2,MATCH($C185,Param,0)))&lt;&gt;0))</f>
        <v>5</v>
      </c>
      <c r="S185" s="134">
        <f t="shared" ref="S185" ca="1" si="1239">SUMPRODUCT((MONTH(DatesD)=$A185)*(OFFSET(DatesD,,INDEX(ColD2,MATCH($C185,Param,0)))))</f>
        <v>2.5232100000000002</v>
      </c>
      <c r="T185" s="134">
        <f t="shared" ca="1" si="1167"/>
        <v>0.50464200000000003</v>
      </c>
      <c r="U185" s="134">
        <f t="array" aca="1" ref="U185" ca="1">MIN(IF((MONTH(DatesD)=$A185)*(OFFSET(DatesD,,INDEX(ColD2,MATCH($C185,Param,0))))&gt;0,OFFSET(DatesD,,INDEX(ColD2,MATCH($C185,Param,0)))))</f>
        <v>0.3</v>
      </c>
      <c r="V185" s="134">
        <f t="array" aca="1" ref="V185" ca="1">MAX(IF((MONTH(DatesD)=$A185)*(OFFSET(DatesD,,INDEX(ColD2,MATCH($C185,Param,0))))&gt;0,OFFSET(DatesD,,INDEX(ColD2,MATCH($C185,Param,0)))))</f>
        <v>1.08321</v>
      </c>
      <c r="W185" s="33">
        <f t="shared" ref="W185" ca="1" si="1240">SUMPRODUCT((MONTH(DatesD)=$A185)*(OFFSET(DatesD,,INDEX(ColD2,MATCH($C185,Param,0)))&gt;=INDEX(SeuilD2,MATCH($C185,Param,0))))</f>
        <v>0</v>
      </c>
      <c r="X185" s="817"/>
      <c r="Y185" s="751"/>
      <c r="Z185" s="751"/>
      <c r="AA185" s="751"/>
      <c r="AB185" s="751"/>
      <c r="AC185" s="751"/>
      <c r="AD185" s="752"/>
      <c r="AE185" s="808"/>
      <c r="AF185" s="751"/>
      <c r="AG185" s="751"/>
      <c r="AH185" s="751"/>
      <c r="AI185" s="768"/>
      <c r="AJ185" s="809"/>
      <c r="AK185" s="750"/>
      <c r="AL185" s="751"/>
      <c r="AM185" s="751"/>
      <c r="AN185" s="751"/>
      <c r="AO185" s="768"/>
      <c r="AP185" s="752"/>
      <c r="AQ185" s="85" t="e">
        <f t="shared" ca="1" si="1079"/>
        <v>#REF!</v>
      </c>
    </row>
    <row r="186" spans="1:43" outlineLevel="1" x14ac:dyDescent="0.25">
      <c r="A186" s="18">
        <f t="shared" si="1093"/>
        <v>7</v>
      </c>
      <c r="B186" s="252"/>
      <c r="C186" s="149" t="s">
        <v>47</v>
      </c>
      <c r="D186" s="807" t="e">
        <f t="shared" ref="D186:W186" ca="1" si="1241">SUM(D177:D178,D180:D185)</f>
        <v>#REF!</v>
      </c>
      <c r="E186" s="746" t="e">
        <f t="shared" ca="1" si="1241"/>
        <v>#REF!</v>
      </c>
      <c r="F186" s="746" t="e">
        <f t="shared" ca="1" si="1241"/>
        <v>#REF!</v>
      </c>
      <c r="G186" s="746" t="e">
        <f t="shared" ca="1" si="1241"/>
        <v>#REF!</v>
      </c>
      <c r="H186" s="746" t="e">
        <f t="shared" ca="1" si="1241"/>
        <v>#REF!</v>
      </c>
      <c r="I186" s="747" t="e">
        <f t="shared" ca="1" si="1241"/>
        <v>#REF!</v>
      </c>
      <c r="J186" s="748"/>
      <c r="K186" s="749"/>
      <c r="L186" s="758">
        <f t="shared" ca="1" si="1241"/>
        <v>40</v>
      </c>
      <c r="M186" s="746">
        <f t="shared" ca="1" si="1241"/>
        <v>2397.4456999999998</v>
      </c>
      <c r="N186" s="746">
        <f t="shared" ca="1" si="1241"/>
        <v>479.48914000000002</v>
      </c>
      <c r="O186" s="746">
        <f t="shared" ca="1" si="1241"/>
        <v>293.28999999999996</v>
      </c>
      <c r="P186" s="746">
        <f t="shared" ca="1" si="1241"/>
        <v>847.91570000000002</v>
      </c>
      <c r="Q186" s="747">
        <f t="shared" ca="1" si="1241"/>
        <v>15</v>
      </c>
      <c r="R186" s="807">
        <f t="shared" ca="1" si="1241"/>
        <v>40</v>
      </c>
      <c r="S186" s="746">
        <f t="shared" ca="1" si="1241"/>
        <v>14.875440000000001</v>
      </c>
      <c r="T186" s="746">
        <f t="shared" ca="1" si="1241"/>
        <v>2.975088</v>
      </c>
      <c r="U186" s="746">
        <f t="shared" ca="1" si="1241"/>
        <v>1.8046600000000004</v>
      </c>
      <c r="V186" s="746">
        <f t="shared" ca="1" si="1241"/>
        <v>4.5622099999999994</v>
      </c>
      <c r="W186" s="810">
        <f t="shared" ca="1" si="1241"/>
        <v>0</v>
      </c>
      <c r="X186" s="817"/>
      <c r="Y186" s="751"/>
      <c r="Z186" s="751"/>
      <c r="AA186" s="751"/>
      <c r="AB186" s="751"/>
      <c r="AC186" s="751"/>
      <c r="AD186" s="752"/>
      <c r="AE186" s="808"/>
      <c r="AF186" s="751"/>
      <c r="AG186" s="751"/>
      <c r="AH186" s="751"/>
      <c r="AI186" s="768"/>
      <c r="AJ186" s="809"/>
      <c r="AK186" s="750"/>
      <c r="AL186" s="751"/>
      <c r="AM186" s="751"/>
      <c r="AN186" s="751"/>
      <c r="AO186" s="768"/>
      <c r="AP186" s="752"/>
      <c r="AQ186" s="85" t="e">
        <f t="shared" ca="1" si="1079"/>
        <v>#REF!</v>
      </c>
    </row>
    <row r="187" spans="1:43" outlineLevel="1" x14ac:dyDescent="0.25">
      <c r="A187" s="18">
        <f t="shared" si="1093"/>
        <v>7</v>
      </c>
      <c r="B187" s="252"/>
      <c r="C187" s="770" t="s">
        <v>101</v>
      </c>
      <c r="D187" s="808"/>
      <c r="E187" s="751"/>
      <c r="F187" s="751"/>
      <c r="G187" s="751"/>
      <c r="H187" s="751"/>
      <c r="I187" s="771"/>
      <c r="J187" s="772"/>
      <c r="K187" s="800"/>
      <c r="L187" s="32">
        <f t="shared" ref="L187" ca="1" si="1242">SUMPRODUCT((MONTH(DatesD)=$A187)*(OFFSET(DatesD,,INDEX(ColD1,MATCH($C187,Param,0)))&lt;&gt;0))</f>
        <v>31</v>
      </c>
      <c r="M187" s="134">
        <f t="shared" ref="M187" ca="1" si="1243">SUMPRODUCT((MONTH(DatesD)=$A187)*(OFFSET(DatesD,,INDEX(ColD1,MATCH($C187,Param,0)))))</f>
        <v>1342207</v>
      </c>
      <c r="N187" s="134">
        <f t="shared" ref="N187" ca="1" si="1244">IF(L187=0,0,M187/L187)</f>
        <v>43297</v>
      </c>
      <c r="O187" s="134">
        <f t="array" aca="1" ref="O187" ca="1">MIN(IF((MONTH(DatesD)=$A187)*(OFFSET(DatesD,,INDEX(ColD1,MATCH($C187,Param,0))))&gt;0,OFFSET(DatesD,,INDEX(ColD1,MATCH($C187,Param,0)))))</f>
        <v>43282</v>
      </c>
      <c r="P187" s="134">
        <f t="array" aca="1" ref="P187" ca="1">MAX(IF((MONTH(DatesD)=$A187)*(OFFSET(DatesD,,INDEX(ColD1,MATCH($C187,Param,0))))&gt;0,OFFSET(DatesD,,INDEX(ColD1,MATCH($C187,Param,0)))))</f>
        <v>43312</v>
      </c>
      <c r="Q187" s="759">
        <f t="shared" ref="Q187" ca="1" si="1245">SUMPRODUCT((MONTH(DatesD)=$A187)*(OFFSET(DatesD,,INDEX(ColD1,MATCH($C187,Param,0)))&gt;=INDEX(SeuilD1,MATCH($C187,Param,0))))</f>
        <v>31</v>
      </c>
      <c r="R187" s="161">
        <f ca="1">SUMPRODUCT((MONTH(DatesD)=$A187)*(OFFSET(DatesD,,INDEX(ColD2,MATCH($C187,Param,0)))&lt;&gt;0))</f>
        <v>24</v>
      </c>
      <c r="S187" s="134">
        <f t="shared" ref="S187" ca="1" si="1246">SUMPRODUCT((MONTH(DatesD)=$A187)*(OFFSET(DatesD,,INDEX(ColD2,MATCH($C187,Param,0)))))</f>
        <v>2131.1989011742085</v>
      </c>
      <c r="T187" s="134">
        <f t="shared" ref="T187:T189" ca="1" si="1247">IF(R187=0,0,S187/R187)</f>
        <v>88.799954215592024</v>
      </c>
      <c r="U187" s="162">
        <f t="array" aca="1" ref="U187" ca="1">MIN(IF((MONTH(DatesD)=$A187)*(OFFSET(DatesD,,INDEX(ColD2,MATCH($C187,Param,0))))&gt;0,OFFSET(DatesD,,INDEX(ColD2,MATCH($C187,Param,0)))))</f>
        <v>74.301919720767884</v>
      </c>
      <c r="V187" s="134">
        <f t="array" aca="1" ref="V187" ca="1">MAX(IF((MONTH(DatesD)=$A187)*(OFFSET(DatesD,,INDEX(ColD2,MATCH($C187,Param,0))))&gt;0,OFFSET(DatesD,,INDEX(ColD2,MATCH($C187,Param,0)))))</f>
        <v>96.526249607041819</v>
      </c>
      <c r="W187" s="33">
        <f t="shared" ref="W187" ca="1" si="1248">SUMPRODUCT((MONTH(DatesD)=$A187)*(OFFSET(DatesD,,INDEX(ColD2,MATCH($C187,Param,0)))&gt;=INDEX(SeuilD2,MATCH($C187,Param,0))))</f>
        <v>0</v>
      </c>
      <c r="X187" s="817"/>
      <c r="Y187" s="751"/>
      <c r="Z187" s="751"/>
      <c r="AA187" s="751"/>
      <c r="AB187" s="751"/>
      <c r="AC187" s="751"/>
      <c r="AD187" s="752"/>
      <c r="AE187" s="161" t="e">
        <f ca="1">SUMPRODUCT((MONTH(DatesUF)=$A187)*(OFFSET(DatesUF,,INDEX(ColUF2,MATCH($C187,Param,0)))&lt;&gt;0))</f>
        <v>#REF!</v>
      </c>
      <c r="AF187" s="134" t="e">
        <f ca="1">SUMPRODUCT((MONTH(DatesUF)=$A187)*(OFFSET(DatesUF,,INDEX(ColUF2,MATCH($C187,Param,0)))))</f>
        <v>#REF!</v>
      </c>
      <c r="AG187" s="134" t="e">
        <f t="shared" ref="AG187:AG189" ca="1" si="1249">IF(AE187=0,0,AF187/AE187)</f>
        <v>#REF!</v>
      </c>
      <c r="AH187" s="134" t="e">
        <f t="array" aca="1" ref="AH187" ca="1">MIN(IF((MONTH(DatesUF)=$A187)*(OFFSET(DatesUF,,INDEX(ColUF2,MATCH($C187,Param,0))))&gt;0,OFFSET(DatesUF,,INDEX(ColUF2,MATCH($C187,Param,0)))))</f>
        <v>#REF!</v>
      </c>
      <c r="AI187" s="134" t="e">
        <f t="array" aca="1" ref="AI187" ca="1">MAX(IF((MONTH(DatesUF)=$A187)*(OFFSET(DatesUF,,INDEX(ColUF2,MATCH($C187,Param,0))))&gt;0,OFFSET(DatesUF,,INDEX(ColUF2,MATCH($C187,Param,0)))))</f>
        <v>#REF!</v>
      </c>
      <c r="AJ187" s="33" t="e">
        <f ca="1">SUMPRODUCT((MONTH(DatesUF)=$A187)*(OFFSET(DatesUF,,INDEX(ColUF2,MATCH($C187,Param,0)))&gt;=INDEX(SeuilUF2,MATCH($C187,Param,0))))</f>
        <v>#REF!</v>
      </c>
      <c r="AK187" s="750"/>
      <c r="AL187" s="751"/>
      <c r="AM187" s="751"/>
      <c r="AN187" s="751"/>
      <c r="AO187" s="768"/>
      <c r="AP187" s="752"/>
      <c r="AQ187" s="85"/>
    </row>
    <row r="188" spans="1:43" outlineLevel="1" x14ac:dyDescent="0.25">
      <c r="A188" s="18">
        <f t="shared" si="1093"/>
        <v>7</v>
      </c>
      <c r="B188" s="252"/>
      <c r="C188" s="773" t="s">
        <v>102</v>
      </c>
      <c r="D188" s="808"/>
      <c r="E188" s="751"/>
      <c r="F188" s="751"/>
      <c r="G188" s="751"/>
      <c r="H188" s="751"/>
      <c r="I188" s="771"/>
      <c r="J188" s="774"/>
      <c r="K188" s="801"/>
      <c r="L188" s="750"/>
      <c r="M188" s="751"/>
      <c r="N188" s="751"/>
      <c r="O188" s="751"/>
      <c r="P188" s="751"/>
      <c r="Q188" s="771"/>
      <c r="R188" s="811">
        <f t="shared" ref="R188" ca="1" si="1250">SUMPRODUCT((MONTH(DatesD)=$A188)*(OFFSET(DatesD,,INDEX(ColD2,MATCH($C188,Param,0)))&lt;&gt;0))</f>
        <v>24</v>
      </c>
      <c r="S188" s="746">
        <f t="shared" ref="S188" ca="1" si="1251">SUMPRODUCT((MONTH(DatesD)=$A188)*(OFFSET(DatesD,,INDEX(ColD2,MATCH($C188,Param,0)))))</f>
        <v>2387.4445471740032</v>
      </c>
      <c r="T188" s="746">
        <f t="shared" ca="1" si="1247"/>
        <v>99.476856132250134</v>
      </c>
      <c r="U188" s="775">
        <f t="array" aca="1" ref="U188" ca="1">MIN(IF((MONTH(DatesD)=$A188)*(OFFSET(DatesD,,INDEX(ColD2,MATCH($C188,Param,0))))&gt;0,OFFSET(DatesD,,INDEX(ColD2,MATCH($C188,Param,0)))))</f>
        <v>96.389050669772857</v>
      </c>
      <c r="V188" s="746">
        <f t="array" aca="1" ref="V188" ca="1">MAX(IF((MONTH(DatesD)=$A188)*(OFFSET(DatesD,,INDEX(ColD2,MATCH($C188,Param,0))))&gt;0,OFFSET(DatesD,,INDEX(ColD2,MATCH($C188,Param,0)))))</f>
        <v>99.874172185430467</v>
      </c>
      <c r="W188" s="810">
        <f t="shared" ref="W188" ca="1" si="1252">SUMPRODUCT((MONTH(DatesD)=$A188)*(OFFSET(DatesD,,INDEX(ColD2,MATCH($C188,Param,0)))&gt;=INDEX(SeuilD2,MATCH($C188,Param,0))))</f>
        <v>0</v>
      </c>
      <c r="X188" s="817"/>
      <c r="Y188" s="751"/>
      <c r="Z188" s="751"/>
      <c r="AA188" s="751"/>
      <c r="AB188" s="751"/>
      <c r="AC188" s="751"/>
      <c r="AD188" s="752"/>
      <c r="AE188" s="161" t="e">
        <f ca="1">SUMPRODUCT((MONTH(DatesUF)=$A188)*(OFFSET(DatesUF,,INDEX(ColUF2,MATCH($C188,Param,0)))&lt;&gt;0))</f>
        <v>#REF!</v>
      </c>
      <c r="AF188" s="134" t="e">
        <f ca="1">SUMPRODUCT((MONTH(DatesUF)=$A188)*(OFFSET(DatesUF,,INDEX(ColUF2,MATCH($C188,Param,0)))))</f>
        <v>#REF!</v>
      </c>
      <c r="AG188" s="134" t="e">
        <f t="shared" ca="1" si="1249"/>
        <v>#REF!</v>
      </c>
      <c r="AH188" s="134" t="e">
        <f t="array" aca="1" ref="AH188" ca="1">MIN(IF((MONTH(DatesUF)=$A188)*(OFFSET(DatesUF,,INDEX(ColUF2,MATCH($C188,Param,0))))&gt;0,OFFSET(DatesUF,,INDEX(ColUF2,MATCH($C188,Param,0)))))</f>
        <v>#REF!</v>
      </c>
      <c r="AI188" s="134" t="e">
        <f t="array" aca="1" ref="AI188" ca="1">MAX(IF((MONTH(DatesUF)=$A188)*(OFFSET(DatesUF,,INDEX(ColUF2,MATCH($C188,Param,0))))&gt;0,OFFSET(DatesUF,,INDEX(ColUF2,MATCH($C188,Param,0)))))</f>
        <v>#REF!</v>
      </c>
      <c r="AJ188" s="33" t="e">
        <f ca="1">SUMPRODUCT((MONTH(DatesUF)=$A188)*(OFFSET(DatesUF,,INDEX(ColUF2,MATCH($C188,Param,0)))&gt;=INDEX(SeuilUF2,MATCH($C188,Param,0))))</f>
        <v>#REF!</v>
      </c>
      <c r="AK188" s="750"/>
      <c r="AL188" s="751"/>
      <c r="AM188" s="751"/>
      <c r="AN188" s="751"/>
      <c r="AO188" s="768"/>
      <c r="AP188" s="752"/>
      <c r="AQ188" s="85"/>
    </row>
    <row r="189" spans="1:43" ht="15.75" outlineLevel="1" thickBot="1" x14ac:dyDescent="0.3">
      <c r="A189" s="18">
        <f t="shared" si="1093"/>
        <v>7</v>
      </c>
      <c r="B189" s="253"/>
      <c r="C189" s="156" t="s">
        <v>129</v>
      </c>
      <c r="D189" s="157"/>
      <c r="E189" s="158"/>
      <c r="F189" s="158"/>
      <c r="G189" s="158"/>
      <c r="H189" s="158"/>
      <c r="I189" s="776"/>
      <c r="J189" s="777"/>
      <c r="K189" s="802"/>
      <c r="L189" s="157"/>
      <c r="M189" s="158"/>
      <c r="N189" s="158"/>
      <c r="O189" s="158"/>
      <c r="P189" s="158"/>
      <c r="Q189" s="776"/>
      <c r="R189" s="161">
        <f t="shared" ref="R189" ca="1" si="1253">SUMPRODUCT((MONTH(DatesD)=$A189)*(OFFSET(DatesD,,INDEX(ColD2,MATCH($C189,Param,0)))&lt;&gt;0))</f>
        <v>24</v>
      </c>
      <c r="S189" s="134">
        <f t="shared" ref="S189" ca="1" si="1254">SUMPRODUCT((MONTH(DatesD)=$A189)*(OFFSET(DatesD,,INDEX(ColD2,MATCH($C189,Param,0)))))</f>
        <v>2381.0839482787924</v>
      </c>
      <c r="T189" s="134">
        <f t="shared" ca="1" si="1247"/>
        <v>99.21183117828302</v>
      </c>
      <c r="U189" s="162">
        <f t="array" aca="1" ref="U189" ca="1">MIN(IF((MONTH(DatesD)=$A189)*(OFFSET(DatesD,,INDEX(ColD2,MATCH($C189,Param,0))))&gt;0,OFFSET(DatesD,,INDEX(ColD2,MATCH($C189,Param,0)))))</f>
        <v>93.505154639175259</v>
      </c>
      <c r="V189" s="134">
        <f t="array" aca="1" ref="V189" ca="1">MAX(IF((MONTH(DatesD)=$A189)*(OFFSET(DatesD,,INDEX(ColD2,MATCH($C189,Param,0))))&gt;0,OFFSET(DatesD,,INDEX(ColD2,MATCH($C189,Param,0)))))</f>
        <v>99.78619047619047</v>
      </c>
      <c r="W189" s="33">
        <f t="shared" ref="W189" ca="1" si="1255">SUMPRODUCT((MONTH(DatesD)=$A189)*(OFFSET(DatesD,,INDEX(ColD2,MATCH($C189,Param,0)))&gt;=INDEX(SeuilD2,MATCH($C189,Param,0))))</f>
        <v>0</v>
      </c>
      <c r="X189" s="821"/>
      <c r="Y189" s="158"/>
      <c r="Z189" s="158"/>
      <c r="AA189" s="158"/>
      <c r="AB189" s="158"/>
      <c r="AC189" s="158"/>
      <c r="AD189" s="159"/>
      <c r="AE189" s="812" t="e">
        <f ca="1">SUMPRODUCT((MONTH(DatesUF)=$A189)*(OFFSET(DatesUF,,INDEX(ColUF2,MATCH($C189,Param,0)))&lt;&gt;0))</f>
        <v>#REF!</v>
      </c>
      <c r="AF189" s="813" t="e">
        <f ca="1">SUMPRODUCT((MONTH(DatesUF)=$A189)*(OFFSET(DatesUF,,INDEX(ColUF2,MATCH($C189,Param,0)))))</f>
        <v>#REF!</v>
      </c>
      <c r="AG189" s="813" t="e">
        <f t="shared" ca="1" si="1249"/>
        <v>#REF!</v>
      </c>
      <c r="AH189" s="813" t="e">
        <f t="array" aca="1" ref="AH189" ca="1">MIN(IF((MONTH(DatesUF)=$A189)*(OFFSET(DatesUF,,INDEX(ColUF2,MATCH($C189,Param,0))))&gt;0,OFFSET(DatesUF,,INDEX(ColUF2,MATCH($C189,Param,0)))))</f>
        <v>#REF!</v>
      </c>
      <c r="AI189" s="813" t="e">
        <f t="array" aca="1" ref="AI189" ca="1">MAX(IF((MONTH(DatesUF)=$A189)*(OFFSET(DatesUF,,INDEX(ColUF2,MATCH($C189,Param,0))))&gt;0,OFFSET(DatesUF,,INDEX(ColUF2,MATCH($C189,Param,0)))))</f>
        <v>#REF!</v>
      </c>
      <c r="AJ189" s="815" t="e">
        <f ca="1">SUMPRODUCT((MONTH(DatesUF)=$A189)*(OFFSET(DatesUF,,INDEX(ColUF2,MATCH($C189,Param,0)))&gt;=INDEX(SeuilUF2,MATCH($C189,Param,0))))</f>
        <v>#REF!</v>
      </c>
      <c r="AK189" s="157"/>
      <c r="AL189" s="158"/>
      <c r="AM189" s="158"/>
      <c r="AN189" s="158"/>
      <c r="AO189" s="158"/>
      <c r="AP189" s="159"/>
      <c r="AQ189" s="85"/>
    </row>
    <row r="190" spans="1:43" ht="15.75" thickBot="1" x14ac:dyDescent="0.3">
      <c r="B190" s="248">
        <f t="shared" ref="B190" si="1256">DATE($C$4,A165,1)</f>
        <v>42917</v>
      </c>
      <c r="C190" s="249"/>
      <c r="D190" s="803"/>
      <c r="E190" s="803"/>
      <c r="F190" s="805"/>
      <c r="G190" s="803"/>
      <c r="H190" s="803"/>
      <c r="I190" s="803"/>
      <c r="J190" s="803"/>
      <c r="K190" s="803"/>
      <c r="L190" s="249"/>
      <c r="M190" s="249"/>
      <c r="N190" s="249"/>
      <c r="O190" s="249"/>
      <c r="P190" s="249"/>
      <c r="Q190" s="249"/>
      <c r="R190" s="822"/>
      <c r="S190" s="249"/>
      <c r="T190" s="249"/>
      <c r="U190" s="249"/>
      <c r="V190" s="249"/>
      <c r="W190" s="250"/>
      <c r="X190" s="249"/>
      <c r="Y190" s="249"/>
      <c r="Z190" s="249"/>
      <c r="AA190" s="249"/>
      <c r="AB190" s="249"/>
      <c r="AC190" s="249"/>
      <c r="AD190" s="249"/>
      <c r="AE190" s="249"/>
      <c r="AF190" s="249"/>
      <c r="AG190" s="249"/>
      <c r="AH190" s="249"/>
      <c r="AI190" s="249"/>
      <c r="AJ190" s="249"/>
      <c r="AK190" s="249"/>
      <c r="AL190" s="249"/>
      <c r="AM190" s="249"/>
      <c r="AN190" s="249"/>
      <c r="AO190" s="249"/>
      <c r="AP190" s="250"/>
      <c r="AQ190" s="85">
        <f t="shared" ref="AQ190:AQ212" si="1257">SUM(D190+L190+R190+X190+AE190+AK190)</f>
        <v>0</v>
      </c>
    </row>
    <row r="191" spans="1:43" outlineLevel="2" x14ac:dyDescent="0.25">
      <c r="A191" s="18">
        <v>8</v>
      </c>
      <c r="B191" s="251">
        <f t="shared" ref="B191" si="1258">DATE($C$4,A191,1)</f>
        <v>42948</v>
      </c>
      <c r="C191" s="54" t="s">
        <v>2</v>
      </c>
      <c r="D191" s="30" t="e">
        <f t="shared" ref="D191" ca="1" si="1259">SUMPRODUCT((MONTH(DatesS)=$A191)*(OFFSET(DatesS,,INDEX(ColS,MATCH($C191,Param,0)))&lt;&gt;0))</f>
        <v>#REF!</v>
      </c>
      <c r="E191" s="133" t="e">
        <f t="shared" ref="E191" ca="1" si="1260">SUMPRODUCT((MONTH(DatesS)=$A191)*(OFFSET(DatesS,,INDEX(ColS,MATCH($C191,Param,0)))))</f>
        <v>#REF!</v>
      </c>
      <c r="F191" s="133" t="e">
        <f t="shared" ref="F191:F211" ca="1" si="1261">IF(D191=0,0,E191/D191)</f>
        <v>#REF!</v>
      </c>
      <c r="G191" s="133" t="e">
        <f t="array" aca="1" ref="G191" ca="1">MIN(IF((MONTH(DatesS)=$A191)*(OFFSET(DatesS,,INDEX(ColS,MATCH($C191,Param,0))))&gt;0,OFFSET(DatesS,,INDEX(ColS,MATCH($C191,Param,0)))))</f>
        <v>#REF!</v>
      </c>
      <c r="H191" s="133" t="e">
        <f t="array" aca="1" ref="H191" ca="1">MAX(IF((MONTH(DatesS)=$A191)*(OFFSET(DatesS,,INDEX(ColS,MATCH($C191,Param,0))))&gt;0,OFFSET(DatesS,,INDEX(ColS,MATCH($C191,Param,0)))))</f>
        <v>#REF!</v>
      </c>
      <c r="I191" s="798" t="e">
        <f t="shared" ref="I191" ca="1" si="1262">SUMPRODUCT((MONTH(DatesS)=$A191)*(OFFSET(DatesS,,INDEX(ColS,MATCH($C191,Param,0)))&gt;=INDEX(SeuilS,MATCH($C191,Param,0))))</f>
        <v>#REF!</v>
      </c>
      <c r="J191" s="806"/>
      <c r="K191" s="799"/>
      <c r="L191" s="32">
        <f t="shared" ref="L191" ca="1" si="1263">SUMPRODUCT((MONTH(DatesD)=$A191)*(OFFSET(DatesD,,INDEX(ColD1,MATCH($C191,Param,0)))&lt;&gt;0))</f>
        <v>20</v>
      </c>
      <c r="M191" s="134">
        <f t="shared" ref="M191" ca="1" si="1264">SUMPRODUCT((MONTH(DatesD)=$A191)*(OFFSET(DatesD,,INDEX(ColD1,MATCH($C191,Param,0)))))</f>
        <v>9735</v>
      </c>
      <c r="N191" s="134">
        <f t="shared" ref="N191:N198" ca="1" si="1265">IF(L191=0,0,M191/L191)</f>
        <v>486.75</v>
      </c>
      <c r="O191" s="134">
        <f t="array" aca="1" ref="O191" ca="1">MIN(IF((MONTH(DatesD)=$A191)*(OFFSET(DatesD,,INDEX(ColD1,MATCH($C191,Param,0))))&gt;0,OFFSET(DatesD,,INDEX(ColD1,MATCH($C191,Param,0)))))</f>
        <v>6</v>
      </c>
      <c r="P191" s="134">
        <f t="array" aca="1" ref="P191" ca="1">MAX(IF((MONTH(DatesD)=$A191)*(OFFSET(DatesD,,INDEX(ColD1,MATCH($C191,Param,0))))&gt;0,OFFSET(DatesD,,INDEX(ColD1,MATCH($C191,Param,0)))))</f>
        <v>906</v>
      </c>
      <c r="Q191" s="759">
        <f t="shared" ref="Q191" ca="1" si="1266">SUMPRODUCT((MONTH(DatesD)=$A191)*(OFFSET(DatesD,,INDEX(ColD1,MATCH($C191,Param,0)))&gt;=INDEX(SeuilD1,MATCH($C191,Param,0))))</f>
        <v>0</v>
      </c>
      <c r="R191" s="30">
        <f ca="1">SUMPRODUCT((MONTH(DatesD)=$A191)*(OFFSET(DatesD,,INDEX(ColD2,MATCH($C191,Param,0)))&lt;&gt;0))</f>
        <v>20</v>
      </c>
      <c r="S191" s="133">
        <f ca="1">SUMPRODUCT((MONTH(DatesD)=$A191)*(OFFSET(DatesD,,INDEX(ColD2,MATCH($C191,Param,0)))))</f>
        <v>9735</v>
      </c>
      <c r="T191" s="133">
        <f t="shared" ref="T191:T193" ca="1" si="1267">IF(R191=0,0,S191/R191)</f>
        <v>486.75</v>
      </c>
      <c r="U191" s="133">
        <f t="array" aca="1" ref="U191" ca="1">MIN(IF((MONTH(DatesD)=$A191)*(OFFSET(DatesD,,INDEX(ColD2,MATCH($C191,Param,0))))&gt;0,OFFSET(DatesD,,INDEX(ColD2,MATCH($C191,Param,0)))))</f>
        <v>6</v>
      </c>
      <c r="V191" s="133">
        <f t="array" aca="1" ref="V191" ca="1">MAX(IF((MONTH(DatesD)=$A191)*(OFFSET(DatesD,,INDEX(ColD2,MATCH($C191,Param,0))))&gt;0,OFFSET(DatesD,,INDEX(ColD2,MATCH($C191,Param,0)))))</f>
        <v>906</v>
      </c>
      <c r="W191" s="31">
        <f ca="1">SUMPRODUCT((MONTH(DatesD)=$A191)*(OFFSET(DatesD,,INDEX(ColD2,MATCH($C191,Param,0)))&gt;=INDEX(SeuilD2,MATCH($C191,Param,0))))</f>
        <v>0</v>
      </c>
      <c r="X191" s="816" t="e">
        <f ca="1">SUMPRODUCT((MONTH(DatesUF)=$A191)*(OFFSET(DatesUF,,INDEX(ColUF1,MATCH($C191,Param,0)))&lt;&gt;0))</f>
        <v>#REF!</v>
      </c>
      <c r="Y191" s="133" t="e">
        <f ca="1">SUMPRODUCT((MONTH(DatesUF)=$A191)*(OFFSET(DatesUF,,INDEX(ColUF1,MATCH($C191,Param,0)))))</f>
        <v>#REF!</v>
      </c>
      <c r="Z191" s="133"/>
      <c r="AA191" s="133" t="e">
        <f t="shared" ref="AA191" ca="1" si="1268">IF(X191=0,0,Y191/X191)</f>
        <v>#REF!</v>
      </c>
      <c r="AB191" s="133" t="e">
        <f t="array" aca="1" ref="AB191" ca="1">MIN(IF((MONTH(DatesUF)=$A191)*(OFFSET(DatesUF,,INDEX(ColUF1,MATCH($C191,Param,0))))&gt;0,OFFSET(DatesUF,,INDEX(ColUF1,MATCH($C191,Param,0)))))</f>
        <v>#REF!</v>
      </c>
      <c r="AC191" s="133" t="e">
        <f t="array" aca="1" ref="AC191" ca="1">MAX(IF((MONTH(DatesUF)=$A191)*(OFFSET(DatesUF,,INDEX(ColUF1,MATCH($C191,Param,0))))&gt;0,OFFSET(DatesUF,,INDEX(ColUF1,MATCH($C191,Param,0)))))</f>
        <v>#REF!</v>
      </c>
      <c r="AD191" s="31" t="e">
        <f ca="1">SUMPRODUCT((MONTH(DatesUF)=$A191)*(OFFSET(DatesUF,,INDEX(ColUF1,MATCH($C191,Param,0)))&gt;=INDEX(SeuilUF1,MATCH($C191,Param,0))))</f>
        <v>#REF!</v>
      </c>
      <c r="AE191" s="30" t="e">
        <f ca="1">SUMPRODUCT((MONTH(DatesUF)=$A191)*(OFFSET(DatesUF,,INDEX(ColUF2,MATCH($C191,Param,0)))&lt;&gt;0))</f>
        <v>#REF!</v>
      </c>
      <c r="AF191" s="133" t="e">
        <f ca="1">SUMPRODUCT((MONTH(DatesUF)=$A191)*(OFFSET(DatesUF,,INDEX(ColUF2,MATCH($C191,Param,0)))))</f>
        <v>#REF!</v>
      </c>
      <c r="AG191" s="133" t="e">
        <f t="shared" ref="AG191" ca="1" si="1269">IF(AE191=0,0,AF191/AE191)</f>
        <v>#REF!</v>
      </c>
      <c r="AH191" s="133" t="e">
        <f t="array" aca="1" ref="AH191" ca="1">MIN(IF((MONTH(DatesUF)=$A191)*(OFFSET(DatesUF,,INDEX(ColUF2,MATCH($C191,Param,0))))&gt;0,OFFSET(DatesUF,,INDEX(ColUF2,MATCH($C191,Param,0)))))</f>
        <v>#REF!</v>
      </c>
      <c r="AI191" s="133" t="e">
        <f t="array" aca="1" ref="AI191" ca="1">MAX(IF((MONTH(DatesUF)=$A191)*(OFFSET(DatesUF,,INDEX(ColUF2,MATCH($C191,Param,0))))&gt;0,OFFSET(DatesUF,,INDEX(ColUF2,MATCH($C191,Param,0)))))</f>
        <v>#REF!</v>
      </c>
      <c r="AJ191" s="31" t="e">
        <f ca="1">SUMPRODUCT((MONTH(DatesUF)=$A191)*(OFFSET(DatesUF,,INDEX(ColUF2,MATCH($C191,Param,0)))&gt;=INDEX(SeuilUF2,MATCH($C191,Param,0))))</f>
        <v>#REF!</v>
      </c>
      <c r="AK191" s="30" t="e">
        <f ca="1">SUMPRODUCT((MONTH(DatesSH)=$A191)*(OFFSET(DatesSH,,INDEX(ColSH,MATCH($C191,Param,0)))&lt;&gt;0))</f>
        <v>#REF!</v>
      </c>
      <c r="AL191" s="133" t="e">
        <f ca="1">SUMPRODUCT((MONTH(DatesSH)=$A191)*(OFFSET(DatesSH,,INDEX(ColSH,MATCH($C191,Param,0)))))</f>
        <v>#REF!</v>
      </c>
      <c r="AM191" s="133" t="e">
        <f t="shared" ref="AM191" ca="1" si="1270">IF(AK191=0,0,AL191/AK191)</f>
        <v>#REF!</v>
      </c>
      <c r="AN191" s="133" t="e">
        <f t="array" aca="1" ref="AN191" ca="1">MIN(IF((MONTH(DatesSH)=$A191)*(OFFSET(DatesSH,,INDEX(ColSH,MATCH($C191,Param,0))))&gt;0,OFFSET(DatesSH,,INDEX(ColSH,MATCH($C191,Param,0)))))</f>
        <v>#REF!</v>
      </c>
      <c r="AO191" s="160" t="e">
        <f t="array" aca="1" ref="AO191" ca="1">MAX(IF((MONTH(DatesSH)=$A191)*(OFFSET(DatesSH,,INDEX(ColSH,MATCH($C191,Param,0))))&gt;0,OFFSET(DatesSH,,INDEX(ColSH,MATCH($C191,Param,0)))))</f>
        <v>#REF!</v>
      </c>
      <c r="AP191" s="31" t="e">
        <f ca="1">SUMPRODUCT((MONTH(DatesSH)=$A191)*(OFFSET(DatesSH,,INDEX(ColSH,MATCH($C191,Param,0)))&gt;=INDEX(SeuilSH,MATCH($C191,Param,0))))</f>
        <v>#REF!</v>
      </c>
      <c r="AQ191" s="85" t="e">
        <f t="shared" ca="1" si="1257"/>
        <v>#REF!</v>
      </c>
    </row>
    <row r="192" spans="1:43" outlineLevel="2" x14ac:dyDescent="0.25">
      <c r="A192" s="18">
        <f t="shared" ref="A192:A215" si="1271">A191</f>
        <v>8</v>
      </c>
      <c r="B192" s="252"/>
      <c r="C192" s="55" t="s">
        <v>1</v>
      </c>
      <c r="D192" s="32" t="e">
        <f t="shared" ref="D192" ca="1" si="1272">SUMPRODUCT((MONTH(DatesS)=$A192)*(OFFSET(DatesS,,INDEX(ColS,MATCH($C192,Param,0)))&lt;&gt;0))</f>
        <v>#REF!</v>
      </c>
      <c r="E192" s="134" t="e">
        <f t="shared" ref="E192" ca="1" si="1273">SUMPRODUCT((MONTH(DatesS)=$A192)*(OFFSET(DatesS,,INDEX(ColS,MATCH($C192,Param,0)))))</f>
        <v>#REF!</v>
      </c>
      <c r="F192" s="134" t="e">
        <f t="shared" ca="1" si="1261"/>
        <v>#REF!</v>
      </c>
      <c r="G192" s="134" t="e">
        <f t="array" aca="1" ref="G192" ca="1">MIN(IF((MONTH(DatesS)=$A192)*(OFFSET(DatesS,,INDEX(ColS,MATCH($C192,Param,0))))&gt;0,OFFSET(DatesS,,INDEX(ColS,MATCH($C192,Param,0)))))</f>
        <v>#REF!</v>
      </c>
      <c r="H192" s="134" t="e">
        <f t="array" aca="1" ref="H192" ca="1">MAX(IF((MONTH(DatesS)=$A192)*(OFFSET(DatesS,,INDEX(ColS,MATCH($C192,Param,0))))&gt;0,OFFSET(DatesS,,INDEX(ColS,MATCH($C192,Param,0)))))</f>
        <v>#REF!</v>
      </c>
      <c r="I192" s="759" t="e">
        <f t="shared" ref="I192" ca="1" si="1274">SUMPRODUCT((MONTH(DatesS)=$A192)*(OFFSET(DatesS,,INDEX(ColS,MATCH($C192,Param,0)))&gt;=INDEX(SeuilS,MATCH($C192,Param,0))))</f>
        <v>#REF!</v>
      </c>
      <c r="J192" s="804"/>
      <c r="K192" s="760"/>
      <c r="L192" s="32">
        <f t="shared" ref="L192" ca="1" si="1275">SUMPRODUCT((MONTH(DatesD)=$A192)*(OFFSET(DatesD,,INDEX(ColD1,MATCH($C192,Param,0)))&lt;&gt;0))</f>
        <v>16</v>
      </c>
      <c r="M192" s="134">
        <f t="shared" ref="M192" ca="1" si="1276">SUMPRODUCT((MONTH(DatesD)=$A192)*(OFFSET(DatesD,,INDEX(ColD1,MATCH($C192,Param,0)))))</f>
        <v>129.5</v>
      </c>
      <c r="N192" s="134">
        <f t="shared" ca="1" si="1265"/>
        <v>8.09375</v>
      </c>
      <c r="O192" s="134">
        <f t="array" aca="1" ref="O192" ca="1">MIN(IF((MONTH(DatesD)=$A192)*(OFFSET(DatesD,,INDEX(ColD1,MATCH($C192,Param,0))))&gt;0,OFFSET(DatesD,,INDEX(ColD1,MATCH($C192,Param,0)))))</f>
        <v>7.76</v>
      </c>
      <c r="P192" s="134">
        <f t="array" aca="1" ref="P192" ca="1">MAX(IF((MONTH(DatesD)=$A192)*(OFFSET(DatesD,,INDEX(ColD1,MATCH($C192,Param,0))))&gt;0,OFFSET(DatesD,,INDEX(ColD1,MATCH($C192,Param,0)))))</f>
        <v>8.77</v>
      </c>
      <c r="Q192" s="759">
        <f t="shared" ref="Q192" ca="1" si="1277">SUMPRODUCT((MONTH(DatesD)=$A192)*(OFFSET(DatesD,,INDEX(ColD1,MATCH($C192,Param,0)))&gt;=INDEX(SeuilD1,MATCH($C192,Param,0))))</f>
        <v>0</v>
      </c>
      <c r="R192" s="32">
        <f ca="1">SUMPRODUCT((MONTH(DatesD)=$A192)*(OFFSET(DatesD,,INDEX(ColD2,MATCH($C192,Param,0)))&lt;&gt;0))</f>
        <v>16</v>
      </c>
      <c r="S192" s="134">
        <f ca="1">SUMPRODUCT((MONTH(DatesD)=$A192)*(OFFSET(DatesD,,INDEX(ColD2,MATCH($C192,Param,0)))))</f>
        <v>141.55999999999997</v>
      </c>
      <c r="T192" s="134">
        <f t="shared" ca="1" si="1267"/>
        <v>8.8474999999999984</v>
      </c>
      <c r="U192" s="134">
        <f t="array" aca="1" ref="U192" ca="1">MIN(IF((MONTH(DatesD)=$A192)*(OFFSET(DatesD,,INDEX(ColD2,MATCH($C192,Param,0))))&gt;0,OFFSET(DatesD,,INDEX(ColD2,MATCH($C192,Param,0)))))</f>
        <v>8.36</v>
      </c>
      <c r="V192" s="134">
        <f t="array" aca="1" ref="V192" ca="1">MAX(IF((MONTH(DatesD)=$A192)*(OFFSET(DatesD,,INDEX(ColD2,MATCH($C192,Param,0))))&gt;0,OFFSET(DatesD,,INDEX(ColD2,MATCH($C192,Param,0)))))</f>
        <v>9.14</v>
      </c>
      <c r="W192" s="33">
        <f ca="1">SUMPRODUCT((MONTH(DatesD)=$A192)*(OFFSET(DatesD,,INDEX(ColD2,MATCH($C192,Param,0)))&gt;=INDEX(SeuilD2,MATCH($C192,Param,0))))</f>
        <v>0</v>
      </c>
      <c r="X192" s="817"/>
      <c r="Y192" s="751"/>
      <c r="Z192" s="751"/>
      <c r="AA192" s="751"/>
      <c r="AB192" s="751"/>
      <c r="AC192" s="751"/>
      <c r="AD192" s="752"/>
      <c r="AE192" s="753"/>
      <c r="AF192" s="754"/>
      <c r="AG192" s="754"/>
      <c r="AH192" s="754"/>
      <c r="AI192" s="754"/>
      <c r="AJ192" s="755"/>
      <c r="AK192" s="750"/>
      <c r="AL192" s="754"/>
      <c r="AM192" s="754"/>
      <c r="AN192" s="754"/>
      <c r="AO192" s="756"/>
      <c r="AP192" s="755"/>
      <c r="AQ192" s="85" t="e">
        <f t="shared" ca="1" si="1257"/>
        <v>#REF!</v>
      </c>
    </row>
    <row r="193" spans="1:43" outlineLevel="2" x14ac:dyDescent="0.25">
      <c r="A193" s="18">
        <f t="shared" si="1271"/>
        <v>8</v>
      </c>
      <c r="B193" s="252"/>
      <c r="C193" s="757" t="s">
        <v>35</v>
      </c>
      <c r="D193" s="32" t="e">
        <f t="shared" ref="D193" ca="1" si="1278">SUMPRODUCT((MONTH(DatesS)=$A193)*(OFFSET(DatesS,,INDEX(ColS,MATCH($C193,Param,0)))&lt;&gt;0))</f>
        <v>#REF!</v>
      </c>
      <c r="E193" s="134" t="e">
        <f t="shared" ref="E193" ca="1" si="1279">SUMPRODUCT((MONTH(DatesS)=$A193)*(OFFSET(DatesS,,INDEX(ColS,MATCH($C193,Param,0)))))</f>
        <v>#REF!</v>
      </c>
      <c r="F193" s="134" t="e">
        <f t="shared" ca="1" si="1261"/>
        <v>#REF!</v>
      </c>
      <c r="G193" s="134" t="e">
        <f t="array" aca="1" ref="G193" ca="1">MIN(IF((MONTH(DatesS)=$A193)*(OFFSET(DatesS,,INDEX(ColS,MATCH($C193,Param,0))))&gt;0,OFFSET(DatesS,,INDEX(ColS,MATCH($C193,Param,0)))))</f>
        <v>#REF!</v>
      </c>
      <c r="H193" s="134" t="e">
        <f t="array" aca="1" ref="H193" ca="1">MAX(IF((MONTH(DatesS)=$A193)*(OFFSET(DatesS,,INDEX(ColS,MATCH($C193,Param,0))))&gt;0,OFFSET(DatesS,,INDEX(ColS,MATCH($C193,Param,0)))))</f>
        <v>#REF!</v>
      </c>
      <c r="I193" s="759" t="e">
        <f t="shared" ref="I193" ca="1" si="1280">SUMPRODUCT((MONTH(DatesS)=$A193)*(OFFSET(DatesS,,INDEX(ColS,MATCH($C193,Param,0)))&gt;=INDEX(SeuilS,MATCH($C193,Param,0))))</f>
        <v>#REF!</v>
      </c>
      <c r="J193" s="804"/>
      <c r="K193" s="760"/>
      <c r="L193" s="32">
        <f t="shared" ref="L193" ca="1" si="1281">SUMPRODUCT((MONTH(DatesD)=$A193)*(OFFSET(DatesD,,INDEX(ColD1,MATCH($C193,Param,0)))&lt;&gt;0))</f>
        <v>16</v>
      </c>
      <c r="M193" s="134">
        <f t="shared" ref="M193" ca="1" si="1282">SUMPRODUCT((MONTH(DatesD)=$A193)*(OFFSET(DatesD,,INDEX(ColD1,MATCH($C193,Param,0)))))</f>
        <v>129706</v>
      </c>
      <c r="N193" s="134">
        <f t="shared" ca="1" si="1265"/>
        <v>8106.625</v>
      </c>
      <c r="O193" s="134">
        <f t="array" aca="1" ref="O193" ca="1">MIN(IF((MONTH(DatesD)=$A193)*(OFFSET(DatesD,,INDEX(ColD1,MATCH($C193,Param,0))))&gt;0,OFFSET(DatesD,,INDEX(ColD1,MATCH($C193,Param,0)))))</f>
        <v>990</v>
      </c>
      <c r="P193" s="134">
        <f t="array" aca="1" ref="P193" ca="1">MAX(IF((MONTH(DatesD)=$A193)*(OFFSET(DatesD,,INDEX(ColD1,MATCH($C193,Param,0))))&gt;0,OFFSET(DatesD,,INDEX(ColD1,MATCH($C193,Param,0)))))</f>
        <v>26600</v>
      </c>
      <c r="Q193" s="759">
        <f t="shared" ref="Q193" ca="1" si="1283">SUMPRODUCT((MONTH(DatesD)=$A193)*(OFFSET(DatesD,,INDEX(ColD1,MATCH($C193,Param,0)))&gt;=INDEX(SeuilD1,MATCH($C193,Param,0))))</f>
        <v>10</v>
      </c>
      <c r="R193" s="32">
        <f ca="1">SUMPRODUCT((MONTH(DatesD)=$A193)*(OFFSET(DatesD,,INDEX(ColD2,MATCH($C193,Param,0)))&lt;&gt;0))</f>
        <v>16</v>
      </c>
      <c r="S193" s="134">
        <f ca="1">SUMPRODUCT((MONTH(DatesD)=$A193)*(OFFSET(DatesD,,INDEX(ColD2,MATCH($C193,Param,0)))))</f>
        <v>21321</v>
      </c>
      <c r="T193" s="134">
        <f t="shared" ca="1" si="1267"/>
        <v>1332.5625</v>
      </c>
      <c r="U193" s="134">
        <f t="array" aca="1" ref="U193" ca="1">MIN(IF((MONTH(DatesD)=$A193)*(OFFSET(DatesD,,INDEX(ColD2,MATCH($C193,Param,0))))&gt;0,OFFSET(DatesD,,INDEX(ColD2,MATCH($C193,Param,0)))))</f>
        <v>251</v>
      </c>
      <c r="V193" s="134">
        <f t="array" aca="1" ref="V193" ca="1">MAX(IF((MONTH(DatesD)=$A193)*(OFFSET(DatesD,,INDEX(ColD2,MATCH($C193,Param,0))))&gt;0,OFFSET(DatesD,,INDEX(ColD2,MATCH($C193,Param,0)))))</f>
        <v>4667</v>
      </c>
      <c r="W193" s="33">
        <f ca="1">SUMPRODUCT((MONTH(DatesD)=$A193)*(OFFSET(DatesD,,INDEX(ColD2,MATCH($C193,Param,0)))&gt;=INDEX(SeuilD2,MATCH($C193,Param,0))))</f>
        <v>4</v>
      </c>
      <c r="X193" s="818" t="e">
        <f ca="1">SUMPRODUCT((MONTH(DatesUF)=$A193)*(OFFSET(DatesUF,,INDEX(ColUF1,MATCH($C193,Param,0)))&lt;&gt;0))</f>
        <v>#REF!</v>
      </c>
      <c r="Y193" s="134" t="e">
        <f ca="1">SUMPRODUCT((MONTH(DatesUF)=$A193)*(OFFSET(DatesUF,,INDEX(ColUF1,MATCH($C193,Param,0)))))</f>
        <v>#REF!</v>
      </c>
      <c r="Z193" s="134"/>
      <c r="AA193" s="134" t="e">
        <f t="shared" ref="AA193" ca="1" si="1284">IF(X193=0,0,Y193/X193)</f>
        <v>#REF!</v>
      </c>
      <c r="AB193" s="134" t="e">
        <f t="array" aca="1" ref="AB193" ca="1">MIN(IF((MONTH(DatesUF)=$A193)*(OFFSET(DatesUF,,INDEX(ColUF1,MATCH($C193,Param,0))))&gt;0,OFFSET(DatesUF,,INDEX(ColUF1,MATCH($C193,Param,0)))))</f>
        <v>#REF!</v>
      </c>
      <c r="AC193" s="134" t="e">
        <f t="array" aca="1" ref="AC193" ca="1">MAX(IF((MONTH(DatesUF)=$A193)*(OFFSET(DatesUF,,INDEX(ColUF1,MATCH($C193,Param,0))))&gt;0,OFFSET(DatesUF,,INDEX(ColUF1,MATCH($C193,Param,0)))))</f>
        <v>#REF!</v>
      </c>
      <c r="AD193" s="33" t="e">
        <f ca="1">SUMPRODUCT((MONTH(DatesUF)=$A193)*(OFFSET(DatesUF,,INDEX(ColUF1,MATCH($C193,Param,0)))&gt;=INDEX(SeuilUF1,MATCH($C193,Param,0))))</f>
        <v>#REF!</v>
      </c>
      <c r="AE193" s="807" t="e">
        <f ca="1">SUMPRODUCT((MONTH(DatesUF)=$A193)*(OFFSET(DatesUF,,INDEX(ColUF2,MATCH($C193,Param,0)))&lt;&gt;0))</f>
        <v>#REF!</v>
      </c>
      <c r="AF193" s="746" t="e">
        <f ca="1">SUMPRODUCT((MONTH(DatesUF)=$A193)*(OFFSET(DatesUF,,INDEX(ColUF2,MATCH($C193,Param,0)))))</f>
        <v>#REF!</v>
      </c>
      <c r="AG193" s="746" t="e">
        <f t="shared" ref="AG193" ca="1" si="1285">IF(AE193=0,0,AF193/AE193)</f>
        <v>#REF!</v>
      </c>
      <c r="AH193" s="746" t="e">
        <f t="array" aca="1" ref="AH193" ca="1">MIN(IF((MONTH(DatesUF)=$A193)*(OFFSET(DatesUF,,INDEX(ColUF2,MATCH($C193,Param,0))))&gt;0,OFFSET(DatesUF,,INDEX(ColUF2,MATCH($C193,Param,0)))))</f>
        <v>#REF!</v>
      </c>
      <c r="AI193" s="746" t="e">
        <f t="array" aca="1" ref="AI193" ca="1">MAX(IF((MONTH(DatesUF)=$A193)*(OFFSET(DatesUF,,INDEX(ColUF2,MATCH($C193,Param,0))))&gt;0,OFFSET(DatesUF,,INDEX(ColUF2,MATCH($C193,Param,0)))))</f>
        <v>#REF!</v>
      </c>
      <c r="AJ193" s="810" t="e">
        <f ca="1">SUMPRODUCT((MONTH(DatesUF)=$A193)*(OFFSET(DatesUF,,INDEX(ColUF2,MATCH($C193,Param,0)))&gt;=INDEX(SeuilUF2,MATCH($C193,Param,0))))</f>
        <v>#REF!</v>
      </c>
      <c r="AK193" s="32" t="e">
        <f ca="1">SUMPRODUCT((MONTH(DatesSH)=$A193)*(OFFSET(DatesSH,,INDEX(ColSH,MATCH($C193,Param,0)))&lt;&gt;0))</f>
        <v>#REF!</v>
      </c>
      <c r="AL193" s="746" t="e">
        <f ca="1">SUMPRODUCT((MONTH(DatesSH)=$A193)*(OFFSET(DatesSH,,INDEX(ColSH,MATCH($C193,Param,0)))))</f>
        <v>#REF!</v>
      </c>
      <c r="AM193" s="746" t="e">
        <f t="shared" ref="AM193" ca="1" si="1286">IF(AK193=0,0,AL193/AK193)</f>
        <v>#REF!</v>
      </c>
      <c r="AN193" s="746" t="e">
        <f t="array" aca="1" ref="AN193" ca="1">MIN(IF((MONTH(DatesSH)=$A193)*(OFFSET(DatesSH,,INDEX(ColSH,MATCH($C193,Param,0))))&gt;0,OFFSET(DatesSH,,INDEX(ColSH,MATCH($C193,Param,0)))))</f>
        <v>#REF!</v>
      </c>
      <c r="AO193" s="762" t="e">
        <f t="array" aca="1" ref="AO193" ca="1">MAX(IF((MONTH(DatesSH)=$A193)*(OFFSET(DatesSH,,INDEX(ColSH,MATCH($C193,Param,0))))&gt;0,OFFSET(DatesSH,,INDEX(ColSH,MATCH($C193,Param,0)))))</f>
        <v>#REF!</v>
      </c>
      <c r="AP193" s="761" t="e">
        <f ca="1">SUMPRODUCT((MONTH(DatesSH)=$A193)*(OFFSET(DatesSH,,INDEX(ColSH,MATCH($C193,Param,0)))&gt;=INDEX(SeuilSH,MATCH($C193,Param,0))))</f>
        <v>#REF!</v>
      </c>
      <c r="AQ193" s="85" t="e">
        <f t="shared" ca="1" si="1257"/>
        <v>#REF!</v>
      </c>
    </row>
    <row r="194" spans="1:43" outlineLevel="2" x14ac:dyDescent="0.25">
      <c r="A194" s="18">
        <f t="shared" si="1271"/>
        <v>8</v>
      </c>
      <c r="B194" s="252"/>
      <c r="C194" s="763" t="s">
        <v>45</v>
      </c>
      <c r="D194" s="32" t="e">
        <f t="shared" ref="D194" ca="1" si="1287">SUMPRODUCT((MONTH(DatesS)=$A194)*(OFFSET(DatesS,,INDEX(ColS,MATCH($C194,Param,0)))&lt;&gt;0))</f>
        <v>#REF!</v>
      </c>
      <c r="E194" s="134" t="e">
        <f t="shared" ref="E194:E195" ca="1" si="1288">SUMPRODUCT((MONTH(DatesS)=$A194)*(OFFSET(DatesS,,INDEX(ColS,MATCH($C194,Param,0)))))</f>
        <v>#REF!</v>
      </c>
      <c r="F194" s="134" t="e">
        <f t="shared" ca="1" si="1261"/>
        <v>#REF!</v>
      </c>
      <c r="G194" s="134" t="e">
        <f t="array" aca="1" ref="G194" ca="1">MIN(IF((MONTH(DatesS)=$A194)*(OFFSET(DatesS,,INDEX(ColS,MATCH($C194,Param,0))))&gt;0,OFFSET(DatesS,,INDEX(ColS,MATCH($C194,Param,0)))))</f>
        <v>#REF!</v>
      </c>
      <c r="H194" s="134" t="e">
        <f t="array" aca="1" ref="H194" ca="1">MAX(IF((MONTH(DatesS)=$A194)*(OFFSET(DatesS,,INDEX(ColS,MATCH($C194,Param,0))))&gt;0,OFFSET(DatesS,,INDEX(ColS,MATCH($C194,Param,0)))))</f>
        <v>#REF!</v>
      </c>
      <c r="I194" s="759" t="e">
        <f t="shared" ref="I194:K195" ca="1" si="1289">SUMPRODUCT((MONTH(DatesS)=$A194)*(OFFSET(DatesS,,INDEX(ColS,MATCH($C194,Param,0)))&gt;=INDEX(SeuilS,MATCH($C194,Param,0))))</f>
        <v>#REF!</v>
      </c>
      <c r="J194" s="804"/>
      <c r="K194" s="760"/>
      <c r="L194" s="32">
        <f t="shared" ref="L194" ca="1" si="1290">SUMPRODUCT((MONTH(DatesD)=$A194)*(OFFSET(DatesD,,INDEX(ColD1,MATCH($C194,Param,0)))&lt;&gt;0))</f>
        <v>16</v>
      </c>
      <c r="M194" s="134">
        <f t="shared" ref="M194" ca="1" si="1291">SUMPRODUCT((MONTH(DatesD)=$A194)*(OFFSET(DatesD,,INDEX(ColD1,MATCH($C194,Param,0)))))</f>
        <v>24253</v>
      </c>
      <c r="N194" s="134">
        <f t="shared" ca="1" si="1265"/>
        <v>1515.8125</v>
      </c>
      <c r="O194" s="134">
        <f t="array" aca="1" ref="O194" ca="1">MIN(IF((MONTH(DatesD)=$A194)*(OFFSET(DatesD,,INDEX(ColD1,MATCH($C194,Param,0))))&gt;0,OFFSET(DatesD,,INDEX(ColD1,MATCH($C194,Param,0)))))</f>
        <v>336</v>
      </c>
      <c r="P194" s="134">
        <f t="array" aca="1" ref="P194" ca="1">MAX(IF((MONTH(DatesD)=$A194)*(OFFSET(DatesD,,INDEX(ColD1,MATCH($C194,Param,0))))&gt;0,OFFSET(DatesD,,INDEX(ColD1,MATCH($C194,Param,0)))))</f>
        <v>5530</v>
      </c>
      <c r="Q194" s="759">
        <f t="shared" ref="Q194" ca="1" si="1292">SUMPRODUCT((MONTH(DatesD)=$A194)*(OFFSET(DatesD,,INDEX(ColD1,MATCH($C194,Param,0)))&gt;=INDEX(SeuilD1,MATCH($C194,Param,0))))</f>
        <v>0</v>
      </c>
      <c r="R194" s="808"/>
      <c r="S194" s="751"/>
      <c r="T194" s="751"/>
      <c r="U194" s="751"/>
      <c r="V194" s="751"/>
      <c r="W194" s="809"/>
      <c r="X194" s="819"/>
      <c r="Y194" s="754"/>
      <c r="Z194" s="754"/>
      <c r="AA194" s="754"/>
      <c r="AB194" s="754"/>
      <c r="AC194" s="754"/>
      <c r="AD194" s="755"/>
      <c r="AE194" s="753"/>
      <c r="AF194" s="754"/>
      <c r="AG194" s="754"/>
      <c r="AH194" s="754"/>
      <c r="AI194" s="754"/>
      <c r="AJ194" s="755"/>
      <c r="AK194" s="764"/>
      <c r="AL194" s="754"/>
      <c r="AM194" s="754"/>
      <c r="AN194" s="754"/>
      <c r="AO194" s="756"/>
      <c r="AP194" s="755"/>
      <c r="AQ194" s="85" t="e">
        <f t="shared" ca="1" si="1257"/>
        <v>#REF!</v>
      </c>
    </row>
    <row r="195" spans="1:43" outlineLevel="2" x14ac:dyDescent="0.25">
      <c r="A195" s="18">
        <f t="shared" si="1271"/>
        <v>8</v>
      </c>
      <c r="B195" s="252"/>
      <c r="C195" s="763" t="s">
        <v>95</v>
      </c>
      <c r="D195" s="32" t="e">
        <f ca="1">SUMPRODUCT((MONTH(DatesS)=$A195)*(OFFSET(DatesS,,INDEX(ColS,MATCH($C195,Param,0)))&lt;&gt;0))</f>
        <v>#REF!</v>
      </c>
      <c r="E195" s="134" t="e">
        <f t="shared" ca="1" si="1288"/>
        <v>#REF!</v>
      </c>
      <c r="F195" s="134" t="e">
        <f ca="1">IF(D195=0,0,E195/D195)</f>
        <v>#REF!</v>
      </c>
      <c r="G195" s="134" t="e">
        <f t="array" aca="1" ref="G195" ca="1">MIN(IF((MONTH(DatesS)=$A195)*(OFFSET(DatesS,,INDEX(ColS,MATCH($C195,Param,0))))&gt;0,OFFSET(DatesS,,INDEX(ColS,MATCH($C195,Param,0)))))</f>
        <v>#REF!</v>
      </c>
      <c r="H195" s="134" t="e">
        <f t="array" aca="1" ref="H195" ca="1">MAX(IF((MONTH(DatesS)=$A195)*(OFFSET(DatesS,,INDEX(ColS,MATCH($C195,Param,0))))&gt;0,OFFSET(DatesS,,INDEX(ColS,MATCH($C195,Param,0)))))</f>
        <v>#REF!</v>
      </c>
      <c r="I195" s="759" t="e">
        <f t="shared" ca="1" si="1289"/>
        <v>#REF!</v>
      </c>
      <c r="J195" s="804"/>
      <c r="K195" s="760" t="e">
        <f t="shared" ca="1" si="1289"/>
        <v>#REF!</v>
      </c>
      <c r="L195" s="750"/>
      <c r="M195" s="751"/>
      <c r="N195" s="751"/>
      <c r="O195" s="751"/>
      <c r="P195" s="751"/>
      <c r="Q195" s="771"/>
      <c r="R195" s="765"/>
      <c r="S195" s="766"/>
      <c r="T195" s="766"/>
      <c r="U195" s="766"/>
      <c r="V195" s="766"/>
      <c r="W195" s="767"/>
      <c r="X195" s="819"/>
      <c r="Y195" s="754"/>
      <c r="Z195" s="754"/>
      <c r="AA195" s="754"/>
      <c r="AB195" s="754"/>
      <c r="AC195" s="754"/>
      <c r="AD195" s="755"/>
      <c r="AE195" s="753"/>
      <c r="AF195" s="754"/>
      <c r="AG195" s="754"/>
      <c r="AH195" s="754"/>
      <c r="AI195" s="754"/>
      <c r="AJ195" s="755"/>
      <c r="AK195" s="764"/>
      <c r="AL195" s="754"/>
      <c r="AM195" s="754"/>
      <c r="AN195" s="754"/>
      <c r="AO195" s="756"/>
      <c r="AP195" s="755"/>
      <c r="AQ195" s="85"/>
    </row>
    <row r="196" spans="1:43" outlineLevel="2" x14ac:dyDescent="0.25">
      <c r="A196" s="18">
        <f>A194</f>
        <v>8</v>
      </c>
      <c r="B196" s="252"/>
      <c r="C196" s="763" t="s">
        <v>3</v>
      </c>
      <c r="D196" s="32" t="e">
        <f t="shared" ref="D196" ca="1" si="1293">SUMPRODUCT((MONTH(DatesS)=$A196)*(OFFSET(DatesS,,INDEX(ColS,MATCH($C196,Param,0)))&lt;&gt;0))</f>
        <v>#REF!</v>
      </c>
      <c r="E196" s="134" t="e">
        <f t="shared" ref="E196" ca="1" si="1294">SUMPRODUCT((MONTH(DatesS)=$A196)*(OFFSET(DatesS,,INDEX(ColS,MATCH($C196,Param,0)))))</f>
        <v>#REF!</v>
      </c>
      <c r="F196" s="134" t="e">
        <f t="shared" ca="1" si="1261"/>
        <v>#REF!</v>
      </c>
      <c r="G196" s="134" t="e">
        <f t="array" aca="1" ref="G196" ca="1">MIN(IF((MONTH(DatesS)=$A196)*(OFFSET(DatesS,,INDEX(ColS,MATCH($C196,Param,0))))&gt;0,OFFSET(DatesS,,INDEX(ColS,MATCH($C196,Param,0)))))</f>
        <v>#REF!</v>
      </c>
      <c r="H196" s="134" t="e">
        <f t="array" aca="1" ref="H196" ca="1">MAX(IF((MONTH(DatesS)=$A196)*(OFFSET(DatesS,,INDEX(ColS,MATCH($C196,Param,0))))&gt;0,OFFSET(DatesS,,INDEX(ColS,MATCH($C196,Param,0)))))</f>
        <v>#REF!</v>
      </c>
      <c r="I196" s="759" t="e">
        <f t="shared" ref="I196" ca="1" si="1295">SUMPRODUCT((MONTH(DatesS)=$A196)*(OFFSET(DatesS,,INDEX(ColS,MATCH($C196,Param,0)))&gt;=INDEX(SeuilS,MATCH($C196,Param,0))))</f>
        <v>#REF!</v>
      </c>
      <c r="J196" s="804"/>
      <c r="K196" s="760"/>
      <c r="L196" s="32">
        <f t="shared" ref="L196" ca="1" si="1296">SUMPRODUCT((MONTH(DatesD)=$A196)*(OFFSET(DatesD,,INDEX(ColD1,MATCH($C196,Param,0)))&lt;&gt;0))</f>
        <v>16</v>
      </c>
      <c r="M196" s="134">
        <f t="shared" ref="M196" ca="1" si="1297">SUMPRODUCT((MONTH(DatesD)=$A196)*(OFFSET(DatesD,,INDEX(ColD1,MATCH($C196,Param,0)))))</f>
        <v>131601.6262251639</v>
      </c>
      <c r="N196" s="134">
        <f t="shared" ca="1" si="1265"/>
        <v>8225.1016390727436</v>
      </c>
      <c r="O196" s="134">
        <f t="array" aca="1" ref="O196" ca="1">MIN(IF((MONTH(DatesD)=$A196)*(OFFSET(DatesD,,INDEX(ColD1,MATCH($C196,Param,0))))&gt;0,OFFSET(DatesD,,INDEX(ColD1,MATCH($C196,Param,0)))))</f>
        <v>474.41860465116298</v>
      </c>
      <c r="P196" s="134">
        <f t="array" aca="1" ref="P196" ca="1">MAX(IF((MONTH(DatesD)=$A196)*(OFFSET(DatesD,,INDEX(ColD1,MATCH($C196,Param,0))))&gt;0,OFFSET(DatesD,,INDEX(ColD1,MATCH($C196,Param,0)))))</f>
        <v>30956.666666666664</v>
      </c>
      <c r="Q196" s="759">
        <f t="shared" ref="Q196" ca="1" si="1298">SUMPRODUCT((MONTH(DatesD)=$A196)*(OFFSET(DatesD,,INDEX(ColD1,MATCH($C196,Param,0)))&gt;=INDEX(SeuilD1,MATCH($C196,Param,0))))</f>
        <v>10</v>
      </c>
      <c r="R196" s="32">
        <f ca="1">SUMPRODUCT((MONTH(DatesD)=$A196)*(OFFSET(DatesD,,INDEX(ColD2,MATCH($C196,Param,0)))&lt;&gt;0))</f>
        <v>16</v>
      </c>
      <c r="S196" s="134">
        <f ca="1">SUMPRODUCT((MONTH(DatesD)=$A196)*(OFFSET(DatesD,,INDEX(ColD2,MATCH($C196,Param,0)))))</f>
        <v>572.26189732375315</v>
      </c>
      <c r="T196" s="134">
        <f t="shared" ref="T196:T198" ca="1" si="1299">IF(R196=0,0,S196/R196)</f>
        <v>35.766368582734572</v>
      </c>
      <c r="U196" s="134">
        <f t="array" aca="1" ref="U196" ca="1">MIN(IF((MONTH(DatesD)=$A196)*(OFFSET(DatesD,,INDEX(ColD2,MATCH($C196,Param,0))))&gt;0,OFFSET(DatesD,,INDEX(ColD2,MATCH($C196,Param,0)))))</f>
        <v>13.131313131313247</v>
      </c>
      <c r="V196" s="134">
        <f t="array" aca="1" ref="V196" ca="1">MAX(IF((MONTH(DatesD)=$A196)*(OFFSET(DatesD,,INDEX(ColD2,MATCH($C196,Param,0))))&gt;0,OFFSET(DatesD,,INDEX(ColD2,MATCH($C196,Param,0)))))</f>
        <v>71.666666666666842</v>
      </c>
      <c r="W196" s="33">
        <f ca="1">SUMPRODUCT((MONTH(DatesD)=$A196)*(OFFSET(DatesD,,INDEX(ColD2,MATCH($C196,Param,0)))&gt;=INDEX(SeuilD2,MATCH($C196,Param,0))))</f>
        <v>4</v>
      </c>
      <c r="X196" s="820" t="e">
        <f ca="1">SUMPRODUCT((MONTH(DatesUF)=$A196)*(OFFSET(DatesUF,,INDEX(ColUF1,MATCH($C196,Param,0)))&lt;&gt;0))</f>
        <v>#REF!</v>
      </c>
      <c r="Y196" s="746" t="e">
        <f ca="1">SUMPRODUCT((MONTH(DatesUF)=$A196)*(OFFSET(DatesUF,,INDEX(ColUF1,MATCH($C196,Param,0)))))</f>
        <v>#REF!</v>
      </c>
      <c r="Z196" s="746"/>
      <c r="AA196" s="746" t="e">
        <f t="shared" ref="AA196" ca="1" si="1300">IF(X196=0,0,Y196/X196)</f>
        <v>#REF!</v>
      </c>
      <c r="AB196" s="746" t="e">
        <f t="array" aca="1" ref="AB196" ca="1">MIN(IF((MONTH(DatesUF)=$A196)*(OFFSET(DatesUF,,INDEX(ColUF1,MATCH($C196,Param,0))))&gt;0,OFFSET(DatesUF,,INDEX(ColUF1,MATCH($C196,Param,0)))))</f>
        <v>#REF!</v>
      </c>
      <c r="AC196" s="746" t="e">
        <f t="array" aca="1" ref="AC196" ca="1">MAX(IF((MONTH(DatesUF)=$A196)*(OFFSET(DatesUF,,INDEX(ColUF1,MATCH($C196,Param,0))))&gt;0,OFFSET(DatesUF,,INDEX(ColUF1,MATCH($C196,Param,0)))))</f>
        <v>#REF!</v>
      </c>
      <c r="AD196" s="761" t="e">
        <f ca="1">SUMPRODUCT((MONTH(DatesUF)=$A196)*(OFFSET(DatesUF,,INDEX(ColUF1,MATCH($C196,Param,0)))&gt;=INDEX(SeuilUF1,MATCH($C196,Param,0))))</f>
        <v>#REF!</v>
      </c>
      <c r="AE196" s="807" t="e">
        <f ca="1">SUMPRODUCT((MONTH(DatesUF)=$A196)*(OFFSET(DatesUF,,INDEX(ColUF2,MATCH($C196,Param,0)))&lt;&gt;0))</f>
        <v>#REF!</v>
      </c>
      <c r="AF196" s="746" t="e">
        <f ca="1">SUMPRODUCT((MONTH(DatesUF)=$A196)*(OFFSET(DatesUF,,INDEX(ColUF2,MATCH($C196,Param,0)))))</f>
        <v>#REF!</v>
      </c>
      <c r="AG196" s="746" t="e">
        <f t="shared" ref="AG196:AG198" ca="1" si="1301">IF(AE196=0,0,AF196/AE196)</f>
        <v>#REF!</v>
      </c>
      <c r="AH196" s="746" t="e">
        <f t="array" aca="1" ref="AH196" ca="1">MIN(IF((MONTH(DatesUF)=$A196)*(OFFSET(DatesUF,,INDEX(ColUF2,MATCH($C196,Param,0))))&gt;0,OFFSET(DatesUF,,INDEX(ColUF2,MATCH($C196,Param,0)))))</f>
        <v>#REF!</v>
      </c>
      <c r="AI196" s="746" t="e">
        <f t="array" aca="1" ref="AI196" ca="1">MAX(IF((MONTH(DatesUF)=$A196)*(OFFSET(DatesUF,,INDEX(ColUF2,MATCH($C196,Param,0))))&gt;0,OFFSET(DatesUF,,INDEX(ColUF2,MATCH($C196,Param,0)))))</f>
        <v>#REF!</v>
      </c>
      <c r="AJ196" s="810" t="e">
        <f t="shared" ref="AJ196" ca="1" si="1302">SUMPRODUCT((MONTH(DatesUF)=$A196)*(OFFSET(DatesUF,,INDEX(ColUF2,MATCH($C196,Param,0)))&gt;=INDEX(SeuilUF2,MATCH($C196,Param,0))))</f>
        <v>#REF!</v>
      </c>
      <c r="AK196" s="758" t="e">
        <f ca="1">SUMPRODUCT((MONTH(DatesSH)=$A196)*(OFFSET(DatesSH,,INDEX(ColSH,MATCH($C196,Param,0)))&lt;&gt;0))</f>
        <v>#REF!</v>
      </c>
      <c r="AL196" s="746" t="e">
        <f ca="1">SUMPRODUCT((MONTH(DatesSH)=$A196)*(OFFSET(DatesSH,,INDEX(ColSH,MATCH($C196,Param,0)))))</f>
        <v>#REF!</v>
      </c>
      <c r="AM196" s="746" t="e">
        <f t="shared" ref="AM196" ca="1" si="1303">IF(AK196=0,0,AL196/AK196)</f>
        <v>#REF!</v>
      </c>
      <c r="AN196" s="746" t="e">
        <f t="array" aca="1" ref="AN196" ca="1">MIN(IF((MONTH(DatesSH)=$A196)*(OFFSET(DatesSH,,INDEX(ColSH,MATCH($C196,Param,0))))&gt;0,OFFSET(DatesSH,,INDEX(ColSH,MATCH($C196,Param,0)))))</f>
        <v>#REF!</v>
      </c>
      <c r="AO196" s="762" t="e">
        <f t="array" aca="1" ref="AO196" ca="1">MAX(IF((MONTH(DatesSH)=$A196)*(OFFSET(DatesSH,,INDEX(ColSH,MATCH($C196,Param,0))))&gt;0,OFFSET(DatesSH,,INDEX(ColSH,MATCH($C196,Param,0)))))</f>
        <v>#REF!</v>
      </c>
      <c r="AP196" s="761" t="e">
        <f ca="1">SUMPRODUCT((MONTH(DatesSH)=$A196)*(OFFSET(DatesSH,,INDEX(ColSH,MATCH($C196,Param,0)))&gt;=INDEX(SeuilSH,MATCH($C196,Param,0))))</f>
        <v>#REF!</v>
      </c>
      <c r="AQ196" s="85" t="e">
        <f t="shared" ca="1" si="1257"/>
        <v>#REF!</v>
      </c>
    </row>
    <row r="197" spans="1:43" outlineLevel="2" x14ac:dyDescent="0.25">
      <c r="A197" s="18">
        <f t="shared" si="1271"/>
        <v>8</v>
      </c>
      <c r="B197" s="252"/>
      <c r="C197" s="763" t="s">
        <v>98</v>
      </c>
      <c r="D197" s="32" t="e">
        <f t="shared" ref="D197" ca="1" si="1304">SUMPRODUCT((MONTH(DatesS)=$A197)*(OFFSET(DatesS,,INDEX(ColS,MATCH($C197,Param,0)))&lt;&gt;0))</f>
        <v>#REF!</v>
      </c>
      <c r="E197" s="134" t="e">
        <f t="shared" ref="E197" ca="1" si="1305">SUMPRODUCT((MONTH(DatesS)=$A197)*(OFFSET(DatesS,,INDEX(ColS,MATCH($C197,Param,0)))))</f>
        <v>#REF!</v>
      </c>
      <c r="F197" s="134" t="e">
        <f t="shared" ca="1" si="1261"/>
        <v>#REF!</v>
      </c>
      <c r="G197" s="134" t="e">
        <f t="array" aca="1" ref="G197" ca="1">MIN(IF((MONTH(DatesS)=$A197)*(OFFSET(DatesS,,INDEX(ColS,MATCH($C197,Param,0))))&gt;0,OFFSET(DatesS,,INDEX(ColS,MATCH($C197,Param,0)))))</f>
        <v>#REF!</v>
      </c>
      <c r="H197" s="134" t="e">
        <f t="array" aca="1" ref="H197" ca="1">MAX(IF((MONTH(DatesS)=$A197)*(OFFSET(DatesS,,INDEX(ColS,MATCH($C197,Param,0))))&gt;0,OFFSET(DatesS,,INDEX(ColS,MATCH($C197,Param,0)))))</f>
        <v>#REF!</v>
      </c>
      <c r="I197" s="759" t="e">
        <f t="shared" ref="I197" ca="1" si="1306">SUMPRODUCT((MONTH(DatesS)=$A197)*(OFFSET(DatesS,,INDEX(ColS,MATCH($C197,Param,0)))&gt;=INDEX(SeuilS,MATCH($C197,Param,0))))</f>
        <v>#REF!</v>
      </c>
      <c r="J197" s="804"/>
      <c r="K197" s="760"/>
      <c r="L197" s="32">
        <f t="shared" ref="L197" ca="1" si="1307">SUMPRODUCT((MONTH(DatesD)=$A197)*(OFFSET(DatesD,,INDEX(ColD1,MATCH($C197,Param,0)))&lt;&gt;0))</f>
        <v>16</v>
      </c>
      <c r="M197" s="134">
        <f t="shared" ref="M197" ca="1" si="1308">SUMPRODUCT((MONTH(DatesD)=$A197)*(OFFSET(DatesD,,INDEX(ColD1,MATCH($C197,Param,0)))))</f>
        <v>5354.4000000000005</v>
      </c>
      <c r="N197" s="134">
        <f t="shared" ca="1" si="1265"/>
        <v>334.65000000000003</v>
      </c>
      <c r="O197" s="134">
        <f t="array" aca="1" ref="O197" ca="1">MIN(IF((MONTH(DatesD)=$A197)*(OFFSET(DatesD,,INDEX(ColD1,MATCH($C197,Param,0))))&gt;0,OFFSET(DatesD,,INDEX(ColD1,MATCH($C197,Param,0)))))</f>
        <v>16.8</v>
      </c>
      <c r="P197" s="134">
        <f t="array" aca="1" ref="P197" ca="1">MAX(IF((MONTH(DatesD)=$A197)*(OFFSET(DatesD,,INDEX(ColD1,MATCH($C197,Param,0))))&gt;0,OFFSET(DatesD,,INDEX(ColD1,MATCH($C197,Param,0)))))</f>
        <v>1420</v>
      </c>
      <c r="Q197" s="759">
        <f t="shared" ref="Q197" ca="1" si="1309">SUMPRODUCT((MONTH(DatesD)=$A197)*(OFFSET(DatesD,,INDEX(ColD1,MATCH($C197,Param,0)))&gt;=INDEX(SeuilD1,MATCH($C197,Param,0))))</f>
        <v>2</v>
      </c>
      <c r="R197" s="32">
        <f ca="1">SUMPRODUCT((MONTH(DatesD)=$A197)*(OFFSET(DatesD,,INDEX(ColD2,MATCH($C197,Param,0)))&lt;&gt;0))</f>
        <v>16</v>
      </c>
      <c r="S197" s="134">
        <f ca="1">SUMPRODUCT((MONTH(DatesD)=$A197)*(OFFSET(DatesD,,INDEX(ColD2,MATCH($C197,Param,0)))))</f>
        <v>20.681000000000004</v>
      </c>
      <c r="T197" s="134">
        <f t="shared" ca="1" si="1299"/>
        <v>1.2925625000000003</v>
      </c>
      <c r="U197" s="134">
        <f t="array" aca="1" ref="U197" ca="1">MIN(IF((MONTH(DatesD)=$A197)*(OFFSET(DatesD,,INDEX(ColD2,MATCH($C197,Param,0))))&gt;0,OFFSET(DatesD,,INDEX(ColD2,MATCH($C197,Param,0)))))</f>
        <v>0.49099999999999999</v>
      </c>
      <c r="V197" s="134">
        <f t="array" aca="1" ref="V197" ca="1">MAX(IF((MONTH(DatesD)=$A197)*(OFFSET(DatesD,,INDEX(ColD2,MATCH($C197,Param,0))))&gt;0,OFFSET(DatesD,,INDEX(ColD2,MATCH($C197,Param,0)))))</f>
        <v>3.7</v>
      </c>
      <c r="W197" s="33">
        <f ca="1">SUMPRODUCT((MONTH(DatesD)=$A197)*(OFFSET(DatesD,,INDEX(ColD2,MATCH($C197,Param,0)))&gt;=INDEX(SeuilD2,MATCH($C197,Param,0))))</f>
        <v>0</v>
      </c>
      <c r="X197" s="817"/>
      <c r="Y197" s="751"/>
      <c r="Z197" s="751"/>
      <c r="AA197" s="751"/>
      <c r="AB197" s="751"/>
      <c r="AC197" s="751"/>
      <c r="AD197" s="752"/>
      <c r="AE197" s="32" t="e">
        <f ca="1">SUMPRODUCT((MONTH(DatesUF)=$A197)*(OFFSET(DatesUF,,INDEX(ColUF2,MATCH($C197,Param,0)))&lt;&gt;0))</f>
        <v>#REF!</v>
      </c>
      <c r="AF197" s="134" t="e">
        <f ca="1">SUMPRODUCT((MONTH(DatesUF)=$A197)*(OFFSET(DatesUF,,INDEX(ColUF2,MATCH($C197,Param,0)))))</f>
        <v>#REF!</v>
      </c>
      <c r="AG197" s="134" t="e">
        <f t="shared" ca="1" si="1301"/>
        <v>#REF!</v>
      </c>
      <c r="AH197" s="134" t="e">
        <f t="array" aca="1" ref="AH197" ca="1">MIN(IF((MONTH(DatesUF)=$A197)*(OFFSET(DatesUF,,INDEX(ColUF2,MATCH($C197,Param,0))))&gt;0,OFFSET(DatesUF,,INDEX(ColUF2,MATCH($C197,Param,0)))))</f>
        <v>#REF!</v>
      </c>
      <c r="AI197" s="134" t="e">
        <f t="array" aca="1" ref="AI197" ca="1">MAX(IF((MONTH(DatesUF)=$A197)*(OFFSET(DatesUF,,INDEX(ColUF2,MATCH($C197,Param,0))))&gt;0,OFFSET(DatesUF,,INDEX(ColUF2,MATCH($C197,Param,0)))))</f>
        <v>#REF!</v>
      </c>
      <c r="AJ197" s="33" t="e">
        <f t="shared" ref="AJ197" ca="1" si="1310">SUMPRODUCT((MONTH(DatesUF)=$A197)*(OFFSET(DatesUF,,INDEX(ColUF2,MATCH($C197,Param,0)))&gt;=INDEX(SeuilUF2,MATCH($C197,Param,0))))</f>
        <v>#REF!</v>
      </c>
      <c r="AK197" s="750"/>
      <c r="AL197" s="751"/>
      <c r="AM197" s="751"/>
      <c r="AN197" s="751"/>
      <c r="AO197" s="768"/>
      <c r="AP197" s="752"/>
      <c r="AQ197" s="85" t="e">
        <f t="shared" ca="1" si="1257"/>
        <v>#REF!</v>
      </c>
    </row>
    <row r="198" spans="1:43" outlineLevel="2" x14ac:dyDescent="0.25">
      <c r="A198" s="18">
        <f t="shared" si="1271"/>
        <v>8</v>
      </c>
      <c r="B198" s="252"/>
      <c r="C198" s="763" t="s">
        <v>41</v>
      </c>
      <c r="D198" s="32" t="e">
        <f t="shared" ref="D198" ca="1" si="1311">SUMPRODUCT((MONTH(DatesS)=$A198)*(OFFSET(DatesS,,INDEX(ColS,MATCH($C198,Param,0)))&lt;&gt;0))</f>
        <v>#REF!</v>
      </c>
      <c r="E198" s="134" t="e">
        <f t="shared" ref="E198" ca="1" si="1312">SUMPRODUCT((MONTH(DatesS)=$A198)*(OFFSET(DatesS,,INDEX(ColS,MATCH($C198,Param,0)))))</f>
        <v>#REF!</v>
      </c>
      <c r="F198" s="134" t="e">
        <f t="shared" ca="1" si="1261"/>
        <v>#REF!</v>
      </c>
      <c r="G198" s="134" t="e">
        <f t="array" aca="1" ref="G198" ca="1">MIN(IF((MONTH(DatesS)=$A198)*(OFFSET(DatesS,,INDEX(ColS,MATCH($C198,Param,0))))&gt;0,OFFSET(DatesS,,INDEX(ColS,MATCH($C198,Param,0)))))</f>
        <v>#REF!</v>
      </c>
      <c r="H198" s="134" t="e">
        <f t="array" aca="1" ref="H198" ca="1">MAX(IF((MONTH(DatesS)=$A198)*(OFFSET(DatesS,,INDEX(ColS,MATCH($C198,Param,0))))&gt;0,OFFSET(DatesS,,INDEX(ColS,MATCH($C198,Param,0)))))</f>
        <v>#REF!</v>
      </c>
      <c r="I198" s="759" t="e">
        <f t="shared" ref="I198" ca="1" si="1313">SUMPRODUCT((MONTH(DatesS)=$A198)*(OFFSET(DatesS,,INDEX(ColS,MATCH($C198,Param,0)))&gt;=INDEX(SeuilS,MATCH($C198,Param,0))))</f>
        <v>#REF!</v>
      </c>
      <c r="J198" s="804"/>
      <c r="K198" s="760"/>
      <c r="L198" s="32">
        <f t="shared" ref="L198" ca="1" si="1314">SUMPRODUCT((MONTH(DatesD)=$A198)*(OFFSET(DatesD,,INDEX(ColD1,MATCH($C198,Param,0)))&lt;&gt;0))</f>
        <v>3</v>
      </c>
      <c r="M198" s="134">
        <f t="shared" ref="M198" ca="1" si="1315">SUMPRODUCT((MONTH(DatesD)=$A198)*(OFFSET(DatesD,,INDEX(ColD1,MATCH($C198,Param,0)))))</f>
        <v>433</v>
      </c>
      <c r="N198" s="134">
        <f t="shared" ca="1" si="1265"/>
        <v>144.33333333333334</v>
      </c>
      <c r="O198" s="134">
        <f t="array" aca="1" ref="O198" ca="1">MIN(IF((MONTH(DatesD)=$A198)*(OFFSET(DatesD,,INDEX(ColD1,MATCH($C198,Param,0))))&gt;0,OFFSET(DatesD,,INDEX(ColD1,MATCH($C198,Param,0)))))</f>
        <v>76</v>
      </c>
      <c r="P198" s="134">
        <f t="array" aca="1" ref="P198" ca="1">MAX(IF((MONTH(DatesD)=$A198)*(OFFSET(DatesD,,INDEX(ColD1,MATCH($C198,Param,0))))&gt;0,OFFSET(DatesD,,INDEX(ColD1,MATCH($C198,Param,0)))))</f>
        <v>280</v>
      </c>
      <c r="Q198" s="759">
        <f t="shared" ref="Q198" ca="1" si="1316">SUMPRODUCT((MONTH(DatesD)=$A198)*(OFFSET(DatesD,,INDEX(ColD1,MATCH($C198,Param,0)))&gt;=INDEX(SeuilD1,MATCH($C198,Param,0))))</f>
        <v>0</v>
      </c>
      <c r="R198" s="32">
        <f ca="1">SUMPRODUCT((MONTH(DatesD)=$A198)*(OFFSET(DatesD,,INDEX(ColD2,MATCH($C198,Param,0)))&lt;&gt;0))</f>
        <v>3</v>
      </c>
      <c r="S198" s="134">
        <f ca="1">SUMPRODUCT((MONTH(DatesD)=$A198)*(OFFSET(DatesD,,INDEX(ColD2,MATCH($C198,Param,0)))))</f>
        <v>145.6</v>
      </c>
      <c r="T198" s="134">
        <f t="shared" ca="1" si="1299"/>
        <v>48.533333333333331</v>
      </c>
      <c r="U198" s="134">
        <f t="array" aca="1" ref="U198" ca="1">MIN(IF((MONTH(DatesD)=$A198)*(OFFSET(DatesD,,INDEX(ColD2,MATCH($C198,Param,0))))&gt;0,OFFSET(DatesD,,INDEX(ColD2,MATCH($C198,Param,0)))))</f>
        <v>10.4</v>
      </c>
      <c r="V198" s="134">
        <f t="array" aca="1" ref="V198" ca="1">MAX(IF((MONTH(DatesD)=$A198)*(OFFSET(DatesD,,INDEX(ColD2,MATCH($C198,Param,0))))&gt;0,OFFSET(DatesD,,INDEX(ColD2,MATCH($C198,Param,0)))))</f>
        <v>121.6</v>
      </c>
      <c r="W198" s="33">
        <f ca="1">SUMPRODUCT((MONTH(DatesD)=$A198)*(OFFSET(DatesD,,INDEX(ColD2,MATCH($C198,Param,0)))&gt;=INDEX(SeuilD2,MATCH($C198,Param,0))))</f>
        <v>0</v>
      </c>
      <c r="X198" s="817"/>
      <c r="Y198" s="751"/>
      <c r="Z198" s="751"/>
      <c r="AA198" s="751"/>
      <c r="AB198" s="751"/>
      <c r="AC198" s="751"/>
      <c r="AD198" s="752"/>
      <c r="AE198" s="32" t="e">
        <f ca="1">SUMPRODUCT((MONTH(DatesUF)=$A198)*(OFFSET(DatesUF,,INDEX(ColUF2,MATCH($C198,Param,0)))&lt;&gt;0))</f>
        <v>#REF!</v>
      </c>
      <c r="AF198" s="162" t="e">
        <f ca="1">SUMPRODUCT((MONTH(DatesUF)=$A198)*(OFFSET(DatesUF,,INDEX(ColUF2,MATCH($C198,Param,0)))))</f>
        <v>#REF!</v>
      </c>
      <c r="AG198" s="162" t="e">
        <f t="shared" ca="1" si="1301"/>
        <v>#REF!</v>
      </c>
      <c r="AH198" s="162" t="e">
        <f t="array" aca="1" ref="AH198" ca="1">MIN(IF((MONTH(DatesUF)=$A198)*(OFFSET(DatesUF,,INDEX(ColUF2,MATCH($C198,Param,0))))&gt;0,OFFSET(DatesUF,,INDEX(ColUF2,MATCH($C198,Param,0)))))</f>
        <v>#REF!</v>
      </c>
      <c r="AI198" s="162" t="e">
        <f t="array" aca="1" ref="AI198" ca="1">MAX(IF((MONTH(DatesUF)=$A198)*(OFFSET(DatesUF,,INDEX(ColUF2,MATCH($C198,Param,0))))&gt;0,OFFSET(DatesUF,,INDEX(ColUF2,MATCH($C198,Param,0)))))</f>
        <v>#REF!</v>
      </c>
      <c r="AJ198" s="33" t="e">
        <f t="shared" ref="AJ198" ca="1" si="1317">SUMPRODUCT((MONTH(DatesUF)=$A198)*(OFFSET(DatesUF,,INDEX(ColUF2,MATCH($C198,Param,0)))&gt;=INDEX(SeuilUF2,MATCH($C198,Param,0))))</f>
        <v>#REF!</v>
      </c>
      <c r="AK198" s="750"/>
      <c r="AL198" s="751"/>
      <c r="AM198" s="751"/>
      <c r="AN198" s="751"/>
      <c r="AO198" s="768"/>
      <c r="AP198" s="752"/>
      <c r="AQ198" s="85" t="e">
        <f t="shared" ca="1" si="1257"/>
        <v>#REF!</v>
      </c>
    </row>
    <row r="199" spans="1:43" outlineLevel="2" x14ac:dyDescent="0.25">
      <c r="A199" s="18">
        <f t="shared" si="1271"/>
        <v>8</v>
      </c>
      <c r="B199" s="252"/>
      <c r="C199" s="763" t="s">
        <v>42</v>
      </c>
      <c r="D199" s="32" t="e">
        <f t="shared" ref="D199" ca="1" si="1318">SUMPRODUCT((MONTH(DatesS)=$A199)*(OFFSET(DatesS,,INDEX(ColS,MATCH($C199,Param,0)))&lt;&gt;0))</f>
        <v>#REF!</v>
      </c>
      <c r="E199" s="134" t="e">
        <f t="shared" ref="E199" ca="1" si="1319">SUMPRODUCT((MONTH(DatesS)=$A199)*(OFFSET(DatesS,,INDEX(ColS,MATCH($C199,Param,0)))))</f>
        <v>#REF!</v>
      </c>
      <c r="F199" s="134" t="e">
        <f t="shared" ca="1" si="1261"/>
        <v>#REF!</v>
      </c>
      <c r="G199" s="134" t="e">
        <f t="array" aca="1" ref="G199" ca="1">MIN(IF((MONTH(DatesS)=$A199)*(OFFSET(DatesS,,INDEX(ColS,MATCH($C199,Param,0))))&gt;0,OFFSET(DatesS,,INDEX(ColS,MATCH($C199,Param,0)))))</f>
        <v>#REF!</v>
      </c>
      <c r="H199" s="134" t="e">
        <f t="array" aca="1" ref="H199" ca="1">MAX(IF((MONTH(DatesS)=$A199)*(OFFSET(DatesS,,INDEX(ColS,MATCH($C199,Param,0))))&gt;0,OFFSET(DatesS,,INDEX(ColS,MATCH($C199,Param,0)))))</f>
        <v>#REF!</v>
      </c>
      <c r="I199" s="759" t="e">
        <f t="shared" ref="I199" ca="1" si="1320">SUMPRODUCT((MONTH(DatesS)=$A199)*(OFFSET(DatesS,,INDEX(ColS,MATCH($C199,Param,0)))&gt;=INDEX(SeuilS,MATCH($C199,Param,0))))</f>
        <v>#REF!</v>
      </c>
      <c r="J199" s="804"/>
      <c r="K199" s="760"/>
      <c r="L199" s="750"/>
      <c r="M199" s="751"/>
      <c r="N199" s="751"/>
      <c r="O199" s="751"/>
      <c r="P199" s="751"/>
      <c r="Q199" s="771"/>
      <c r="R199" s="808"/>
      <c r="S199" s="751"/>
      <c r="T199" s="751"/>
      <c r="U199" s="751"/>
      <c r="V199" s="751"/>
      <c r="W199" s="809"/>
      <c r="X199" s="817"/>
      <c r="Y199" s="751"/>
      <c r="Z199" s="751"/>
      <c r="AA199" s="751"/>
      <c r="AB199" s="751"/>
      <c r="AC199" s="751"/>
      <c r="AD199" s="752"/>
      <c r="AE199" s="808"/>
      <c r="AF199" s="751"/>
      <c r="AG199" s="751"/>
      <c r="AH199" s="751"/>
      <c r="AI199" s="751"/>
      <c r="AJ199" s="809" t="e">
        <f t="shared" ref="AJ199" ca="1" si="1321">SUMPRODUCT((MONTH(DatesUF)=$A199)*(OFFSET(DatesUF,,INDEX(ColUF2,MATCH($C199,Param,0)))&gt;=INDEX(SeuilUF2,MATCH($C199,Param,0))))</f>
        <v>#REF!</v>
      </c>
      <c r="AK199" s="750"/>
      <c r="AL199" s="751"/>
      <c r="AM199" s="751"/>
      <c r="AN199" s="751"/>
      <c r="AO199" s="768"/>
      <c r="AP199" s="752"/>
      <c r="AQ199" s="85" t="e">
        <f t="shared" ca="1" si="1257"/>
        <v>#REF!</v>
      </c>
    </row>
    <row r="200" spans="1:43" outlineLevel="2" x14ac:dyDescent="0.25">
      <c r="A200" s="18">
        <f t="shared" si="1271"/>
        <v>8</v>
      </c>
      <c r="B200" s="252"/>
      <c r="C200" s="763" t="s">
        <v>43</v>
      </c>
      <c r="D200" s="32" t="e">
        <f t="shared" ref="D200" ca="1" si="1322">SUMPRODUCT((MONTH(DatesS)=$A200)*(OFFSET(DatesS,,INDEX(ColS,MATCH($C200,Param,0)))&lt;&gt;0))</f>
        <v>#REF!</v>
      </c>
      <c r="E200" s="134" t="e">
        <f t="shared" ref="E200" ca="1" si="1323">SUMPRODUCT((MONTH(DatesS)=$A200)*(OFFSET(DatesS,,INDEX(ColS,MATCH($C200,Param,0)))))</f>
        <v>#REF!</v>
      </c>
      <c r="F200" s="134" t="e">
        <f t="shared" ca="1" si="1261"/>
        <v>#REF!</v>
      </c>
      <c r="G200" s="134" t="e">
        <f t="array" aca="1" ref="G200" ca="1">MIN(IF((MONTH(DatesS)=$A200)*(OFFSET(DatesS,,INDEX(ColS,MATCH($C200,Param,0))))&gt;0,OFFSET(DatesS,,INDEX(ColS,MATCH($C200,Param,0)))))</f>
        <v>#REF!</v>
      </c>
      <c r="H200" s="134" t="e">
        <f t="array" aca="1" ref="H200" ca="1">MAX(IF((MONTH(DatesS)=$A200)*(OFFSET(DatesS,,INDEX(ColS,MATCH($C200,Param,0))))&gt;0,OFFSET(DatesS,,INDEX(ColS,MATCH($C200,Param,0)))))</f>
        <v>#REF!</v>
      </c>
      <c r="I200" s="759" t="e">
        <f t="shared" ref="I200" ca="1" si="1324">SUMPRODUCT((MONTH(DatesS)=$A200)*(OFFSET(DatesS,,INDEX(ColS,MATCH($C200,Param,0)))&gt;=INDEX(SeuilS,MATCH($C200,Param,0))))</f>
        <v>#REF!</v>
      </c>
      <c r="J200" s="804"/>
      <c r="K200" s="760"/>
      <c r="L200" s="750"/>
      <c r="M200" s="751"/>
      <c r="N200" s="751"/>
      <c r="O200" s="751"/>
      <c r="P200" s="751"/>
      <c r="Q200" s="771"/>
      <c r="R200" s="808"/>
      <c r="S200" s="751"/>
      <c r="T200" s="751"/>
      <c r="U200" s="751"/>
      <c r="V200" s="751"/>
      <c r="W200" s="809"/>
      <c r="X200" s="817"/>
      <c r="Y200" s="751"/>
      <c r="Z200" s="751"/>
      <c r="AA200" s="751"/>
      <c r="AB200" s="751"/>
      <c r="AC200" s="751"/>
      <c r="AD200" s="752"/>
      <c r="AE200" s="808"/>
      <c r="AF200" s="751"/>
      <c r="AG200" s="751"/>
      <c r="AH200" s="751"/>
      <c r="AI200" s="751"/>
      <c r="AJ200" s="809" t="e">
        <f t="shared" ref="AJ200" ca="1" si="1325">SUMPRODUCT((MONTH(DatesUF)=$A200)*(OFFSET(DatesUF,,INDEX(ColUF2,MATCH($C200,Param,0)))&gt;=INDEX(SeuilUF2,MATCH($C200,Param,0))))</f>
        <v>#REF!</v>
      </c>
      <c r="AK200" s="750"/>
      <c r="AL200" s="751"/>
      <c r="AM200" s="751"/>
      <c r="AN200" s="751"/>
      <c r="AO200" s="768"/>
      <c r="AP200" s="752"/>
      <c r="AQ200" s="85" t="e">
        <f t="shared" ca="1" si="1257"/>
        <v>#REF!</v>
      </c>
    </row>
    <row r="201" spans="1:43" outlineLevel="2" x14ac:dyDescent="0.25">
      <c r="A201" s="18">
        <f t="shared" si="1271"/>
        <v>8</v>
      </c>
      <c r="B201" s="252"/>
      <c r="C201" s="763" t="s">
        <v>44</v>
      </c>
      <c r="D201" s="32" t="e">
        <f t="shared" ref="D201" ca="1" si="1326">SUMPRODUCT((MONTH(DatesS)=$A201)*(OFFSET(DatesS,,INDEX(ColS,MATCH($C201,Param,0)))&lt;&gt;0))</f>
        <v>#REF!</v>
      </c>
      <c r="E201" s="134" t="e">
        <f t="shared" ref="E201" ca="1" si="1327">SUMPRODUCT((MONTH(DatesS)=$A201)*(OFFSET(DatesS,,INDEX(ColS,MATCH($C201,Param,0)))))</f>
        <v>#REF!</v>
      </c>
      <c r="F201" s="134" t="e">
        <f t="shared" ca="1" si="1261"/>
        <v>#REF!</v>
      </c>
      <c r="G201" s="134" t="e">
        <f t="array" aca="1" ref="G201" ca="1">MIN(IF((MONTH(DatesS)=$A201)*(OFFSET(DatesS,,INDEX(ColS,MATCH($C201,Param,0))))&gt;0,OFFSET(DatesS,,INDEX(ColS,MATCH($C201,Param,0)))))</f>
        <v>#REF!</v>
      </c>
      <c r="H201" s="134" t="e">
        <f t="array" aca="1" ref="H201" ca="1">MAX(IF((MONTH(DatesS)=$A201)*(OFFSET(DatesS,,INDEX(ColS,MATCH($C201,Param,0))))&gt;0,OFFSET(DatesS,,INDEX(ColS,MATCH($C201,Param,0)))))</f>
        <v>#REF!</v>
      </c>
      <c r="I201" s="759" t="e">
        <f t="shared" ref="I201" ca="1" si="1328">SUMPRODUCT((MONTH(DatesS)=$A201)*(OFFSET(DatesS,,INDEX(ColS,MATCH($C201,Param,0)))&gt;=INDEX(SeuilS,MATCH($C201,Param,0))))</f>
        <v>#REF!</v>
      </c>
      <c r="J201" s="804"/>
      <c r="K201" s="760"/>
      <c r="L201" s="750"/>
      <c r="M201" s="751"/>
      <c r="N201" s="751"/>
      <c r="O201" s="751"/>
      <c r="P201" s="751"/>
      <c r="Q201" s="771"/>
      <c r="R201" s="808"/>
      <c r="S201" s="751"/>
      <c r="T201" s="751"/>
      <c r="U201" s="751"/>
      <c r="V201" s="751"/>
      <c r="W201" s="809"/>
      <c r="X201" s="817"/>
      <c r="Y201" s="751"/>
      <c r="Z201" s="751"/>
      <c r="AA201" s="751"/>
      <c r="AB201" s="751"/>
      <c r="AC201" s="751"/>
      <c r="AD201" s="752"/>
      <c r="AE201" s="808"/>
      <c r="AF201" s="751"/>
      <c r="AG201" s="751"/>
      <c r="AH201" s="751"/>
      <c r="AI201" s="751"/>
      <c r="AJ201" s="809" t="e">
        <f t="shared" ref="AJ201" ca="1" si="1329">SUMPRODUCT((MONTH(DatesUF)=$A201)*(OFFSET(DatesUF,,INDEX(ColUF2,MATCH($C201,Param,0)))&gt;=INDEX(SeuilUF2,MATCH($C201,Param,0))))</f>
        <v>#REF!</v>
      </c>
      <c r="AK201" s="750"/>
      <c r="AL201" s="751"/>
      <c r="AM201" s="751"/>
      <c r="AN201" s="751"/>
      <c r="AO201" s="768"/>
      <c r="AP201" s="752"/>
      <c r="AQ201" s="85" t="e">
        <f t="shared" ca="1" si="1257"/>
        <v>#REF!</v>
      </c>
    </row>
    <row r="202" spans="1:43" outlineLevel="2" x14ac:dyDescent="0.25">
      <c r="A202" s="18">
        <f t="shared" si="1271"/>
        <v>8</v>
      </c>
      <c r="B202" s="252"/>
      <c r="C202" s="763" t="s">
        <v>69</v>
      </c>
      <c r="D202" s="32" t="e">
        <f t="shared" ref="D202" ca="1" si="1330">SUMPRODUCT((MONTH(DatesS)=$A202)*(OFFSET(DatesS,,INDEX(ColS,MATCH($C202,Param,0)))&lt;&gt;0))</f>
        <v>#REF!</v>
      </c>
      <c r="E202" s="134" t="e">
        <f t="shared" ref="E202" ca="1" si="1331">SUMPRODUCT((MONTH(DatesS)=$A202)*(OFFSET(DatesS,,INDEX(ColS,MATCH($C202,Param,0)))))</f>
        <v>#REF!</v>
      </c>
      <c r="F202" s="134" t="e">
        <f t="shared" ca="1" si="1261"/>
        <v>#REF!</v>
      </c>
      <c r="G202" s="134" t="e">
        <f t="array" aca="1" ref="G202" ca="1">MIN(IF((MONTH(DatesS)=$A202)*(OFFSET(DatesS,,INDEX(ColS,MATCH($C202,Param,0))))&gt;0,OFFSET(DatesS,,INDEX(ColS,MATCH($C202,Param,0)))))</f>
        <v>#REF!</v>
      </c>
      <c r="H202" s="134" t="e">
        <f t="array" aca="1" ref="H202" ca="1">MAX(IF((MONTH(DatesS)=$A202)*(OFFSET(DatesS,,INDEX(ColS,MATCH($C202,Param,0))))&gt;0,OFFSET(DatesS,,INDEX(ColS,MATCH($C202,Param,0)))))</f>
        <v>#REF!</v>
      </c>
      <c r="I202" s="759" t="e">
        <f t="shared" ref="I202" ca="1" si="1332">SUMPRODUCT((MONTH(DatesS)=$A202)*(OFFSET(DatesS,,INDEX(ColS,MATCH($C202,Param,0)))&gt;=INDEX(SeuilS,MATCH($C202,Param,0))))</f>
        <v>#REF!</v>
      </c>
      <c r="J202" s="804"/>
      <c r="K202" s="760"/>
      <c r="L202" s="750"/>
      <c r="M202" s="751"/>
      <c r="N202" s="751"/>
      <c r="O202" s="751"/>
      <c r="P202" s="751"/>
      <c r="Q202" s="771"/>
      <c r="R202" s="808"/>
      <c r="S202" s="751"/>
      <c r="T202" s="751"/>
      <c r="U202" s="751"/>
      <c r="V202" s="751"/>
      <c r="W202" s="809"/>
      <c r="X202" s="817"/>
      <c r="Y202" s="751"/>
      <c r="Z202" s="751"/>
      <c r="AA202" s="751"/>
      <c r="AB202" s="751"/>
      <c r="AC202" s="751"/>
      <c r="AD202" s="752"/>
      <c r="AE202" s="32" t="e">
        <f ca="1">SUMPRODUCT((MONTH(DatesUF)=$A202)*(OFFSET(DatesUF,,INDEX(ColUF2,MATCH($C202,Param,0)))&lt;&gt;0))</f>
        <v>#REF!</v>
      </c>
      <c r="AF202" s="134" t="e">
        <f ca="1">SUMPRODUCT((MONTH(DatesUF)=$A202)*(OFFSET(DatesUF,,INDEX(ColUF2,MATCH($C202,Param,0)))))</f>
        <v>#REF!</v>
      </c>
      <c r="AG202" s="134" t="e">
        <f t="shared" ref="AG202" ca="1" si="1333">IF(AE202=0,0,AF202/AE202)</f>
        <v>#REF!</v>
      </c>
      <c r="AH202" s="134" t="e">
        <f t="array" aca="1" ref="AH202" ca="1">MIN(IF((MONTH(DatesUF)=$A202)*(OFFSET(DatesUF,,INDEX(ColUF2,MATCH($C202,Param,0))))&gt;0,OFFSET(DatesUF,,INDEX(ColUF2,MATCH($C202,Param,0)))))</f>
        <v>#REF!</v>
      </c>
      <c r="AI202" s="134" t="e">
        <f t="array" aca="1" ref="AI202" ca="1">MAX(IF((MONTH(DatesUF)=$A202)*(OFFSET(DatesUF,,INDEX(ColUF2,MATCH($C202,Param,0))))&gt;0,OFFSET(DatesUF,,INDEX(ColUF2,MATCH($C202,Param,0)))))</f>
        <v>#REF!</v>
      </c>
      <c r="AJ202" s="33" t="e">
        <f t="shared" ref="AJ202" ca="1" si="1334">SUMPRODUCT((MONTH(DatesUF)=$A202)*(OFFSET(DatesUF,,INDEX(ColUF2,MATCH($C202,Param,0)))&gt;=INDEX(SeuilUF2,MATCH($C202,Param,0))))</f>
        <v>#REF!</v>
      </c>
      <c r="AK202" s="758" t="e">
        <f ca="1">SUMPRODUCT((MONTH(DatesSH)=$A202)*(OFFSET(DatesSH,,INDEX(ColSH,MATCH($C202,Param,0)))&lt;&gt;0))</f>
        <v>#REF!</v>
      </c>
      <c r="AL202" s="746" t="e">
        <f ca="1">SUMPRODUCT((MONTH(DatesSH)=$A202)*(OFFSET(DatesSH,,INDEX(ColSH,MATCH($C202,Param,0)))))</f>
        <v>#REF!</v>
      </c>
      <c r="AM202" s="746" t="e">
        <f t="shared" ref="AM202" ca="1" si="1335">IF(AK202=0,0,AL202/AK202)</f>
        <v>#REF!</v>
      </c>
      <c r="AN202" s="746" t="e">
        <f t="array" aca="1" ref="AN202" ca="1">MIN(IF((MONTH(DatesSH)=$A202)*(OFFSET(DatesSH,,INDEX(ColSH,MATCH($C202,Param,0))))&gt;0,OFFSET(DatesSH,,INDEX(ColSH,MATCH($C202,Param,0)))))</f>
        <v>#REF!</v>
      </c>
      <c r="AO202" s="762" t="e">
        <f t="array" aca="1" ref="AO202" ca="1">MAX(IF((MONTH(DatesSH)=$A202)*(OFFSET(DatesSH,,INDEX(ColSH,MATCH($C202,Param,0))))&gt;0,OFFSET(DatesSH,,INDEX(ColSH,MATCH($C202,Param,0)))))</f>
        <v>#REF!</v>
      </c>
      <c r="AP202" s="761" t="e">
        <f ca="1">SUMPRODUCT((MONTH(DatesSH)=$A202)*(OFFSET(DatesSH,,INDEX(ColSH,MATCH($C202,Param,0)))&gt;=INDEX(SeuilSH,MATCH($C202,Param,0))))</f>
        <v>#REF!</v>
      </c>
      <c r="AQ202" s="85" t="e">
        <f t="shared" ca="1" si="1257"/>
        <v>#REF!</v>
      </c>
    </row>
    <row r="203" spans="1:43" outlineLevel="2" x14ac:dyDescent="0.25">
      <c r="A203" s="18">
        <f t="shared" si="1271"/>
        <v>8</v>
      </c>
      <c r="B203" s="252"/>
      <c r="C203" s="763" t="s">
        <v>26</v>
      </c>
      <c r="D203" s="32" t="e">
        <f t="shared" ref="D203" ca="1" si="1336">SUMPRODUCT((MONTH(DatesS)=$A203)*(OFFSET(DatesS,,INDEX(ColS,MATCH($C203,Param,0)))&lt;&gt;0))</f>
        <v>#REF!</v>
      </c>
      <c r="E203" s="134" t="e">
        <f t="shared" ref="E203" ca="1" si="1337">SUMPRODUCT((MONTH(DatesS)=$A203)*(OFFSET(DatesS,,INDEX(ColS,MATCH($C203,Param,0)))))</f>
        <v>#REF!</v>
      </c>
      <c r="F203" s="134" t="e">
        <f t="shared" ca="1" si="1261"/>
        <v>#REF!</v>
      </c>
      <c r="G203" s="134" t="e">
        <f t="array" aca="1" ref="G203" ca="1">MIN(IF((MONTH(DatesS)=$A203)*(OFFSET(DatesS,,INDEX(ColS,MATCH($C203,Param,0))))&gt;0,OFFSET(DatesS,,INDEX(ColS,MATCH($C203,Param,0)))))</f>
        <v>#REF!</v>
      </c>
      <c r="H203" s="134" t="e">
        <f t="array" aca="1" ref="H203" ca="1">MAX(IF((MONTH(DatesS)=$A203)*(OFFSET(DatesS,,INDEX(ColS,MATCH($C203,Param,0))))&gt;0,OFFSET(DatesS,,INDEX(ColS,MATCH($C203,Param,0)))))</f>
        <v>#REF!</v>
      </c>
      <c r="I203" s="759" t="e">
        <f t="shared" ref="I203" ca="1" si="1338">SUMPRODUCT((MONTH(DatesS)=$A203)*(OFFSET(DatesS,,INDEX(ColS,MATCH($C203,Param,0)))&gt;=INDEX(SeuilS,MATCH($C203,Param,0))))</f>
        <v>#REF!</v>
      </c>
      <c r="J203" s="804"/>
      <c r="K203" s="760"/>
      <c r="L203" s="32">
        <f t="shared" ref="L203" ca="1" si="1339">SUMPRODUCT((MONTH(DatesD)=$A203)*(OFFSET(DatesD,,INDEX(ColD1,MATCH($C203,Param,0)))&lt;&gt;0))</f>
        <v>3</v>
      </c>
      <c r="M203" s="134">
        <f t="shared" ref="M203" ca="1" si="1340">SUMPRODUCT((MONTH(DatesD)=$A203)*(OFFSET(DatesD,,INDEX(ColD1,MATCH($C203,Param,0)))))</f>
        <v>248</v>
      </c>
      <c r="N203" s="134">
        <f t="shared" ref="N203:N211" ca="1" si="1341">IF(L203=0,0,M203/L203)</f>
        <v>82.666666666666671</v>
      </c>
      <c r="O203" s="134">
        <f t="array" aca="1" ref="O203" ca="1">MIN(IF((MONTH(DatesD)=$A203)*(OFFSET(DatesD,,INDEX(ColD1,MATCH($C203,Param,0))))&gt;0,OFFSET(DatesD,,INDEX(ColD1,MATCH($C203,Param,0)))))</f>
        <v>44</v>
      </c>
      <c r="P203" s="134">
        <f t="array" aca="1" ref="P203" ca="1">MAX(IF((MONTH(DatesD)=$A203)*(OFFSET(DatesD,,INDEX(ColD1,MATCH($C203,Param,0))))&gt;0,OFFSET(DatesD,,INDEX(ColD1,MATCH($C203,Param,0)))))</f>
        <v>150</v>
      </c>
      <c r="Q203" s="759">
        <f t="shared" ref="Q203" ca="1" si="1342">SUMPRODUCT((MONTH(DatesD)=$A203)*(OFFSET(DatesD,,INDEX(ColD1,MATCH($C203,Param,0)))&gt;=INDEX(SeuilD1,MATCH($C203,Param,0))))</f>
        <v>2</v>
      </c>
      <c r="R203" s="32">
        <f t="shared" ref="R203" ca="1" si="1343">SUMPRODUCT((MONTH(DatesD)=$A203)*(OFFSET(DatesD,,INDEX(ColD2,MATCH($C203,Param,0)))&lt;&gt;0))</f>
        <v>3</v>
      </c>
      <c r="S203" s="134">
        <f t="shared" ref="S203" ca="1" si="1344">SUMPRODUCT((MONTH(DatesD)=$A203)*(OFFSET(DatesD,,INDEX(ColD2,MATCH($C203,Param,0)))))</f>
        <v>3.92</v>
      </c>
      <c r="T203" s="134">
        <f t="shared" ref="T203:T211" ca="1" si="1345">IF(R203=0,0,S203/R203)</f>
        <v>1.3066666666666666</v>
      </c>
      <c r="U203" s="134">
        <f t="array" aca="1" ref="U203" ca="1">MIN(IF((MONTH(DatesD)=$A203)*(OFFSET(DatesD,,INDEX(ColD2,MATCH($C203,Param,0))))&gt;0,OFFSET(DatesD,,INDEX(ColD2,MATCH($C203,Param,0)))))</f>
        <v>0.92</v>
      </c>
      <c r="V203" s="134">
        <f t="array" aca="1" ref="V203" ca="1">MAX(IF((MONTH(DatesD)=$A203)*(OFFSET(DatesD,,INDEX(ColD2,MATCH($C203,Param,0))))&gt;0,OFFSET(DatesD,,INDEX(ColD2,MATCH($C203,Param,0)))))</f>
        <v>2</v>
      </c>
      <c r="W203" s="33">
        <f t="shared" ref="W203" ca="1" si="1346">SUMPRODUCT((MONTH(DatesD)=$A203)*(OFFSET(DatesD,,INDEX(ColD2,MATCH($C203,Param,0)))&gt;=INDEX(SeuilD2,MATCH($C203,Param,0))))</f>
        <v>0</v>
      </c>
      <c r="X203" s="817"/>
      <c r="Y203" s="751"/>
      <c r="Z203" s="751"/>
      <c r="AA203" s="751"/>
      <c r="AB203" s="751"/>
      <c r="AC203" s="751"/>
      <c r="AD203" s="752"/>
      <c r="AE203" s="808"/>
      <c r="AF203" s="751"/>
      <c r="AG203" s="751"/>
      <c r="AH203" s="751"/>
      <c r="AI203" s="768"/>
      <c r="AJ203" s="809"/>
      <c r="AK203" s="750"/>
      <c r="AL203" s="751"/>
      <c r="AM203" s="751"/>
      <c r="AN203" s="751"/>
      <c r="AO203" s="768"/>
      <c r="AP203" s="752"/>
      <c r="AQ203" s="85" t="e">
        <f t="shared" ca="1" si="1257"/>
        <v>#REF!</v>
      </c>
    </row>
    <row r="204" spans="1:43" outlineLevel="2" x14ac:dyDescent="0.25">
      <c r="A204" s="18">
        <f t="shared" si="1271"/>
        <v>8</v>
      </c>
      <c r="B204" s="252"/>
      <c r="C204" s="763" t="s">
        <v>64</v>
      </c>
      <c r="D204" s="32" t="e">
        <f t="shared" ref="D204" ca="1" si="1347">SUMPRODUCT((MONTH(DatesS)=$A204)*(OFFSET(DatesS,,INDEX(ColS,MATCH($C204,Param,0)))&lt;&gt;0))</f>
        <v>#REF!</v>
      </c>
      <c r="E204" s="134" t="e">
        <f t="shared" ref="E204" ca="1" si="1348">SUMPRODUCT((MONTH(DatesS)=$A204)*(OFFSET(DatesS,,INDEX(ColS,MATCH($C204,Param,0)))))</f>
        <v>#REF!</v>
      </c>
      <c r="F204" s="134" t="e">
        <f t="shared" ca="1" si="1261"/>
        <v>#REF!</v>
      </c>
      <c r="G204" s="134" t="e">
        <f t="array" aca="1" ref="G204" ca="1">MIN(IF((MONTH(DatesS)=$A204)*(OFFSET(DatesS,,INDEX(ColS,MATCH($C204,Param,0))))&gt;0,OFFSET(DatesS,,INDEX(ColS,MATCH($C204,Param,0)))))</f>
        <v>#REF!</v>
      </c>
      <c r="H204" s="134" t="e">
        <f t="array" aca="1" ref="H204" ca="1">MAX(IF((MONTH(DatesS)=$A204)*(OFFSET(DatesS,,INDEX(ColS,MATCH($C204,Param,0))))&gt;0,OFFSET(DatesS,,INDEX(ColS,MATCH($C204,Param,0)))))</f>
        <v>#REF!</v>
      </c>
      <c r="I204" s="759" t="e">
        <f t="shared" ref="I204" ca="1" si="1349">SUMPRODUCT((MONTH(DatesS)=$A204)*(OFFSET(DatesS,,INDEX(ColS,MATCH($C204,Param,0)))&gt;=INDEX(SeuilS,MATCH($C204,Param,0))))</f>
        <v>#REF!</v>
      </c>
      <c r="J204" s="804"/>
      <c r="K204" s="760"/>
      <c r="L204" s="32">
        <f t="shared" ref="L204" ca="1" si="1350">SUMPRODUCT((MONTH(DatesD)=$A204)*(OFFSET(DatesD,,INDEX(ColD1,MATCH($C204,Param,0)))&lt;&gt;0))</f>
        <v>3</v>
      </c>
      <c r="M204" s="134">
        <f t="shared" ref="M204" ca="1" si="1351">SUMPRODUCT((MONTH(DatesD)=$A204)*(OFFSET(DatesD,,INDEX(ColD1,MATCH($C204,Param,0)))))</f>
        <v>3.2</v>
      </c>
      <c r="N204" s="134">
        <f t="shared" ca="1" si="1341"/>
        <v>1.0666666666666667</v>
      </c>
      <c r="O204" s="134">
        <f t="array" aca="1" ref="O204" ca="1">MIN(IF((MONTH(DatesD)=$A204)*(OFFSET(DatesD,,INDEX(ColD1,MATCH($C204,Param,0))))&gt;0,OFFSET(DatesD,,INDEX(ColD1,MATCH($C204,Param,0)))))</f>
        <v>0.31</v>
      </c>
      <c r="P204" s="134">
        <f t="array" aca="1" ref="P204" ca="1">MAX(IF((MONTH(DatesD)=$A204)*(OFFSET(DatesD,,INDEX(ColD1,MATCH($C204,Param,0))))&gt;0,OFFSET(DatesD,,INDEX(ColD1,MATCH($C204,Param,0)))))</f>
        <v>2.4700000000000002</v>
      </c>
      <c r="Q204" s="759">
        <f t="shared" ref="Q204" ca="1" si="1352">SUMPRODUCT((MONTH(DatesD)=$A204)*(OFFSET(DatesD,,INDEX(ColD1,MATCH($C204,Param,0)))&gt;=INDEX(SeuilD1,MATCH($C204,Param,0))))</f>
        <v>0</v>
      </c>
      <c r="R204" s="32">
        <f t="shared" ref="R204" ca="1" si="1353">SUMPRODUCT((MONTH(DatesD)=$A204)*(OFFSET(DatesD,,INDEX(ColD2,MATCH($C204,Param,0)))&lt;&gt;0))</f>
        <v>3</v>
      </c>
      <c r="S204" s="134">
        <f t="shared" ref="S204" ca="1" si="1354">SUMPRODUCT((MONTH(DatesD)=$A204)*(OFFSET(DatesD,,INDEX(ColD2,MATCH($C204,Param,0)))))</f>
        <v>0.18</v>
      </c>
      <c r="T204" s="134">
        <f t="shared" ca="1" si="1345"/>
        <v>0.06</v>
      </c>
      <c r="U204" s="134">
        <f t="array" aca="1" ref="U204" ca="1">MIN(IF((MONTH(DatesD)=$A204)*(OFFSET(DatesD,,INDEX(ColD2,MATCH($C204,Param,0))))&gt;0,OFFSET(DatesD,,INDEX(ColD2,MATCH($C204,Param,0)))))</f>
        <v>0.06</v>
      </c>
      <c r="V204" s="134">
        <f t="array" aca="1" ref="V204" ca="1">MAX(IF((MONTH(DatesD)=$A204)*(OFFSET(DatesD,,INDEX(ColD2,MATCH($C204,Param,0))))&gt;0,OFFSET(DatesD,,INDEX(ColD2,MATCH($C204,Param,0)))))</f>
        <v>0.06</v>
      </c>
      <c r="W204" s="33">
        <f t="shared" ref="W204" ca="1" si="1355">SUMPRODUCT((MONTH(DatesD)=$A204)*(OFFSET(DatesD,,INDEX(ColD2,MATCH($C204,Param,0)))&gt;=INDEX(SeuilD2,MATCH($C204,Param,0))))</f>
        <v>0</v>
      </c>
      <c r="X204" s="817"/>
      <c r="Y204" s="751"/>
      <c r="Z204" s="751"/>
      <c r="AA204" s="751"/>
      <c r="AB204" s="751"/>
      <c r="AC204" s="751"/>
      <c r="AD204" s="752"/>
      <c r="AE204" s="808"/>
      <c r="AF204" s="751"/>
      <c r="AG204" s="751"/>
      <c r="AH204" s="751"/>
      <c r="AI204" s="768"/>
      <c r="AJ204" s="809"/>
      <c r="AK204" s="750"/>
      <c r="AL204" s="751"/>
      <c r="AM204" s="751"/>
      <c r="AN204" s="751"/>
      <c r="AO204" s="768"/>
      <c r="AP204" s="752"/>
      <c r="AQ204" s="85" t="e">
        <f t="shared" ca="1" si="1257"/>
        <v>#REF!</v>
      </c>
    </row>
    <row r="205" spans="1:43" outlineLevel="2" x14ac:dyDescent="0.25">
      <c r="A205" s="18">
        <f t="shared" si="1271"/>
        <v>8</v>
      </c>
      <c r="B205" s="252"/>
      <c r="C205" s="763" t="s">
        <v>65</v>
      </c>
      <c r="D205" s="32" t="e">
        <f t="shared" ref="D205" ca="1" si="1356">SUMPRODUCT((MONTH(DatesS)=$A205)*(OFFSET(DatesS,,INDEX(ColS,MATCH($C205,Param,0)))&lt;&gt;0))</f>
        <v>#REF!</v>
      </c>
      <c r="E205" s="134" t="e">
        <f t="shared" ref="E205" ca="1" si="1357">SUMPRODUCT((MONTH(DatesS)=$A205)*(OFFSET(DatesS,,INDEX(ColS,MATCH($C205,Param,0)))))</f>
        <v>#REF!</v>
      </c>
      <c r="F205" s="134" t="e">
        <f t="shared" ca="1" si="1261"/>
        <v>#REF!</v>
      </c>
      <c r="G205" s="134" t="e">
        <f t="array" aca="1" ref="G205" ca="1">MIN(IF((MONTH(DatesS)=$A205)*(OFFSET(DatesS,,INDEX(ColS,MATCH($C205,Param,0))))&gt;0,OFFSET(DatesS,,INDEX(ColS,MATCH($C205,Param,0)))))</f>
        <v>#REF!</v>
      </c>
      <c r="H205" s="134" t="e">
        <f t="array" aca="1" ref="H205" ca="1">MAX(IF((MONTH(DatesS)=$A205)*(OFFSET(DatesS,,INDEX(ColS,MATCH($C205,Param,0))))&gt;0,OFFSET(DatesS,,INDEX(ColS,MATCH($C205,Param,0)))))</f>
        <v>#REF!</v>
      </c>
      <c r="I205" s="759" t="e">
        <f t="shared" ref="I205" ca="1" si="1358">SUMPRODUCT((MONTH(DatesS)=$A205)*(OFFSET(DatesS,,INDEX(ColS,MATCH($C205,Param,0)))&gt;=INDEX(SeuilS,MATCH($C205,Param,0))))</f>
        <v>#REF!</v>
      </c>
      <c r="J205" s="804"/>
      <c r="K205" s="760"/>
      <c r="L205" s="32">
        <f t="shared" ref="L205" ca="1" si="1359">SUMPRODUCT((MONTH(DatesD)=$A205)*(OFFSET(DatesD,,INDEX(ColD1,MATCH($C205,Param,0)))&lt;&gt;0))</f>
        <v>20</v>
      </c>
      <c r="M205" s="134">
        <f t="shared" ref="M205" ca="1" si="1360">SUMPRODUCT((MONTH(DatesD)=$A205)*(OFFSET(DatesD,,INDEX(ColD1,MATCH($C205,Param,0)))))</f>
        <v>0.24000000000000007</v>
      </c>
      <c r="N205" s="134">
        <f t="shared" ca="1" si="1341"/>
        <v>1.2000000000000004E-2</v>
      </c>
      <c r="O205" s="134">
        <f t="array" aca="1" ref="O205" ca="1">MIN(IF((MONTH(DatesD)=$A205)*(OFFSET(DatesD,,INDEX(ColD1,MATCH($C205,Param,0))))&gt;0,OFFSET(DatesD,,INDEX(ColD1,MATCH($C205,Param,0)))))</f>
        <v>0.01</v>
      </c>
      <c r="P205" s="134">
        <f t="array" aca="1" ref="P205" ca="1">MAX(IF((MONTH(DatesD)=$A205)*(OFFSET(DatesD,,INDEX(ColD1,MATCH($C205,Param,0))))&gt;0,OFFSET(DatesD,,INDEX(ColD1,MATCH($C205,Param,0)))))</f>
        <v>0.04</v>
      </c>
      <c r="Q205" s="759">
        <f t="shared" ref="Q205" ca="1" si="1361">SUMPRODUCT((MONTH(DatesD)=$A205)*(OFFSET(DatesD,,INDEX(ColD1,MATCH($C205,Param,0)))&gt;=INDEX(SeuilD1,MATCH($C205,Param,0))))</f>
        <v>0</v>
      </c>
      <c r="R205" s="32">
        <f t="shared" ref="R205" ca="1" si="1362">SUMPRODUCT((MONTH(DatesD)=$A205)*(OFFSET(DatesD,,INDEX(ColD2,MATCH($C205,Param,0)))&lt;&gt;0))</f>
        <v>20</v>
      </c>
      <c r="S205" s="134">
        <f t="shared" ref="S205" ca="1" si="1363">SUMPRODUCT((MONTH(DatesD)=$A205)*(OFFSET(DatesD,,INDEX(ColD2,MATCH($C205,Param,0)))))</f>
        <v>0.22</v>
      </c>
      <c r="T205" s="134">
        <f t="shared" ca="1" si="1345"/>
        <v>1.0999999999999999E-2</v>
      </c>
      <c r="U205" s="134">
        <f t="array" aca="1" ref="U205" ca="1">MIN(IF((MONTH(DatesD)=$A205)*(OFFSET(DatesD,,INDEX(ColD2,MATCH($C205,Param,0))))&gt;0,OFFSET(DatesD,,INDEX(ColD2,MATCH($C205,Param,0)))))</f>
        <v>0.01</v>
      </c>
      <c r="V205" s="134">
        <f t="array" aca="1" ref="V205" ca="1">MAX(IF((MONTH(DatesD)=$A205)*(OFFSET(DatesD,,INDEX(ColD2,MATCH($C205,Param,0))))&gt;0,OFFSET(DatesD,,INDEX(ColD2,MATCH($C205,Param,0)))))</f>
        <v>0.02</v>
      </c>
      <c r="W205" s="33">
        <f t="shared" ref="W205" ca="1" si="1364">SUMPRODUCT((MONTH(DatesD)=$A205)*(OFFSET(DatesD,,INDEX(ColD2,MATCH($C205,Param,0)))&gt;=INDEX(SeuilD2,MATCH($C205,Param,0))))</f>
        <v>0</v>
      </c>
      <c r="X205" s="817"/>
      <c r="Y205" s="751"/>
      <c r="Z205" s="751"/>
      <c r="AA205" s="751"/>
      <c r="AB205" s="751"/>
      <c r="AC205" s="751"/>
      <c r="AD205" s="752"/>
      <c r="AE205" s="808"/>
      <c r="AF205" s="751"/>
      <c r="AG205" s="751"/>
      <c r="AH205" s="751"/>
      <c r="AI205" s="768"/>
      <c r="AJ205" s="809"/>
      <c r="AK205" s="750"/>
      <c r="AL205" s="751"/>
      <c r="AM205" s="751"/>
      <c r="AN205" s="751"/>
      <c r="AO205" s="768"/>
      <c r="AP205" s="752"/>
      <c r="AQ205" s="85" t="e">
        <f t="shared" ca="1" si="1257"/>
        <v>#REF!</v>
      </c>
    </row>
    <row r="206" spans="1:43" outlineLevel="2" x14ac:dyDescent="0.25">
      <c r="A206" s="18">
        <f t="shared" si="1271"/>
        <v>8</v>
      </c>
      <c r="B206" s="252"/>
      <c r="C206" s="763" t="s">
        <v>24</v>
      </c>
      <c r="D206" s="32" t="e">
        <f t="shared" ref="D206" ca="1" si="1365">SUMPRODUCT((MONTH(DatesS)=$A206)*(OFFSET(DatesS,,INDEX(ColS,MATCH($C206,Param,0)))&lt;&gt;0))</f>
        <v>#REF!</v>
      </c>
      <c r="E206" s="134" t="e">
        <f t="shared" ref="E206" ca="1" si="1366">SUMPRODUCT((MONTH(DatesS)=$A206)*(OFFSET(DatesS,,INDEX(ColS,MATCH($C206,Param,0)))))</f>
        <v>#REF!</v>
      </c>
      <c r="F206" s="134" t="e">
        <f t="shared" ca="1" si="1261"/>
        <v>#REF!</v>
      </c>
      <c r="G206" s="134" t="e">
        <f t="array" aca="1" ref="G206" ca="1">MIN(IF((MONTH(DatesS)=$A206)*(OFFSET(DatesS,,INDEX(ColS,MATCH($C206,Param,0))))&gt;0,OFFSET(DatesS,,INDEX(ColS,MATCH($C206,Param,0)))))</f>
        <v>#REF!</v>
      </c>
      <c r="H206" s="134" t="e">
        <f t="array" aca="1" ref="H206" ca="1">MAX(IF((MONTH(DatesS)=$A206)*(OFFSET(DatesS,,INDEX(ColS,MATCH($C206,Param,0))))&gt;0,OFFSET(DatesS,,INDEX(ColS,MATCH($C206,Param,0)))))</f>
        <v>#REF!</v>
      </c>
      <c r="I206" s="759" t="e">
        <f t="shared" ref="I206" ca="1" si="1367">SUMPRODUCT((MONTH(DatesS)=$A206)*(OFFSET(DatesS,,INDEX(ColS,MATCH($C206,Param,0)))&gt;=INDEX(SeuilS,MATCH($C206,Param,0))))</f>
        <v>#REF!</v>
      </c>
      <c r="J206" s="804"/>
      <c r="K206" s="760"/>
      <c r="L206" s="32">
        <f t="shared" ref="L206" ca="1" si="1368">SUMPRODUCT((MONTH(DatesD)=$A206)*(OFFSET(DatesD,,INDEX(ColD1,MATCH($C206,Param,0)))&lt;&gt;0))</f>
        <v>3</v>
      </c>
      <c r="M206" s="134">
        <f t="shared" ref="M206" ca="1" si="1369">SUMPRODUCT((MONTH(DatesD)=$A206)*(OFFSET(DatesD,,INDEX(ColD1,MATCH($C206,Param,0)))))</f>
        <v>1.6930000000000001</v>
      </c>
      <c r="N206" s="134">
        <f t="shared" ca="1" si="1341"/>
        <v>0.56433333333333335</v>
      </c>
      <c r="O206" s="134">
        <f t="array" aca="1" ref="O206" ca="1">MIN(IF((MONTH(DatesD)=$A206)*(OFFSET(DatesD,,INDEX(ColD1,MATCH($C206,Param,0))))&gt;0,OFFSET(DatesD,,INDEX(ColD1,MATCH($C206,Param,0)))))</f>
        <v>0.33600000000000002</v>
      </c>
      <c r="P206" s="134">
        <f t="array" aca="1" ref="P206" ca="1">MAX(IF((MONTH(DatesD)=$A206)*(OFFSET(DatesD,,INDEX(ColD1,MATCH($C206,Param,0))))&gt;0,OFFSET(DatesD,,INDEX(ColD1,MATCH($C206,Param,0)))))</f>
        <v>0.9</v>
      </c>
      <c r="Q206" s="759">
        <f t="shared" ref="Q206" ca="1" si="1370">SUMPRODUCT((MONTH(DatesD)=$A206)*(OFFSET(DatesD,,INDEX(ColD1,MATCH($C206,Param,0)))&gt;=INDEX(SeuilD1,MATCH($C206,Param,0))))</f>
        <v>0</v>
      </c>
      <c r="R206" s="32">
        <f t="shared" ref="R206" ca="1" si="1371">SUMPRODUCT((MONTH(DatesD)=$A206)*(OFFSET(DatesD,,INDEX(ColD2,MATCH($C206,Param,0)))&lt;&gt;0))</f>
        <v>3</v>
      </c>
      <c r="S206" s="134">
        <f t="shared" ref="S206" ca="1" si="1372">SUMPRODUCT((MONTH(DatesD)=$A206)*(OFFSET(DatesD,,INDEX(ColD2,MATCH($C206,Param,0)))))</f>
        <v>0.09</v>
      </c>
      <c r="T206" s="134">
        <f t="shared" ca="1" si="1345"/>
        <v>0.03</v>
      </c>
      <c r="U206" s="134">
        <f t="array" aca="1" ref="U206" ca="1">MIN(IF((MONTH(DatesD)=$A206)*(OFFSET(DatesD,,INDEX(ColD2,MATCH($C206,Param,0))))&gt;0,OFFSET(DatesD,,INDEX(ColD2,MATCH($C206,Param,0)))))</f>
        <v>0.03</v>
      </c>
      <c r="V206" s="134">
        <f t="array" aca="1" ref="V206" ca="1">MAX(IF((MONTH(DatesD)=$A206)*(OFFSET(DatesD,,INDEX(ColD2,MATCH($C206,Param,0))))&gt;0,OFFSET(DatesD,,INDEX(ColD2,MATCH($C206,Param,0)))))</f>
        <v>0.03</v>
      </c>
      <c r="W206" s="33">
        <f t="shared" ref="W206" ca="1" si="1373">SUMPRODUCT((MONTH(DatesD)=$A206)*(OFFSET(DatesD,,INDEX(ColD2,MATCH($C206,Param,0)))&gt;=INDEX(SeuilD2,MATCH($C206,Param,0))))</f>
        <v>0</v>
      </c>
      <c r="X206" s="817"/>
      <c r="Y206" s="751"/>
      <c r="Z206" s="751"/>
      <c r="AA206" s="751"/>
      <c r="AB206" s="751"/>
      <c r="AC206" s="751"/>
      <c r="AD206" s="752"/>
      <c r="AE206" s="808"/>
      <c r="AF206" s="751"/>
      <c r="AG206" s="751"/>
      <c r="AH206" s="751"/>
      <c r="AI206" s="768"/>
      <c r="AJ206" s="809"/>
      <c r="AK206" s="750"/>
      <c r="AL206" s="751"/>
      <c r="AM206" s="751"/>
      <c r="AN206" s="751"/>
      <c r="AO206" s="768"/>
      <c r="AP206" s="752"/>
      <c r="AQ206" s="85" t="e">
        <f t="shared" ca="1" si="1257"/>
        <v>#REF!</v>
      </c>
    </row>
    <row r="207" spans="1:43" outlineLevel="2" x14ac:dyDescent="0.25">
      <c r="A207" s="18">
        <f t="shared" si="1271"/>
        <v>8</v>
      </c>
      <c r="B207" s="252"/>
      <c r="C207" s="763" t="s">
        <v>20</v>
      </c>
      <c r="D207" s="32" t="e">
        <f t="shared" ref="D207" ca="1" si="1374">SUMPRODUCT((MONTH(DatesS)=$A207)*(OFFSET(DatesS,,INDEX(ColS,MATCH($C207,Param,0)))&lt;&gt;0))</f>
        <v>#REF!</v>
      </c>
      <c r="E207" s="134" t="e">
        <f t="shared" ref="E207" ca="1" si="1375">SUMPRODUCT((MONTH(DatesS)=$A207)*(OFFSET(DatesS,,INDEX(ColS,MATCH($C207,Param,0)))))</f>
        <v>#REF!</v>
      </c>
      <c r="F207" s="134" t="e">
        <f t="shared" ca="1" si="1261"/>
        <v>#REF!</v>
      </c>
      <c r="G207" s="134" t="e">
        <f t="array" aca="1" ref="G207" ca="1">MIN(IF((MONTH(DatesS)=$A207)*(OFFSET(DatesS,,INDEX(ColS,MATCH($C207,Param,0))))&gt;0,OFFSET(DatesS,,INDEX(ColS,MATCH($C207,Param,0)))))</f>
        <v>#REF!</v>
      </c>
      <c r="H207" s="134" t="e">
        <f t="array" aca="1" ref="H207" ca="1">MAX(IF((MONTH(DatesS)=$A207)*(OFFSET(DatesS,,INDEX(ColS,MATCH($C207,Param,0))))&gt;0,OFFSET(DatesS,,INDEX(ColS,MATCH($C207,Param,0)))))</f>
        <v>#REF!</v>
      </c>
      <c r="I207" s="759" t="e">
        <f t="shared" ref="I207" ca="1" si="1376">SUMPRODUCT((MONTH(DatesS)=$A207)*(OFFSET(DatesS,,INDEX(ColS,MATCH($C207,Param,0)))&gt;=INDEX(SeuilS,MATCH($C207,Param,0))))</f>
        <v>#REF!</v>
      </c>
      <c r="J207" s="804"/>
      <c r="K207" s="760"/>
      <c r="L207" s="32">
        <f t="shared" ref="L207" ca="1" si="1377">SUMPRODUCT((MONTH(DatesD)=$A207)*(OFFSET(DatesD,,INDEX(ColD1,MATCH($C207,Param,0)))&lt;&gt;0))</f>
        <v>3</v>
      </c>
      <c r="M207" s="134">
        <f t="shared" ref="M207" ca="1" si="1378">SUMPRODUCT((MONTH(DatesD)=$A207)*(OFFSET(DatesD,,INDEX(ColD1,MATCH($C207,Param,0)))))</f>
        <v>544.51</v>
      </c>
      <c r="N207" s="134">
        <f t="shared" ca="1" si="1341"/>
        <v>181.50333333333333</v>
      </c>
      <c r="O207" s="134">
        <f t="array" aca="1" ref="O207" ca="1">MIN(IF((MONTH(DatesD)=$A207)*(OFFSET(DatesD,,INDEX(ColD1,MATCH($C207,Param,0))))&gt;0,OFFSET(DatesD,,INDEX(ColD1,MATCH($C207,Param,0)))))</f>
        <v>90.24</v>
      </c>
      <c r="P207" s="134">
        <f t="array" aca="1" ref="P207" ca="1">MAX(IF((MONTH(DatesD)=$A207)*(OFFSET(DatesD,,INDEX(ColD1,MATCH($C207,Param,0))))&gt;0,OFFSET(DatesD,,INDEX(ColD1,MATCH($C207,Param,0)))))</f>
        <v>350</v>
      </c>
      <c r="Q207" s="759">
        <f t="shared" ref="Q207" ca="1" si="1379">SUMPRODUCT((MONTH(DatesD)=$A207)*(OFFSET(DatesD,,INDEX(ColD1,MATCH($C207,Param,0)))&gt;=INDEX(SeuilD1,MATCH($C207,Param,0))))</f>
        <v>3</v>
      </c>
      <c r="R207" s="32">
        <f t="shared" ref="R207" ca="1" si="1380">SUMPRODUCT((MONTH(DatesD)=$A207)*(OFFSET(DatesD,,INDEX(ColD2,MATCH($C207,Param,0)))&lt;&gt;0))</f>
        <v>3</v>
      </c>
      <c r="S207" s="134">
        <f t="shared" ref="S207" ca="1" si="1381">SUMPRODUCT((MONTH(DatesD)=$A207)*(OFFSET(DatesD,,INDEX(ColD2,MATCH($C207,Param,0)))))</f>
        <v>2.1880000000000002</v>
      </c>
      <c r="T207" s="134">
        <f t="shared" ca="1" si="1345"/>
        <v>0.72933333333333339</v>
      </c>
      <c r="U207" s="134">
        <f t="array" aca="1" ref="U207" ca="1">MIN(IF((MONTH(DatesD)=$A207)*(OFFSET(DatesD,,INDEX(ColD2,MATCH($C207,Param,0))))&gt;0,OFFSET(DatesD,,INDEX(ColD2,MATCH($C207,Param,0)))))</f>
        <v>0.5</v>
      </c>
      <c r="V207" s="134">
        <f t="array" aca="1" ref="V207" ca="1">MAX(IF((MONTH(DatesD)=$A207)*(OFFSET(DatesD,,INDEX(ColD2,MATCH($C207,Param,0))))&gt;0,OFFSET(DatesD,,INDEX(ColD2,MATCH($C207,Param,0)))))</f>
        <v>1.1180000000000001</v>
      </c>
      <c r="W207" s="33">
        <f t="shared" ref="W207" ca="1" si="1382">SUMPRODUCT((MONTH(DatesD)=$A207)*(OFFSET(DatesD,,INDEX(ColD2,MATCH($C207,Param,0)))&gt;=INDEX(SeuilD2,MATCH($C207,Param,0))))</f>
        <v>0</v>
      </c>
      <c r="X207" s="817"/>
      <c r="Y207" s="751"/>
      <c r="Z207" s="751"/>
      <c r="AA207" s="751"/>
      <c r="AB207" s="751"/>
      <c r="AC207" s="751"/>
      <c r="AD207" s="752"/>
      <c r="AE207" s="808"/>
      <c r="AF207" s="751"/>
      <c r="AG207" s="751"/>
      <c r="AH207" s="751"/>
      <c r="AI207" s="768"/>
      <c r="AJ207" s="809"/>
      <c r="AK207" s="750"/>
      <c r="AL207" s="751"/>
      <c r="AM207" s="751"/>
      <c r="AN207" s="751"/>
      <c r="AO207" s="768"/>
      <c r="AP207" s="752"/>
      <c r="AQ207" s="85" t="e">
        <f t="shared" ca="1" si="1257"/>
        <v>#REF!</v>
      </c>
    </row>
    <row r="208" spans="1:43" outlineLevel="2" x14ac:dyDescent="0.25">
      <c r="A208" s="18">
        <f t="shared" si="1271"/>
        <v>8</v>
      </c>
      <c r="B208" s="252"/>
      <c r="C208" s="763" t="s">
        <v>23</v>
      </c>
      <c r="D208" s="32" t="e">
        <f t="shared" ref="D208" ca="1" si="1383">SUMPRODUCT((MONTH(DatesS)=$A208)*(OFFSET(DatesS,,INDEX(ColS,MATCH($C208,Param,0)))&lt;&gt;0))</f>
        <v>#REF!</v>
      </c>
      <c r="E208" s="134" t="e">
        <f t="shared" ref="E208" ca="1" si="1384">SUMPRODUCT((MONTH(DatesS)=$A208)*(OFFSET(DatesS,,INDEX(ColS,MATCH($C208,Param,0)))))</f>
        <v>#REF!</v>
      </c>
      <c r="F208" s="134" t="e">
        <f t="shared" ca="1" si="1261"/>
        <v>#REF!</v>
      </c>
      <c r="G208" s="134" t="e">
        <f t="array" aca="1" ref="G208" ca="1">MIN(IF((MONTH(DatesS)=$A208)*(OFFSET(DatesS,,INDEX(ColS,MATCH($C208,Param,0))))&gt;0,OFFSET(DatesS,,INDEX(ColS,MATCH($C208,Param,0)))))</f>
        <v>#REF!</v>
      </c>
      <c r="H208" s="134" t="e">
        <f t="array" aca="1" ref="H208" ca="1">MAX(IF((MONTH(DatesS)=$A208)*(OFFSET(DatesS,,INDEX(ColS,MATCH($C208,Param,0))))&gt;0,OFFSET(DatesS,,INDEX(ColS,MATCH($C208,Param,0)))))</f>
        <v>#REF!</v>
      </c>
      <c r="I208" s="759" t="e">
        <f t="shared" ref="I208" ca="1" si="1385">SUMPRODUCT((MONTH(DatesS)=$A208)*(OFFSET(DatesS,,INDEX(ColS,MATCH($C208,Param,0)))&gt;=INDEX(SeuilS,MATCH($C208,Param,0))))</f>
        <v>#REF!</v>
      </c>
      <c r="J208" s="804"/>
      <c r="K208" s="760"/>
      <c r="L208" s="32">
        <f t="shared" ref="L208" ca="1" si="1386">SUMPRODUCT((MONTH(DatesD)=$A208)*(OFFSET(DatesD,,INDEX(ColD1,MATCH($C208,Param,0)))&lt;&gt;0))</f>
        <v>3</v>
      </c>
      <c r="M208" s="134">
        <f t="shared" ref="M208" ca="1" si="1387">SUMPRODUCT((MONTH(DatesD)=$A208)*(OFFSET(DatesD,,INDEX(ColD1,MATCH($C208,Param,0)))))</f>
        <v>39.409999999999997</v>
      </c>
      <c r="N208" s="134">
        <f t="shared" ca="1" si="1341"/>
        <v>13.136666666666665</v>
      </c>
      <c r="O208" s="134">
        <f t="array" aca="1" ref="O208" ca="1">MIN(IF((MONTH(DatesD)=$A208)*(OFFSET(DatesD,,INDEX(ColD1,MATCH($C208,Param,0))))&gt;0,OFFSET(DatesD,,INDEX(ColD1,MATCH($C208,Param,0)))))</f>
        <v>7.38</v>
      </c>
      <c r="P208" s="134">
        <f t="array" aca="1" ref="P208" ca="1">MAX(IF((MONTH(DatesD)=$A208)*(OFFSET(DatesD,,INDEX(ColD1,MATCH($C208,Param,0))))&gt;0,OFFSET(DatesD,,INDEX(ColD1,MATCH($C208,Param,0)))))</f>
        <v>19.97</v>
      </c>
      <c r="Q208" s="759">
        <f t="shared" ref="Q208" ca="1" si="1388">SUMPRODUCT((MONTH(DatesD)=$A208)*(OFFSET(DatesD,,INDEX(ColD1,MATCH($C208,Param,0)))&gt;=INDEX(SeuilD1,MATCH($C208,Param,0))))</f>
        <v>0</v>
      </c>
      <c r="R208" s="32">
        <f t="shared" ref="R208" ca="1" si="1389">SUMPRODUCT((MONTH(DatesD)=$A208)*(OFFSET(DatesD,,INDEX(ColD2,MATCH($C208,Param,0)))&lt;&gt;0))</f>
        <v>3</v>
      </c>
      <c r="S208" s="134">
        <f t="shared" ref="S208" ca="1" si="1390">SUMPRODUCT((MONTH(DatesD)=$A208)*(OFFSET(DatesD,,INDEX(ColD2,MATCH($C208,Param,0)))))</f>
        <v>0.41600000000000004</v>
      </c>
      <c r="T208" s="134">
        <f t="shared" ca="1" si="1345"/>
        <v>0.13866666666666669</v>
      </c>
      <c r="U208" s="134">
        <f t="array" aca="1" ref="U208" ca="1">MIN(IF((MONTH(DatesD)=$A208)*(OFFSET(DatesD,,INDEX(ColD2,MATCH($C208,Param,0))))&gt;0,OFFSET(DatesD,,INDEX(ColD2,MATCH($C208,Param,0)))))</f>
        <v>8.9700000000000002E-2</v>
      </c>
      <c r="V208" s="134">
        <f t="array" aca="1" ref="V208" ca="1">MAX(IF((MONTH(DatesD)=$A208)*(OFFSET(DatesD,,INDEX(ColD2,MATCH($C208,Param,0))))&gt;0,OFFSET(DatesD,,INDEX(ColD2,MATCH($C208,Param,0)))))</f>
        <v>0.183</v>
      </c>
      <c r="W208" s="33">
        <f t="shared" ref="W208" ca="1" si="1391">SUMPRODUCT((MONTH(DatesD)=$A208)*(OFFSET(DatesD,,INDEX(ColD2,MATCH($C208,Param,0)))&gt;=INDEX(SeuilD2,MATCH($C208,Param,0))))</f>
        <v>0</v>
      </c>
      <c r="X208" s="817"/>
      <c r="Y208" s="751"/>
      <c r="Z208" s="751"/>
      <c r="AA208" s="751"/>
      <c r="AB208" s="751"/>
      <c r="AC208" s="751"/>
      <c r="AD208" s="752"/>
      <c r="AE208" s="808"/>
      <c r="AF208" s="751"/>
      <c r="AG208" s="751"/>
      <c r="AH208" s="751"/>
      <c r="AI208" s="768"/>
      <c r="AJ208" s="809"/>
      <c r="AK208" s="750"/>
      <c r="AL208" s="751"/>
      <c r="AM208" s="751"/>
      <c r="AN208" s="751"/>
      <c r="AO208" s="768"/>
      <c r="AP208" s="752"/>
      <c r="AQ208" s="85" t="e">
        <f t="shared" ca="1" si="1257"/>
        <v>#REF!</v>
      </c>
    </row>
    <row r="209" spans="1:43" outlineLevel="2" x14ac:dyDescent="0.25">
      <c r="A209" s="18">
        <f t="shared" si="1271"/>
        <v>8</v>
      </c>
      <c r="B209" s="252"/>
      <c r="C209" s="763" t="s">
        <v>21</v>
      </c>
      <c r="D209" s="32" t="e">
        <f t="shared" ref="D209" ca="1" si="1392">SUMPRODUCT((MONTH(DatesS)=$A209)*(OFFSET(DatesS,,INDEX(ColS,MATCH($C209,Param,0)))&lt;&gt;0))</f>
        <v>#REF!</v>
      </c>
      <c r="E209" s="134" t="e">
        <f t="shared" ref="E209" ca="1" si="1393">SUMPRODUCT((MONTH(DatesS)=$A209)*(OFFSET(DatesS,,INDEX(ColS,MATCH($C209,Param,0)))))</f>
        <v>#REF!</v>
      </c>
      <c r="F209" s="134" t="e">
        <f t="shared" ca="1" si="1261"/>
        <v>#REF!</v>
      </c>
      <c r="G209" s="134" t="e">
        <f t="array" aca="1" ref="G209" ca="1">MIN(IF((MONTH(DatesS)=$A209)*(OFFSET(DatesS,,INDEX(ColS,MATCH($C209,Param,0))))&gt;0,OFFSET(DatesS,,INDEX(ColS,MATCH($C209,Param,0)))))</f>
        <v>#REF!</v>
      </c>
      <c r="H209" s="134" t="e">
        <f t="array" aca="1" ref="H209" ca="1">MAX(IF((MONTH(DatesS)=$A209)*(OFFSET(DatesS,,INDEX(ColS,MATCH($C209,Param,0))))&gt;0,OFFSET(DatesS,,INDEX(ColS,MATCH($C209,Param,0)))))</f>
        <v>#REF!</v>
      </c>
      <c r="I209" s="759" t="e">
        <f t="shared" ref="I209" ca="1" si="1394">SUMPRODUCT((MONTH(DatesS)=$A209)*(OFFSET(DatesS,,INDEX(ColS,MATCH($C209,Param,0)))&gt;=INDEX(SeuilS,MATCH($C209,Param,0))))</f>
        <v>#REF!</v>
      </c>
      <c r="J209" s="804"/>
      <c r="K209" s="760"/>
      <c r="L209" s="32">
        <f t="shared" ref="L209" ca="1" si="1395">SUMPRODUCT((MONTH(DatesD)=$A209)*(OFFSET(DatesD,,INDEX(ColD1,MATCH($C209,Param,0)))&lt;&gt;0))</f>
        <v>3</v>
      </c>
      <c r="M209" s="134">
        <f t="shared" ref="M209" ca="1" si="1396">SUMPRODUCT((MONTH(DatesD)=$A209)*(OFFSET(DatesD,,INDEX(ColD1,MATCH($C209,Param,0)))))</f>
        <v>2.7160000000000002</v>
      </c>
      <c r="N209" s="134">
        <f t="shared" ca="1" si="1341"/>
        <v>0.90533333333333343</v>
      </c>
      <c r="O209" s="134">
        <f t="array" aca="1" ref="O209" ca="1">MIN(IF((MONTH(DatesD)=$A209)*(OFFSET(DatesD,,INDEX(ColD1,MATCH($C209,Param,0))))&gt;0,OFFSET(DatesD,,INDEX(ColD1,MATCH($C209,Param,0)))))</f>
        <v>0.47599999999999998</v>
      </c>
      <c r="P209" s="134">
        <f t="array" aca="1" ref="P209" ca="1">MAX(IF((MONTH(DatesD)=$A209)*(OFFSET(DatesD,,INDEX(ColD1,MATCH($C209,Param,0))))&gt;0,OFFSET(DatesD,,INDEX(ColD1,MATCH($C209,Param,0)))))</f>
        <v>1.73</v>
      </c>
      <c r="Q209" s="759">
        <f t="shared" ref="Q209" ca="1" si="1397">SUMPRODUCT((MONTH(DatesD)=$A209)*(OFFSET(DatesD,,INDEX(ColD1,MATCH($C209,Param,0)))&gt;=INDEX(SeuilD1,MATCH($C209,Param,0))))</f>
        <v>0</v>
      </c>
      <c r="R209" s="32">
        <f t="shared" ref="R209" ca="1" si="1398">SUMPRODUCT((MONTH(DatesD)=$A209)*(OFFSET(DatesD,,INDEX(ColD2,MATCH($C209,Param,0)))&lt;&gt;0))</f>
        <v>3</v>
      </c>
      <c r="S209" s="134">
        <f t="shared" ref="S209" ca="1" si="1399">SUMPRODUCT((MONTH(DatesD)=$A209)*(OFFSET(DatesD,,INDEX(ColD2,MATCH($C209,Param,0)))))</f>
        <v>0.45799999999999996</v>
      </c>
      <c r="T209" s="134">
        <f t="shared" ca="1" si="1345"/>
        <v>0.15266666666666664</v>
      </c>
      <c r="U209" s="134">
        <f t="array" aca="1" ref="U209" ca="1">MIN(IF((MONTH(DatesD)=$A209)*(OFFSET(DatesD,,INDEX(ColD2,MATCH($C209,Param,0))))&gt;0,OFFSET(DatesD,,INDEX(ColD2,MATCH($C209,Param,0)))))</f>
        <v>0.14599999999999999</v>
      </c>
      <c r="V209" s="134">
        <f t="array" aca="1" ref="V209" ca="1">MAX(IF((MONTH(DatesD)=$A209)*(OFFSET(DatesD,,INDEX(ColD2,MATCH($C209,Param,0))))&gt;0,OFFSET(DatesD,,INDEX(ColD2,MATCH($C209,Param,0)))))</f>
        <v>0.16200000000000001</v>
      </c>
      <c r="W209" s="33">
        <f t="shared" ref="W209" ca="1" si="1400">SUMPRODUCT((MONTH(DatesD)=$A209)*(OFFSET(DatesD,,INDEX(ColD2,MATCH($C209,Param,0)))&gt;=INDEX(SeuilD2,MATCH($C209,Param,0))))</f>
        <v>0</v>
      </c>
      <c r="X209" s="817"/>
      <c r="Y209" s="751"/>
      <c r="Z209" s="751"/>
      <c r="AA209" s="751"/>
      <c r="AB209" s="751"/>
      <c r="AC209" s="751"/>
      <c r="AD209" s="752"/>
      <c r="AE209" s="808"/>
      <c r="AF209" s="751"/>
      <c r="AG209" s="751"/>
      <c r="AH209" s="751"/>
      <c r="AI209" s="768"/>
      <c r="AJ209" s="809"/>
      <c r="AK209" s="750"/>
      <c r="AL209" s="751"/>
      <c r="AM209" s="751"/>
      <c r="AN209" s="751"/>
      <c r="AO209" s="768"/>
      <c r="AP209" s="752"/>
      <c r="AQ209" s="85" t="e">
        <f t="shared" ca="1" si="1257"/>
        <v>#REF!</v>
      </c>
    </row>
    <row r="210" spans="1:43" outlineLevel="2" x14ac:dyDescent="0.25">
      <c r="A210" s="18">
        <f t="shared" si="1271"/>
        <v>8</v>
      </c>
      <c r="B210" s="252"/>
      <c r="C210" s="763" t="s">
        <v>25</v>
      </c>
      <c r="D210" s="32" t="e">
        <f t="shared" ref="D210" ca="1" si="1401">SUMPRODUCT((MONTH(DatesS)=$A210)*(OFFSET(DatesS,,INDEX(ColS,MATCH($C210,Param,0)))&lt;&gt;0))</f>
        <v>#REF!</v>
      </c>
      <c r="E210" s="134" t="e">
        <f t="shared" ref="E210" ca="1" si="1402">SUMPRODUCT((MONTH(DatesS)=$A210)*(OFFSET(DatesS,,INDEX(ColS,MATCH($C210,Param,0)))))</f>
        <v>#REF!</v>
      </c>
      <c r="F210" s="134" t="e">
        <f t="shared" ca="1" si="1261"/>
        <v>#REF!</v>
      </c>
      <c r="G210" s="134" t="e">
        <f t="array" aca="1" ref="G210" ca="1">MIN(IF((MONTH(DatesS)=$A210)*(OFFSET(DatesS,,INDEX(ColS,MATCH($C210,Param,0))))&gt;0,OFFSET(DatesS,,INDEX(ColS,MATCH($C210,Param,0)))))</f>
        <v>#REF!</v>
      </c>
      <c r="H210" s="134" t="e">
        <f t="array" aca="1" ref="H210" ca="1">MAX(IF((MONTH(DatesS)=$A210)*(OFFSET(DatesS,,INDEX(ColS,MATCH($C210,Param,0))))&gt;0,OFFSET(DatesS,,INDEX(ColS,MATCH($C210,Param,0)))))</f>
        <v>#REF!</v>
      </c>
      <c r="I210" s="759" t="e">
        <f t="shared" ref="I210" ca="1" si="1403">SUMPRODUCT((MONTH(DatesS)=$A210)*(OFFSET(DatesS,,INDEX(ColS,MATCH($C210,Param,0)))&gt;=INDEX(SeuilS,MATCH($C210,Param,0))))</f>
        <v>#REF!</v>
      </c>
      <c r="J210" s="804"/>
      <c r="K210" s="760"/>
      <c r="L210" s="32">
        <f t="shared" ref="L210" ca="1" si="1404">SUMPRODUCT((MONTH(DatesD)=$A210)*(OFFSET(DatesD,,INDEX(ColD1,MATCH($C210,Param,0)))&lt;&gt;0))</f>
        <v>3</v>
      </c>
      <c r="M210" s="134">
        <f t="shared" ref="M210" ca="1" si="1405">SUMPRODUCT((MONTH(DatesD)=$A210)*(OFFSET(DatesD,,INDEX(ColD1,MATCH($C210,Param,0)))))</f>
        <v>0.18</v>
      </c>
      <c r="N210" s="134">
        <f t="shared" ca="1" si="1341"/>
        <v>0.06</v>
      </c>
      <c r="O210" s="134">
        <f t="array" aca="1" ref="O210" ca="1">MIN(IF((MONTH(DatesD)=$A210)*(OFFSET(DatesD,,INDEX(ColD1,MATCH($C210,Param,0))))&gt;0,OFFSET(DatesD,,INDEX(ColD1,MATCH($C210,Param,0)))))</f>
        <v>0.06</v>
      </c>
      <c r="P210" s="134">
        <f t="array" aca="1" ref="P210" ca="1">MAX(IF((MONTH(DatesD)=$A210)*(OFFSET(DatesD,,INDEX(ColD1,MATCH($C210,Param,0))))&gt;0,OFFSET(DatesD,,INDEX(ColD1,MATCH($C210,Param,0)))))</f>
        <v>0.06</v>
      </c>
      <c r="Q210" s="759">
        <f t="shared" ref="Q210" ca="1" si="1406">SUMPRODUCT((MONTH(DatesD)=$A210)*(OFFSET(DatesD,,INDEX(ColD1,MATCH($C210,Param,0)))&gt;=INDEX(SeuilD1,MATCH($C210,Param,0))))</f>
        <v>0</v>
      </c>
      <c r="R210" s="32">
        <f t="shared" ref="R210" ca="1" si="1407">SUMPRODUCT((MONTH(DatesD)=$A210)*(OFFSET(DatesD,,INDEX(ColD2,MATCH($C210,Param,0)))&lt;&gt;0))</f>
        <v>3</v>
      </c>
      <c r="S210" s="134">
        <f t="shared" ref="S210" ca="1" si="1408">SUMPRODUCT((MONTH(DatesD)=$A210)*(OFFSET(DatesD,,INDEX(ColD2,MATCH($C210,Param,0)))))</f>
        <v>0.18</v>
      </c>
      <c r="T210" s="134">
        <f t="shared" ca="1" si="1345"/>
        <v>0.06</v>
      </c>
      <c r="U210" s="134">
        <f t="array" aca="1" ref="U210" ca="1">MIN(IF((MONTH(DatesD)=$A210)*(OFFSET(DatesD,,INDEX(ColD2,MATCH($C210,Param,0))))&gt;0,OFFSET(DatesD,,INDEX(ColD2,MATCH($C210,Param,0)))))</f>
        <v>0.06</v>
      </c>
      <c r="V210" s="134">
        <f t="array" aca="1" ref="V210" ca="1">MAX(IF((MONTH(DatesD)=$A210)*(OFFSET(DatesD,,INDEX(ColD2,MATCH($C210,Param,0))))&gt;0,OFFSET(DatesD,,INDEX(ColD2,MATCH($C210,Param,0)))))</f>
        <v>0.06</v>
      </c>
      <c r="W210" s="33">
        <f t="shared" ref="W210" ca="1" si="1409">SUMPRODUCT((MONTH(DatesD)=$A210)*(OFFSET(DatesD,,INDEX(ColD2,MATCH($C210,Param,0)))&gt;=INDEX(SeuilD2,MATCH($C210,Param,0))))</f>
        <v>0</v>
      </c>
      <c r="X210" s="817"/>
      <c r="Y210" s="751"/>
      <c r="Z210" s="751"/>
      <c r="AA210" s="751"/>
      <c r="AB210" s="751"/>
      <c r="AC210" s="751"/>
      <c r="AD210" s="752"/>
      <c r="AE210" s="808"/>
      <c r="AF210" s="751"/>
      <c r="AG210" s="751"/>
      <c r="AH210" s="751"/>
      <c r="AI210" s="768"/>
      <c r="AJ210" s="809"/>
      <c r="AK210" s="750"/>
      <c r="AL210" s="751"/>
      <c r="AM210" s="751"/>
      <c r="AN210" s="751"/>
      <c r="AO210" s="768"/>
      <c r="AP210" s="752"/>
      <c r="AQ210" s="85" t="e">
        <f t="shared" ca="1" si="1257"/>
        <v>#REF!</v>
      </c>
    </row>
    <row r="211" spans="1:43" outlineLevel="2" x14ac:dyDescent="0.25">
      <c r="A211" s="18">
        <f t="shared" si="1271"/>
        <v>8</v>
      </c>
      <c r="B211" s="252"/>
      <c r="C211" s="763" t="s">
        <v>22</v>
      </c>
      <c r="D211" s="47" t="e">
        <f t="shared" ref="D211" ca="1" si="1410">SUMPRODUCT((MONTH(DatesS)=$A211)*(OFFSET(DatesS,,INDEX(ColS,MATCH($C211,Param,0)))&lt;&gt;0))</f>
        <v>#REF!</v>
      </c>
      <c r="E211" s="135" t="e">
        <f t="shared" ref="E211" ca="1" si="1411">SUMPRODUCT((MONTH(DatesS)=$A211)*(OFFSET(DatesS,,INDEX(ColS,MATCH($C211,Param,0)))))</f>
        <v>#REF!</v>
      </c>
      <c r="F211" s="135" t="e">
        <f t="shared" ca="1" si="1261"/>
        <v>#REF!</v>
      </c>
      <c r="G211" s="135" t="e">
        <f t="array" aca="1" ref="G211" ca="1">MIN(IF((MONTH(DatesS)=$A211)*(OFFSET(DatesS,,INDEX(ColS,MATCH($C211,Param,0))))&gt;0,OFFSET(DatesS,,INDEX(ColS,MATCH($C211,Param,0)))))</f>
        <v>#REF!</v>
      </c>
      <c r="H211" s="135" t="e">
        <f t="array" aca="1" ref="H211" ca="1">MAX(IF((MONTH(DatesS)=$A211)*(OFFSET(DatesS,,INDEX(ColS,MATCH($C211,Param,0))))&gt;0,OFFSET(DatesS,,INDEX(ColS,MATCH($C211,Param,0)))))</f>
        <v>#REF!</v>
      </c>
      <c r="I211" s="743" t="e">
        <f t="shared" ref="I211" ca="1" si="1412">SUMPRODUCT((MONTH(DatesS)=$A211)*(OFFSET(DatesS,,INDEX(ColS,MATCH($C211,Param,0)))&gt;=INDEX(SeuilS,MATCH($C211,Param,0))))</f>
        <v>#REF!</v>
      </c>
      <c r="J211" s="769"/>
      <c r="K211" s="744"/>
      <c r="L211" s="47">
        <f t="shared" ref="L211" ca="1" si="1413">SUMPRODUCT((MONTH(DatesD)=$A211)*(OFFSET(DatesD,,INDEX(ColD1,MATCH($C211,Param,0)))&lt;&gt;0))</f>
        <v>3</v>
      </c>
      <c r="M211" s="135">
        <f t="shared" ref="M211" ca="1" si="1414">SUMPRODUCT((MONTH(DatesD)=$A211)*(OFFSET(DatesD,,INDEX(ColD1,MATCH($C211,Param,0)))))</f>
        <v>672.57</v>
      </c>
      <c r="N211" s="135">
        <f t="shared" ca="1" si="1341"/>
        <v>224.19000000000003</v>
      </c>
      <c r="O211" s="135">
        <f t="array" aca="1" ref="O211" ca="1">MIN(IF((MONTH(DatesD)=$A211)*(OFFSET(DatesD,,INDEX(ColD1,MATCH($C211,Param,0))))&gt;0,OFFSET(DatesD,,INDEX(ColD1,MATCH($C211,Param,0)))))</f>
        <v>111.77</v>
      </c>
      <c r="P211" s="135">
        <f t="array" aca="1" ref="P211" ca="1">MAX(IF((MONTH(DatesD)=$A211)*(OFFSET(DatesD,,INDEX(ColD1,MATCH($C211,Param,0))))&gt;0,OFFSET(DatesD,,INDEX(ColD1,MATCH($C211,Param,0)))))</f>
        <v>417.8</v>
      </c>
      <c r="Q211" s="743">
        <f t="shared" ref="Q211" ca="1" si="1415">SUMPRODUCT((MONTH(DatesD)=$A211)*(OFFSET(DatesD,,INDEX(ColD1,MATCH($C211,Param,0)))&gt;=INDEX(SeuilD1,MATCH($C211,Param,0))))</f>
        <v>3</v>
      </c>
      <c r="R211" s="32">
        <f t="shared" ref="R211" ca="1" si="1416">SUMPRODUCT((MONTH(DatesD)=$A211)*(OFFSET(DatesD,,INDEX(ColD2,MATCH($C211,Param,0)))&lt;&gt;0))</f>
        <v>3</v>
      </c>
      <c r="S211" s="134">
        <f t="shared" ref="S211" ca="1" si="1417">SUMPRODUCT((MONTH(DatesD)=$A211)*(OFFSET(DatesD,,INDEX(ColD2,MATCH($C211,Param,0)))))</f>
        <v>1.7837999999999998</v>
      </c>
      <c r="T211" s="134">
        <f t="shared" ca="1" si="1345"/>
        <v>0.59459999999999991</v>
      </c>
      <c r="U211" s="134">
        <f t="array" aca="1" ref="U211" ca="1">MIN(IF((MONTH(DatesD)=$A211)*(OFFSET(DatesD,,INDEX(ColD2,MATCH($C211,Param,0))))&gt;0,OFFSET(DatesD,,INDEX(ColD2,MATCH($C211,Param,0)))))</f>
        <v>0.311</v>
      </c>
      <c r="V211" s="134">
        <f t="array" aca="1" ref="V211" ca="1">MAX(IF((MONTH(DatesD)=$A211)*(OFFSET(DatesD,,INDEX(ColD2,MATCH($C211,Param,0))))&gt;0,OFFSET(DatesD,,INDEX(ColD2,MATCH($C211,Param,0)))))</f>
        <v>1.085</v>
      </c>
      <c r="W211" s="33">
        <f t="shared" ref="W211" ca="1" si="1418">SUMPRODUCT((MONTH(DatesD)=$A211)*(OFFSET(DatesD,,INDEX(ColD2,MATCH($C211,Param,0)))&gt;=INDEX(SeuilD2,MATCH($C211,Param,0))))</f>
        <v>0</v>
      </c>
      <c r="X211" s="817"/>
      <c r="Y211" s="751"/>
      <c r="Z211" s="751"/>
      <c r="AA211" s="751"/>
      <c r="AB211" s="751"/>
      <c r="AC211" s="751"/>
      <c r="AD211" s="752"/>
      <c r="AE211" s="808"/>
      <c r="AF211" s="751"/>
      <c r="AG211" s="751"/>
      <c r="AH211" s="751"/>
      <c r="AI211" s="768"/>
      <c r="AJ211" s="809"/>
      <c r="AK211" s="750"/>
      <c r="AL211" s="751"/>
      <c r="AM211" s="751"/>
      <c r="AN211" s="751"/>
      <c r="AO211" s="768"/>
      <c r="AP211" s="752"/>
      <c r="AQ211" s="85" t="e">
        <f t="shared" ca="1" si="1257"/>
        <v>#REF!</v>
      </c>
    </row>
    <row r="212" spans="1:43" outlineLevel="2" x14ac:dyDescent="0.25">
      <c r="A212" s="18">
        <f t="shared" si="1271"/>
        <v>8</v>
      </c>
      <c r="B212" s="252"/>
      <c r="C212" s="149" t="s">
        <v>47</v>
      </c>
      <c r="D212" s="807" t="e">
        <f t="shared" ref="D212:W212" ca="1" si="1419">SUM(D203:D204,D206:D211)</f>
        <v>#REF!</v>
      </c>
      <c r="E212" s="746" t="e">
        <f t="shared" ca="1" si="1419"/>
        <v>#REF!</v>
      </c>
      <c r="F212" s="746" t="e">
        <f t="shared" ca="1" si="1419"/>
        <v>#REF!</v>
      </c>
      <c r="G212" s="746" t="e">
        <f t="shared" ca="1" si="1419"/>
        <v>#REF!</v>
      </c>
      <c r="H212" s="746" t="e">
        <f t="shared" ca="1" si="1419"/>
        <v>#REF!</v>
      </c>
      <c r="I212" s="747" t="e">
        <f t="shared" ca="1" si="1419"/>
        <v>#REF!</v>
      </c>
      <c r="J212" s="748"/>
      <c r="K212" s="749"/>
      <c r="L212" s="758">
        <f t="shared" ca="1" si="1419"/>
        <v>24</v>
      </c>
      <c r="M212" s="746">
        <f t="shared" ca="1" si="1419"/>
        <v>1512.279</v>
      </c>
      <c r="N212" s="746">
        <f t="shared" ca="1" si="1419"/>
        <v>504.09299999999996</v>
      </c>
      <c r="O212" s="746">
        <f t="shared" ca="1" si="1419"/>
        <v>254.572</v>
      </c>
      <c r="P212" s="746">
        <f t="shared" ca="1" si="1419"/>
        <v>942.93000000000006</v>
      </c>
      <c r="Q212" s="747">
        <f t="shared" ca="1" si="1419"/>
        <v>8</v>
      </c>
      <c r="R212" s="807">
        <f t="shared" ca="1" si="1419"/>
        <v>24</v>
      </c>
      <c r="S212" s="746">
        <f t="shared" ca="1" si="1419"/>
        <v>9.2157999999999998</v>
      </c>
      <c r="T212" s="746">
        <f t="shared" ca="1" si="1419"/>
        <v>3.0719333333333334</v>
      </c>
      <c r="U212" s="746">
        <f t="shared" ca="1" si="1419"/>
        <v>2.1166999999999998</v>
      </c>
      <c r="V212" s="746">
        <f t="shared" ca="1" si="1419"/>
        <v>4.6980000000000004</v>
      </c>
      <c r="W212" s="810">
        <f t="shared" ca="1" si="1419"/>
        <v>0</v>
      </c>
      <c r="X212" s="817"/>
      <c r="Y212" s="751"/>
      <c r="Z212" s="751"/>
      <c r="AA212" s="751"/>
      <c r="AB212" s="751"/>
      <c r="AC212" s="751"/>
      <c r="AD212" s="752"/>
      <c r="AE212" s="808"/>
      <c r="AF212" s="751"/>
      <c r="AG212" s="751"/>
      <c r="AH212" s="751"/>
      <c r="AI212" s="768"/>
      <c r="AJ212" s="809"/>
      <c r="AK212" s="750"/>
      <c r="AL212" s="751"/>
      <c r="AM212" s="751"/>
      <c r="AN212" s="751"/>
      <c r="AO212" s="768"/>
      <c r="AP212" s="752"/>
      <c r="AQ212" s="85" t="e">
        <f t="shared" ca="1" si="1257"/>
        <v>#REF!</v>
      </c>
    </row>
    <row r="213" spans="1:43" outlineLevel="2" x14ac:dyDescent="0.25">
      <c r="A213" s="18">
        <f t="shared" si="1271"/>
        <v>8</v>
      </c>
      <c r="B213" s="252"/>
      <c r="C213" s="770" t="s">
        <v>101</v>
      </c>
      <c r="D213" s="808"/>
      <c r="E213" s="751"/>
      <c r="F213" s="751"/>
      <c r="G213" s="751"/>
      <c r="H213" s="751"/>
      <c r="I213" s="771"/>
      <c r="J213" s="772"/>
      <c r="K213" s="800"/>
      <c r="L213" s="32">
        <f t="shared" ref="L213" ca="1" si="1420">SUMPRODUCT((MONTH(DatesD)=$A213)*(OFFSET(DatesD,,INDEX(ColD1,MATCH($C213,Param,0)))&lt;&gt;0))</f>
        <v>31</v>
      </c>
      <c r="M213" s="134">
        <f t="shared" ref="M213" ca="1" si="1421">SUMPRODUCT((MONTH(DatesD)=$A213)*(OFFSET(DatesD,,INDEX(ColD1,MATCH($C213,Param,0)))))</f>
        <v>1343168</v>
      </c>
      <c r="N213" s="134">
        <f t="shared" ref="N213" ca="1" si="1422">IF(L213=0,0,M213/L213)</f>
        <v>43328</v>
      </c>
      <c r="O213" s="134">
        <f t="array" aca="1" ref="O213" ca="1">MIN(IF((MONTH(DatesD)=$A213)*(OFFSET(DatesD,,INDEX(ColD1,MATCH($C213,Param,0))))&gt;0,OFFSET(DatesD,,INDEX(ColD1,MATCH($C213,Param,0)))))</f>
        <v>43313</v>
      </c>
      <c r="P213" s="134">
        <f t="array" aca="1" ref="P213" ca="1">MAX(IF((MONTH(DatesD)=$A213)*(OFFSET(DatesD,,INDEX(ColD1,MATCH($C213,Param,0))))&gt;0,OFFSET(DatesD,,INDEX(ColD1,MATCH($C213,Param,0)))))</f>
        <v>43343</v>
      </c>
      <c r="Q213" s="759">
        <f t="shared" ref="Q213" ca="1" si="1423">SUMPRODUCT((MONTH(DatesD)=$A213)*(OFFSET(DatesD,,INDEX(ColD1,MATCH($C213,Param,0)))&gt;=INDEX(SeuilD1,MATCH($C213,Param,0))))</f>
        <v>31</v>
      </c>
      <c r="R213" s="161">
        <f ca="1">SUMPRODUCT((MONTH(DatesD)=$A213)*(OFFSET(DatesD,,INDEX(ColD2,MATCH($C213,Param,0)))&lt;&gt;0))</f>
        <v>16</v>
      </c>
      <c r="S213" s="134">
        <f t="shared" ref="S213" ca="1" si="1424">SUMPRODUCT((MONTH(DatesD)=$A213)*(OFFSET(DatesD,,INDEX(ColD2,MATCH($C213,Param,0)))))</f>
        <v>1278.7945480197448</v>
      </c>
      <c r="T213" s="134">
        <f t="shared" ref="T213:T215" ca="1" si="1425">IF(R213=0,0,S213/R213)</f>
        <v>79.924659251234047</v>
      </c>
      <c r="U213" s="162">
        <f t="array" aca="1" ref="U213" ca="1">MIN(IF((MONTH(DatesD)=$A213)*(OFFSET(DatesD,,INDEX(ColD2,MATCH($C213,Param,0))))&gt;0,OFFSET(DatesD,,INDEX(ColD2,MATCH($C213,Param,0)))))</f>
        <v>14.75799086757991</v>
      </c>
      <c r="V213" s="134">
        <f t="array" aca="1" ref="V213" ca="1">MAX(IF((MONTH(DatesD)=$A213)*(OFFSET(DatesD,,INDEX(ColD2,MATCH($C213,Param,0))))&gt;0,OFFSET(DatesD,,INDEX(ColD2,MATCH($C213,Param,0)))))</f>
        <v>97.452552522074498</v>
      </c>
      <c r="W213" s="33">
        <f t="shared" ref="W213" ca="1" si="1426">SUMPRODUCT((MONTH(DatesD)=$A213)*(OFFSET(DatesD,,INDEX(ColD2,MATCH($C213,Param,0)))&gt;=INDEX(SeuilD2,MATCH($C213,Param,0))))</f>
        <v>0</v>
      </c>
      <c r="X213" s="817"/>
      <c r="Y213" s="751"/>
      <c r="Z213" s="751"/>
      <c r="AA213" s="751"/>
      <c r="AB213" s="751"/>
      <c r="AC213" s="751"/>
      <c r="AD213" s="752"/>
      <c r="AE213" s="161" t="e">
        <f ca="1">SUMPRODUCT((MONTH(DatesUF)=$A213)*(OFFSET(DatesUF,,INDEX(ColUF2,MATCH($C213,Param,0)))&lt;&gt;0))</f>
        <v>#REF!</v>
      </c>
      <c r="AF213" s="134" t="e">
        <f ca="1">SUMPRODUCT((MONTH(DatesUF)=$A213)*(OFFSET(DatesUF,,INDEX(ColUF2,MATCH($C213,Param,0)))))</f>
        <v>#REF!</v>
      </c>
      <c r="AG213" s="134" t="e">
        <f t="shared" ref="AG213:AG215" ca="1" si="1427">IF(AE213=0,0,AF213/AE213)</f>
        <v>#REF!</v>
      </c>
      <c r="AH213" s="134" t="e">
        <f t="array" aca="1" ref="AH213" ca="1">MIN(IF((MONTH(DatesUF)=$A213)*(OFFSET(DatesUF,,INDEX(ColUF2,MATCH($C213,Param,0))))&gt;0,OFFSET(DatesUF,,INDEX(ColUF2,MATCH($C213,Param,0)))))</f>
        <v>#REF!</v>
      </c>
      <c r="AI213" s="134" t="e">
        <f t="array" aca="1" ref="AI213" ca="1">MAX(IF((MONTH(DatesUF)=$A213)*(OFFSET(DatesUF,,INDEX(ColUF2,MATCH($C213,Param,0))))&gt;0,OFFSET(DatesUF,,INDEX(ColUF2,MATCH($C213,Param,0)))))</f>
        <v>#REF!</v>
      </c>
      <c r="AJ213" s="33" t="e">
        <f ca="1">SUMPRODUCT((MONTH(DatesUF)=$A213)*(OFFSET(DatesUF,,INDEX(ColUF2,MATCH($C213,Param,0)))&gt;=INDEX(SeuilUF2,MATCH($C213,Param,0))))</f>
        <v>#REF!</v>
      </c>
      <c r="AK213" s="750"/>
      <c r="AL213" s="751"/>
      <c r="AM213" s="751"/>
      <c r="AN213" s="751"/>
      <c r="AO213" s="768"/>
      <c r="AP213" s="752"/>
      <c r="AQ213" s="85"/>
    </row>
    <row r="214" spans="1:43" outlineLevel="2" x14ac:dyDescent="0.25">
      <c r="A214" s="18">
        <f t="shared" si="1271"/>
        <v>8</v>
      </c>
      <c r="B214" s="252"/>
      <c r="C214" s="773" t="s">
        <v>102</v>
      </c>
      <c r="D214" s="808"/>
      <c r="E214" s="751"/>
      <c r="F214" s="751"/>
      <c r="G214" s="751"/>
      <c r="H214" s="751"/>
      <c r="I214" s="771"/>
      <c r="J214" s="774"/>
      <c r="K214" s="801"/>
      <c r="L214" s="750"/>
      <c r="M214" s="751"/>
      <c r="N214" s="751"/>
      <c r="O214" s="751"/>
      <c r="P214" s="751"/>
      <c r="Q214" s="771"/>
      <c r="R214" s="811">
        <f t="shared" ref="R214" ca="1" si="1428">SUMPRODUCT((MONTH(DatesD)=$A214)*(OFFSET(DatesD,,INDEX(ColD2,MATCH($C214,Param,0)))&lt;&gt;0))</f>
        <v>16</v>
      </c>
      <c r="S214" s="746">
        <f t="shared" ref="S214" ca="1" si="1429">SUMPRODUCT((MONTH(DatesD)=$A214)*(OFFSET(DatesD,,INDEX(ColD2,MATCH($C214,Param,0)))))</f>
        <v>1586.9372682703861</v>
      </c>
      <c r="T214" s="746">
        <f t="shared" ca="1" si="1425"/>
        <v>99.18357926689913</v>
      </c>
      <c r="U214" s="775">
        <f t="array" aca="1" ref="U214" ca="1">MIN(IF((MONTH(DatesD)=$A214)*(OFFSET(DatesD,,INDEX(ColD2,MATCH($C214,Param,0))))&gt;0,OFFSET(DatesD,,INDEX(ColD2,MATCH($C214,Param,0)))))</f>
        <v>96.627450980392169</v>
      </c>
      <c r="V214" s="746">
        <f t="array" aca="1" ref="V214" ca="1">MAX(IF((MONTH(DatesD)=$A214)*(OFFSET(DatesD,,INDEX(ColD2,MATCH($C214,Param,0))))&gt;0,OFFSET(DatesD,,INDEX(ColD2,MATCH($C214,Param,0)))))</f>
        <v>99.76849359319479</v>
      </c>
      <c r="W214" s="810">
        <f t="shared" ref="W214" ca="1" si="1430">SUMPRODUCT((MONTH(DatesD)=$A214)*(OFFSET(DatesD,,INDEX(ColD2,MATCH($C214,Param,0)))&gt;=INDEX(SeuilD2,MATCH($C214,Param,0))))</f>
        <v>0</v>
      </c>
      <c r="X214" s="817"/>
      <c r="Y214" s="751"/>
      <c r="Z214" s="751"/>
      <c r="AA214" s="751"/>
      <c r="AB214" s="751"/>
      <c r="AC214" s="751"/>
      <c r="AD214" s="752"/>
      <c r="AE214" s="161" t="e">
        <f ca="1">SUMPRODUCT((MONTH(DatesUF)=$A214)*(OFFSET(DatesUF,,INDEX(ColUF2,MATCH($C214,Param,0)))&lt;&gt;0))</f>
        <v>#REF!</v>
      </c>
      <c r="AF214" s="134" t="e">
        <f ca="1">SUMPRODUCT((MONTH(DatesUF)=$A214)*(OFFSET(DatesUF,,INDEX(ColUF2,MATCH($C214,Param,0)))))</f>
        <v>#REF!</v>
      </c>
      <c r="AG214" s="134" t="e">
        <f t="shared" ca="1" si="1427"/>
        <v>#REF!</v>
      </c>
      <c r="AH214" s="134" t="e">
        <f t="array" aca="1" ref="AH214" ca="1">MIN(IF((MONTH(DatesUF)=$A214)*(OFFSET(DatesUF,,INDEX(ColUF2,MATCH($C214,Param,0))))&gt;0,OFFSET(DatesUF,,INDEX(ColUF2,MATCH($C214,Param,0)))))</f>
        <v>#REF!</v>
      </c>
      <c r="AI214" s="134" t="e">
        <f t="array" aca="1" ref="AI214" ca="1">MAX(IF((MONTH(DatesUF)=$A214)*(OFFSET(DatesUF,,INDEX(ColUF2,MATCH($C214,Param,0))))&gt;0,OFFSET(DatesUF,,INDEX(ColUF2,MATCH($C214,Param,0)))))</f>
        <v>#REF!</v>
      </c>
      <c r="AJ214" s="33" t="e">
        <f ca="1">SUMPRODUCT((MONTH(DatesUF)=$A214)*(OFFSET(DatesUF,,INDEX(ColUF2,MATCH($C214,Param,0)))&gt;=INDEX(SeuilUF2,MATCH($C214,Param,0))))</f>
        <v>#REF!</v>
      </c>
      <c r="AK214" s="750"/>
      <c r="AL214" s="751"/>
      <c r="AM214" s="751"/>
      <c r="AN214" s="751"/>
      <c r="AO214" s="768"/>
      <c r="AP214" s="752"/>
      <c r="AQ214" s="85"/>
    </row>
    <row r="215" spans="1:43" ht="15.75" outlineLevel="2" thickBot="1" x14ac:dyDescent="0.3">
      <c r="A215" s="18">
        <f t="shared" si="1271"/>
        <v>8</v>
      </c>
      <c r="B215" s="253"/>
      <c r="C215" s="156" t="s">
        <v>129</v>
      </c>
      <c r="D215" s="157"/>
      <c r="E215" s="158"/>
      <c r="F215" s="158"/>
      <c r="G215" s="158"/>
      <c r="H215" s="158"/>
      <c r="I215" s="776"/>
      <c r="J215" s="777"/>
      <c r="K215" s="802"/>
      <c r="L215" s="157"/>
      <c r="M215" s="158"/>
      <c r="N215" s="158"/>
      <c r="O215" s="158"/>
      <c r="P215" s="158"/>
      <c r="Q215" s="776"/>
      <c r="R215" s="161">
        <f t="shared" ref="R215" ca="1" si="1431">SUMPRODUCT((MONTH(DatesD)=$A215)*(OFFSET(DatesD,,INDEX(ColD2,MATCH($C215,Param,0)))&lt;&gt;0))</f>
        <v>16</v>
      </c>
      <c r="S215" s="134">
        <f t="shared" ref="S215" ca="1" si="1432">SUMPRODUCT((MONTH(DatesD)=$A215)*(OFFSET(DatesD,,INDEX(ColD2,MATCH($C215,Param,0)))))</f>
        <v>1586.4358755715814</v>
      </c>
      <c r="T215" s="134">
        <f t="shared" ca="1" si="1425"/>
        <v>99.152242223223837</v>
      </c>
      <c r="U215" s="162">
        <f t="array" aca="1" ref="U215" ca="1">MIN(IF((MONTH(DatesD)=$A215)*(OFFSET(DatesD,,INDEX(ColD2,MATCH($C215,Param,0))))&gt;0,OFFSET(DatesD,,INDEX(ColD2,MATCH($C215,Param,0)))))</f>
        <v>97.077380952380949</v>
      </c>
      <c r="V215" s="134">
        <f t="array" aca="1" ref="V215" ca="1">MAX(IF((MONTH(DatesD)=$A215)*(OFFSET(DatesD,,INDEX(ColD2,MATCH($C215,Param,0))))&gt;0,OFFSET(DatesD,,INDEX(ColD2,MATCH($C215,Param,0)))))</f>
        <v>99.811025641025637</v>
      </c>
      <c r="W215" s="33">
        <f t="shared" ref="W215" ca="1" si="1433">SUMPRODUCT((MONTH(DatesD)=$A215)*(OFFSET(DatesD,,INDEX(ColD2,MATCH($C215,Param,0)))&gt;=INDEX(SeuilD2,MATCH($C215,Param,0))))</f>
        <v>0</v>
      </c>
      <c r="X215" s="821"/>
      <c r="Y215" s="158"/>
      <c r="Z215" s="158"/>
      <c r="AA215" s="158"/>
      <c r="AB215" s="158"/>
      <c r="AC215" s="158"/>
      <c r="AD215" s="159"/>
      <c r="AE215" s="812" t="e">
        <f ca="1">SUMPRODUCT((MONTH(DatesUF)=$A215)*(OFFSET(DatesUF,,INDEX(ColUF2,MATCH($C215,Param,0)))&lt;&gt;0))</f>
        <v>#REF!</v>
      </c>
      <c r="AF215" s="813" t="e">
        <f ca="1">SUMPRODUCT((MONTH(DatesUF)=$A215)*(OFFSET(DatesUF,,INDEX(ColUF2,MATCH($C215,Param,0)))))</f>
        <v>#REF!</v>
      </c>
      <c r="AG215" s="813" t="e">
        <f t="shared" ca="1" si="1427"/>
        <v>#REF!</v>
      </c>
      <c r="AH215" s="813" t="e">
        <f t="array" aca="1" ref="AH215" ca="1">MIN(IF((MONTH(DatesUF)=$A215)*(OFFSET(DatesUF,,INDEX(ColUF2,MATCH($C215,Param,0))))&gt;0,OFFSET(DatesUF,,INDEX(ColUF2,MATCH($C215,Param,0)))))</f>
        <v>#REF!</v>
      </c>
      <c r="AI215" s="813" t="e">
        <f t="array" aca="1" ref="AI215" ca="1">MAX(IF((MONTH(DatesUF)=$A215)*(OFFSET(DatesUF,,INDEX(ColUF2,MATCH($C215,Param,0))))&gt;0,OFFSET(DatesUF,,INDEX(ColUF2,MATCH($C215,Param,0)))))</f>
        <v>#REF!</v>
      </c>
      <c r="AJ215" s="815" t="e">
        <f ca="1">SUMPRODUCT((MONTH(DatesUF)=$A215)*(OFFSET(DatesUF,,INDEX(ColUF2,MATCH($C215,Param,0)))&gt;=INDEX(SeuilUF2,MATCH($C215,Param,0))))</f>
        <v>#REF!</v>
      </c>
      <c r="AK215" s="157"/>
      <c r="AL215" s="158"/>
      <c r="AM215" s="158"/>
      <c r="AN215" s="158"/>
      <c r="AO215" s="158"/>
      <c r="AP215" s="159"/>
      <c r="AQ215" s="85"/>
    </row>
    <row r="216" spans="1:43" ht="15.75" thickBot="1" x14ac:dyDescent="0.3">
      <c r="B216" s="248">
        <f t="shared" ref="B216" si="1434">DATE($C$4,A191,1)</f>
        <v>42948</v>
      </c>
      <c r="C216" s="249"/>
      <c r="D216" s="803"/>
      <c r="E216" s="803"/>
      <c r="F216" s="805"/>
      <c r="G216" s="803"/>
      <c r="H216" s="803"/>
      <c r="I216" s="803"/>
      <c r="J216" s="803"/>
      <c r="K216" s="803"/>
      <c r="L216" s="249"/>
      <c r="M216" s="249"/>
      <c r="N216" s="249"/>
      <c r="O216" s="249"/>
      <c r="P216" s="249"/>
      <c r="Q216" s="249"/>
      <c r="R216" s="822"/>
      <c r="S216" s="249"/>
      <c r="T216" s="249"/>
      <c r="U216" s="249"/>
      <c r="V216" s="249"/>
      <c r="W216" s="250"/>
      <c r="X216" s="249"/>
      <c r="Y216" s="249"/>
      <c r="Z216" s="249"/>
      <c r="AA216" s="249"/>
      <c r="AB216" s="249"/>
      <c r="AC216" s="249"/>
      <c r="AD216" s="249"/>
      <c r="AE216" s="249"/>
      <c r="AF216" s="249"/>
      <c r="AG216" s="249"/>
      <c r="AH216" s="249"/>
      <c r="AI216" s="249"/>
      <c r="AJ216" s="249"/>
      <c r="AK216" s="249"/>
      <c r="AL216" s="249"/>
      <c r="AM216" s="249"/>
      <c r="AN216" s="249"/>
      <c r="AO216" s="249"/>
      <c r="AP216" s="250"/>
      <c r="AQ216" s="85">
        <f t="shared" ref="AQ216:AQ238" si="1435">SUM(D216+L216+R216+X216+AE216+AK216)</f>
        <v>0</v>
      </c>
    </row>
    <row r="217" spans="1:43" outlineLevel="1" x14ac:dyDescent="0.25">
      <c r="A217" s="18">
        <v>9</v>
      </c>
      <c r="B217" s="251">
        <f t="shared" ref="B217" si="1436">DATE($C$4,A217,1)</f>
        <v>42979</v>
      </c>
      <c r="C217" s="54" t="s">
        <v>2</v>
      </c>
      <c r="D217" s="30" t="e">
        <f t="shared" ref="D217" ca="1" si="1437">SUMPRODUCT((MONTH(DatesS)=$A217)*(OFFSET(DatesS,,INDEX(ColS,MATCH($C217,Param,0)))&lt;&gt;0))</f>
        <v>#REF!</v>
      </c>
      <c r="E217" s="133" t="e">
        <f t="shared" ref="E217" ca="1" si="1438">SUMPRODUCT((MONTH(DatesS)=$A217)*(OFFSET(DatesS,,INDEX(ColS,MATCH($C217,Param,0)))))</f>
        <v>#REF!</v>
      </c>
      <c r="F217" s="133" t="e">
        <f t="shared" ref="F217:F237" ca="1" si="1439">IF(D217=0,0,E217/D217)</f>
        <v>#REF!</v>
      </c>
      <c r="G217" s="133" t="e">
        <f t="array" aca="1" ref="G217" ca="1">MIN(IF((MONTH(DatesS)=$A217)*(OFFSET(DatesS,,INDEX(ColS,MATCH($C217,Param,0))))&gt;0,OFFSET(DatesS,,INDEX(ColS,MATCH($C217,Param,0)))))</f>
        <v>#REF!</v>
      </c>
      <c r="H217" s="133" t="e">
        <f t="array" aca="1" ref="H217" ca="1">MAX(IF((MONTH(DatesS)=$A217)*(OFFSET(DatesS,,INDEX(ColS,MATCH($C217,Param,0))))&gt;0,OFFSET(DatesS,,INDEX(ColS,MATCH($C217,Param,0)))))</f>
        <v>#REF!</v>
      </c>
      <c r="I217" s="798" t="e">
        <f t="shared" ref="I217" ca="1" si="1440">SUMPRODUCT((MONTH(DatesS)=$A217)*(OFFSET(DatesS,,INDEX(ColS,MATCH($C217,Param,0)))&gt;=INDEX(SeuilS,MATCH($C217,Param,0))))</f>
        <v>#REF!</v>
      </c>
      <c r="J217" s="806"/>
      <c r="K217" s="799"/>
      <c r="L217" s="32">
        <f t="shared" ref="L217" ca="1" si="1441">SUMPRODUCT((MONTH(DatesD)=$A217)*(OFFSET(DatesD,,INDEX(ColD1,MATCH($C217,Param,0)))&lt;&gt;0))</f>
        <v>25</v>
      </c>
      <c r="M217" s="134">
        <f t="shared" ref="M217" ca="1" si="1442">SUMPRODUCT((MONTH(DatesD)=$A217)*(OFFSET(DatesD,,INDEX(ColD1,MATCH($C217,Param,0)))))</f>
        <v>19454</v>
      </c>
      <c r="N217" s="134">
        <f t="shared" ref="N217:N224" ca="1" si="1443">IF(L217=0,0,M217/L217)</f>
        <v>778.16</v>
      </c>
      <c r="O217" s="134">
        <f t="array" aca="1" ref="O217" ca="1">MIN(IF((MONTH(DatesD)=$A217)*(OFFSET(DatesD,,INDEX(ColD1,MATCH($C217,Param,0))))&gt;0,OFFSET(DatesD,,INDEX(ColD1,MATCH($C217,Param,0)))))</f>
        <v>223</v>
      </c>
      <c r="P217" s="134">
        <f t="array" aca="1" ref="P217" ca="1">MAX(IF((MONTH(DatesD)=$A217)*(OFFSET(DatesD,,INDEX(ColD1,MATCH($C217,Param,0))))&gt;0,OFFSET(DatesD,,INDEX(ColD1,MATCH($C217,Param,0)))))</f>
        <v>969</v>
      </c>
      <c r="Q217" s="759">
        <f t="shared" ref="Q217" ca="1" si="1444">SUMPRODUCT((MONTH(DatesD)=$A217)*(OFFSET(DatesD,,INDEX(ColD1,MATCH($C217,Param,0)))&gt;=INDEX(SeuilD1,MATCH($C217,Param,0))))</f>
        <v>0</v>
      </c>
      <c r="R217" s="30">
        <f ca="1">SUMPRODUCT((MONTH(DatesD)=$A217)*(OFFSET(DatesD,,INDEX(ColD2,MATCH($C217,Param,0)))&lt;&gt;0))</f>
        <v>25</v>
      </c>
      <c r="S217" s="133">
        <f ca="1">SUMPRODUCT((MONTH(DatesD)=$A217)*(OFFSET(DatesD,,INDEX(ColD2,MATCH($C217,Param,0)))))</f>
        <v>19454</v>
      </c>
      <c r="T217" s="133">
        <f t="shared" ref="T217:T219" ca="1" si="1445">IF(R217=0,0,S217/R217)</f>
        <v>778.16</v>
      </c>
      <c r="U217" s="133">
        <f t="array" aca="1" ref="U217" ca="1">MIN(IF((MONTH(DatesD)=$A217)*(OFFSET(DatesD,,INDEX(ColD2,MATCH($C217,Param,0))))&gt;0,OFFSET(DatesD,,INDEX(ColD2,MATCH($C217,Param,0)))))</f>
        <v>223</v>
      </c>
      <c r="V217" s="133">
        <f t="array" aca="1" ref="V217" ca="1">MAX(IF((MONTH(DatesD)=$A217)*(OFFSET(DatesD,,INDEX(ColD2,MATCH($C217,Param,0))))&gt;0,OFFSET(DatesD,,INDEX(ColD2,MATCH($C217,Param,0)))))</f>
        <v>969</v>
      </c>
      <c r="W217" s="31">
        <f ca="1">SUMPRODUCT((MONTH(DatesD)=$A217)*(OFFSET(DatesD,,INDEX(ColD2,MATCH($C217,Param,0)))&gt;=INDEX(SeuilD2,MATCH($C217,Param,0))))</f>
        <v>0</v>
      </c>
      <c r="X217" s="816" t="e">
        <f ca="1">SUMPRODUCT((MONTH(DatesUF)=$A217)*(OFFSET(DatesUF,,INDEX(ColUF1,MATCH($C217,Param,0)))&lt;&gt;0))</f>
        <v>#REF!</v>
      </c>
      <c r="Y217" s="133" t="e">
        <f ca="1">SUMPRODUCT((MONTH(DatesUF)=$A217)*(OFFSET(DatesUF,,INDEX(ColUF1,MATCH($C217,Param,0)))))</f>
        <v>#REF!</v>
      </c>
      <c r="Z217" s="133"/>
      <c r="AA217" s="133" t="e">
        <f t="shared" ref="AA217" ca="1" si="1446">IF(X217=0,0,Y217/X217)</f>
        <v>#REF!</v>
      </c>
      <c r="AB217" s="133" t="e">
        <f t="array" aca="1" ref="AB217" ca="1">MIN(IF((MONTH(DatesUF)=$A217)*(OFFSET(DatesUF,,INDEX(ColUF1,MATCH($C217,Param,0))))&gt;0,OFFSET(DatesUF,,INDEX(ColUF1,MATCH($C217,Param,0)))))</f>
        <v>#REF!</v>
      </c>
      <c r="AC217" s="133" t="e">
        <f t="array" aca="1" ref="AC217" ca="1">MAX(IF((MONTH(DatesUF)=$A217)*(OFFSET(DatesUF,,INDEX(ColUF1,MATCH($C217,Param,0))))&gt;0,OFFSET(DatesUF,,INDEX(ColUF1,MATCH($C217,Param,0)))))</f>
        <v>#REF!</v>
      </c>
      <c r="AD217" s="31" t="e">
        <f ca="1">SUMPRODUCT((MONTH(DatesUF)=$A217)*(OFFSET(DatesUF,,INDEX(ColUF1,MATCH($C217,Param,0)))&gt;=INDEX(SeuilUF1,MATCH($C217,Param,0))))</f>
        <v>#REF!</v>
      </c>
      <c r="AE217" s="30" t="e">
        <f ca="1">SUMPRODUCT((MONTH(DatesUF)=$A217)*(OFFSET(DatesUF,,INDEX(ColUF2,MATCH($C217,Param,0)))&lt;&gt;0))</f>
        <v>#REF!</v>
      </c>
      <c r="AF217" s="133" t="e">
        <f ca="1">SUMPRODUCT((MONTH(DatesUF)=$A217)*(OFFSET(DatesUF,,INDEX(ColUF2,MATCH($C217,Param,0)))))</f>
        <v>#REF!</v>
      </c>
      <c r="AG217" s="133" t="e">
        <f t="shared" ref="AG217" ca="1" si="1447">IF(AE217=0,0,AF217/AE217)</f>
        <v>#REF!</v>
      </c>
      <c r="AH217" s="133" t="e">
        <f t="array" aca="1" ref="AH217" ca="1">MIN(IF((MONTH(DatesUF)=$A217)*(OFFSET(DatesUF,,INDEX(ColUF2,MATCH($C217,Param,0))))&gt;0,OFFSET(DatesUF,,INDEX(ColUF2,MATCH($C217,Param,0)))))</f>
        <v>#REF!</v>
      </c>
      <c r="AI217" s="133" t="e">
        <f t="array" aca="1" ref="AI217" ca="1">MAX(IF((MONTH(DatesUF)=$A217)*(OFFSET(DatesUF,,INDEX(ColUF2,MATCH($C217,Param,0))))&gt;0,OFFSET(DatesUF,,INDEX(ColUF2,MATCH($C217,Param,0)))))</f>
        <v>#REF!</v>
      </c>
      <c r="AJ217" s="31" t="e">
        <f ca="1">SUMPRODUCT((MONTH(DatesUF)=$A217)*(OFFSET(DatesUF,,INDEX(ColUF2,MATCH($C217,Param,0)))&gt;=INDEX(SeuilUF2,MATCH($C217,Param,0))))</f>
        <v>#REF!</v>
      </c>
      <c r="AK217" s="30" t="e">
        <f ca="1">SUMPRODUCT((MONTH(DatesSH)=$A217)*(OFFSET(DatesSH,,INDEX(ColSH,MATCH($C217,Param,0)))&lt;&gt;0))</f>
        <v>#REF!</v>
      </c>
      <c r="AL217" s="133" t="e">
        <f ca="1">SUMPRODUCT((MONTH(DatesSH)=$A217)*(OFFSET(DatesSH,,INDEX(ColSH,MATCH($C217,Param,0)))))</f>
        <v>#REF!</v>
      </c>
      <c r="AM217" s="133" t="e">
        <f t="shared" ref="AM217" ca="1" si="1448">IF(AK217=0,0,AL217/AK217)</f>
        <v>#REF!</v>
      </c>
      <c r="AN217" s="133" t="e">
        <f t="array" aca="1" ref="AN217" ca="1">MIN(IF((MONTH(DatesSH)=$A217)*(OFFSET(DatesSH,,INDEX(ColSH,MATCH($C217,Param,0))))&gt;0,OFFSET(DatesSH,,INDEX(ColSH,MATCH($C217,Param,0)))))</f>
        <v>#REF!</v>
      </c>
      <c r="AO217" s="160" t="e">
        <f t="array" aca="1" ref="AO217" ca="1">MAX(IF((MONTH(DatesSH)=$A217)*(OFFSET(DatesSH,,INDEX(ColSH,MATCH($C217,Param,0))))&gt;0,OFFSET(DatesSH,,INDEX(ColSH,MATCH($C217,Param,0)))))</f>
        <v>#REF!</v>
      </c>
      <c r="AP217" s="31" t="e">
        <f ca="1">SUMPRODUCT((MONTH(DatesSH)=$A217)*(OFFSET(DatesSH,,INDEX(ColSH,MATCH($C217,Param,0)))&gt;=INDEX(SeuilSH,MATCH($C217,Param,0))))</f>
        <v>#REF!</v>
      </c>
      <c r="AQ217" s="85" t="e">
        <f t="shared" ca="1" si="1435"/>
        <v>#REF!</v>
      </c>
    </row>
    <row r="218" spans="1:43" outlineLevel="1" x14ac:dyDescent="0.25">
      <c r="A218" s="18">
        <f t="shared" ref="A218:A241" si="1449">A217</f>
        <v>9</v>
      </c>
      <c r="B218" s="252"/>
      <c r="C218" s="55" t="s">
        <v>1</v>
      </c>
      <c r="D218" s="32" t="e">
        <f t="shared" ref="D218" ca="1" si="1450">SUMPRODUCT((MONTH(DatesS)=$A218)*(OFFSET(DatesS,,INDEX(ColS,MATCH($C218,Param,0)))&lt;&gt;0))</f>
        <v>#REF!</v>
      </c>
      <c r="E218" s="134" t="e">
        <f t="shared" ref="E218" ca="1" si="1451">SUMPRODUCT((MONTH(DatesS)=$A218)*(OFFSET(DatesS,,INDEX(ColS,MATCH($C218,Param,0)))))</f>
        <v>#REF!</v>
      </c>
      <c r="F218" s="134" t="e">
        <f t="shared" ca="1" si="1439"/>
        <v>#REF!</v>
      </c>
      <c r="G218" s="134" t="e">
        <f t="array" aca="1" ref="G218" ca="1">MIN(IF((MONTH(DatesS)=$A218)*(OFFSET(DatesS,,INDEX(ColS,MATCH($C218,Param,0))))&gt;0,OFFSET(DatesS,,INDEX(ColS,MATCH($C218,Param,0)))))</f>
        <v>#REF!</v>
      </c>
      <c r="H218" s="134" t="e">
        <f t="array" aca="1" ref="H218" ca="1">MAX(IF((MONTH(DatesS)=$A218)*(OFFSET(DatesS,,INDEX(ColS,MATCH($C218,Param,0))))&gt;0,OFFSET(DatesS,,INDEX(ColS,MATCH($C218,Param,0)))))</f>
        <v>#REF!</v>
      </c>
      <c r="I218" s="759" t="e">
        <f t="shared" ref="I218" ca="1" si="1452">SUMPRODUCT((MONTH(DatesS)=$A218)*(OFFSET(DatesS,,INDEX(ColS,MATCH($C218,Param,0)))&gt;=INDEX(SeuilS,MATCH($C218,Param,0))))</f>
        <v>#REF!</v>
      </c>
      <c r="J218" s="804"/>
      <c r="K218" s="760"/>
      <c r="L218" s="32">
        <f t="shared" ref="L218" ca="1" si="1453">SUMPRODUCT((MONTH(DatesD)=$A218)*(OFFSET(DatesD,,INDEX(ColD1,MATCH($C218,Param,0)))&lt;&gt;0))</f>
        <v>28</v>
      </c>
      <c r="M218" s="134">
        <f t="shared" ref="M218" ca="1" si="1454">SUMPRODUCT((MONTH(DatesD)=$A218)*(OFFSET(DatesD,,INDEX(ColD1,MATCH($C218,Param,0)))))</f>
        <v>222.8</v>
      </c>
      <c r="N218" s="134">
        <f t="shared" ca="1" si="1443"/>
        <v>7.9571428571428573</v>
      </c>
      <c r="O218" s="134">
        <f t="array" aca="1" ref="O218" ca="1">MIN(IF((MONTH(DatesD)=$A218)*(OFFSET(DatesD,,INDEX(ColD1,MATCH($C218,Param,0))))&gt;0,OFFSET(DatesD,,INDEX(ColD1,MATCH($C218,Param,0)))))</f>
        <v>7.42</v>
      </c>
      <c r="P218" s="134">
        <f t="array" aca="1" ref="P218" ca="1">MAX(IF((MONTH(DatesD)=$A218)*(OFFSET(DatesD,,INDEX(ColD1,MATCH($C218,Param,0))))&gt;0,OFFSET(DatesD,,INDEX(ColD1,MATCH($C218,Param,0)))))</f>
        <v>9.14</v>
      </c>
      <c r="Q218" s="759">
        <f t="shared" ref="Q218" ca="1" si="1455">SUMPRODUCT((MONTH(DatesD)=$A218)*(OFFSET(DatesD,,INDEX(ColD1,MATCH($C218,Param,0)))&gt;=INDEX(SeuilD1,MATCH($C218,Param,0))))</f>
        <v>0</v>
      </c>
      <c r="R218" s="32">
        <f ca="1">SUMPRODUCT((MONTH(DatesD)=$A218)*(OFFSET(DatesD,,INDEX(ColD2,MATCH($C218,Param,0)))&lt;&gt;0))</f>
        <v>28</v>
      </c>
      <c r="S218" s="134">
        <f ca="1">SUMPRODUCT((MONTH(DatesD)=$A218)*(OFFSET(DatesD,,INDEX(ColD2,MATCH($C218,Param,0)))))</f>
        <v>249.52999999999997</v>
      </c>
      <c r="T218" s="134">
        <f t="shared" ca="1" si="1445"/>
        <v>8.9117857142857133</v>
      </c>
      <c r="U218" s="134">
        <f t="array" aca="1" ref="U218" ca="1">MIN(IF((MONTH(DatesD)=$A218)*(OFFSET(DatesD,,INDEX(ColD2,MATCH($C218,Param,0))))&gt;0,OFFSET(DatesD,,INDEX(ColD2,MATCH($C218,Param,0)))))</f>
        <v>8.3000000000000007</v>
      </c>
      <c r="V218" s="134">
        <f t="array" aca="1" ref="V218" ca="1">MAX(IF((MONTH(DatesD)=$A218)*(OFFSET(DatesD,,INDEX(ColD2,MATCH($C218,Param,0))))&gt;0,OFFSET(DatesD,,INDEX(ColD2,MATCH($C218,Param,0)))))</f>
        <v>9.39</v>
      </c>
      <c r="W218" s="33">
        <f ca="1">SUMPRODUCT((MONTH(DatesD)=$A218)*(OFFSET(DatesD,,INDEX(ColD2,MATCH($C218,Param,0)))&gt;=INDEX(SeuilD2,MATCH($C218,Param,0))))</f>
        <v>0</v>
      </c>
      <c r="X218" s="817"/>
      <c r="Y218" s="751"/>
      <c r="Z218" s="751"/>
      <c r="AA218" s="751"/>
      <c r="AB218" s="751"/>
      <c r="AC218" s="751"/>
      <c r="AD218" s="752"/>
      <c r="AE218" s="753"/>
      <c r="AF218" s="754"/>
      <c r="AG218" s="754"/>
      <c r="AH218" s="754"/>
      <c r="AI218" s="754"/>
      <c r="AJ218" s="755"/>
      <c r="AK218" s="750"/>
      <c r="AL218" s="754"/>
      <c r="AM218" s="754"/>
      <c r="AN218" s="754"/>
      <c r="AO218" s="756"/>
      <c r="AP218" s="755"/>
      <c r="AQ218" s="85" t="e">
        <f t="shared" ca="1" si="1435"/>
        <v>#REF!</v>
      </c>
    </row>
    <row r="219" spans="1:43" outlineLevel="1" x14ac:dyDescent="0.25">
      <c r="A219" s="18">
        <f t="shared" si="1449"/>
        <v>9</v>
      </c>
      <c r="B219" s="252"/>
      <c r="C219" s="757" t="s">
        <v>35</v>
      </c>
      <c r="D219" s="32" t="e">
        <f t="shared" ref="D219" ca="1" si="1456">SUMPRODUCT((MONTH(DatesS)=$A219)*(OFFSET(DatesS,,INDEX(ColS,MATCH($C219,Param,0)))&lt;&gt;0))</f>
        <v>#REF!</v>
      </c>
      <c r="E219" s="134" t="e">
        <f t="shared" ref="E219" ca="1" si="1457">SUMPRODUCT((MONTH(DatesS)=$A219)*(OFFSET(DatesS,,INDEX(ColS,MATCH($C219,Param,0)))))</f>
        <v>#REF!</v>
      </c>
      <c r="F219" s="134" t="e">
        <f t="shared" ca="1" si="1439"/>
        <v>#REF!</v>
      </c>
      <c r="G219" s="134" t="e">
        <f t="array" aca="1" ref="G219" ca="1">MIN(IF((MONTH(DatesS)=$A219)*(OFFSET(DatesS,,INDEX(ColS,MATCH($C219,Param,0))))&gt;0,OFFSET(DatesS,,INDEX(ColS,MATCH($C219,Param,0)))))</f>
        <v>#REF!</v>
      </c>
      <c r="H219" s="134" t="e">
        <f t="array" aca="1" ref="H219" ca="1">MAX(IF((MONTH(DatesS)=$A219)*(OFFSET(DatesS,,INDEX(ColS,MATCH($C219,Param,0))))&gt;0,OFFSET(DatesS,,INDEX(ColS,MATCH($C219,Param,0)))))</f>
        <v>#REF!</v>
      </c>
      <c r="I219" s="759" t="e">
        <f t="shared" ref="I219" ca="1" si="1458">SUMPRODUCT((MONTH(DatesS)=$A219)*(OFFSET(DatesS,,INDEX(ColS,MATCH($C219,Param,0)))&gt;=INDEX(SeuilS,MATCH($C219,Param,0))))</f>
        <v>#REF!</v>
      </c>
      <c r="J219" s="804"/>
      <c r="K219" s="760"/>
      <c r="L219" s="32">
        <f t="shared" ref="L219" ca="1" si="1459">SUMPRODUCT((MONTH(DatesD)=$A219)*(OFFSET(DatesD,,INDEX(ColD1,MATCH($C219,Param,0)))&lt;&gt;0))</f>
        <v>28</v>
      </c>
      <c r="M219" s="134">
        <f t="shared" ref="M219" ca="1" si="1460">SUMPRODUCT((MONTH(DatesD)=$A219)*(OFFSET(DatesD,,INDEX(ColD1,MATCH($C219,Param,0)))))</f>
        <v>179700</v>
      </c>
      <c r="N219" s="134">
        <f t="shared" ca="1" si="1443"/>
        <v>6417.8571428571431</v>
      </c>
      <c r="O219" s="134">
        <f t="array" aca="1" ref="O219" ca="1">MIN(IF((MONTH(DatesD)=$A219)*(OFFSET(DatesD,,INDEX(ColD1,MATCH($C219,Param,0))))&gt;0,OFFSET(DatesD,,INDEX(ColD1,MATCH($C219,Param,0)))))</f>
        <v>3264</v>
      </c>
      <c r="P219" s="134">
        <f t="array" aca="1" ref="P219" ca="1">MAX(IF((MONTH(DatesD)=$A219)*(OFFSET(DatesD,,INDEX(ColD1,MATCH($C219,Param,0))))&gt;0,OFFSET(DatesD,,INDEX(ColD1,MATCH($C219,Param,0)))))</f>
        <v>7793</v>
      </c>
      <c r="Q219" s="759">
        <f t="shared" ref="Q219" ca="1" si="1461">SUMPRODUCT((MONTH(DatesD)=$A219)*(OFFSET(DatesD,,INDEX(ColD1,MATCH($C219,Param,0)))&gt;=INDEX(SeuilD1,MATCH($C219,Param,0))))</f>
        <v>25</v>
      </c>
      <c r="R219" s="32">
        <f ca="1">SUMPRODUCT((MONTH(DatesD)=$A219)*(OFFSET(DatesD,,INDEX(ColD2,MATCH($C219,Param,0)))&lt;&gt;0))</f>
        <v>28</v>
      </c>
      <c r="S219" s="134">
        <f ca="1">SUMPRODUCT((MONTH(DatesD)=$A219)*(OFFSET(DatesD,,INDEX(ColD2,MATCH($C219,Param,0)))))</f>
        <v>11236</v>
      </c>
      <c r="T219" s="134">
        <f t="shared" ca="1" si="1445"/>
        <v>401.28571428571428</v>
      </c>
      <c r="U219" s="134">
        <f t="array" aca="1" ref="U219" ca="1">MIN(IF((MONTH(DatesD)=$A219)*(OFFSET(DatesD,,INDEX(ColD2,MATCH($C219,Param,0))))&gt;0,OFFSET(DatesD,,INDEX(ColD2,MATCH($C219,Param,0)))))</f>
        <v>152</v>
      </c>
      <c r="V219" s="134">
        <f t="array" aca="1" ref="V219" ca="1">MAX(IF((MONTH(DatesD)=$A219)*(OFFSET(DatesD,,INDEX(ColD2,MATCH($C219,Param,0))))&gt;0,OFFSET(DatesD,,INDEX(ColD2,MATCH($C219,Param,0)))))</f>
        <v>1009</v>
      </c>
      <c r="W219" s="33">
        <f ca="1">SUMPRODUCT((MONTH(DatesD)=$A219)*(OFFSET(DatesD,,INDEX(ColD2,MATCH($C219,Param,0)))&gt;=INDEX(SeuilD2,MATCH($C219,Param,0))))</f>
        <v>0</v>
      </c>
      <c r="X219" s="818" t="e">
        <f ca="1">SUMPRODUCT((MONTH(DatesUF)=$A219)*(OFFSET(DatesUF,,INDEX(ColUF1,MATCH($C219,Param,0)))&lt;&gt;0))</f>
        <v>#REF!</v>
      </c>
      <c r="Y219" s="134" t="e">
        <f ca="1">SUMPRODUCT((MONTH(DatesUF)=$A219)*(OFFSET(DatesUF,,INDEX(ColUF1,MATCH($C219,Param,0)))))</f>
        <v>#REF!</v>
      </c>
      <c r="Z219" s="134"/>
      <c r="AA219" s="134" t="e">
        <f t="shared" ref="AA219" ca="1" si="1462">IF(X219=0,0,Y219/X219)</f>
        <v>#REF!</v>
      </c>
      <c r="AB219" s="134" t="e">
        <f t="array" aca="1" ref="AB219" ca="1">MIN(IF((MONTH(DatesUF)=$A219)*(OFFSET(DatesUF,,INDEX(ColUF1,MATCH($C219,Param,0))))&gt;0,OFFSET(DatesUF,,INDEX(ColUF1,MATCH($C219,Param,0)))))</f>
        <v>#REF!</v>
      </c>
      <c r="AC219" s="134" t="e">
        <f t="array" aca="1" ref="AC219" ca="1">MAX(IF((MONTH(DatesUF)=$A219)*(OFFSET(DatesUF,,INDEX(ColUF1,MATCH($C219,Param,0))))&gt;0,OFFSET(DatesUF,,INDEX(ColUF1,MATCH($C219,Param,0)))))</f>
        <v>#REF!</v>
      </c>
      <c r="AD219" s="33" t="e">
        <f ca="1">SUMPRODUCT((MONTH(DatesUF)=$A219)*(OFFSET(DatesUF,,INDEX(ColUF1,MATCH($C219,Param,0)))&gt;=INDEX(SeuilUF1,MATCH($C219,Param,0))))</f>
        <v>#REF!</v>
      </c>
      <c r="AE219" s="807" t="e">
        <f ca="1">SUMPRODUCT((MONTH(DatesUF)=$A219)*(OFFSET(DatesUF,,INDEX(ColUF2,MATCH($C219,Param,0)))&lt;&gt;0))</f>
        <v>#REF!</v>
      </c>
      <c r="AF219" s="746" t="e">
        <f ca="1">SUMPRODUCT((MONTH(DatesUF)=$A219)*(OFFSET(DatesUF,,INDEX(ColUF2,MATCH($C219,Param,0)))))</f>
        <v>#REF!</v>
      </c>
      <c r="AG219" s="746" t="e">
        <f t="shared" ref="AG219" ca="1" si="1463">IF(AE219=0,0,AF219/AE219)</f>
        <v>#REF!</v>
      </c>
      <c r="AH219" s="746" t="e">
        <f t="array" aca="1" ref="AH219" ca="1">MIN(IF((MONTH(DatesUF)=$A219)*(OFFSET(DatesUF,,INDEX(ColUF2,MATCH($C219,Param,0))))&gt;0,OFFSET(DatesUF,,INDEX(ColUF2,MATCH($C219,Param,0)))))</f>
        <v>#REF!</v>
      </c>
      <c r="AI219" s="746" t="e">
        <f t="array" aca="1" ref="AI219" ca="1">MAX(IF((MONTH(DatesUF)=$A219)*(OFFSET(DatesUF,,INDEX(ColUF2,MATCH($C219,Param,0))))&gt;0,OFFSET(DatesUF,,INDEX(ColUF2,MATCH($C219,Param,0)))))</f>
        <v>#REF!</v>
      </c>
      <c r="AJ219" s="810" t="e">
        <f ca="1">SUMPRODUCT((MONTH(DatesUF)=$A219)*(OFFSET(DatesUF,,INDEX(ColUF2,MATCH($C219,Param,0)))&gt;=INDEX(SeuilUF2,MATCH($C219,Param,0))))</f>
        <v>#REF!</v>
      </c>
      <c r="AK219" s="32" t="e">
        <f ca="1">SUMPRODUCT((MONTH(DatesSH)=$A219)*(OFFSET(DatesSH,,INDEX(ColSH,MATCH($C219,Param,0)))&lt;&gt;0))</f>
        <v>#REF!</v>
      </c>
      <c r="AL219" s="746" t="e">
        <f ca="1">SUMPRODUCT((MONTH(DatesSH)=$A219)*(OFFSET(DatesSH,,INDEX(ColSH,MATCH($C219,Param,0)))))</f>
        <v>#REF!</v>
      </c>
      <c r="AM219" s="746" t="e">
        <f t="shared" ref="AM219" ca="1" si="1464">IF(AK219=0,0,AL219/AK219)</f>
        <v>#REF!</v>
      </c>
      <c r="AN219" s="746" t="e">
        <f t="array" aca="1" ref="AN219" ca="1">MIN(IF((MONTH(DatesSH)=$A219)*(OFFSET(DatesSH,,INDEX(ColSH,MATCH($C219,Param,0))))&gt;0,OFFSET(DatesSH,,INDEX(ColSH,MATCH($C219,Param,0)))))</f>
        <v>#REF!</v>
      </c>
      <c r="AO219" s="762" t="e">
        <f t="array" aca="1" ref="AO219" ca="1">MAX(IF((MONTH(DatesSH)=$A219)*(OFFSET(DatesSH,,INDEX(ColSH,MATCH($C219,Param,0))))&gt;0,OFFSET(DatesSH,,INDEX(ColSH,MATCH($C219,Param,0)))))</f>
        <v>#REF!</v>
      </c>
      <c r="AP219" s="761" t="e">
        <f ca="1">SUMPRODUCT((MONTH(DatesSH)=$A219)*(OFFSET(DatesSH,,INDEX(ColSH,MATCH($C219,Param,0)))&gt;=INDEX(SeuilSH,MATCH($C219,Param,0))))</f>
        <v>#REF!</v>
      </c>
      <c r="AQ219" s="85" t="e">
        <f t="shared" ca="1" si="1435"/>
        <v>#REF!</v>
      </c>
    </row>
    <row r="220" spans="1:43" outlineLevel="1" x14ac:dyDescent="0.25">
      <c r="A220" s="18">
        <f t="shared" si="1449"/>
        <v>9</v>
      </c>
      <c r="B220" s="252"/>
      <c r="C220" s="763" t="s">
        <v>45</v>
      </c>
      <c r="D220" s="32" t="e">
        <f t="shared" ref="D220" ca="1" si="1465">SUMPRODUCT((MONTH(DatesS)=$A220)*(OFFSET(DatesS,,INDEX(ColS,MATCH($C220,Param,0)))&lt;&gt;0))</f>
        <v>#REF!</v>
      </c>
      <c r="E220" s="134" t="e">
        <f t="shared" ref="E220:E221" ca="1" si="1466">SUMPRODUCT((MONTH(DatesS)=$A220)*(OFFSET(DatesS,,INDEX(ColS,MATCH($C220,Param,0)))))</f>
        <v>#REF!</v>
      </c>
      <c r="F220" s="134" t="e">
        <f t="shared" ca="1" si="1439"/>
        <v>#REF!</v>
      </c>
      <c r="G220" s="134" t="e">
        <f t="array" aca="1" ref="G220" ca="1">MIN(IF((MONTH(DatesS)=$A220)*(OFFSET(DatesS,,INDEX(ColS,MATCH($C220,Param,0))))&gt;0,OFFSET(DatesS,,INDEX(ColS,MATCH($C220,Param,0)))))</f>
        <v>#REF!</v>
      </c>
      <c r="H220" s="134" t="e">
        <f t="array" aca="1" ref="H220" ca="1">MAX(IF((MONTH(DatesS)=$A220)*(OFFSET(DatesS,,INDEX(ColS,MATCH($C220,Param,0))))&gt;0,OFFSET(DatesS,,INDEX(ColS,MATCH($C220,Param,0)))))</f>
        <v>#REF!</v>
      </c>
      <c r="I220" s="759" t="e">
        <f t="shared" ref="I220:K221" ca="1" si="1467">SUMPRODUCT((MONTH(DatesS)=$A220)*(OFFSET(DatesS,,INDEX(ColS,MATCH($C220,Param,0)))&gt;=INDEX(SeuilS,MATCH($C220,Param,0))))</f>
        <v>#REF!</v>
      </c>
      <c r="J220" s="804"/>
      <c r="K220" s="760"/>
      <c r="L220" s="32">
        <f t="shared" ref="L220" ca="1" si="1468">SUMPRODUCT((MONTH(DatesD)=$A220)*(OFFSET(DatesD,,INDEX(ColD1,MATCH($C220,Param,0)))&lt;&gt;0))</f>
        <v>28</v>
      </c>
      <c r="M220" s="134">
        <f t="shared" ref="M220" ca="1" si="1469">SUMPRODUCT((MONTH(DatesD)=$A220)*(OFFSET(DatesD,,INDEX(ColD1,MATCH($C220,Param,0)))))</f>
        <v>17118</v>
      </c>
      <c r="N220" s="134">
        <f t="shared" ca="1" si="1443"/>
        <v>611.35714285714289</v>
      </c>
      <c r="O220" s="134">
        <f t="array" aca="1" ref="O220" ca="1">MIN(IF((MONTH(DatesD)=$A220)*(OFFSET(DatesD,,INDEX(ColD1,MATCH($C220,Param,0))))&gt;0,OFFSET(DatesD,,INDEX(ColD1,MATCH($C220,Param,0)))))</f>
        <v>330</v>
      </c>
      <c r="P220" s="134">
        <f t="array" aca="1" ref="P220" ca="1">MAX(IF((MONTH(DatesD)=$A220)*(OFFSET(DatesD,,INDEX(ColD1,MATCH($C220,Param,0))))&gt;0,OFFSET(DatesD,,INDEX(ColD1,MATCH($C220,Param,0)))))</f>
        <v>1239</v>
      </c>
      <c r="Q220" s="759">
        <f t="shared" ref="Q220" ca="1" si="1470">SUMPRODUCT((MONTH(DatesD)=$A220)*(OFFSET(DatesD,,INDEX(ColD1,MATCH($C220,Param,0)))&gt;=INDEX(SeuilD1,MATCH($C220,Param,0))))</f>
        <v>0</v>
      </c>
      <c r="R220" s="808"/>
      <c r="S220" s="751"/>
      <c r="T220" s="751"/>
      <c r="U220" s="751"/>
      <c r="V220" s="751"/>
      <c r="W220" s="809"/>
      <c r="X220" s="819"/>
      <c r="Y220" s="754"/>
      <c r="Z220" s="754"/>
      <c r="AA220" s="754"/>
      <c r="AB220" s="754"/>
      <c r="AC220" s="754"/>
      <c r="AD220" s="755"/>
      <c r="AE220" s="753"/>
      <c r="AF220" s="754"/>
      <c r="AG220" s="754"/>
      <c r="AH220" s="754"/>
      <c r="AI220" s="754"/>
      <c r="AJ220" s="755"/>
      <c r="AK220" s="764"/>
      <c r="AL220" s="754"/>
      <c r="AM220" s="754"/>
      <c r="AN220" s="754"/>
      <c r="AO220" s="756"/>
      <c r="AP220" s="755"/>
      <c r="AQ220" s="85" t="e">
        <f t="shared" ca="1" si="1435"/>
        <v>#REF!</v>
      </c>
    </row>
    <row r="221" spans="1:43" outlineLevel="1" x14ac:dyDescent="0.25">
      <c r="A221" s="18">
        <f t="shared" si="1449"/>
        <v>9</v>
      </c>
      <c r="B221" s="252"/>
      <c r="C221" s="763" t="s">
        <v>95</v>
      </c>
      <c r="D221" s="32" t="e">
        <f ca="1">SUMPRODUCT((MONTH(DatesS)=$A221)*(OFFSET(DatesS,,INDEX(ColS,MATCH($C221,Param,0)))&lt;&gt;0))</f>
        <v>#REF!</v>
      </c>
      <c r="E221" s="134" t="e">
        <f t="shared" ca="1" si="1466"/>
        <v>#REF!</v>
      </c>
      <c r="F221" s="134" t="e">
        <f ca="1">IF(D221=0,0,E221/D221)</f>
        <v>#REF!</v>
      </c>
      <c r="G221" s="134" t="e">
        <f t="array" aca="1" ref="G221" ca="1">MIN(IF((MONTH(DatesS)=$A221)*(OFFSET(DatesS,,INDEX(ColS,MATCH($C221,Param,0))))&gt;0,OFFSET(DatesS,,INDEX(ColS,MATCH($C221,Param,0)))))</f>
        <v>#REF!</v>
      </c>
      <c r="H221" s="134" t="e">
        <f t="array" aca="1" ref="H221" ca="1">MAX(IF((MONTH(DatesS)=$A221)*(OFFSET(DatesS,,INDEX(ColS,MATCH($C221,Param,0))))&gt;0,OFFSET(DatesS,,INDEX(ColS,MATCH($C221,Param,0)))))</f>
        <v>#REF!</v>
      </c>
      <c r="I221" s="759" t="e">
        <f t="shared" ca="1" si="1467"/>
        <v>#REF!</v>
      </c>
      <c r="J221" s="748" t="e">
        <f t="shared" ref="J221" ca="1" si="1471">I221-K221</f>
        <v>#REF!</v>
      </c>
      <c r="K221" s="760" t="e">
        <f t="shared" ca="1" si="1467"/>
        <v>#REF!</v>
      </c>
      <c r="L221" s="750"/>
      <c r="M221" s="751"/>
      <c r="N221" s="751"/>
      <c r="O221" s="751"/>
      <c r="P221" s="751"/>
      <c r="Q221" s="771"/>
      <c r="R221" s="765"/>
      <c r="S221" s="766"/>
      <c r="T221" s="766"/>
      <c r="U221" s="766"/>
      <c r="V221" s="766"/>
      <c r="W221" s="767"/>
      <c r="X221" s="819"/>
      <c r="Y221" s="754"/>
      <c r="Z221" s="754"/>
      <c r="AA221" s="754"/>
      <c r="AB221" s="754"/>
      <c r="AC221" s="754"/>
      <c r="AD221" s="755"/>
      <c r="AE221" s="753"/>
      <c r="AF221" s="754"/>
      <c r="AG221" s="754"/>
      <c r="AH221" s="754"/>
      <c r="AI221" s="754"/>
      <c r="AJ221" s="755"/>
      <c r="AK221" s="764"/>
      <c r="AL221" s="754"/>
      <c r="AM221" s="754"/>
      <c r="AN221" s="754"/>
      <c r="AO221" s="756"/>
      <c r="AP221" s="755"/>
      <c r="AQ221" s="85"/>
    </row>
    <row r="222" spans="1:43" outlineLevel="1" x14ac:dyDescent="0.25">
      <c r="A222" s="18">
        <f>A220</f>
        <v>9</v>
      </c>
      <c r="B222" s="252"/>
      <c r="C222" s="763" t="s">
        <v>3</v>
      </c>
      <c r="D222" s="32" t="e">
        <f t="shared" ref="D222" ca="1" si="1472">SUMPRODUCT((MONTH(DatesS)=$A222)*(OFFSET(DatesS,,INDEX(ColS,MATCH($C222,Param,0)))&lt;&gt;0))</f>
        <v>#REF!</v>
      </c>
      <c r="E222" s="134" t="e">
        <f t="shared" ref="E222" ca="1" si="1473">SUMPRODUCT((MONTH(DatesS)=$A222)*(OFFSET(DatesS,,INDEX(ColS,MATCH($C222,Param,0)))))</f>
        <v>#REF!</v>
      </c>
      <c r="F222" s="134" t="e">
        <f t="shared" ca="1" si="1439"/>
        <v>#REF!</v>
      </c>
      <c r="G222" s="134" t="e">
        <f t="array" aca="1" ref="G222" ca="1">MIN(IF((MONTH(DatesS)=$A222)*(OFFSET(DatesS,,INDEX(ColS,MATCH($C222,Param,0))))&gt;0,OFFSET(DatesS,,INDEX(ColS,MATCH($C222,Param,0)))))</f>
        <v>#REF!</v>
      </c>
      <c r="H222" s="134" t="e">
        <f t="array" aca="1" ref="H222" ca="1">MAX(IF((MONTH(DatesS)=$A222)*(OFFSET(DatesS,,INDEX(ColS,MATCH($C222,Param,0))))&gt;0,OFFSET(DatesS,,INDEX(ColS,MATCH($C222,Param,0)))))</f>
        <v>#REF!</v>
      </c>
      <c r="I222" s="759" t="e">
        <f t="shared" ref="I222" ca="1" si="1474">SUMPRODUCT((MONTH(DatesS)=$A222)*(OFFSET(DatesS,,INDEX(ColS,MATCH($C222,Param,0)))&gt;=INDEX(SeuilS,MATCH($C222,Param,0))))</f>
        <v>#REF!</v>
      </c>
      <c r="J222" s="804"/>
      <c r="K222" s="760"/>
      <c r="L222" s="32">
        <f t="shared" ref="L222" ca="1" si="1475">SUMPRODUCT((MONTH(DatesD)=$A222)*(OFFSET(DatesD,,INDEX(ColD1,MATCH($C222,Param,0)))&lt;&gt;0))</f>
        <v>28</v>
      </c>
      <c r="M222" s="134">
        <f t="shared" ref="M222" ca="1" si="1476">SUMPRODUCT((MONTH(DatesD)=$A222)*(OFFSET(DatesD,,INDEX(ColD1,MATCH($C222,Param,0)))))</f>
        <v>215974.26948408672</v>
      </c>
      <c r="N222" s="134">
        <f t="shared" ca="1" si="1443"/>
        <v>7713.3667672888114</v>
      </c>
      <c r="O222" s="134">
        <f t="array" aca="1" ref="O222" ca="1">MIN(IF((MONTH(DatesD)=$A222)*(OFFSET(DatesD,,INDEX(ColD1,MATCH($C222,Param,0))))&gt;0,OFFSET(DatesD,,INDEX(ColD1,MATCH($C222,Param,0)))))</f>
        <v>2172.7272727272725</v>
      </c>
      <c r="P222" s="134">
        <f t="array" aca="1" ref="P222" ca="1">MAX(IF((MONTH(DatesD)=$A222)*(OFFSET(DatesD,,INDEX(ColD1,MATCH($C222,Param,0))))&gt;0,OFFSET(DatesD,,INDEX(ColD1,MATCH($C222,Param,0)))))</f>
        <v>10546.666666666668</v>
      </c>
      <c r="Q222" s="759">
        <f t="shared" ref="Q222" ca="1" si="1477">SUMPRODUCT((MONTH(DatesD)=$A222)*(OFFSET(DatesD,,INDEX(ColD1,MATCH($C222,Param,0)))&gt;=INDEX(SeuilD1,MATCH($C222,Param,0))))</f>
        <v>27</v>
      </c>
      <c r="R222" s="32">
        <f ca="1">SUMPRODUCT((MONTH(DatesD)=$A222)*(OFFSET(DatesD,,INDEX(ColD2,MATCH($C222,Param,0)))&lt;&gt;0))</f>
        <v>28</v>
      </c>
      <c r="S222" s="134">
        <f ca="1">SUMPRODUCT((MONTH(DatesD)=$A222)*(OFFSET(DatesD,,INDEX(ColD2,MATCH($C222,Param,0)))))</f>
        <v>653.13621290147375</v>
      </c>
      <c r="T222" s="134">
        <f t="shared" ref="T222:T224" ca="1" si="1478">IF(R222=0,0,S222/R222)</f>
        <v>23.326293317909776</v>
      </c>
      <c r="U222" s="134">
        <f t="array" aca="1" ref="U222" ca="1">MIN(IF((MONTH(DatesD)=$A222)*(OFFSET(DatesD,,INDEX(ColD2,MATCH($C222,Param,0))))&gt;0,OFFSET(DatesD,,INDEX(ColD2,MATCH($C222,Param,0)))))</f>
        <v>14.000000000000057</v>
      </c>
      <c r="V222" s="134">
        <f t="array" aca="1" ref="V222" ca="1">MAX(IF((MONTH(DatesD)=$A222)*(OFFSET(DatesD,,INDEX(ColD2,MATCH($C222,Param,0))))&gt;0,OFFSET(DatesD,,INDEX(ColD2,MATCH($C222,Param,0)))))</f>
        <v>56.994818652849744</v>
      </c>
      <c r="W222" s="33">
        <f ca="1">SUMPRODUCT((MONTH(DatesD)=$A222)*(OFFSET(DatesD,,INDEX(ColD2,MATCH($C222,Param,0)))&gt;=INDEX(SeuilD2,MATCH($C222,Param,0))))</f>
        <v>1</v>
      </c>
      <c r="X222" s="820" t="e">
        <f ca="1">SUMPRODUCT((MONTH(DatesUF)=$A222)*(OFFSET(DatesUF,,INDEX(ColUF1,MATCH($C222,Param,0)))&lt;&gt;0))</f>
        <v>#REF!</v>
      </c>
      <c r="Y222" s="746" t="e">
        <f ca="1">SUMPRODUCT((MONTH(DatesUF)=$A222)*(OFFSET(DatesUF,,INDEX(ColUF1,MATCH($C222,Param,0)))))</f>
        <v>#REF!</v>
      </c>
      <c r="Z222" s="746"/>
      <c r="AA222" s="746" t="e">
        <f t="shared" ref="AA222" ca="1" si="1479">IF(X222=0,0,Y222/X222)</f>
        <v>#REF!</v>
      </c>
      <c r="AB222" s="746" t="e">
        <f t="array" aca="1" ref="AB222" ca="1">MIN(IF((MONTH(DatesUF)=$A222)*(OFFSET(DatesUF,,INDEX(ColUF1,MATCH($C222,Param,0))))&gt;0,OFFSET(DatesUF,,INDEX(ColUF1,MATCH($C222,Param,0)))))</f>
        <v>#REF!</v>
      </c>
      <c r="AC222" s="746" t="e">
        <f t="array" aca="1" ref="AC222" ca="1">MAX(IF((MONTH(DatesUF)=$A222)*(OFFSET(DatesUF,,INDEX(ColUF1,MATCH($C222,Param,0))))&gt;0,OFFSET(DatesUF,,INDEX(ColUF1,MATCH($C222,Param,0)))))</f>
        <v>#REF!</v>
      </c>
      <c r="AD222" s="761" t="e">
        <f ca="1">SUMPRODUCT((MONTH(DatesUF)=$A222)*(OFFSET(DatesUF,,INDEX(ColUF1,MATCH($C222,Param,0)))&gt;=INDEX(SeuilUF1,MATCH($C222,Param,0))))</f>
        <v>#REF!</v>
      </c>
      <c r="AE222" s="807" t="e">
        <f ca="1">SUMPRODUCT((MONTH(DatesUF)=$A222)*(OFFSET(DatesUF,,INDEX(ColUF2,MATCH($C222,Param,0)))&lt;&gt;0))</f>
        <v>#REF!</v>
      </c>
      <c r="AF222" s="746" t="e">
        <f ca="1">SUMPRODUCT((MONTH(DatesUF)=$A222)*(OFFSET(DatesUF,,INDEX(ColUF2,MATCH($C222,Param,0)))))</f>
        <v>#REF!</v>
      </c>
      <c r="AG222" s="746" t="e">
        <f t="shared" ref="AG222:AG224" ca="1" si="1480">IF(AE222=0,0,AF222/AE222)</f>
        <v>#REF!</v>
      </c>
      <c r="AH222" s="746" t="e">
        <f t="array" aca="1" ref="AH222" ca="1">MIN(IF((MONTH(DatesUF)=$A222)*(OFFSET(DatesUF,,INDEX(ColUF2,MATCH($C222,Param,0))))&gt;0,OFFSET(DatesUF,,INDEX(ColUF2,MATCH($C222,Param,0)))))</f>
        <v>#REF!</v>
      </c>
      <c r="AI222" s="746" t="e">
        <f t="array" aca="1" ref="AI222" ca="1">MAX(IF((MONTH(DatesUF)=$A222)*(OFFSET(DatesUF,,INDEX(ColUF2,MATCH($C222,Param,0))))&gt;0,OFFSET(DatesUF,,INDEX(ColUF2,MATCH($C222,Param,0)))))</f>
        <v>#REF!</v>
      </c>
      <c r="AJ222" s="810" t="e">
        <f t="shared" ref="AJ222" ca="1" si="1481">SUMPRODUCT((MONTH(DatesUF)=$A222)*(OFFSET(DatesUF,,INDEX(ColUF2,MATCH($C222,Param,0)))&gt;=INDEX(SeuilUF2,MATCH($C222,Param,0))))</f>
        <v>#REF!</v>
      </c>
      <c r="AK222" s="758" t="e">
        <f ca="1">SUMPRODUCT((MONTH(DatesSH)=$A222)*(OFFSET(DatesSH,,INDEX(ColSH,MATCH($C222,Param,0)))&lt;&gt;0))</f>
        <v>#REF!</v>
      </c>
      <c r="AL222" s="746" t="e">
        <f ca="1">SUMPRODUCT((MONTH(DatesSH)=$A222)*(OFFSET(DatesSH,,INDEX(ColSH,MATCH($C222,Param,0)))))</f>
        <v>#REF!</v>
      </c>
      <c r="AM222" s="746" t="e">
        <f t="shared" ref="AM222" ca="1" si="1482">IF(AK222=0,0,AL222/AK222)</f>
        <v>#REF!</v>
      </c>
      <c r="AN222" s="746" t="e">
        <f t="array" aca="1" ref="AN222" ca="1">MIN(IF((MONTH(DatesSH)=$A222)*(OFFSET(DatesSH,,INDEX(ColSH,MATCH($C222,Param,0))))&gt;0,OFFSET(DatesSH,,INDEX(ColSH,MATCH($C222,Param,0)))))</f>
        <v>#REF!</v>
      </c>
      <c r="AO222" s="762" t="e">
        <f t="array" aca="1" ref="AO222" ca="1">MAX(IF((MONTH(DatesSH)=$A222)*(OFFSET(DatesSH,,INDEX(ColSH,MATCH($C222,Param,0))))&gt;0,OFFSET(DatesSH,,INDEX(ColSH,MATCH($C222,Param,0)))))</f>
        <v>#REF!</v>
      </c>
      <c r="AP222" s="761" t="e">
        <f ca="1">SUMPRODUCT((MONTH(DatesSH)=$A222)*(OFFSET(DatesSH,,INDEX(ColSH,MATCH($C222,Param,0)))&gt;=INDEX(SeuilSH,MATCH($C222,Param,0))))</f>
        <v>#REF!</v>
      </c>
      <c r="AQ222" s="85" t="e">
        <f t="shared" ca="1" si="1435"/>
        <v>#REF!</v>
      </c>
    </row>
    <row r="223" spans="1:43" outlineLevel="1" x14ac:dyDescent="0.25">
      <c r="A223" s="18">
        <f t="shared" si="1449"/>
        <v>9</v>
      </c>
      <c r="B223" s="252"/>
      <c r="C223" s="763" t="s">
        <v>98</v>
      </c>
      <c r="D223" s="32" t="e">
        <f t="shared" ref="D223" ca="1" si="1483">SUMPRODUCT((MONTH(DatesS)=$A223)*(OFFSET(DatesS,,INDEX(ColS,MATCH($C223,Param,0)))&lt;&gt;0))</f>
        <v>#REF!</v>
      </c>
      <c r="E223" s="134" t="e">
        <f t="shared" ref="E223" ca="1" si="1484">SUMPRODUCT((MONTH(DatesS)=$A223)*(OFFSET(DatesS,,INDEX(ColS,MATCH($C223,Param,0)))))</f>
        <v>#REF!</v>
      </c>
      <c r="F223" s="134" t="e">
        <f t="shared" ca="1" si="1439"/>
        <v>#REF!</v>
      </c>
      <c r="G223" s="134" t="e">
        <f t="array" aca="1" ref="G223" ca="1">MIN(IF((MONTH(DatesS)=$A223)*(OFFSET(DatesS,,INDEX(ColS,MATCH($C223,Param,0))))&gt;0,OFFSET(DatesS,,INDEX(ColS,MATCH($C223,Param,0)))))</f>
        <v>#REF!</v>
      </c>
      <c r="H223" s="134" t="e">
        <f t="array" aca="1" ref="H223" ca="1">MAX(IF((MONTH(DatesS)=$A223)*(OFFSET(DatesS,,INDEX(ColS,MATCH($C223,Param,0))))&gt;0,OFFSET(DatesS,,INDEX(ColS,MATCH($C223,Param,0)))))</f>
        <v>#REF!</v>
      </c>
      <c r="I223" s="759" t="e">
        <f t="shared" ref="I223" ca="1" si="1485">SUMPRODUCT((MONTH(DatesS)=$A223)*(OFFSET(DatesS,,INDEX(ColS,MATCH($C223,Param,0)))&gt;=INDEX(SeuilS,MATCH($C223,Param,0))))</f>
        <v>#REF!</v>
      </c>
      <c r="J223" s="804"/>
      <c r="K223" s="760"/>
      <c r="L223" s="32">
        <f t="shared" ref="L223" ca="1" si="1486">SUMPRODUCT((MONTH(DatesD)=$A223)*(OFFSET(DatesD,,INDEX(ColD1,MATCH($C223,Param,0)))&lt;&gt;0))</f>
        <v>28</v>
      </c>
      <c r="M223" s="134">
        <f t="shared" ref="M223" ca="1" si="1487">SUMPRODUCT((MONTH(DatesD)=$A223)*(OFFSET(DatesD,,INDEX(ColD1,MATCH($C223,Param,0)))))</f>
        <v>6067.4000000000005</v>
      </c>
      <c r="N223" s="134">
        <f t="shared" ca="1" si="1443"/>
        <v>216.69285714285715</v>
      </c>
      <c r="O223" s="134">
        <f t="array" aca="1" ref="O223" ca="1">MIN(IF((MONTH(DatesD)=$A223)*(OFFSET(DatesD,,INDEX(ColD1,MATCH($C223,Param,0))))&gt;0,OFFSET(DatesD,,INDEX(ColD1,MATCH($C223,Param,0)))))</f>
        <v>67.8</v>
      </c>
      <c r="P223" s="134">
        <f t="array" aca="1" ref="P223" ca="1">MAX(IF((MONTH(DatesD)=$A223)*(OFFSET(DatesD,,INDEX(ColD1,MATCH($C223,Param,0))))&gt;0,OFFSET(DatesD,,INDEX(ColD1,MATCH($C223,Param,0)))))</f>
        <v>370</v>
      </c>
      <c r="Q223" s="759">
        <f t="shared" ref="Q223" ca="1" si="1488">SUMPRODUCT((MONTH(DatesD)=$A223)*(OFFSET(DatesD,,INDEX(ColD1,MATCH($C223,Param,0)))&gt;=INDEX(SeuilD1,MATCH($C223,Param,0))))</f>
        <v>0</v>
      </c>
      <c r="R223" s="32">
        <f ca="1">SUMPRODUCT((MONTH(DatesD)=$A223)*(OFFSET(DatesD,,INDEX(ColD2,MATCH($C223,Param,0)))&lt;&gt;0))</f>
        <v>28</v>
      </c>
      <c r="S223" s="134">
        <f ca="1">SUMPRODUCT((MONTH(DatesD)=$A223)*(OFFSET(DatesD,,INDEX(ColD2,MATCH($C223,Param,0)))))</f>
        <v>28.079000000000004</v>
      </c>
      <c r="T223" s="134">
        <f t="shared" ca="1" si="1478"/>
        <v>1.0028214285714288</v>
      </c>
      <c r="U223" s="134">
        <f t="array" aca="1" ref="U223" ca="1">MIN(IF((MONTH(DatesD)=$A223)*(OFFSET(DatesD,,INDEX(ColD2,MATCH($C223,Param,0))))&gt;0,OFFSET(DatesD,,INDEX(ColD2,MATCH($C223,Param,0)))))</f>
        <v>0.53600000000000003</v>
      </c>
      <c r="V223" s="134">
        <f t="array" aca="1" ref="V223" ca="1">MAX(IF((MONTH(DatesD)=$A223)*(OFFSET(DatesD,,INDEX(ColD2,MATCH($C223,Param,0))))&gt;0,OFFSET(DatesD,,INDEX(ColD2,MATCH($C223,Param,0)))))</f>
        <v>1.952</v>
      </c>
      <c r="W223" s="33">
        <f ca="1">SUMPRODUCT((MONTH(DatesD)=$A223)*(OFFSET(DatesD,,INDEX(ColD2,MATCH($C223,Param,0)))&gt;=INDEX(SeuilD2,MATCH($C223,Param,0))))</f>
        <v>0</v>
      </c>
      <c r="X223" s="817"/>
      <c r="Y223" s="751"/>
      <c r="Z223" s="751"/>
      <c r="AA223" s="751"/>
      <c r="AB223" s="751"/>
      <c r="AC223" s="751"/>
      <c r="AD223" s="752"/>
      <c r="AE223" s="32" t="e">
        <f ca="1">SUMPRODUCT((MONTH(DatesUF)=$A223)*(OFFSET(DatesUF,,INDEX(ColUF2,MATCH($C223,Param,0)))&lt;&gt;0))</f>
        <v>#REF!</v>
      </c>
      <c r="AF223" s="134" t="e">
        <f ca="1">SUMPRODUCT((MONTH(DatesUF)=$A223)*(OFFSET(DatesUF,,INDEX(ColUF2,MATCH($C223,Param,0)))))</f>
        <v>#REF!</v>
      </c>
      <c r="AG223" s="134" t="e">
        <f t="shared" ca="1" si="1480"/>
        <v>#REF!</v>
      </c>
      <c r="AH223" s="134" t="e">
        <f t="array" aca="1" ref="AH223" ca="1">MIN(IF((MONTH(DatesUF)=$A223)*(OFFSET(DatesUF,,INDEX(ColUF2,MATCH($C223,Param,0))))&gt;0,OFFSET(DatesUF,,INDEX(ColUF2,MATCH($C223,Param,0)))))</f>
        <v>#REF!</v>
      </c>
      <c r="AI223" s="134" t="e">
        <f t="array" aca="1" ref="AI223" ca="1">MAX(IF((MONTH(DatesUF)=$A223)*(OFFSET(DatesUF,,INDEX(ColUF2,MATCH($C223,Param,0))))&gt;0,OFFSET(DatesUF,,INDEX(ColUF2,MATCH($C223,Param,0)))))</f>
        <v>#REF!</v>
      </c>
      <c r="AJ223" s="33" t="e">
        <f t="shared" ref="AJ223" ca="1" si="1489">SUMPRODUCT((MONTH(DatesUF)=$A223)*(OFFSET(DatesUF,,INDEX(ColUF2,MATCH($C223,Param,0)))&gt;=INDEX(SeuilUF2,MATCH($C223,Param,0))))</f>
        <v>#REF!</v>
      </c>
      <c r="AK223" s="750"/>
      <c r="AL223" s="751"/>
      <c r="AM223" s="751"/>
      <c r="AN223" s="751"/>
      <c r="AO223" s="768"/>
      <c r="AP223" s="752"/>
      <c r="AQ223" s="85" t="e">
        <f t="shared" ca="1" si="1435"/>
        <v>#REF!</v>
      </c>
    </row>
    <row r="224" spans="1:43" outlineLevel="1" x14ac:dyDescent="0.25">
      <c r="A224" s="18">
        <f t="shared" si="1449"/>
        <v>9</v>
      </c>
      <c r="B224" s="252"/>
      <c r="C224" s="763" t="s">
        <v>41</v>
      </c>
      <c r="D224" s="32" t="e">
        <f t="shared" ref="D224" ca="1" si="1490">SUMPRODUCT((MONTH(DatesS)=$A224)*(OFFSET(DatesS,,INDEX(ColS,MATCH($C224,Param,0)))&lt;&gt;0))</f>
        <v>#REF!</v>
      </c>
      <c r="E224" s="134" t="e">
        <f t="shared" ref="E224" ca="1" si="1491">SUMPRODUCT((MONTH(DatesS)=$A224)*(OFFSET(DatesS,,INDEX(ColS,MATCH($C224,Param,0)))))</f>
        <v>#REF!</v>
      </c>
      <c r="F224" s="134" t="e">
        <f t="shared" ca="1" si="1439"/>
        <v>#REF!</v>
      </c>
      <c r="G224" s="134" t="e">
        <f t="array" aca="1" ref="G224" ca="1">MIN(IF((MONTH(DatesS)=$A224)*(OFFSET(DatesS,,INDEX(ColS,MATCH($C224,Param,0))))&gt;0,OFFSET(DatesS,,INDEX(ColS,MATCH($C224,Param,0)))))</f>
        <v>#REF!</v>
      </c>
      <c r="H224" s="134" t="e">
        <f t="array" aca="1" ref="H224" ca="1">MAX(IF((MONTH(DatesS)=$A224)*(OFFSET(DatesS,,INDEX(ColS,MATCH($C224,Param,0))))&gt;0,OFFSET(DatesS,,INDEX(ColS,MATCH($C224,Param,0)))))</f>
        <v>#REF!</v>
      </c>
      <c r="I224" s="759" t="e">
        <f t="shared" ref="I224" ca="1" si="1492">SUMPRODUCT((MONTH(DatesS)=$A224)*(OFFSET(DatesS,,INDEX(ColS,MATCH($C224,Param,0)))&gt;=INDEX(SeuilS,MATCH($C224,Param,0))))</f>
        <v>#REF!</v>
      </c>
      <c r="J224" s="804"/>
      <c r="K224" s="760"/>
      <c r="L224" s="32">
        <f t="shared" ref="L224" ca="1" si="1493">SUMPRODUCT((MONTH(DatesD)=$A224)*(OFFSET(DatesD,,INDEX(ColD1,MATCH($C224,Param,0)))&lt;&gt;0))</f>
        <v>4</v>
      </c>
      <c r="M224" s="134">
        <f t="shared" ref="M224" ca="1" si="1494">SUMPRODUCT((MONTH(DatesD)=$A224)*(OFFSET(DatesD,,INDEX(ColD1,MATCH($C224,Param,0)))))</f>
        <v>500.5</v>
      </c>
      <c r="N224" s="134">
        <f t="shared" ca="1" si="1443"/>
        <v>125.125</v>
      </c>
      <c r="O224" s="134">
        <f t="array" aca="1" ref="O224" ca="1">MIN(IF((MONTH(DatesD)=$A224)*(OFFSET(DatesD,,INDEX(ColD1,MATCH($C224,Param,0))))&gt;0,OFFSET(DatesD,,INDEX(ColD1,MATCH($C224,Param,0)))))</f>
        <v>108</v>
      </c>
      <c r="P224" s="134">
        <f t="array" aca="1" ref="P224" ca="1">MAX(IF((MONTH(DatesD)=$A224)*(OFFSET(DatesD,,INDEX(ColD1,MATCH($C224,Param,0))))&gt;0,OFFSET(DatesD,,INDEX(ColD1,MATCH($C224,Param,0)))))</f>
        <v>152.5</v>
      </c>
      <c r="Q224" s="759">
        <f t="shared" ref="Q224" ca="1" si="1495">SUMPRODUCT((MONTH(DatesD)=$A224)*(OFFSET(DatesD,,INDEX(ColD1,MATCH($C224,Param,0)))&gt;=INDEX(SeuilD1,MATCH($C224,Param,0))))</f>
        <v>0</v>
      </c>
      <c r="R224" s="32">
        <f ca="1">SUMPRODUCT((MONTH(DatesD)=$A224)*(OFFSET(DatesD,,INDEX(ColD2,MATCH($C224,Param,0)))&lt;&gt;0))</f>
        <v>4</v>
      </c>
      <c r="S224" s="134">
        <f ca="1">SUMPRODUCT((MONTH(DatesD)=$A224)*(OFFSET(DatesD,,INDEX(ColD2,MATCH($C224,Param,0)))))</f>
        <v>36.299999999999997</v>
      </c>
      <c r="T224" s="134">
        <f t="shared" ca="1" si="1478"/>
        <v>9.0749999999999993</v>
      </c>
      <c r="U224" s="134">
        <f t="array" aca="1" ref="U224" ca="1">MIN(IF((MONTH(DatesD)=$A224)*(OFFSET(DatesD,,INDEX(ColD2,MATCH($C224,Param,0))))&gt;0,OFFSET(DatesD,,INDEX(ColD2,MATCH($C224,Param,0)))))</f>
        <v>6.2</v>
      </c>
      <c r="V224" s="134">
        <f t="array" aca="1" ref="V224" ca="1">MAX(IF((MONTH(DatesD)=$A224)*(OFFSET(DatesD,,INDEX(ColD2,MATCH($C224,Param,0))))&gt;0,OFFSET(DatesD,,INDEX(ColD2,MATCH($C224,Param,0)))))</f>
        <v>12</v>
      </c>
      <c r="W224" s="33">
        <f ca="1">SUMPRODUCT((MONTH(DatesD)=$A224)*(OFFSET(DatesD,,INDEX(ColD2,MATCH($C224,Param,0)))&gt;=INDEX(SeuilD2,MATCH($C224,Param,0))))</f>
        <v>0</v>
      </c>
      <c r="X224" s="817"/>
      <c r="Y224" s="751"/>
      <c r="Z224" s="751"/>
      <c r="AA224" s="751"/>
      <c r="AB224" s="751"/>
      <c r="AC224" s="751"/>
      <c r="AD224" s="752"/>
      <c r="AE224" s="32" t="e">
        <f ca="1">SUMPRODUCT((MONTH(DatesUF)=$A224)*(OFFSET(DatesUF,,INDEX(ColUF2,MATCH($C224,Param,0)))&lt;&gt;0))</f>
        <v>#REF!</v>
      </c>
      <c r="AF224" s="162" t="e">
        <f ca="1">SUMPRODUCT((MONTH(DatesUF)=$A224)*(OFFSET(DatesUF,,INDEX(ColUF2,MATCH($C224,Param,0)))))</f>
        <v>#REF!</v>
      </c>
      <c r="AG224" s="162" t="e">
        <f t="shared" ca="1" si="1480"/>
        <v>#REF!</v>
      </c>
      <c r="AH224" s="162" t="e">
        <f t="array" aca="1" ref="AH224" ca="1">MIN(IF((MONTH(DatesUF)=$A224)*(OFFSET(DatesUF,,INDEX(ColUF2,MATCH($C224,Param,0))))&gt;0,OFFSET(DatesUF,,INDEX(ColUF2,MATCH($C224,Param,0)))))</f>
        <v>#REF!</v>
      </c>
      <c r="AI224" s="162" t="e">
        <f t="array" aca="1" ref="AI224" ca="1">MAX(IF((MONTH(DatesUF)=$A224)*(OFFSET(DatesUF,,INDEX(ColUF2,MATCH($C224,Param,0))))&gt;0,OFFSET(DatesUF,,INDEX(ColUF2,MATCH($C224,Param,0)))))</f>
        <v>#REF!</v>
      </c>
      <c r="AJ224" s="33" t="e">
        <f t="shared" ref="AJ224" ca="1" si="1496">SUMPRODUCT((MONTH(DatesUF)=$A224)*(OFFSET(DatesUF,,INDEX(ColUF2,MATCH($C224,Param,0)))&gt;=INDEX(SeuilUF2,MATCH($C224,Param,0))))</f>
        <v>#REF!</v>
      </c>
      <c r="AK224" s="750"/>
      <c r="AL224" s="751"/>
      <c r="AM224" s="751"/>
      <c r="AN224" s="751"/>
      <c r="AO224" s="768"/>
      <c r="AP224" s="752"/>
      <c r="AQ224" s="85" t="e">
        <f t="shared" ca="1" si="1435"/>
        <v>#REF!</v>
      </c>
    </row>
    <row r="225" spans="1:43" outlineLevel="1" x14ac:dyDescent="0.25">
      <c r="A225" s="18">
        <f t="shared" si="1449"/>
        <v>9</v>
      </c>
      <c r="B225" s="252"/>
      <c r="C225" s="763" t="s">
        <v>42</v>
      </c>
      <c r="D225" s="32" t="e">
        <f t="shared" ref="D225" ca="1" si="1497">SUMPRODUCT((MONTH(DatesS)=$A225)*(OFFSET(DatesS,,INDEX(ColS,MATCH($C225,Param,0)))&lt;&gt;0))</f>
        <v>#REF!</v>
      </c>
      <c r="E225" s="134" t="e">
        <f t="shared" ref="E225" ca="1" si="1498">SUMPRODUCT((MONTH(DatesS)=$A225)*(OFFSET(DatesS,,INDEX(ColS,MATCH($C225,Param,0)))))</f>
        <v>#REF!</v>
      </c>
      <c r="F225" s="134" t="e">
        <f t="shared" ca="1" si="1439"/>
        <v>#REF!</v>
      </c>
      <c r="G225" s="134" t="e">
        <f t="array" aca="1" ref="G225" ca="1">MIN(IF((MONTH(DatesS)=$A225)*(OFFSET(DatesS,,INDEX(ColS,MATCH($C225,Param,0))))&gt;0,OFFSET(DatesS,,INDEX(ColS,MATCH($C225,Param,0)))))</f>
        <v>#REF!</v>
      </c>
      <c r="H225" s="134" t="e">
        <f t="array" aca="1" ref="H225" ca="1">MAX(IF((MONTH(DatesS)=$A225)*(OFFSET(DatesS,,INDEX(ColS,MATCH($C225,Param,0))))&gt;0,OFFSET(DatesS,,INDEX(ColS,MATCH($C225,Param,0)))))</f>
        <v>#REF!</v>
      </c>
      <c r="I225" s="759" t="e">
        <f t="shared" ref="I225" ca="1" si="1499">SUMPRODUCT((MONTH(DatesS)=$A225)*(OFFSET(DatesS,,INDEX(ColS,MATCH($C225,Param,0)))&gt;=INDEX(SeuilS,MATCH($C225,Param,0))))</f>
        <v>#REF!</v>
      </c>
      <c r="J225" s="804"/>
      <c r="K225" s="760"/>
      <c r="L225" s="750"/>
      <c r="M225" s="751"/>
      <c r="N225" s="751"/>
      <c r="O225" s="751"/>
      <c r="P225" s="751"/>
      <c r="Q225" s="771"/>
      <c r="R225" s="808"/>
      <c r="S225" s="751"/>
      <c r="T225" s="751"/>
      <c r="U225" s="751"/>
      <c r="V225" s="751"/>
      <c r="W225" s="809"/>
      <c r="X225" s="817"/>
      <c r="Y225" s="751"/>
      <c r="Z225" s="751"/>
      <c r="AA225" s="751"/>
      <c r="AB225" s="751"/>
      <c r="AC225" s="751"/>
      <c r="AD225" s="752"/>
      <c r="AE225" s="808"/>
      <c r="AF225" s="751"/>
      <c r="AG225" s="751"/>
      <c r="AH225" s="751"/>
      <c r="AI225" s="751"/>
      <c r="AJ225" s="809" t="e">
        <f t="shared" ref="AJ225" ca="1" si="1500">SUMPRODUCT((MONTH(DatesUF)=$A225)*(OFFSET(DatesUF,,INDEX(ColUF2,MATCH($C225,Param,0)))&gt;=INDEX(SeuilUF2,MATCH($C225,Param,0))))</f>
        <v>#REF!</v>
      </c>
      <c r="AK225" s="750"/>
      <c r="AL225" s="751"/>
      <c r="AM225" s="751"/>
      <c r="AN225" s="751"/>
      <c r="AO225" s="768"/>
      <c r="AP225" s="752"/>
      <c r="AQ225" s="85" t="e">
        <f t="shared" ca="1" si="1435"/>
        <v>#REF!</v>
      </c>
    </row>
    <row r="226" spans="1:43" outlineLevel="1" x14ac:dyDescent="0.25">
      <c r="A226" s="18">
        <f t="shared" si="1449"/>
        <v>9</v>
      </c>
      <c r="B226" s="252"/>
      <c r="C226" s="763" t="s">
        <v>43</v>
      </c>
      <c r="D226" s="32" t="e">
        <f t="shared" ref="D226" ca="1" si="1501">SUMPRODUCT((MONTH(DatesS)=$A226)*(OFFSET(DatesS,,INDEX(ColS,MATCH($C226,Param,0)))&lt;&gt;0))</f>
        <v>#REF!</v>
      </c>
      <c r="E226" s="134" t="e">
        <f t="shared" ref="E226" ca="1" si="1502">SUMPRODUCT((MONTH(DatesS)=$A226)*(OFFSET(DatesS,,INDEX(ColS,MATCH($C226,Param,0)))))</f>
        <v>#REF!</v>
      </c>
      <c r="F226" s="134" t="e">
        <f t="shared" ca="1" si="1439"/>
        <v>#REF!</v>
      </c>
      <c r="G226" s="134" t="e">
        <f t="array" aca="1" ref="G226" ca="1">MIN(IF((MONTH(DatesS)=$A226)*(OFFSET(DatesS,,INDEX(ColS,MATCH($C226,Param,0))))&gt;0,OFFSET(DatesS,,INDEX(ColS,MATCH($C226,Param,0)))))</f>
        <v>#REF!</v>
      </c>
      <c r="H226" s="134" t="e">
        <f t="array" aca="1" ref="H226" ca="1">MAX(IF((MONTH(DatesS)=$A226)*(OFFSET(DatesS,,INDEX(ColS,MATCH($C226,Param,0))))&gt;0,OFFSET(DatesS,,INDEX(ColS,MATCH($C226,Param,0)))))</f>
        <v>#REF!</v>
      </c>
      <c r="I226" s="759" t="e">
        <f t="shared" ref="I226" ca="1" si="1503">SUMPRODUCT((MONTH(DatesS)=$A226)*(OFFSET(DatesS,,INDEX(ColS,MATCH($C226,Param,0)))&gt;=INDEX(SeuilS,MATCH($C226,Param,0))))</f>
        <v>#REF!</v>
      </c>
      <c r="J226" s="804"/>
      <c r="K226" s="760"/>
      <c r="L226" s="750"/>
      <c r="M226" s="751"/>
      <c r="N226" s="751"/>
      <c r="O226" s="751"/>
      <c r="P226" s="751"/>
      <c r="Q226" s="771"/>
      <c r="R226" s="808"/>
      <c r="S226" s="751"/>
      <c r="T226" s="751"/>
      <c r="U226" s="751"/>
      <c r="V226" s="751"/>
      <c r="W226" s="809"/>
      <c r="X226" s="817"/>
      <c r="Y226" s="751"/>
      <c r="Z226" s="751"/>
      <c r="AA226" s="751"/>
      <c r="AB226" s="751"/>
      <c r="AC226" s="751"/>
      <c r="AD226" s="752"/>
      <c r="AE226" s="808"/>
      <c r="AF226" s="751"/>
      <c r="AG226" s="751"/>
      <c r="AH226" s="751"/>
      <c r="AI226" s="751"/>
      <c r="AJ226" s="809" t="e">
        <f t="shared" ref="AJ226" ca="1" si="1504">SUMPRODUCT((MONTH(DatesUF)=$A226)*(OFFSET(DatesUF,,INDEX(ColUF2,MATCH($C226,Param,0)))&gt;=INDEX(SeuilUF2,MATCH($C226,Param,0))))</f>
        <v>#REF!</v>
      </c>
      <c r="AK226" s="750"/>
      <c r="AL226" s="751"/>
      <c r="AM226" s="751"/>
      <c r="AN226" s="751"/>
      <c r="AO226" s="768"/>
      <c r="AP226" s="752"/>
      <c r="AQ226" s="85" t="e">
        <f t="shared" ca="1" si="1435"/>
        <v>#REF!</v>
      </c>
    </row>
    <row r="227" spans="1:43" outlineLevel="1" x14ac:dyDescent="0.25">
      <c r="A227" s="18">
        <f t="shared" si="1449"/>
        <v>9</v>
      </c>
      <c r="B227" s="252"/>
      <c r="C227" s="763" t="s">
        <v>44</v>
      </c>
      <c r="D227" s="32" t="e">
        <f t="shared" ref="D227" ca="1" si="1505">SUMPRODUCT((MONTH(DatesS)=$A227)*(OFFSET(DatesS,,INDEX(ColS,MATCH($C227,Param,0)))&lt;&gt;0))</f>
        <v>#REF!</v>
      </c>
      <c r="E227" s="134" t="e">
        <f t="shared" ref="E227" ca="1" si="1506">SUMPRODUCT((MONTH(DatesS)=$A227)*(OFFSET(DatesS,,INDEX(ColS,MATCH($C227,Param,0)))))</f>
        <v>#REF!</v>
      </c>
      <c r="F227" s="134" t="e">
        <f t="shared" ca="1" si="1439"/>
        <v>#REF!</v>
      </c>
      <c r="G227" s="134" t="e">
        <f t="array" aca="1" ref="G227" ca="1">MIN(IF((MONTH(DatesS)=$A227)*(OFFSET(DatesS,,INDEX(ColS,MATCH($C227,Param,0))))&gt;0,OFFSET(DatesS,,INDEX(ColS,MATCH($C227,Param,0)))))</f>
        <v>#REF!</v>
      </c>
      <c r="H227" s="134" t="e">
        <f t="array" aca="1" ref="H227" ca="1">MAX(IF((MONTH(DatesS)=$A227)*(OFFSET(DatesS,,INDEX(ColS,MATCH($C227,Param,0))))&gt;0,OFFSET(DatesS,,INDEX(ColS,MATCH($C227,Param,0)))))</f>
        <v>#REF!</v>
      </c>
      <c r="I227" s="759" t="e">
        <f t="shared" ref="I227" ca="1" si="1507">SUMPRODUCT((MONTH(DatesS)=$A227)*(OFFSET(DatesS,,INDEX(ColS,MATCH($C227,Param,0)))&gt;=INDEX(SeuilS,MATCH($C227,Param,0))))</f>
        <v>#REF!</v>
      </c>
      <c r="J227" s="804"/>
      <c r="K227" s="760"/>
      <c r="L227" s="750"/>
      <c r="M227" s="751"/>
      <c r="N227" s="751"/>
      <c r="O227" s="751"/>
      <c r="P227" s="751"/>
      <c r="Q227" s="771"/>
      <c r="R227" s="808"/>
      <c r="S227" s="751"/>
      <c r="T227" s="751"/>
      <c r="U227" s="751"/>
      <c r="V227" s="751"/>
      <c r="W227" s="809"/>
      <c r="X227" s="817"/>
      <c r="Y227" s="751"/>
      <c r="Z227" s="751"/>
      <c r="AA227" s="751"/>
      <c r="AB227" s="751"/>
      <c r="AC227" s="751"/>
      <c r="AD227" s="752"/>
      <c r="AE227" s="808"/>
      <c r="AF227" s="751"/>
      <c r="AG227" s="751"/>
      <c r="AH227" s="751"/>
      <c r="AI227" s="751"/>
      <c r="AJ227" s="809" t="e">
        <f t="shared" ref="AJ227" ca="1" si="1508">SUMPRODUCT((MONTH(DatesUF)=$A227)*(OFFSET(DatesUF,,INDEX(ColUF2,MATCH($C227,Param,0)))&gt;=INDEX(SeuilUF2,MATCH($C227,Param,0))))</f>
        <v>#REF!</v>
      </c>
      <c r="AK227" s="750"/>
      <c r="AL227" s="751"/>
      <c r="AM227" s="751"/>
      <c r="AN227" s="751"/>
      <c r="AO227" s="768"/>
      <c r="AP227" s="752"/>
      <c r="AQ227" s="85" t="e">
        <f t="shared" ca="1" si="1435"/>
        <v>#REF!</v>
      </c>
    </row>
    <row r="228" spans="1:43" outlineLevel="1" x14ac:dyDescent="0.25">
      <c r="A228" s="18">
        <f t="shared" si="1449"/>
        <v>9</v>
      </c>
      <c r="B228" s="252"/>
      <c r="C228" s="763" t="s">
        <v>69</v>
      </c>
      <c r="D228" s="32" t="e">
        <f t="shared" ref="D228" ca="1" si="1509">SUMPRODUCT((MONTH(DatesS)=$A228)*(OFFSET(DatesS,,INDEX(ColS,MATCH($C228,Param,0)))&lt;&gt;0))</f>
        <v>#REF!</v>
      </c>
      <c r="E228" s="134" t="e">
        <f t="shared" ref="E228" ca="1" si="1510">SUMPRODUCT((MONTH(DatesS)=$A228)*(OFFSET(DatesS,,INDEX(ColS,MATCH($C228,Param,0)))))</f>
        <v>#REF!</v>
      </c>
      <c r="F228" s="134" t="e">
        <f t="shared" ca="1" si="1439"/>
        <v>#REF!</v>
      </c>
      <c r="G228" s="134" t="e">
        <f t="array" aca="1" ref="G228" ca="1">MIN(IF((MONTH(DatesS)=$A228)*(OFFSET(DatesS,,INDEX(ColS,MATCH($C228,Param,0))))&gt;0,OFFSET(DatesS,,INDEX(ColS,MATCH($C228,Param,0)))))</f>
        <v>#REF!</v>
      </c>
      <c r="H228" s="134" t="e">
        <f t="array" aca="1" ref="H228" ca="1">MAX(IF((MONTH(DatesS)=$A228)*(OFFSET(DatesS,,INDEX(ColS,MATCH($C228,Param,0))))&gt;0,OFFSET(DatesS,,INDEX(ColS,MATCH($C228,Param,0)))))</f>
        <v>#REF!</v>
      </c>
      <c r="I228" s="759" t="e">
        <f t="shared" ref="I228" ca="1" si="1511">SUMPRODUCT((MONTH(DatesS)=$A228)*(OFFSET(DatesS,,INDEX(ColS,MATCH($C228,Param,0)))&gt;=INDEX(SeuilS,MATCH($C228,Param,0))))</f>
        <v>#REF!</v>
      </c>
      <c r="J228" s="804"/>
      <c r="K228" s="760"/>
      <c r="L228" s="750"/>
      <c r="M228" s="751"/>
      <c r="N228" s="751"/>
      <c r="O228" s="751"/>
      <c r="P228" s="751"/>
      <c r="Q228" s="771"/>
      <c r="R228" s="808"/>
      <c r="S228" s="751"/>
      <c r="T228" s="751"/>
      <c r="U228" s="751"/>
      <c r="V228" s="751"/>
      <c r="W228" s="809"/>
      <c r="X228" s="817"/>
      <c r="Y228" s="751"/>
      <c r="Z228" s="751"/>
      <c r="AA228" s="751"/>
      <c r="AB228" s="751"/>
      <c r="AC228" s="751"/>
      <c r="AD228" s="752"/>
      <c r="AE228" s="32" t="e">
        <f ca="1">SUMPRODUCT((MONTH(DatesUF)=$A228)*(OFFSET(DatesUF,,INDEX(ColUF2,MATCH($C228,Param,0)))&lt;&gt;0))</f>
        <v>#REF!</v>
      </c>
      <c r="AF228" s="134" t="e">
        <f ca="1">SUMPRODUCT((MONTH(DatesUF)=$A228)*(OFFSET(DatesUF,,INDEX(ColUF2,MATCH($C228,Param,0)))))</f>
        <v>#REF!</v>
      </c>
      <c r="AG228" s="134" t="e">
        <f t="shared" ref="AG228" ca="1" si="1512">IF(AE228=0,0,AF228/AE228)</f>
        <v>#REF!</v>
      </c>
      <c r="AH228" s="134" t="e">
        <f t="array" aca="1" ref="AH228" ca="1">MIN(IF((MONTH(DatesUF)=$A228)*(OFFSET(DatesUF,,INDEX(ColUF2,MATCH($C228,Param,0))))&gt;0,OFFSET(DatesUF,,INDEX(ColUF2,MATCH($C228,Param,0)))))</f>
        <v>#REF!</v>
      </c>
      <c r="AI228" s="134" t="e">
        <f t="array" aca="1" ref="AI228" ca="1">MAX(IF((MONTH(DatesUF)=$A228)*(OFFSET(DatesUF,,INDEX(ColUF2,MATCH($C228,Param,0))))&gt;0,OFFSET(DatesUF,,INDEX(ColUF2,MATCH($C228,Param,0)))))</f>
        <v>#REF!</v>
      </c>
      <c r="AJ228" s="33" t="e">
        <f t="shared" ref="AJ228" ca="1" si="1513">SUMPRODUCT((MONTH(DatesUF)=$A228)*(OFFSET(DatesUF,,INDEX(ColUF2,MATCH($C228,Param,0)))&gt;=INDEX(SeuilUF2,MATCH($C228,Param,0))))</f>
        <v>#REF!</v>
      </c>
      <c r="AK228" s="758" t="e">
        <f ca="1">SUMPRODUCT((MONTH(DatesSH)=$A228)*(OFFSET(DatesSH,,INDEX(ColSH,MATCH($C228,Param,0)))&lt;&gt;0))</f>
        <v>#REF!</v>
      </c>
      <c r="AL228" s="746" t="e">
        <f ca="1">SUMPRODUCT((MONTH(DatesSH)=$A228)*(OFFSET(DatesSH,,INDEX(ColSH,MATCH($C228,Param,0)))))</f>
        <v>#REF!</v>
      </c>
      <c r="AM228" s="746" t="e">
        <f t="shared" ref="AM228" ca="1" si="1514">IF(AK228=0,0,AL228/AK228)</f>
        <v>#REF!</v>
      </c>
      <c r="AN228" s="746" t="e">
        <f t="array" aca="1" ref="AN228" ca="1">MIN(IF((MONTH(DatesSH)=$A228)*(OFFSET(DatesSH,,INDEX(ColSH,MATCH($C228,Param,0))))&gt;0,OFFSET(DatesSH,,INDEX(ColSH,MATCH($C228,Param,0)))))</f>
        <v>#REF!</v>
      </c>
      <c r="AO228" s="762" t="e">
        <f t="array" aca="1" ref="AO228" ca="1">MAX(IF((MONTH(DatesSH)=$A228)*(OFFSET(DatesSH,,INDEX(ColSH,MATCH($C228,Param,0))))&gt;0,OFFSET(DatesSH,,INDEX(ColSH,MATCH($C228,Param,0)))))</f>
        <v>#REF!</v>
      </c>
      <c r="AP228" s="761" t="e">
        <f ca="1">SUMPRODUCT((MONTH(DatesSH)=$A228)*(OFFSET(DatesSH,,INDEX(ColSH,MATCH($C228,Param,0)))&gt;=INDEX(SeuilSH,MATCH($C228,Param,0))))</f>
        <v>#REF!</v>
      </c>
      <c r="AQ228" s="85" t="e">
        <f t="shared" ca="1" si="1435"/>
        <v>#REF!</v>
      </c>
    </row>
    <row r="229" spans="1:43" outlineLevel="1" x14ac:dyDescent="0.25">
      <c r="A229" s="18">
        <f t="shared" si="1449"/>
        <v>9</v>
      </c>
      <c r="B229" s="252"/>
      <c r="C229" s="763" t="s">
        <v>26</v>
      </c>
      <c r="D229" s="32" t="e">
        <f t="shared" ref="D229" ca="1" si="1515">SUMPRODUCT((MONTH(DatesS)=$A229)*(OFFSET(DatesS,,INDEX(ColS,MATCH($C229,Param,0)))&lt;&gt;0))</f>
        <v>#REF!</v>
      </c>
      <c r="E229" s="134" t="e">
        <f t="shared" ref="E229" ca="1" si="1516">SUMPRODUCT((MONTH(DatesS)=$A229)*(OFFSET(DatesS,,INDEX(ColS,MATCH($C229,Param,0)))))</f>
        <v>#REF!</v>
      </c>
      <c r="F229" s="134" t="e">
        <f t="shared" ca="1" si="1439"/>
        <v>#REF!</v>
      </c>
      <c r="G229" s="134" t="e">
        <f t="array" aca="1" ref="G229" ca="1">MIN(IF((MONTH(DatesS)=$A229)*(OFFSET(DatesS,,INDEX(ColS,MATCH($C229,Param,0))))&gt;0,OFFSET(DatesS,,INDEX(ColS,MATCH($C229,Param,0)))))</f>
        <v>#REF!</v>
      </c>
      <c r="H229" s="134" t="e">
        <f t="array" aca="1" ref="H229" ca="1">MAX(IF((MONTH(DatesS)=$A229)*(OFFSET(DatesS,,INDEX(ColS,MATCH($C229,Param,0))))&gt;0,OFFSET(DatesS,,INDEX(ColS,MATCH($C229,Param,0)))))</f>
        <v>#REF!</v>
      </c>
      <c r="I229" s="759" t="e">
        <f t="shared" ref="I229" ca="1" si="1517">SUMPRODUCT((MONTH(DatesS)=$A229)*(OFFSET(DatesS,,INDEX(ColS,MATCH($C229,Param,0)))&gt;=INDEX(SeuilS,MATCH($C229,Param,0))))</f>
        <v>#REF!</v>
      </c>
      <c r="J229" s="804"/>
      <c r="K229" s="760"/>
      <c r="L229" s="32">
        <f t="shared" ref="L229" ca="1" si="1518">SUMPRODUCT((MONTH(DatesD)=$A229)*(OFFSET(DatesD,,INDEX(ColD1,MATCH($C229,Param,0)))&lt;&gt;0))</f>
        <v>4</v>
      </c>
      <c r="M229" s="134">
        <f t="shared" ref="M229" ca="1" si="1519">SUMPRODUCT((MONTH(DatesD)=$A229)*(OFFSET(DatesD,,INDEX(ColD1,MATCH($C229,Param,0)))))</f>
        <v>261</v>
      </c>
      <c r="N229" s="134">
        <f t="shared" ref="N229:N237" ca="1" si="1520">IF(L229=0,0,M229/L229)</f>
        <v>65.25</v>
      </c>
      <c r="O229" s="134">
        <f t="array" aca="1" ref="O229" ca="1">MIN(IF((MONTH(DatesD)=$A229)*(OFFSET(DatesD,,INDEX(ColD1,MATCH($C229,Param,0))))&gt;0,OFFSET(DatesD,,INDEX(ColD1,MATCH($C229,Param,0)))))</f>
        <v>17</v>
      </c>
      <c r="P229" s="134">
        <f t="array" aca="1" ref="P229" ca="1">MAX(IF((MONTH(DatesD)=$A229)*(OFFSET(DatesD,,INDEX(ColD1,MATCH($C229,Param,0))))&gt;0,OFFSET(DatesD,,INDEX(ColD1,MATCH($C229,Param,0)))))</f>
        <v>88</v>
      </c>
      <c r="Q229" s="759">
        <f t="shared" ref="Q229" ca="1" si="1521">SUMPRODUCT((MONTH(DatesD)=$A229)*(OFFSET(DatesD,,INDEX(ColD1,MATCH($C229,Param,0)))&gt;=INDEX(SeuilD1,MATCH($C229,Param,0))))</f>
        <v>3</v>
      </c>
      <c r="R229" s="32">
        <f t="shared" ref="R229" ca="1" si="1522">SUMPRODUCT((MONTH(DatesD)=$A229)*(OFFSET(DatesD,,INDEX(ColD2,MATCH($C229,Param,0)))&lt;&gt;0))</f>
        <v>4</v>
      </c>
      <c r="S229" s="134">
        <f t="shared" ref="S229" ca="1" si="1523">SUMPRODUCT((MONTH(DatesD)=$A229)*(OFFSET(DatesD,,INDEX(ColD2,MATCH($C229,Param,0)))))</f>
        <v>2.78</v>
      </c>
      <c r="T229" s="134">
        <f t="shared" ref="T229:T237" ca="1" si="1524">IF(R229=0,0,S229/R229)</f>
        <v>0.69499999999999995</v>
      </c>
      <c r="U229" s="134">
        <f t="array" aca="1" ref="U229" ca="1">MIN(IF((MONTH(DatesD)=$A229)*(OFFSET(DatesD,,INDEX(ColD2,MATCH($C229,Param,0))))&gt;0,OFFSET(DatesD,,INDEX(ColD2,MATCH($C229,Param,0)))))</f>
        <v>0.55000000000000004</v>
      </c>
      <c r="V229" s="134">
        <f t="array" aca="1" ref="V229" ca="1">MAX(IF((MONTH(DatesD)=$A229)*(OFFSET(DatesD,,INDEX(ColD2,MATCH($C229,Param,0))))&gt;0,OFFSET(DatesD,,INDEX(ColD2,MATCH($C229,Param,0)))))</f>
        <v>0.98</v>
      </c>
      <c r="W229" s="33">
        <f t="shared" ref="W229" ca="1" si="1525">SUMPRODUCT((MONTH(DatesD)=$A229)*(OFFSET(DatesD,,INDEX(ColD2,MATCH($C229,Param,0)))&gt;=INDEX(SeuilD2,MATCH($C229,Param,0))))</f>
        <v>0</v>
      </c>
      <c r="X229" s="817"/>
      <c r="Y229" s="751"/>
      <c r="Z229" s="751"/>
      <c r="AA229" s="751"/>
      <c r="AB229" s="751"/>
      <c r="AC229" s="751"/>
      <c r="AD229" s="752"/>
      <c r="AE229" s="808"/>
      <c r="AF229" s="751"/>
      <c r="AG229" s="751"/>
      <c r="AH229" s="751"/>
      <c r="AI229" s="768"/>
      <c r="AJ229" s="809"/>
      <c r="AK229" s="750"/>
      <c r="AL229" s="751"/>
      <c r="AM229" s="751"/>
      <c r="AN229" s="751"/>
      <c r="AO229" s="768"/>
      <c r="AP229" s="752"/>
      <c r="AQ229" s="85" t="e">
        <f t="shared" ca="1" si="1435"/>
        <v>#REF!</v>
      </c>
    </row>
    <row r="230" spans="1:43" outlineLevel="1" x14ac:dyDescent="0.25">
      <c r="A230" s="18">
        <f t="shared" si="1449"/>
        <v>9</v>
      </c>
      <c r="B230" s="252"/>
      <c r="C230" s="763" t="s">
        <v>64</v>
      </c>
      <c r="D230" s="32" t="e">
        <f t="shared" ref="D230" ca="1" si="1526">SUMPRODUCT((MONTH(DatesS)=$A230)*(OFFSET(DatesS,,INDEX(ColS,MATCH($C230,Param,0)))&lt;&gt;0))</f>
        <v>#REF!</v>
      </c>
      <c r="E230" s="134" t="e">
        <f t="shared" ref="E230" ca="1" si="1527">SUMPRODUCT((MONTH(DatesS)=$A230)*(OFFSET(DatesS,,INDEX(ColS,MATCH($C230,Param,0)))))</f>
        <v>#REF!</v>
      </c>
      <c r="F230" s="134" t="e">
        <f t="shared" ca="1" si="1439"/>
        <v>#REF!</v>
      </c>
      <c r="G230" s="134" t="e">
        <f t="array" aca="1" ref="G230" ca="1">MIN(IF((MONTH(DatesS)=$A230)*(OFFSET(DatesS,,INDEX(ColS,MATCH($C230,Param,0))))&gt;0,OFFSET(DatesS,,INDEX(ColS,MATCH($C230,Param,0)))))</f>
        <v>#REF!</v>
      </c>
      <c r="H230" s="134" t="e">
        <f t="array" aca="1" ref="H230" ca="1">MAX(IF((MONTH(DatesS)=$A230)*(OFFSET(DatesS,,INDEX(ColS,MATCH($C230,Param,0))))&gt;0,OFFSET(DatesS,,INDEX(ColS,MATCH($C230,Param,0)))))</f>
        <v>#REF!</v>
      </c>
      <c r="I230" s="759" t="e">
        <f t="shared" ref="I230" ca="1" si="1528">SUMPRODUCT((MONTH(DatesS)=$A230)*(OFFSET(DatesS,,INDEX(ColS,MATCH($C230,Param,0)))&gt;=INDEX(SeuilS,MATCH($C230,Param,0))))</f>
        <v>#REF!</v>
      </c>
      <c r="J230" s="804"/>
      <c r="K230" s="760"/>
      <c r="L230" s="32">
        <f t="shared" ref="L230" ca="1" si="1529">SUMPRODUCT((MONTH(DatesD)=$A230)*(OFFSET(DatesD,,INDEX(ColD1,MATCH($C230,Param,0)))&lt;&gt;0))</f>
        <v>4</v>
      </c>
      <c r="M230" s="134">
        <f t="shared" ref="M230" ca="1" si="1530">SUMPRODUCT((MONTH(DatesD)=$A230)*(OFFSET(DatesD,,INDEX(ColD1,MATCH($C230,Param,0)))))</f>
        <v>1.17</v>
      </c>
      <c r="N230" s="134">
        <f t="shared" ca="1" si="1520"/>
        <v>0.29249999999999998</v>
      </c>
      <c r="O230" s="134">
        <f t="array" aca="1" ref="O230" ca="1">MIN(IF((MONTH(DatesD)=$A230)*(OFFSET(DatesD,,INDEX(ColD1,MATCH($C230,Param,0))))&gt;0,OFFSET(DatesD,,INDEX(ColD1,MATCH($C230,Param,0)))))</f>
        <v>0.17</v>
      </c>
      <c r="P230" s="134">
        <f t="array" aca="1" ref="P230" ca="1">MAX(IF((MONTH(DatesD)=$A230)*(OFFSET(DatesD,,INDEX(ColD1,MATCH($C230,Param,0))))&gt;0,OFFSET(DatesD,,INDEX(ColD1,MATCH($C230,Param,0)))))</f>
        <v>0.44</v>
      </c>
      <c r="Q230" s="759">
        <f t="shared" ref="Q230" ca="1" si="1531">SUMPRODUCT((MONTH(DatesD)=$A230)*(OFFSET(DatesD,,INDEX(ColD1,MATCH($C230,Param,0)))&gt;=INDEX(SeuilD1,MATCH($C230,Param,0))))</f>
        <v>0</v>
      </c>
      <c r="R230" s="32">
        <f t="shared" ref="R230" ca="1" si="1532">SUMPRODUCT((MONTH(DatesD)=$A230)*(OFFSET(DatesD,,INDEX(ColD2,MATCH($C230,Param,0)))&lt;&gt;0))</f>
        <v>4</v>
      </c>
      <c r="S230" s="134">
        <f t="shared" ref="S230" ca="1" si="1533">SUMPRODUCT((MONTH(DatesD)=$A230)*(OFFSET(DatesD,,INDEX(ColD2,MATCH($C230,Param,0)))))</f>
        <v>0.52</v>
      </c>
      <c r="T230" s="134">
        <f t="shared" ca="1" si="1524"/>
        <v>0.13</v>
      </c>
      <c r="U230" s="134">
        <f t="array" aca="1" ref="U230" ca="1">MIN(IF((MONTH(DatesD)=$A230)*(OFFSET(DatesD,,INDEX(ColD2,MATCH($C230,Param,0))))&gt;0,OFFSET(DatesD,,INDEX(ColD2,MATCH($C230,Param,0)))))</f>
        <v>0.13</v>
      </c>
      <c r="V230" s="134">
        <f t="array" aca="1" ref="V230" ca="1">MAX(IF((MONTH(DatesD)=$A230)*(OFFSET(DatesD,,INDEX(ColD2,MATCH($C230,Param,0))))&gt;0,OFFSET(DatesD,,INDEX(ColD2,MATCH($C230,Param,0)))))</f>
        <v>0.13</v>
      </c>
      <c r="W230" s="33">
        <f t="shared" ref="W230" ca="1" si="1534">SUMPRODUCT((MONTH(DatesD)=$A230)*(OFFSET(DatesD,,INDEX(ColD2,MATCH($C230,Param,0)))&gt;=INDEX(SeuilD2,MATCH($C230,Param,0))))</f>
        <v>0</v>
      </c>
      <c r="X230" s="817"/>
      <c r="Y230" s="751"/>
      <c r="Z230" s="751"/>
      <c r="AA230" s="751"/>
      <c r="AB230" s="751"/>
      <c r="AC230" s="751"/>
      <c r="AD230" s="752"/>
      <c r="AE230" s="808"/>
      <c r="AF230" s="751"/>
      <c r="AG230" s="751"/>
      <c r="AH230" s="751"/>
      <c r="AI230" s="768"/>
      <c r="AJ230" s="809"/>
      <c r="AK230" s="750"/>
      <c r="AL230" s="751"/>
      <c r="AM230" s="751"/>
      <c r="AN230" s="751"/>
      <c r="AO230" s="768"/>
      <c r="AP230" s="752"/>
      <c r="AQ230" s="85" t="e">
        <f t="shared" ca="1" si="1435"/>
        <v>#REF!</v>
      </c>
    </row>
    <row r="231" spans="1:43" outlineLevel="1" x14ac:dyDescent="0.25">
      <c r="A231" s="18">
        <f t="shared" si="1449"/>
        <v>9</v>
      </c>
      <c r="B231" s="252"/>
      <c r="C231" s="763" t="s">
        <v>65</v>
      </c>
      <c r="D231" s="32" t="e">
        <f t="shared" ref="D231" ca="1" si="1535">SUMPRODUCT((MONTH(DatesS)=$A231)*(OFFSET(DatesS,,INDEX(ColS,MATCH($C231,Param,0)))&lt;&gt;0))</f>
        <v>#REF!</v>
      </c>
      <c r="E231" s="134" t="e">
        <f t="shared" ref="E231" ca="1" si="1536">SUMPRODUCT((MONTH(DatesS)=$A231)*(OFFSET(DatesS,,INDEX(ColS,MATCH($C231,Param,0)))))</f>
        <v>#REF!</v>
      </c>
      <c r="F231" s="134" t="e">
        <f t="shared" ca="1" si="1439"/>
        <v>#REF!</v>
      </c>
      <c r="G231" s="134" t="e">
        <f t="array" aca="1" ref="G231" ca="1">MIN(IF((MONTH(DatesS)=$A231)*(OFFSET(DatesS,,INDEX(ColS,MATCH($C231,Param,0))))&gt;0,OFFSET(DatesS,,INDEX(ColS,MATCH($C231,Param,0)))))</f>
        <v>#REF!</v>
      </c>
      <c r="H231" s="134" t="e">
        <f t="array" aca="1" ref="H231" ca="1">MAX(IF((MONTH(DatesS)=$A231)*(OFFSET(DatesS,,INDEX(ColS,MATCH($C231,Param,0))))&gt;0,OFFSET(DatesS,,INDEX(ColS,MATCH($C231,Param,0)))))</f>
        <v>#REF!</v>
      </c>
      <c r="I231" s="759" t="e">
        <f t="shared" ref="I231" ca="1" si="1537">SUMPRODUCT((MONTH(DatesS)=$A231)*(OFFSET(DatesS,,INDEX(ColS,MATCH($C231,Param,0)))&gt;=INDEX(SeuilS,MATCH($C231,Param,0))))</f>
        <v>#REF!</v>
      </c>
      <c r="J231" s="804"/>
      <c r="K231" s="760"/>
      <c r="L231" s="32">
        <f t="shared" ref="L231" ca="1" si="1538">SUMPRODUCT((MONTH(DatesD)=$A231)*(OFFSET(DatesD,,INDEX(ColD1,MATCH($C231,Param,0)))&lt;&gt;0))</f>
        <v>25</v>
      </c>
      <c r="M231" s="134">
        <f t="shared" ref="M231" ca="1" si="1539">SUMPRODUCT((MONTH(DatesD)=$A231)*(OFFSET(DatesD,,INDEX(ColD1,MATCH($C231,Param,0)))))</f>
        <v>0.25000000000000006</v>
      </c>
      <c r="N231" s="134">
        <f t="shared" ca="1" si="1520"/>
        <v>1.0000000000000002E-2</v>
      </c>
      <c r="O231" s="134">
        <f t="array" aca="1" ref="O231" ca="1">MIN(IF((MONTH(DatesD)=$A231)*(OFFSET(DatesD,,INDEX(ColD1,MATCH($C231,Param,0))))&gt;0,OFFSET(DatesD,,INDEX(ColD1,MATCH($C231,Param,0)))))</f>
        <v>0.01</v>
      </c>
      <c r="P231" s="134">
        <f t="array" aca="1" ref="P231" ca="1">MAX(IF((MONTH(DatesD)=$A231)*(OFFSET(DatesD,,INDEX(ColD1,MATCH($C231,Param,0))))&gt;0,OFFSET(DatesD,,INDEX(ColD1,MATCH($C231,Param,0)))))</f>
        <v>0.01</v>
      </c>
      <c r="Q231" s="759">
        <f t="shared" ref="Q231" ca="1" si="1540">SUMPRODUCT((MONTH(DatesD)=$A231)*(OFFSET(DatesD,,INDEX(ColD1,MATCH($C231,Param,0)))&gt;=INDEX(SeuilD1,MATCH($C231,Param,0))))</f>
        <v>0</v>
      </c>
      <c r="R231" s="32">
        <f t="shared" ref="R231" ca="1" si="1541">SUMPRODUCT((MONTH(DatesD)=$A231)*(OFFSET(DatesD,,INDEX(ColD2,MATCH($C231,Param,0)))&lt;&gt;0))</f>
        <v>25</v>
      </c>
      <c r="S231" s="134">
        <f t="shared" ref="S231" ca="1" si="1542">SUMPRODUCT((MONTH(DatesD)=$A231)*(OFFSET(DatesD,,INDEX(ColD2,MATCH($C231,Param,0)))))</f>
        <v>0.26000000000000012</v>
      </c>
      <c r="T231" s="134">
        <f t="shared" ca="1" si="1524"/>
        <v>1.0400000000000005E-2</v>
      </c>
      <c r="U231" s="134">
        <f t="array" aca="1" ref="U231" ca="1">MIN(IF((MONTH(DatesD)=$A231)*(OFFSET(DatesD,,INDEX(ColD2,MATCH($C231,Param,0))))&gt;0,OFFSET(DatesD,,INDEX(ColD2,MATCH($C231,Param,0)))))</f>
        <v>0.01</v>
      </c>
      <c r="V231" s="134">
        <f t="array" aca="1" ref="V231" ca="1">MAX(IF((MONTH(DatesD)=$A231)*(OFFSET(DatesD,,INDEX(ColD2,MATCH($C231,Param,0))))&gt;0,OFFSET(DatesD,,INDEX(ColD2,MATCH($C231,Param,0)))))</f>
        <v>0.02</v>
      </c>
      <c r="W231" s="33">
        <f t="shared" ref="W231" ca="1" si="1543">SUMPRODUCT((MONTH(DatesD)=$A231)*(OFFSET(DatesD,,INDEX(ColD2,MATCH($C231,Param,0)))&gt;=INDEX(SeuilD2,MATCH($C231,Param,0))))</f>
        <v>0</v>
      </c>
      <c r="X231" s="817"/>
      <c r="Y231" s="751"/>
      <c r="Z231" s="751"/>
      <c r="AA231" s="751"/>
      <c r="AB231" s="751"/>
      <c r="AC231" s="751"/>
      <c r="AD231" s="752"/>
      <c r="AE231" s="808"/>
      <c r="AF231" s="751"/>
      <c r="AG231" s="751"/>
      <c r="AH231" s="751"/>
      <c r="AI231" s="768"/>
      <c r="AJ231" s="809"/>
      <c r="AK231" s="750"/>
      <c r="AL231" s="751"/>
      <c r="AM231" s="751"/>
      <c r="AN231" s="751"/>
      <c r="AO231" s="768"/>
      <c r="AP231" s="752"/>
      <c r="AQ231" s="85" t="e">
        <f t="shared" ca="1" si="1435"/>
        <v>#REF!</v>
      </c>
    </row>
    <row r="232" spans="1:43" outlineLevel="1" x14ac:dyDescent="0.25">
      <c r="A232" s="18">
        <f t="shared" si="1449"/>
        <v>9</v>
      </c>
      <c r="B232" s="252"/>
      <c r="C232" s="763" t="s">
        <v>24</v>
      </c>
      <c r="D232" s="32" t="e">
        <f t="shared" ref="D232" ca="1" si="1544">SUMPRODUCT((MONTH(DatesS)=$A232)*(OFFSET(DatesS,,INDEX(ColS,MATCH($C232,Param,0)))&lt;&gt;0))</f>
        <v>#REF!</v>
      </c>
      <c r="E232" s="134" t="e">
        <f t="shared" ref="E232" ca="1" si="1545">SUMPRODUCT((MONTH(DatesS)=$A232)*(OFFSET(DatesS,,INDEX(ColS,MATCH($C232,Param,0)))))</f>
        <v>#REF!</v>
      </c>
      <c r="F232" s="134" t="e">
        <f t="shared" ca="1" si="1439"/>
        <v>#REF!</v>
      </c>
      <c r="G232" s="134" t="e">
        <f t="array" aca="1" ref="G232" ca="1">MIN(IF((MONTH(DatesS)=$A232)*(OFFSET(DatesS,,INDEX(ColS,MATCH($C232,Param,0))))&gt;0,OFFSET(DatesS,,INDEX(ColS,MATCH($C232,Param,0)))))</f>
        <v>#REF!</v>
      </c>
      <c r="H232" s="134" t="e">
        <f t="array" aca="1" ref="H232" ca="1">MAX(IF((MONTH(DatesS)=$A232)*(OFFSET(DatesS,,INDEX(ColS,MATCH($C232,Param,0))))&gt;0,OFFSET(DatesS,,INDEX(ColS,MATCH($C232,Param,0)))))</f>
        <v>#REF!</v>
      </c>
      <c r="I232" s="759" t="e">
        <f t="shared" ref="I232" ca="1" si="1546">SUMPRODUCT((MONTH(DatesS)=$A232)*(OFFSET(DatesS,,INDEX(ColS,MATCH($C232,Param,0)))&gt;=INDEX(SeuilS,MATCH($C232,Param,0))))</f>
        <v>#REF!</v>
      </c>
      <c r="J232" s="804"/>
      <c r="K232" s="760"/>
      <c r="L232" s="32">
        <f t="shared" ref="L232" ca="1" si="1547">SUMPRODUCT((MONTH(DatesD)=$A232)*(OFFSET(DatesD,,INDEX(ColD1,MATCH($C232,Param,0)))&lt;&gt;0))</f>
        <v>4</v>
      </c>
      <c r="M232" s="134">
        <f t="shared" ref="M232" ca="1" si="1548">SUMPRODUCT((MONTH(DatesD)=$A232)*(OFFSET(DatesD,,INDEX(ColD1,MATCH($C232,Param,0)))))</f>
        <v>3.7800000000000002</v>
      </c>
      <c r="N232" s="134">
        <f t="shared" ca="1" si="1520"/>
        <v>0.94500000000000006</v>
      </c>
      <c r="O232" s="134">
        <f t="array" aca="1" ref="O232" ca="1">MIN(IF((MONTH(DatesD)=$A232)*(OFFSET(DatesD,,INDEX(ColD1,MATCH($C232,Param,0))))&gt;0,OFFSET(DatesD,,INDEX(ColD1,MATCH($C232,Param,0)))))</f>
        <v>0.75</v>
      </c>
      <c r="P232" s="134">
        <f t="array" aca="1" ref="P232" ca="1">MAX(IF((MONTH(DatesD)=$A232)*(OFFSET(DatesD,,INDEX(ColD1,MATCH($C232,Param,0))))&gt;0,OFFSET(DatesD,,INDEX(ColD1,MATCH($C232,Param,0)))))</f>
        <v>1.08</v>
      </c>
      <c r="Q232" s="759">
        <f t="shared" ref="Q232" ca="1" si="1549">SUMPRODUCT((MONTH(DatesD)=$A232)*(OFFSET(DatesD,,INDEX(ColD1,MATCH($C232,Param,0)))&gt;=INDEX(SeuilD1,MATCH($C232,Param,0))))</f>
        <v>0</v>
      </c>
      <c r="R232" s="32">
        <f t="shared" ref="R232" ca="1" si="1550">SUMPRODUCT((MONTH(DatesD)=$A232)*(OFFSET(DatesD,,INDEX(ColD2,MATCH($C232,Param,0)))&lt;&gt;0))</f>
        <v>4</v>
      </c>
      <c r="S232" s="134">
        <f t="shared" ref="S232" ca="1" si="1551">SUMPRODUCT((MONTH(DatesD)=$A232)*(OFFSET(DatesD,,INDEX(ColD2,MATCH($C232,Param,0)))))</f>
        <v>0.12</v>
      </c>
      <c r="T232" s="134">
        <f t="shared" ca="1" si="1524"/>
        <v>0.03</v>
      </c>
      <c r="U232" s="134">
        <f t="array" aca="1" ref="U232" ca="1">MIN(IF((MONTH(DatesD)=$A232)*(OFFSET(DatesD,,INDEX(ColD2,MATCH($C232,Param,0))))&gt;0,OFFSET(DatesD,,INDEX(ColD2,MATCH($C232,Param,0)))))</f>
        <v>0.03</v>
      </c>
      <c r="V232" s="134">
        <f t="array" aca="1" ref="V232" ca="1">MAX(IF((MONTH(DatesD)=$A232)*(OFFSET(DatesD,,INDEX(ColD2,MATCH($C232,Param,0))))&gt;0,OFFSET(DatesD,,INDEX(ColD2,MATCH($C232,Param,0)))))</f>
        <v>0.03</v>
      </c>
      <c r="W232" s="33">
        <f t="shared" ref="W232" ca="1" si="1552">SUMPRODUCT((MONTH(DatesD)=$A232)*(OFFSET(DatesD,,INDEX(ColD2,MATCH($C232,Param,0)))&gt;=INDEX(SeuilD2,MATCH($C232,Param,0))))</f>
        <v>0</v>
      </c>
      <c r="X232" s="817"/>
      <c r="Y232" s="751"/>
      <c r="Z232" s="751"/>
      <c r="AA232" s="751"/>
      <c r="AB232" s="751"/>
      <c r="AC232" s="751"/>
      <c r="AD232" s="752"/>
      <c r="AE232" s="808"/>
      <c r="AF232" s="751"/>
      <c r="AG232" s="751"/>
      <c r="AH232" s="751"/>
      <c r="AI232" s="768"/>
      <c r="AJ232" s="809"/>
      <c r="AK232" s="750"/>
      <c r="AL232" s="751"/>
      <c r="AM232" s="751"/>
      <c r="AN232" s="751"/>
      <c r="AO232" s="768"/>
      <c r="AP232" s="752"/>
      <c r="AQ232" s="85" t="e">
        <f t="shared" ca="1" si="1435"/>
        <v>#REF!</v>
      </c>
    </row>
    <row r="233" spans="1:43" outlineLevel="1" x14ac:dyDescent="0.25">
      <c r="A233" s="18">
        <f t="shared" si="1449"/>
        <v>9</v>
      </c>
      <c r="B233" s="252"/>
      <c r="C233" s="763" t="s">
        <v>20</v>
      </c>
      <c r="D233" s="32" t="e">
        <f t="shared" ref="D233" ca="1" si="1553">SUMPRODUCT((MONTH(DatesS)=$A233)*(OFFSET(DatesS,,INDEX(ColS,MATCH($C233,Param,0)))&lt;&gt;0))</f>
        <v>#REF!</v>
      </c>
      <c r="E233" s="134" t="e">
        <f t="shared" ref="E233" ca="1" si="1554">SUMPRODUCT((MONTH(DatesS)=$A233)*(OFFSET(DatesS,,INDEX(ColS,MATCH($C233,Param,0)))))</f>
        <v>#REF!</v>
      </c>
      <c r="F233" s="134" t="e">
        <f t="shared" ca="1" si="1439"/>
        <v>#REF!</v>
      </c>
      <c r="G233" s="134" t="e">
        <f t="array" aca="1" ref="G233" ca="1">MIN(IF((MONTH(DatesS)=$A233)*(OFFSET(DatesS,,INDEX(ColS,MATCH($C233,Param,0))))&gt;0,OFFSET(DatesS,,INDEX(ColS,MATCH($C233,Param,0)))))</f>
        <v>#REF!</v>
      </c>
      <c r="H233" s="134" t="e">
        <f t="array" aca="1" ref="H233" ca="1">MAX(IF((MONTH(DatesS)=$A233)*(OFFSET(DatesS,,INDEX(ColS,MATCH($C233,Param,0))))&gt;0,OFFSET(DatesS,,INDEX(ColS,MATCH($C233,Param,0)))))</f>
        <v>#REF!</v>
      </c>
      <c r="I233" s="759" t="e">
        <f t="shared" ref="I233" ca="1" si="1555">SUMPRODUCT((MONTH(DatesS)=$A233)*(OFFSET(DatesS,,INDEX(ColS,MATCH($C233,Param,0)))&gt;=INDEX(SeuilS,MATCH($C233,Param,0))))</f>
        <v>#REF!</v>
      </c>
      <c r="J233" s="804"/>
      <c r="K233" s="760"/>
      <c r="L233" s="32">
        <f t="shared" ref="L233" ca="1" si="1556">SUMPRODUCT((MONTH(DatesD)=$A233)*(OFFSET(DatesD,,INDEX(ColD1,MATCH($C233,Param,0)))&lt;&gt;0))</f>
        <v>4</v>
      </c>
      <c r="M233" s="134">
        <f t="shared" ref="M233" ca="1" si="1557">SUMPRODUCT((MONTH(DatesD)=$A233)*(OFFSET(DatesD,,INDEX(ColD1,MATCH($C233,Param,0)))))</f>
        <v>506.55</v>
      </c>
      <c r="N233" s="134">
        <f t="shared" ca="1" si="1520"/>
        <v>126.6375</v>
      </c>
      <c r="O233" s="134">
        <f t="array" aca="1" ref="O233" ca="1">MIN(IF((MONTH(DatesD)=$A233)*(OFFSET(DatesD,,INDEX(ColD1,MATCH($C233,Param,0))))&gt;0,OFFSET(DatesD,,INDEX(ColD1,MATCH($C233,Param,0)))))</f>
        <v>103.17</v>
      </c>
      <c r="P233" s="134">
        <f t="array" aca="1" ref="P233" ca="1">MAX(IF((MONTH(DatesD)=$A233)*(OFFSET(DatesD,,INDEX(ColD1,MATCH($C233,Param,0))))&gt;0,OFFSET(DatesD,,INDEX(ColD1,MATCH($C233,Param,0)))))</f>
        <v>161.96</v>
      </c>
      <c r="Q233" s="759">
        <f t="shared" ref="Q233" ca="1" si="1558">SUMPRODUCT((MONTH(DatesD)=$A233)*(OFFSET(DatesD,,INDEX(ColD1,MATCH($C233,Param,0)))&gt;=INDEX(SeuilD1,MATCH($C233,Param,0))))</f>
        <v>4</v>
      </c>
      <c r="R233" s="32">
        <f t="shared" ref="R233" ca="1" si="1559">SUMPRODUCT((MONTH(DatesD)=$A233)*(OFFSET(DatesD,,INDEX(ColD2,MATCH($C233,Param,0)))&lt;&gt;0))</f>
        <v>4</v>
      </c>
      <c r="S233" s="134">
        <f t="shared" ref="S233" ca="1" si="1560">SUMPRODUCT((MONTH(DatesD)=$A233)*(OFFSET(DatesD,,INDEX(ColD2,MATCH($C233,Param,0)))))</f>
        <v>1.58</v>
      </c>
      <c r="T233" s="134">
        <f t="shared" ca="1" si="1524"/>
        <v>0.39500000000000002</v>
      </c>
      <c r="U233" s="134">
        <f t="array" aca="1" ref="U233" ca="1">MIN(IF((MONTH(DatesD)=$A233)*(OFFSET(DatesD,,INDEX(ColD2,MATCH($C233,Param,0))))&gt;0,OFFSET(DatesD,,INDEX(ColD2,MATCH($C233,Param,0)))))</f>
        <v>0.32</v>
      </c>
      <c r="V233" s="134">
        <f t="array" aca="1" ref="V233" ca="1">MAX(IF((MONTH(DatesD)=$A233)*(OFFSET(DatesD,,INDEX(ColD2,MATCH($C233,Param,0))))&gt;0,OFFSET(DatesD,,INDEX(ColD2,MATCH($C233,Param,0)))))</f>
        <v>0.46</v>
      </c>
      <c r="W233" s="33">
        <f t="shared" ref="W233" ca="1" si="1561">SUMPRODUCT((MONTH(DatesD)=$A233)*(OFFSET(DatesD,,INDEX(ColD2,MATCH($C233,Param,0)))&gt;=INDEX(SeuilD2,MATCH($C233,Param,0))))</f>
        <v>0</v>
      </c>
      <c r="X233" s="817"/>
      <c r="Y233" s="751"/>
      <c r="Z233" s="751"/>
      <c r="AA233" s="751"/>
      <c r="AB233" s="751"/>
      <c r="AC233" s="751"/>
      <c r="AD233" s="752"/>
      <c r="AE233" s="808"/>
      <c r="AF233" s="751"/>
      <c r="AG233" s="751"/>
      <c r="AH233" s="751"/>
      <c r="AI233" s="768"/>
      <c r="AJ233" s="809"/>
      <c r="AK233" s="750"/>
      <c r="AL233" s="751"/>
      <c r="AM233" s="751"/>
      <c r="AN233" s="751"/>
      <c r="AO233" s="768"/>
      <c r="AP233" s="752"/>
      <c r="AQ233" s="85" t="e">
        <f t="shared" ca="1" si="1435"/>
        <v>#REF!</v>
      </c>
    </row>
    <row r="234" spans="1:43" outlineLevel="1" x14ac:dyDescent="0.25">
      <c r="A234" s="18">
        <f t="shared" si="1449"/>
        <v>9</v>
      </c>
      <c r="B234" s="252"/>
      <c r="C234" s="763" t="s">
        <v>23</v>
      </c>
      <c r="D234" s="32" t="e">
        <f t="shared" ref="D234" ca="1" si="1562">SUMPRODUCT((MONTH(DatesS)=$A234)*(OFFSET(DatesS,,INDEX(ColS,MATCH($C234,Param,0)))&lt;&gt;0))</f>
        <v>#REF!</v>
      </c>
      <c r="E234" s="134" t="e">
        <f t="shared" ref="E234" ca="1" si="1563">SUMPRODUCT((MONTH(DatesS)=$A234)*(OFFSET(DatesS,,INDEX(ColS,MATCH($C234,Param,0)))))</f>
        <v>#REF!</v>
      </c>
      <c r="F234" s="134" t="e">
        <f t="shared" ca="1" si="1439"/>
        <v>#REF!</v>
      </c>
      <c r="G234" s="134" t="e">
        <f t="array" aca="1" ref="G234" ca="1">MIN(IF((MONTH(DatesS)=$A234)*(OFFSET(DatesS,,INDEX(ColS,MATCH($C234,Param,0))))&gt;0,OFFSET(DatesS,,INDEX(ColS,MATCH($C234,Param,0)))))</f>
        <v>#REF!</v>
      </c>
      <c r="H234" s="134" t="e">
        <f t="array" aca="1" ref="H234" ca="1">MAX(IF((MONTH(DatesS)=$A234)*(OFFSET(DatesS,,INDEX(ColS,MATCH($C234,Param,0))))&gt;0,OFFSET(DatesS,,INDEX(ColS,MATCH($C234,Param,0)))))</f>
        <v>#REF!</v>
      </c>
      <c r="I234" s="759" t="e">
        <f t="shared" ref="I234" ca="1" si="1564">SUMPRODUCT((MONTH(DatesS)=$A234)*(OFFSET(DatesS,,INDEX(ColS,MATCH($C234,Param,0)))&gt;=INDEX(SeuilS,MATCH($C234,Param,0))))</f>
        <v>#REF!</v>
      </c>
      <c r="J234" s="804"/>
      <c r="K234" s="760"/>
      <c r="L234" s="32">
        <f t="shared" ref="L234" ca="1" si="1565">SUMPRODUCT((MONTH(DatesD)=$A234)*(OFFSET(DatesD,,INDEX(ColD1,MATCH($C234,Param,0)))&lt;&gt;0))</f>
        <v>4</v>
      </c>
      <c r="M234" s="134">
        <f t="shared" ref="M234" ca="1" si="1566">SUMPRODUCT((MONTH(DatesD)=$A234)*(OFFSET(DatesD,,INDEX(ColD1,MATCH($C234,Param,0)))))</f>
        <v>85.36999999999999</v>
      </c>
      <c r="N234" s="134">
        <f t="shared" ca="1" si="1520"/>
        <v>21.342499999999998</v>
      </c>
      <c r="O234" s="134">
        <f t="array" aca="1" ref="O234" ca="1">MIN(IF((MONTH(DatesD)=$A234)*(OFFSET(DatesD,,INDEX(ColD1,MATCH($C234,Param,0))))&gt;0,OFFSET(DatesD,,INDEX(ColD1,MATCH($C234,Param,0)))))</f>
        <v>19.96</v>
      </c>
      <c r="P234" s="134">
        <f t="array" aca="1" ref="P234" ca="1">MAX(IF((MONTH(DatesD)=$A234)*(OFFSET(DatesD,,INDEX(ColD1,MATCH($C234,Param,0))))&gt;0,OFFSET(DatesD,,INDEX(ColD1,MATCH($C234,Param,0)))))</f>
        <v>22.06</v>
      </c>
      <c r="Q234" s="759">
        <f t="shared" ref="Q234" ca="1" si="1567">SUMPRODUCT((MONTH(DatesD)=$A234)*(OFFSET(DatesD,,INDEX(ColD1,MATCH($C234,Param,0)))&gt;=INDEX(SeuilD1,MATCH($C234,Param,0))))</f>
        <v>0</v>
      </c>
      <c r="R234" s="32">
        <f t="shared" ref="R234" ca="1" si="1568">SUMPRODUCT((MONTH(DatesD)=$A234)*(OFFSET(DatesD,,INDEX(ColD2,MATCH($C234,Param,0)))&lt;&gt;0))</f>
        <v>4</v>
      </c>
      <c r="S234" s="134">
        <f t="shared" ref="S234" ca="1" si="1569">SUMPRODUCT((MONTH(DatesD)=$A234)*(OFFSET(DatesD,,INDEX(ColD2,MATCH($C234,Param,0)))))</f>
        <v>1.01</v>
      </c>
      <c r="T234" s="134">
        <f t="shared" ca="1" si="1524"/>
        <v>0.2525</v>
      </c>
      <c r="U234" s="134">
        <f t="array" aca="1" ref="U234" ca="1">MIN(IF((MONTH(DatesD)=$A234)*(OFFSET(DatesD,,INDEX(ColD2,MATCH($C234,Param,0))))&gt;0,OFFSET(DatesD,,INDEX(ColD2,MATCH($C234,Param,0)))))</f>
        <v>0.15</v>
      </c>
      <c r="V234" s="134">
        <f t="array" aca="1" ref="V234" ca="1">MAX(IF((MONTH(DatesD)=$A234)*(OFFSET(DatesD,,INDEX(ColD2,MATCH($C234,Param,0))))&gt;0,OFFSET(DatesD,,INDEX(ColD2,MATCH($C234,Param,0)))))</f>
        <v>0.35</v>
      </c>
      <c r="W234" s="33">
        <f t="shared" ref="W234" ca="1" si="1570">SUMPRODUCT((MONTH(DatesD)=$A234)*(OFFSET(DatesD,,INDEX(ColD2,MATCH($C234,Param,0)))&gt;=INDEX(SeuilD2,MATCH($C234,Param,0))))</f>
        <v>0</v>
      </c>
      <c r="X234" s="817"/>
      <c r="Y234" s="751"/>
      <c r="Z234" s="751"/>
      <c r="AA234" s="751"/>
      <c r="AB234" s="751"/>
      <c r="AC234" s="751"/>
      <c r="AD234" s="752"/>
      <c r="AE234" s="808"/>
      <c r="AF234" s="751"/>
      <c r="AG234" s="751"/>
      <c r="AH234" s="751"/>
      <c r="AI234" s="768"/>
      <c r="AJ234" s="809"/>
      <c r="AK234" s="750"/>
      <c r="AL234" s="751"/>
      <c r="AM234" s="751"/>
      <c r="AN234" s="751"/>
      <c r="AO234" s="768"/>
      <c r="AP234" s="752"/>
      <c r="AQ234" s="85" t="e">
        <f t="shared" ca="1" si="1435"/>
        <v>#REF!</v>
      </c>
    </row>
    <row r="235" spans="1:43" outlineLevel="1" x14ac:dyDescent="0.25">
      <c r="A235" s="18">
        <f t="shared" si="1449"/>
        <v>9</v>
      </c>
      <c r="B235" s="252"/>
      <c r="C235" s="763" t="s">
        <v>21</v>
      </c>
      <c r="D235" s="32" t="e">
        <f t="shared" ref="D235" ca="1" si="1571">SUMPRODUCT((MONTH(DatesS)=$A235)*(OFFSET(DatesS,,INDEX(ColS,MATCH($C235,Param,0)))&lt;&gt;0))</f>
        <v>#REF!</v>
      </c>
      <c r="E235" s="134" t="e">
        <f t="shared" ref="E235" ca="1" si="1572">SUMPRODUCT((MONTH(DatesS)=$A235)*(OFFSET(DatesS,,INDEX(ColS,MATCH($C235,Param,0)))))</f>
        <v>#REF!</v>
      </c>
      <c r="F235" s="134" t="e">
        <f t="shared" ca="1" si="1439"/>
        <v>#REF!</v>
      </c>
      <c r="G235" s="134" t="e">
        <f t="array" aca="1" ref="G235" ca="1">MIN(IF((MONTH(DatesS)=$A235)*(OFFSET(DatesS,,INDEX(ColS,MATCH($C235,Param,0))))&gt;0,OFFSET(DatesS,,INDEX(ColS,MATCH($C235,Param,0)))))</f>
        <v>#REF!</v>
      </c>
      <c r="H235" s="134" t="e">
        <f t="array" aca="1" ref="H235" ca="1">MAX(IF((MONTH(DatesS)=$A235)*(OFFSET(DatesS,,INDEX(ColS,MATCH($C235,Param,0))))&gt;0,OFFSET(DatesS,,INDEX(ColS,MATCH($C235,Param,0)))))</f>
        <v>#REF!</v>
      </c>
      <c r="I235" s="759" t="e">
        <f t="shared" ref="I235" ca="1" si="1573">SUMPRODUCT((MONTH(DatesS)=$A235)*(OFFSET(DatesS,,INDEX(ColS,MATCH($C235,Param,0)))&gt;=INDEX(SeuilS,MATCH($C235,Param,0))))</f>
        <v>#REF!</v>
      </c>
      <c r="J235" s="804"/>
      <c r="K235" s="760"/>
      <c r="L235" s="32">
        <f t="shared" ref="L235" ca="1" si="1574">SUMPRODUCT((MONTH(DatesD)=$A235)*(OFFSET(DatesD,,INDEX(ColD1,MATCH($C235,Param,0)))&lt;&gt;0))</f>
        <v>4</v>
      </c>
      <c r="M235" s="134">
        <f t="shared" ref="M235" ca="1" si="1575">SUMPRODUCT((MONTH(DatesD)=$A235)*(OFFSET(DatesD,,INDEX(ColD1,MATCH($C235,Param,0)))))</f>
        <v>2.15</v>
      </c>
      <c r="N235" s="134">
        <f t="shared" ca="1" si="1520"/>
        <v>0.53749999999999998</v>
      </c>
      <c r="O235" s="134">
        <f t="array" aca="1" ref="O235" ca="1">MIN(IF((MONTH(DatesD)=$A235)*(OFFSET(DatesD,,INDEX(ColD1,MATCH($C235,Param,0))))&gt;0,OFFSET(DatesD,,INDEX(ColD1,MATCH($C235,Param,0)))))</f>
        <v>0.48</v>
      </c>
      <c r="P235" s="134">
        <f t="array" aca="1" ref="P235" ca="1">MAX(IF((MONTH(DatesD)=$A235)*(OFFSET(DatesD,,INDEX(ColD1,MATCH($C235,Param,0))))&gt;0,OFFSET(DatesD,,INDEX(ColD1,MATCH($C235,Param,0)))))</f>
        <v>0.63</v>
      </c>
      <c r="Q235" s="759">
        <f t="shared" ref="Q235" ca="1" si="1576">SUMPRODUCT((MONTH(DatesD)=$A235)*(OFFSET(DatesD,,INDEX(ColD1,MATCH($C235,Param,0)))&gt;=INDEX(SeuilD1,MATCH($C235,Param,0))))</f>
        <v>0</v>
      </c>
      <c r="R235" s="32">
        <f t="shared" ref="R235" ca="1" si="1577">SUMPRODUCT((MONTH(DatesD)=$A235)*(OFFSET(DatesD,,INDEX(ColD2,MATCH($C235,Param,0)))&lt;&gt;0))</f>
        <v>4</v>
      </c>
      <c r="S235" s="134">
        <f t="shared" ref="S235" ca="1" si="1578">SUMPRODUCT((MONTH(DatesD)=$A235)*(OFFSET(DatesD,,INDEX(ColD2,MATCH($C235,Param,0)))))</f>
        <v>0.42000000000000004</v>
      </c>
      <c r="T235" s="134">
        <f t="shared" ca="1" si="1524"/>
        <v>0.10500000000000001</v>
      </c>
      <c r="U235" s="134">
        <f t="array" aca="1" ref="U235" ca="1">MIN(IF((MONTH(DatesD)=$A235)*(OFFSET(DatesD,,INDEX(ColD2,MATCH($C235,Param,0))))&gt;0,OFFSET(DatesD,,INDEX(ColD2,MATCH($C235,Param,0)))))</f>
        <v>0.1</v>
      </c>
      <c r="V235" s="134">
        <f t="array" aca="1" ref="V235" ca="1">MAX(IF((MONTH(DatesD)=$A235)*(OFFSET(DatesD,,INDEX(ColD2,MATCH($C235,Param,0))))&gt;0,OFFSET(DatesD,,INDEX(ColD2,MATCH($C235,Param,0)))))</f>
        <v>0.12</v>
      </c>
      <c r="W235" s="33">
        <f t="shared" ref="W235" ca="1" si="1579">SUMPRODUCT((MONTH(DatesD)=$A235)*(OFFSET(DatesD,,INDEX(ColD2,MATCH($C235,Param,0)))&gt;=INDEX(SeuilD2,MATCH($C235,Param,0))))</f>
        <v>0</v>
      </c>
      <c r="X235" s="817"/>
      <c r="Y235" s="751"/>
      <c r="Z235" s="751"/>
      <c r="AA235" s="751"/>
      <c r="AB235" s="751"/>
      <c r="AC235" s="751"/>
      <c r="AD235" s="752"/>
      <c r="AE235" s="808"/>
      <c r="AF235" s="751"/>
      <c r="AG235" s="751"/>
      <c r="AH235" s="751"/>
      <c r="AI235" s="768"/>
      <c r="AJ235" s="809"/>
      <c r="AK235" s="750"/>
      <c r="AL235" s="751"/>
      <c r="AM235" s="751"/>
      <c r="AN235" s="751"/>
      <c r="AO235" s="768"/>
      <c r="AP235" s="752"/>
      <c r="AQ235" s="85" t="e">
        <f t="shared" ca="1" si="1435"/>
        <v>#REF!</v>
      </c>
    </row>
    <row r="236" spans="1:43" outlineLevel="1" x14ac:dyDescent="0.25">
      <c r="A236" s="18">
        <f t="shared" si="1449"/>
        <v>9</v>
      </c>
      <c r="B236" s="252"/>
      <c r="C236" s="763" t="s">
        <v>25</v>
      </c>
      <c r="D236" s="32" t="e">
        <f t="shared" ref="D236" ca="1" si="1580">SUMPRODUCT((MONTH(DatesS)=$A236)*(OFFSET(DatesS,,INDEX(ColS,MATCH($C236,Param,0)))&lt;&gt;0))</f>
        <v>#REF!</v>
      </c>
      <c r="E236" s="134" t="e">
        <f t="shared" ref="E236" ca="1" si="1581">SUMPRODUCT((MONTH(DatesS)=$A236)*(OFFSET(DatesS,,INDEX(ColS,MATCH($C236,Param,0)))))</f>
        <v>#REF!</v>
      </c>
      <c r="F236" s="134" t="e">
        <f t="shared" ca="1" si="1439"/>
        <v>#REF!</v>
      </c>
      <c r="G236" s="134" t="e">
        <f t="array" aca="1" ref="G236" ca="1">MIN(IF((MONTH(DatesS)=$A236)*(OFFSET(DatesS,,INDEX(ColS,MATCH($C236,Param,0))))&gt;0,OFFSET(DatesS,,INDEX(ColS,MATCH($C236,Param,0)))))</f>
        <v>#REF!</v>
      </c>
      <c r="H236" s="134" t="e">
        <f t="array" aca="1" ref="H236" ca="1">MAX(IF((MONTH(DatesS)=$A236)*(OFFSET(DatesS,,INDEX(ColS,MATCH($C236,Param,0))))&gt;0,OFFSET(DatesS,,INDEX(ColS,MATCH($C236,Param,0)))))</f>
        <v>#REF!</v>
      </c>
      <c r="I236" s="759" t="e">
        <f t="shared" ref="I236" ca="1" si="1582">SUMPRODUCT((MONTH(DatesS)=$A236)*(OFFSET(DatesS,,INDEX(ColS,MATCH($C236,Param,0)))&gt;=INDEX(SeuilS,MATCH($C236,Param,0))))</f>
        <v>#REF!</v>
      </c>
      <c r="J236" s="804"/>
      <c r="K236" s="760"/>
      <c r="L236" s="32">
        <f t="shared" ref="L236" ca="1" si="1583">SUMPRODUCT((MONTH(DatesD)=$A236)*(OFFSET(DatesD,,INDEX(ColD1,MATCH($C236,Param,0)))&lt;&gt;0))</f>
        <v>4</v>
      </c>
      <c r="M236" s="134">
        <f t="shared" ref="M236" ca="1" si="1584">SUMPRODUCT((MONTH(DatesD)=$A236)*(OFFSET(DatesD,,INDEX(ColD1,MATCH($C236,Param,0)))))</f>
        <v>0.2</v>
      </c>
      <c r="N236" s="134">
        <f t="shared" ca="1" si="1520"/>
        <v>0.05</v>
      </c>
      <c r="O236" s="134">
        <f t="array" aca="1" ref="O236" ca="1">MIN(IF((MONTH(DatesD)=$A236)*(OFFSET(DatesD,,INDEX(ColD1,MATCH($C236,Param,0))))&gt;0,OFFSET(DatesD,,INDEX(ColD1,MATCH($C236,Param,0)))))</f>
        <v>0.05</v>
      </c>
      <c r="P236" s="134">
        <f t="array" aca="1" ref="P236" ca="1">MAX(IF((MONTH(DatesD)=$A236)*(OFFSET(DatesD,,INDEX(ColD1,MATCH($C236,Param,0))))&gt;0,OFFSET(DatesD,,INDEX(ColD1,MATCH($C236,Param,0)))))</f>
        <v>0.05</v>
      </c>
      <c r="Q236" s="759">
        <f t="shared" ref="Q236" ca="1" si="1585">SUMPRODUCT((MONTH(DatesD)=$A236)*(OFFSET(DatesD,,INDEX(ColD1,MATCH($C236,Param,0)))&gt;=INDEX(SeuilD1,MATCH($C236,Param,0))))</f>
        <v>0</v>
      </c>
      <c r="R236" s="32">
        <f t="shared" ref="R236" ca="1" si="1586">SUMPRODUCT((MONTH(DatesD)=$A236)*(OFFSET(DatesD,,INDEX(ColD2,MATCH($C236,Param,0)))&lt;&gt;0))</f>
        <v>4</v>
      </c>
      <c r="S236" s="134">
        <f t="shared" ref="S236" ca="1" si="1587">SUMPRODUCT((MONTH(DatesD)=$A236)*(OFFSET(DatesD,,INDEX(ColD2,MATCH($C236,Param,0)))))</f>
        <v>0.2</v>
      </c>
      <c r="T236" s="134">
        <f t="shared" ca="1" si="1524"/>
        <v>0.05</v>
      </c>
      <c r="U236" s="134">
        <f t="array" aca="1" ref="U236" ca="1">MIN(IF((MONTH(DatesD)=$A236)*(OFFSET(DatesD,,INDEX(ColD2,MATCH($C236,Param,0))))&gt;0,OFFSET(DatesD,,INDEX(ColD2,MATCH($C236,Param,0)))))</f>
        <v>0.05</v>
      </c>
      <c r="V236" s="134">
        <f t="array" aca="1" ref="V236" ca="1">MAX(IF((MONTH(DatesD)=$A236)*(OFFSET(DatesD,,INDEX(ColD2,MATCH($C236,Param,0))))&gt;0,OFFSET(DatesD,,INDEX(ColD2,MATCH($C236,Param,0)))))</f>
        <v>0.05</v>
      </c>
      <c r="W236" s="33">
        <f t="shared" ref="W236" ca="1" si="1588">SUMPRODUCT((MONTH(DatesD)=$A236)*(OFFSET(DatesD,,INDEX(ColD2,MATCH($C236,Param,0)))&gt;=INDEX(SeuilD2,MATCH($C236,Param,0))))</f>
        <v>0</v>
      </c>
      <c r="X236" s="817"/>
      <c r="Y236" s="751"/>
      <c r="Z236" s="751"/>
      <c r="AA236" s="751"/>
      <c r="AB236" s="751"/>
      <c r="AC236" s="751"/>
      <c r="AD236" s="752"/>
      <c r="AE236" s="808"/>
      <c r="AF236" s="751"/>
      <c r="AG236" s="751"/>
      <c r="AH236" s="751"/>
      <c r="AI236" s="768"/>
      <c r="AJ236" s="809"/>
      <c r="AK236" s="750"/>
      <c r="AL236" s="751"/>
      <c r="AM236" s="751"/>
      <c r="AN236" s="751"/>
      <c r="AO236" s="768"/>
      <c r="AP236" s="752"/>
      <c r="AQ236" s="85" t="e">
        <f t="shared" ca="1" si="1435"/>
        <v>#REF!</v>
      </c>
    </row>
    <row r="237" spans="1:43" outlineLevel="1" x14ac:dyDescent="0.25">
      <c r="A237" s="18">
        <f t="shared" si="1449"/>
        <v>9</v>
      </c>
      <c r="B237" s="252"/>
      <c r="C237" s="763" t="s">
        <v>22</v>
      </c>
      <c r="D237" s="47" t="e">
        <f t="shared" ref="D237" ca="1" si="1589">SUMPRODUCT((MONTH(DatesS)=$A237)*(OFFSET(DatesS,,INDEX(ColS,MATCH($C237,Param,0)))&lt;&gt;0))</f>
        <v>#REF!</v>
      </c>
      <c r="E237" s="135" t="e">
        <f t="shared" ref="E237" ca="1" si="1590">SUMPRODUCT((MONTH(DatesS)=$A237)*(OFFSET(DatesS,,INDEX(ColS,MATCH($C237,Param,0)))))</f>
        <v>#REF!</v>
      </c>
      <c r="F237" s="135" t="e">
        <f t="shared" ca="1" si="1439"/>
        <v>#REF!</v>
      </c>
      <c r="G237" s="135" t="e">
        <f t="array" aca="1" ref="G237" ca="1">MIN(IF((MONTH(DatesS)=$A237)*(OFFSET(DatesS,,INDEX(ColS,MATCH($C237,Param,0))))&gt;0,OFFSET(DatesS,,INDEX(ColS,MATCH($C237,Param,0)))))</f>
        <v>#REF!</v>
      </c>
      <c r="H237" s="135" t="e">
        <f t="array" aca="1" ref="H237" ca="1">MAX(IF((MONTH(DatesS)=$A237)*(OFFSET(DatesS,,INDEX(ColS,MATCH($C237,Param,0))))&gt;0,OFFSET(DatesS,,INDEX(ColS,MATCH($C237,Param,0)))))</f>
        <v>#REF!</v>
      </c>
      <c r="I237" s="743" t="e">
        <f t="shared" ref="I237" ca="1" si="1591">SUMPRODUCT((MONTH(DatesS)=$A237)*(OFFSET(DatesS,,INDEX(ColS,MATCH($C237,Param,0)))&gt;=INDEX(SeuilS,MATCH($C237,Param,0))))</f>
        <v>#REF!</v>
      </c>
      <c r="J237" s="769"/>
      <c r="K237" s="744"/>
      <c r="L237" s="47">
        <f t="shared" ref="L237" ca="1" si="1592">SUMPRODUCT((MONTH(DatesD)=$A237)*(OFFSET(DatesD,,INDEX(ColD1,MATCH($C237,Param,0)))&lt;&gt;0))</f>
        <v>4</v>
      </c>
      <c r="M237" s="135">
        <f t="shared" ref="M237" ca="1" si="1593">SUMPRODUCT((MONTH(DatesD)=$A237)*(OFFSET(DatesD,,INDEX(ColD1,MATCH($C237,Param,0)))))</f>
        <v>987.91000000000008</v>
      </c>
      <c r="N237" s="135">
        <f t="shared" ca="1" si="1520"/>
        <v>246.97750000000002</v>
      </c>
      <c r="O237" s="135">
        <f t="array" aca="1" ref="O237" ca="1">MIN(IF((MONTH(DatesD)=$A237)*(OFFSET(DatesD,,INDEX(ColD1,MATCH($C237,Param,0))))&gt;0,OFFSET(DatesD,,INDEX(ColD1,MATCH($C237,Param,0)))))</f>
        <v>233.33</v>
      </c>
      <c r="P237" s="135">
        <f t="array" aca="1" ref="P237" ca="1">MAX(IF((MONTH(DatesD)=$A237)*(OFFSET(DatesD,,INDEX(ColD1,MATCH($C237,Param,0))))&gt;0,OFFSET(DatesD,,INDEX(ColD1,MATCH($C237,Param,0)))))</f>
        <v>253.29</v>
      </c>
      <c r="Q237" s="743">
        <f t="shared" ref="Q237" ca="1" si="1594">SUMPRODUCT((MONTH(DatesD)=$A237)*(OFFSET(DatesD,,INDEX(ColD1,MATCH($C237,Param,0)))&gt;=INDEX(SeuilD1,MATCH($C237,Param,0))))</f>
        <v>4</v>
      </c>
      <c r="R237" s="32">
        <f t="shared" ref="R237" ca="1" si="1595">SUMPRODUCT((MONTH(DatesD)=$A237)*(OFFSET(DatesD,,INDEX(ColD2,MATCH($C237,Param,0)))&lt;&gt;0))</f>
        <v>4</v>
      </c>
      <c r="S237" s="134">
        <f t="shared" ref="S237" ca="1" si="1596">SUMPRODUCT((MONTH(DatesD)=$A237)*(OFFSET(DatesD,,INDEX(ColD2,MATCH($C237,Param,0)))))</f>
        <v>1.2</v>
      </c>
      <c r="T237" s="134">
        <f t="shared" ca="1" si="1524"/>
        <v>0.3</v>
      </c>
      <c r="U237" s="134">
        <f t="array" aca="1" ref="U237" ca="1">MIN(IF((MONTH(DatesD)=$A237)*(OFFSET(DatesD,,INDEX(ColD2,MATCH($C237,Param,0))))&gt;0,OFFSET(DatesD,,INDEX(ColD2,MATCH($C237,Param,0)))))</f>
        <v>0.25</v>
      </c>
      <c r="V237" s="134">
        <f t="array" aca="1" ref="V237" ca="1">MAX(IF((MONTH(DatesD)=$A237)*(OFFSET(DatesD,,INDEX(ColD2,MATCH($C237,Param,0))))&gt;0,OFFSET(DatesD,,INDEX(ColD2,MATCH($C237,Param,0)))))</f>
        <v>0.34</v>
      </c>
      <c r="W237" s="33">
        <f t="shared" ref="W237" ca="1" si="1597">SUMPRODUCT((MONTH(DatesD)=$A237)*(OFFSET(DatesD,,INDEX(ColD2,MATCH($C237,Param,0)))&gt;=INDEX(SeuilD2,MATCH($C237,Param,0))))</f>
        <v>0</v>
      </c>
      <c r="X237" s="817"/>
      <c r="Y237" s="751"/>
      <c r="Z237" s="751"/>
      <c r="AA237" s="751"/>
      <c r="AB237" s="751"/>
      <c r="AC237" s="751"/>
      <c r="AD237" s="752"/>
      <c r="AE237" s="808"/>
      <c r="AF237" s="751"/>
      <c r="AG237" s="751"/>
      <c r="AH237" s="751"/>
      <c r="AI237" s="768"/>
      <c r="AJ237" s="809"/>
      <c r="AK237" s="750"/>
      <c r="AL237" s="751"/>
      <c r="AM237" s="751"/>
      <c r="AN237" s="751"/>
      <c r="AO237" s="768"/>
      <c r="AP237" s="752"/>
      <c r="AQ237" s="85" t="e">
        <f t="shared" ca="1" si="1435"/>
        <v>#REF!</v>
      </c>
    </row>
    <row r="238" spans="1:43" outlineLevel="1" x14ac:dyDescent="0.25">
      <c r="A238" s="18">
        <f t="shared" si="1449"/>
        <v>9</v>
      </c>
      <c r="B238" s="252"/>
      <c r="C238" s="149" t="s">
        <v>47</v>
      </c>
      <c r="D238" s="807" t="e">
        <f t="shared" ref="D238:W238" ca="1" si="1598">SUM(D229:D230,D232:D237)</f>
        <v>#REF!</v>
      </c>
      <c r="E238" s="746" t="e">
        <f t="shared" ca="1" si="1598"/>
        <v>#REF!</v>
      </c>
      <c r="F238" s="746" t="e">
        <f t="shared" ca="1" si="1598"/>
        <v>#REF!</v>
      </c>
      <c r="G238" s="746" t="e">
        <f t="shared" ca="1" si="1598"/>
        <v>#REF!</v>
      </c>
      <c r="H238" s="746" t="e">
        <f t="shared" ca="1" si="1598"/>
        <v>#REF!</v>
      </c>
      <c r="I238" s="747" t="e">
        <f t="shared" ca="1" si="1598"/>
        <v>#REF!</v>
      </c>
      <c r="J238" s="748"/>
      <c r="K238" s="749"/>
      <c r="L238" s="758">
        <f t="shared" ca="1" si="1598"/>
        <v>32</v>
      </c>
      <c r="M238" s="746">
        <f t="shared" ca="1" si="1598"/>
        <v>1848.13</v>
      </c>
      <c r="N238" s="746">
        <f t="shared" ca="1" si="1598"/>
        <v>462.03250000000003</v>
      </c>
      <c r="O238" s="746">
        <f t="shared" ca="1" si="1598"/>
        <v>374.91</v>
      </c>
      <c r="P238" s="746">
        <f t="shared" ca="1" si="1598"/>
        <v>527.51</v>
      </c>
      <c r="Q238" s="747">
        <f t="shared" ca="1" si="1598"/>
        <v>11</v>
      </c>
      <c r="R238" s="807">
        <f t="shared" ca="1" si="1598"/>
        <v>32</v>
      </c>
      <c r="S238" s="746">
        <f t="shared" ca="1" si="1598"/>
        <v>7.83</v>
      </c>
      <c r="T238" s="746">
        <f t="shared" ca="1" si="1598"/>
        <v>1.9575</v>
      </c>
      <c r="U238" s="746">
        <f t="shared" ca="1" si="1598"/>
        <v>1.58</v>
      </c>
      <c r="V238" s="746">
        <f t="shared" ca="1" si="1598"/>
        <v>2.4599999999999995</v>
      </c>
      <c r="W238" s="810">
        <f t="shared" ca="1" si="1598"/>
        <v>0</v>
      </c>
      <c r="X238" s="817"/>
      <c r="Y238" s="751"/>
      <c r="Z238" s="751"/>
      <c r="AA238" s="751"/>
      <c r="AB238" s="751"/>
      <c r="AC238" s="751"/>
      <c r="AD238" s="752"/>
      <c r="AE238" s="808"/>
      <c r="AF238" s="751"/>
      <c r="AG238" s="751"/>
      <c r="AH238" s="751"/>
      <c r="AI238" s="768"/>
      <c r="AJ238" s="809"/>
      <c r="AK238" s="750"/>
      <c r="AL238" s="751"/>
      <c r="AM238" s="751"/>
      <c r="AN238" s="751"/>
      <c r="AO238" s="768"/>
      <c r="AP238" s="752"/>
      <c r="AQ238" s="85" t="e">
        <f t="shared" ca="1" si="1435"/>
        <v>#REF!</v>
      </c>
    </row>
    <row r="239" spans="1:43" outlineLevel="1" x14ac:dyDescent="0.25">
      <c r="A239" s="18">
        <f t="shared" si="1449"/>
        <v>9</v>
      </c>
      <c r="B239" s="252"/>
      <c r="C239" s="770" t="s">
        <v>101</v>
      </c>
      <c r="D239" s="808"/>
      <c r="E239" s="751"/>
      <c r="F239" s="751"/>
      <c r="G239" s="751"/>
      <c r="H239" s="751"/>
      <c r="I239" s="771"/>
      <c r="J239" s="772"/>
      <c r="K239" s="800"/>
      <c r="L239" s="32">
        <f t="shared" ref="L239" ca="1" si="1599">SUMPRODUCT((MONTH(DatesD)=$A239)*(OFFSET(DatesD,,INDEX(ColD1,MATCH($C239,Param,0)))&lt;&gt;0))</f>
        <v>30</v>
      </c>
      <c r="M239" s="134">
        <f t="shared" ref="M239" ca="1" si="1600">SUMPRODUCT((MONTH(DatesD)=$A239)*(OFFSET(DatesD,,INDEX(ColD1,MATCH($C239,Param,0)))))</f>
        <v>1300755</v>
      </c>
      <c r="N239" s="134">
        <f t="shared" ref="N239" ca="1" si="1601">IF(L239=0,0,M239/L239)</f>
        <v>43358.5</v>
      </c>
      <c r="O239" s="134">
        <f t="array" aca="1" ref="O239" ca="1">MIN(IF((MONTH(DatesD)=$A239)*(OFFSET(DatesD,,INDEX(ColD1,MATCH($C239,Param,0))))&gt;0,OFFSET(DatesD,,INDEX(ColD1,MATCH($C239,Param,0)))))</f>
        <v>43344</v>
      </c>
      <c r="P239" s="134">
        <f t="array" aca="1" ref="P239" ca="1">MAX(IF((MONTH(DatesD)=$A239)*(OFFSET(DatesD,,INDEX(ColD1,MATCH($C239,Param,0))))&gt;0,OFFSET(DatesD,,INDEX(ColD1,MATCH($C239,Param,0)))))</f>
        <v>43373</v>
      </c>
      <c r="Q239" s="759">
        <f t="shared" ref="Q239" ca="1" si="1602">SUMPRODUCT((MONTH(DatesD)=$A239)*(OFFSET(DatesD,,INDEX(ColD1,MATCH($C239,Param,0)))&gt;=INDEX(SeuilD1,MATCH($C239,Param,0))))</f>
        <v>30</v>
      </c>
      <c r="R239" s="161">
        <f ca="1">SUMPRODUCT((MONTH(DatesD)=$A239)*(OFFSET(DatesD,,INDEX(ColD2,MATCH($C239,Param,0)))&lt;&gt;0))</f>
        <v>25</v>
      </c>
      <c r="S239" s="134">
        <f t="shared" ref="S239" ca="1" si="1603">SUMPRODUCT((MONTH(DatesD)=$A239)*(OFFSET(DatesD,,INDEX(ColD2,MATCH($C239,Param,0)))))</f>
        <v>2333.5367911922358</v>
      </c>
      <c r="T239" s="134">
        <f t="shared" ref="T239:T241" ca="1" si="1604">IF(R239=0,0,S239/R239)</f>
        <v>93.341471647689431</v>
      </c>
      <c r="U239" s="162">
        <f t="array" aca="1" ref="U239" ca="1">MIN(IF((MONTH(DatesD)=$A239)*(OFFSET(DatesD,,INDEX(ColD2,MATCH($C239,Param,0))))&gt;0,OFFSET(DatesD,,INDEX(ColD2,MATCH($C239,Param,0)))))</f>
        <v>84.029756251978469</v>
      </c>
      <c r="V239" s="134">
        <f t="array" aca="1" ref="V239" ca="1">MAX(IF((MONTH(DatesD)=$A239)*(OFFSET(DatesD,,INDEX(ColD2,MATCH($C239,Param,0))))&gt;0,OFFSET(DatesD,,INDEX(ColD2,MATCH($C239,Param,0)))))</f>
        <v>97.620342670655418</v>
      </c>
      <c r="W239" s="33">
        <f t="shared" ref="W239" ca="1" si="1605">SUMPRODUCT((MONTH(DatesD)=$A239)*(OFFSET(DatesD,,INDEX(ColD2,MATCH($C239,Param,0)))&gt;=INDEX(SeuilD2,MATCH($C239,Param,0))))</f>
        <v>0</v>
      </c>
      <c r="X239" s="817"/>
      <c r="Y239" s="751"/>
      <c r="Z239" s="751"/>
      <c r="AA239" s="751"/>
      <c r="AB239" s="751"/>
      <c r="AC239" s="751"/>
      <c r="AD239" s="752"/>
      <c r="AE239" s="161" t="e">
        <f ca="1">SUMPRODUCT((MONTH(DatesUF)=$A239)*(OFFSET(DatesUF,,INDEX(ColUF2,MATCH($C239,Param,0)))&lt;&gt;0))</f>
        <v>#REF!</v>
      </c>
      <c r="AF239" s="134" t="e">
        <f ca="1">SUMPRODUCT((MONTH(DatesUF)=$A239)*(OFFSET(DatesUF,,INDEX(ColUF2,MATCH($C239,Param,0)))))</f>
        <v>#REF!</v>
      </c>
      <c r="AG239" s="134" t="e">
        <f t="shared" ref="AG239:AG241" ca="1" si="1606">IF(AE239=0,0,AF239/AE239)</f>
        <v>#REF!</v>
      </c>
      <c r="AH239" s="134" t="e">
        <f t="array" aca="1" ref="AH239" ca="1">MIN(IF((MONTH(DatesUF)=$A239)*(OFFSET(DatesUF,,INDEX(ColUF2,MATCH($C239,Param,0))))&gt;0,OFFSET(DatesUF,,INDEX(ColUF2,MATCH($C239,Param,0)))))</f>
        <v>#REF!</v>
      </c>
      <c r="AI239" s="134" t="e">
        <f t="array" aca="1" ref="AI239" ca="1">MAX(IF((MONTH(DatesUF)=$A239)*(OFFSET(DatesUF,,INDEX(ColUF2,MATCH($C239,Param,0))))&gt;0,OFFSET(DatesUF,,INDEX(ColUF2,MATCH($C239,Param,0)))))</f>
        <v>#REF!</v>
      </c>
      <c r="AJ239" s="33" t="e">
        <f ca="1">SUMPRODUCT((MONTH(DatesUF)=$A239)*(OFFSET(DatesUF,,INDEX(ColUF2,MATCH($C239,Param,0)))&gt;=INDEX(SeuilUF2,MATCH($C239,Param,0))))</f>
        <v>#REF!</v>
      </c>
      <c r="AK239" s="750"/>
      <c r="AL239" s="751"/>
      <c r="AM239" s="751"/>
      <c r="AN239" s="751"/>
      <c r="AO239" s="768"/>
      <c r="AP239" s="752"/>
      <c r="AQ239" s="85"/>
    </row>
    <row r="240" spans="1:43" outlineLevel="1" x14ac:dyDescent="0.25">
      <c r="A240" s="18">
        <f t="shared" si="1449"/>
        <v>9</v>
      </c>
      <c r="B240" s="252"/>
      <c r="C240" s="773" t="s">
        <v>102</v>
      </c>
      <c r="D240" s="808"/>
      <c r="E240" s="751"/>
      <c r="F240" s="751"/>
      <c r="G240" s="751"/>
      <c r="H240" s="751"/>
      <c r="I240" s="771"/>
      <c r="J240" s="774"/>
      <c r="K240" s="801"/>
      <c r="L240" s="750"/>
      <c r="M240" s="751"/>
      <c r="N240" s="751"/>
      <c r="O240" s="751"/>
      <c r="P240" s="751"/>
      <c r="Q240" s="771"/>
      <c r="R240" s="811">
        <f t="shared" ref="R240" ca="1" si="1607">SUMPRODUCT((MONTH(DatesD)=$A240)*(OFFSET(DatesD,,INDEX(ColD2,MATCH($C240,Param,0)))&lt;&gt;0))</f>
        <v>25</v>
      </c>
      <c r="S240" s="746">
        <f t="shared" ref="S240" ca="1" si="1608">SUMPRODUCT((MONTH(DatesD)=$A240)*(OFFSET(DatesD,,INDEX(ColD2,MATCH($C240,Param,0)))))</f>
        <v>2490.9176615180313</v>
      </c>
      <c r="T240" s="746">
        <f t="shared" ca="1" si="1604"/>
        <v>99.636706460721257</v>
      </c>
      <c r="U240" s="775">
        <f t="array" aca="1" ref="U240" ca="1">MIN(IF((MONTH(DatesD)=$A240)*(OFFSET(DatesD,,INDEX(ColD2,MATCH($C240,Param,0))))&gt;0,OFFSET(DatesD,,INDEX(ColD2,MATCH($C240,Param,0)))))</f>
        <v>98.573221757322173</v>
      </c>
      <c r="V240" s="746">
        <f t="array" aca="1" ref="V240" ca="1">MAX(IF((MONTH(DatesD)=$A240)*(OFFSET(DatesD,,INDEX(ColD2,MATCH($C240,Param,0))))&gt;0,OFFSET(DatesD,,INDEX(ColD2,MATCH($C240,Param,0)))))</f>
        <v>99.86725663716814</v>
      </c>
      <c r="W240" s="810">
        <f t="shared" ref="W240" ca="1" si="1609">SUMPRODUCT((MONTH(DatesD)=$A240)*(OFFSET(DatesD,,INDEX(ColD2,MATCH($C240,Param,0)))&gt;=INDEX(SeuilD2,MATCH($C240,Param,0))))</f>
        <v>0</v>
      </c>
      <c r="X240" s="817"/>
      <c r="Y240" s="751"/>
      <c r="Z240" s="751"/>
      <c r="AA240" s="751"/>
      <c r="AB240" s="751"/>
      <c r="AC240" s="751"/>
      <c r="AD240" s="752"/>
      <c r="AE240" s="161" t="e">
        <f ca="1">SUMPRODUCT((MONTH(DatesUF)=$A240)*(OFFSET(DatesUF,,INDEX(ColUF2,MATCH($C240,Param,0)))&lt;&gt;0))</f>
        <v>#REF!</v>
      </c>
      <c r="AF240" s="134" t="e">
        <f ca="1">SUMPRODUCT((MONTH(DatesUF)=$A240)*(OFFSET(DatesUF,,INDEX(ColUF2,MATCH($C240,Param,0)))))</f>
        <v>#REF!</v>
      </c>
      <c r="AG240" s="134" t="e">
        <f t="shared" ca="1" si="1606"/>
        <v>#REF!</v>
      </c>
      <c r="AH240" s="134" t="e">
        <f t="array" aca="1" ref="AH240" ca="1">MIN(IF((MONTH(DatesUF)=$A240)*(OFFSET(DatesUF,,INDEX(ColUF2,MATCH($C240,Param,0))))&gt;0,OFFSET(DatesUF,,INDEX(ColUF2,MATCH($C240,Param,0)))))</f>
        <v>#REF!</v>
      </c>
      <c r="AI240" s="134" t="e">
        <f t="array" aca="1" ref="AI240" ca="1">MAX(IF((MONTH(DatesUF)=$A240)*(OFFSET(DatesUF,,INDEX(ColUF2,MATCH($C240,Param,0))))&gt;0,OFFSET(DatesUF,,INDEX(ColUF2,MATCH($C240,Param,0)))))</f>
        <v>#REF!</v>
      </c>
      <c r="AJ240" s="33" t="e">
        <f ca="1">SUMPRODUCT((MONTH(DatesUF)=$A240)*(OFFSET(DatesUF,,INDEX(ColUF2,MATCH($C240,Param,0)))&gt;=INDEX(SeuilUF2,MATCH($C240,Param,0))))</f>
        <v>#REF!</v>
      </c>
      <c r="AK240" s="750"/>
      <c r="AL240" s="751"/>
      <c r="AM240" s="751"/>
      <c r="AN240" s="751"/>
      <c r="AO240" s="768"/>
      <c r="AP240" s="752"/>
      <c r="AQ240" s="85"/>
    </row>
    <row r="241" spans="1:43" ht="15.75" outlineLevel="1" thickBot="1" x14ac:dyDescent="0.3">
      <c r="A241" s="18">
        <f t="shared" si="1449"/>
        <v>9</v>
      </c>
      <c r="B241" s="253"/>
      <c r="C241" s="156" t="s">
        <v>129</v>
      </c>
      <c r="D241" s="157"/>
      <c r="E241" s="158"/>
      <c r="F241" s="158"/>
      <c r="G241" s="158"/>
      <c r="H241" s="158"/>
      <c r="I241" s="776"/>
      <c r="J241" s="777"/>
      <c r="K241" s="802"/>
      <c r="L241" s="157"/>
      <c r="M241" s="158"/>
      <c r="N241" s="158"/>
      <c r="O241" s="158"/>
      <c r="P241" s="158"/>
      <c r="Q241" s="776"/>
      <c r="R241" s="812">
        <f t="shared" ref="R241" ca="1" si="1610">SUMPRODUCT((MONTH(DatesD)=$A241)*(OFFSET(DatesD,,INDEX(ColD2,MATCH($C241,Param,0)))&lt;&gt;0))</f>
        <v>25</v>
      </c>
      <c r="S241" s="813">
        <f t="shared" ref="S241" ca="1" si="1611">SUMPRODUCT((MONTH(DatesD)=$A241)*(OFFSET(DatesD,,INDEX(ColD2,MATCH($C241,Param,0)))))</f>
        <v>2486.33874571972</v>
      </c>
      <c r="T241" s="813">
        <f t="shared" ca="1" si="1604"/>
        <v>99.453549828788795</v>
      </c>
      <c r="U241" s="814">
        <f t="array" aca="1" ref="U241" ca="1">MIN(IF((MONTH(DatesD)=$A241)*(OFFSET(DatesD,,INDEX(ColD2,MATCH($C241,Param,0))))&gt;0,OFFSET(DatesD,,INDEX(ColD2,MATCH($C241,Param,0)))))</f>
        <v>97.846607669616532</v>
      </c>
      <c r="V241" s="813">
        <f t="array" aca="1" ref="V241" ca="1">MAX(IF((MONTH(DatesD)=$A241)*(OFFSET(DatesD,,INDEX(ColD2,MATCH($C241,Param,0))))&gt;0,OFFSET(DatesD,,INDEX(ColD2,MATCH($C241,Param,0)))))</f>
        <v>99.761940298507469</v>
      </c>
      <c r="W241" s="815">
        <f t="shared" ref="W241" ca="1" si="1612">SUMPRODUCT((MONTH(DatesD)=$A241)*(OFFSET(DatesD,,INDEX(ColD2,MATCH($C241,Param,0)))&gt;=INDEX(SeuilD2,MATCH($C241,Param,0))))</f>
        <v>0</v>
      </c>
      <c r="X241" s="821"/>
      <c r="Y241" s="158"/>
      <c r="Z241" s="158"/>
      <c r="AA241" s="158"/>
      <c r="AB241" s="158"/>
      <c r="AC241" s="158"/>
      <c r="AD241" s="159"/>
      <c r="AE241" s="812" t="e">
        <f ca="1">SUMPRODUCT((MONTH(DatesUF)=$A241)*(OFFSET(DatesUF,,INDEX(ColUF2,MATCH($C241,Param,0)))&lt;&gt;0))</f>
        <v>#REF!</v>
      </c>
      <c r="AF241" s="813" t="e">
        <f ca="1">SUMPRODUCT((MONTH(DatesUF)=$A241)*(OFFSET(DatesUF,,INDEX(ColUF2,MATCH($C241,Param,0)))))</f>
        <v>#REF!</v>
      </c>
      <c r="AG241" s="813" t="e">
        <f t="shared" ca="1" si="1606"/>
        <v>#REF!</v>
      </c>
      <c r="AH241" s="813" t="e">
        <f t="array" aca="1" ref="AH241" ca="1">MIN(IF((MONTH(DatesUF)=$A241)*(OFFSET(DatesUF,,INDEX(ColUF2,MATCH($C241,Param,0))))&gt;0,OFFSET(DatesUF,,INDEX(ColUF2,MATCH($C241,Param,0)))))</f>
        <v>#REF!</v>
      </c>
      <c r="AI241" s="813" t="e">
        <f t="array" aca="1" ref="AI241" ca="1">MAX(IF((MONTH(DatesUF)=$A241)*(OFFSET(DatesUF,,INDEX(ColUF2,MATCH($C241,Param,0))))&gt;0,OFFSET(DatesUF,,INDEX(ColUF2,MATCH($C241,Param,0)))))</f>
        <v>#REF!</v>
      </c>
      <c r="AJ241" s="815" t="e">
        <f ca="1">SUMPRODUCT((MONTH(DatesUF)=$A241)*(OFFSET(DatesUF,,INDEX(ColUF2,MATCH($C241,Param,0)))&gt;=INDEX(SeuilUF2,MATCH($C241,Param,0))))</f>
        <v>#REF!</v>
      </c>
      <c r="AK241" s="157"/>
      <c r="AL241" s="158"/>
      <c r="AM241" s="158"/>
      <c r="AN241" s="158"/>
      <c r="AO241" s="158"/>
      <c r="AP241" s="159"/>
      <c r="AQ241" s="85"/>
    </row>
    <row r="242" spans="1:43" ht="15.75" thickBot="1" x14ac:dyDescent="0.3">
      <c r="B242" s="248">
        <f t="shared" ref="B242" si="1613">DATE($C$4,A217,1)</f>
        <v>42979</v>
      </c>
      <c r="C242" s="249"/>
      <c r="D242" s="803"/>
      <c r="E242" s="803"/>
      <c r="F242" s="805"/>
      <c r="G242" s="803"/>
      <c r="H242" s="803"/>
      <c r="I242" s="803"/>
      <c r="J242" s="803"/>
      <c r="K242" s="803"/>
      <c r="L242" s="249"/>
      <c r="M242" s="249"/>
      <c r="N242" s="249"/>
      <c r="O242" s="249"/>
      <c r="P242" s="249"/>
      <c r="Q242" s="249"/>
      <c r="R242" s="249"/>
      <c r="S242" s="249"/>
      <c r="T242" s="249"/>
      <c r="U242" s="249"/>
      <c r="V242" s="249"/>
      <c r="W242" s="249"/>
      <c r="X242" s="249"/>
      <c r="Y242" s="249"/>
      <c r="Z242" s="249"/>
      <c r="AA242" s="249"/>
      <c r="AB242" s="249"/>
      <c r="AC242" s="249"/>
      <c r="AD242" s="249"/>
      <c r="AE242" s="249"/>
      <c r="AF242" s="249"/>
      <c r="AG242" s="249"/>
      <c r="AH242" s="249"/>
      <c r="AI242" s="249"/>
      <c r="AJ242" s="249"/>
      <c r="AK242" s="249"/>
      <c r="AL242" s="249"/>
      <c r="AM242" s="249"/>
      <c r="AN242" s="249"/>
      <c r="AO242" s="249"/>
      <c r="AP242" s="250"/>
      <c r="AQ242" s="85">
        <f t="shared" ref="AQ242:AQ264" si="1614">SUM(D242+L242+R242+X242+AE242+AK242)</f>
        <v>0</v>
      </c>
    </row>
    <row r="243" spans="1:43" outlineLevel="1" x14ac:dyDescent="0.25">
      <c r="A243" s="18">
        <v>10</v>
      </c>
      <c r="B243" s="251">
        <f t="shared" ref="B243" si="1615">DATE($C$4,A243,1)</f>
        <v>43009</v>
      </c>
      <c r="C243" s="54" t="s">
        <v>2</v>
      </c>
      <c r="D243" s="30" t="e">
        <f t="shared" ref="D243" ca="1" si="1616">SUMPRODUCT((MONTH(DatesS)=$A243)*(OFFSET(DatesS,,INDEX(ColS,MATCH($C243,Param,0)))&lt;&gt;0))</f>
        <v>#REF!</v>
      </c>
      <c r="E243" s="133" t="e">
        <f t="shared" ref="E243" ca="1" si="1617">SUMPRODUCT((MONTH(DatesS)=$A243)*(OFFSET(DatesS,,INDEX(ColS,MATCH($C243,Param,0)))))</f>
        <v>#REF!</v>
      </c>
      <c r="F243" s="133" t="e">
        <f t="shared" ref="F243:F263" ca="1" si="1618">IF(D243=0,0,E243/D243)</f>
        <v>#REF!</v>
      </c>
      <c r="G243" s="133" t="e">
        <f t="array" aca="1" ref="G243" ca="1">MIN(IF((MONTH(DatesS)=$A243)*(OFFSET(DatesS,,INDEX(ColS,MATCH($C243,Param,0))))&gt;0,OFFSET(DatesS,,INDEX(ColS,MATCH($C243,Param,0)))))</f>
        <v>#REF!</v>
      </c>
      <c r="H243" s="133" t="e">
        <f t="array" aca="1" ref="H243" ca="1">MAX(IF((MONTH(DatesS)=$A243)*(OFFSET(DatesS,,INDEX(ColS,MATCH($C243,Param,0))))&gt;0,OFFSET(DatesS,,INDEX(ColS,MATCH($C243,Param,0)))))</f>
        <v>#REF!</v>
      </c>
      <c r="I243" s="798" t="e">
        <f t="shared" ref="I243" ca="1" si="1619">SUMPRODUCT((MONTH(DatesS)=$A243)*(OFFSET(DatesS,,INDEX(ColS,MATCH($C243,Param,0)))&gt;=INDEX(SeuilS,MATCH($C243,Param,0))))</f>
        <v>#REF!</v>
      </c>
      <c r="J243" s="806"/>
      <c r="K243" s="799"/>
      <c r="L243" s="32">
        <f t="shared" ref="L243" ca="1" si="1620">SUMPRODUCT((MONTH(DatesD)=$A243)*(OFFSET(DatesD,,INDEX(ColD1,MATCH($C243,Param,0)))&lt;&gt;0))</f>
        <v>28</v>
      </c>
      <c r="M243" s="134">
        <f t="shared" ref="M243" ca="1" si="1621">SUMPRODUCT((MONTH(DatesD)=$A243)*(OFFSET(DatesD,,INDEX(ColD1,MATCH($C243,Param,0)))))</f>
        <v>24343</v>
      </c>
      <c r="N243" s="134">
        <f t="shared" ref="N243:N250" ca="1" si="1622">IF(L243=0,0,M243/L243)</f>
        <v>869.39285714285711</v>
      </c>
      <c r="O243" s="134">
        <f t="array" aca="1" ref="O243" ca="1">MIN(IF((MONTH(DatesD)=$A243)*(OFFSET(DatesD,,INDEX(ColD1,MATCH($C243,Param,0))))&gt;0,OFFSET(DatesD,,INDEX(ColD1,MATCH($C243,Param,0)))))</f>
        <v>206</v>
      </c>
      <c r="P243" s="134">
        <f t="array" aca="1" ref="P243" ca="1">MAX(IF((MONTH(DatesD)=$A243)*(OFFSET(DatesD,,INDEX(ColD1,MATCH($C243,Param,0))))&gt;0,OFFSET(DatesD,,INDEX(ColD1,MATCH($C243,Param,0)))))</f>
        <v>1404</v>
      </c>
      <c r="Q243" s="33">
        <f t="shared" ref="Q243" ca="1" si="1623">SUMPRODUCT((MONTH(DatesD)=$A243)*(OFFSET(DatesD,,INDEX(ColD1,MATCH($C243,Param,0)))&gt;=INDEX(SeuilD1,MATCH($C243,Param,0))))</f>
        <v>4</v>
      </c>
      <c r="R243" s="30">
        <f ca="1">SUMPRODUCT((MONTH(DatesD)=$A243)*(OFFSET(DatesD,,INDEX(ColD2,MATCH($C243,Param,0)))&lt;&gt;0))</f>
        <v>28</v>
      </c>
      <c r="S243" s="133">
        <f ca="1">SUMPRODUCT((MONTH(DatesD)=$A243)*(OFFSET(DatesD,,INDEX(ColD2,MATCH($C243,Param,0)))))</f>
        <v>24343</v>
      </c>
      <c r="T243" s="133">
        <f t="shared" ref="T243:T245" ca="1" si="1624">IF(R243=0,0,S243/R243)</f>
        <v>869.39285714285711</v>
      </c>
      <c r="U243" s="133">
        <f t="array" aca="1" ref="U243" ca="1">MIN(IF((MONTH(DatesD)=$A243)*(OFFSET(DatesD,,INDEX(ColD2,MATCH($C243,Param,0))))&gt;0,OFFSET(DatesD,,INDEX(ColD2,MATCH($C243,Param,0)))))</f>
        <v>206</v>
      </c>
      <c r="V243" s="133">
        <f t="array" aca="1" ref="V243" ca="1">MAX(IF((MONTH(DatesD)=$A243)*(OFFSET(DatesD,,INDEX(ColD2,MATCH($C243,Param,0))))&gt;0,OFFSET(DatesD,,INDEX(ColD2,MATCH($C243,Param,0)))))</f>
        <v>1404</v>
      </c>
      <c r="W243" s="31">
        <f ca="1">SUMPRODUCT((MONTH(DatesD)=$A243)*(OFFSET(DatesD,,INDEX(ColD2,MATCH($C243,Param,0)))&gt;=INDEX(SeuilD2,MATCH($C243,Param,0))))</f>
        <v>0</v>
      </c>
      <c r="X243" s="30" t="e">
        <f ca="1">SUMPRODUCT((MONTH(DatesUF)=$A243)*(OFFSET(DatesUF,,INDEX(ColUF1,MATCH($C243,Param,0)))&lt;&gt;0))</f>
        <v>#REF!</v>
      </c>
      <c r="Y243" s="133" t="e">
        <f ca="1">SUMPRODUCT((MONTH(DatesUF)=$A243)*(OFFSET(DatesUF,,INDEX(ColUF1,MATCH($C243,Param,0)))))</f>
        <v>#REF!</v>
      </c>
      <c r="Z243" s="133"/>
      <c r="AA243" s="133" t="e">
        <f t="shared" ref="AA243" ca="1" si="1625">IF(X243=0,0,Y243/X243)</f>
        <v>#REF!</v>
      </c>
      <c r="AB243" s="133" t="e">
        <f t="array" aca="1" ref="AB243" ca="1">MIN(IF((MONTH(DatesUF)=$A243)*(OFFSET(DatesUF,,INDEX(ColUF1,MATCH($C243,Param,0))))&gt;0,OFFSET(DatesUF,,INDEX(ColUF1,MATCH($C243,Param,0)))))</f>
        <v>#REF!</v>
      </c>
      <c r="AC243" s="133" t="e">
        <f t="array" aca="1" ref="AC243" ca="1">MAX(IF((MONTH(DatesUF)=$A243)*(OFFSET(DatesUF,,INDEX(ColUF1,MATCH($C243,Param,0))))&gt;0,OFFSET(DatesUF,,INDEX(ColUF1,MATCH($C243,Param,0)))))</f>
        <v>#REF!</v>
      </c>
      <c r="AD243" s="31" t="e">
        <f ca="1">SUMPRODUCT((MONTH(DatesUF)=$A243)*(OFFSET(DatesUF,,INDEX(ColUF1,MATCH($C243,Param,0)))&gt;=INDEX(SeuilUF1,MATCH($C243,Param,0))))</f>
        <v>#REF!</v>
      </c>
      <c r="AE243" s="30" t="e">
        <f ca="1">SUMPRODUCT((MONTH(DatesUF)=$A243)*(OFFSET(DatesUF,,INDEX(ColUF2,MATCH($C243,Param,0)))&lt;&gt;0))</f>
        <v>#REF!</v>
      </c>
      <c r="AF243" s="133" t="e">
        <f ca="1">SUMPRODUCT((MONTH(DatesUF)=$A243)*(OFFSET(DatesUF,,INDEX(ColUF2,MATCH($C243,Param,0)))))</f>
        <v>#REF!</v>
      </c>
      <c r="AG243" s="133" t="e">
        <f t="shared" ref="AG243" ca="1" si="1626">IF(AE243=0,0,AF243/AE243)</f>
        <v>#REF!</v>
      </c>
      <c r="AH243" s="133" t="e">
        <f t="array" aca="1" ref="AH243" ca="1">MIN(IF((MONTH(DatesUF)=$A243)*(OFFSET(DatesUF,,INDEX(ColUF2,MATCH($C243,Param,0))))&gt;0,OFFSET(DatesUF,,INDEX(ColUF2,MATCH($C243,Param,0)))))</f>
        <v>#REF!</v>
      </c>
      <c r="AI243" s="133" t="e">
        <f t="array" aca="1" ref="AI243" ca="1">MAX(IF((MONTH(DatesUF)=$A243)*(OFFSET(DatesUF,,INDEX(ColUF2,MATCH($C243,Param,0))))&gt;0,OFFSET(DatesUF,,INDEX(ColUF2,MATCH($C243,Param,0)))))</f>
        <v>#REF!</v>
      </c>
      <c r="AJ243" s="31" t="e">
        <f ca="1">SUMPRODUCT((MONTH(DatesUF)=$A243)*(OFFSET(DatesUF,,INDEX(ColUF2,MATCH($C243,Param,0)))&gt;=INDEX(SeuilUF2,MATCH($C243,Param,0))))</f>
        <v>#REF!</v>
      </c>
      <c r="AK243" s="30" t="e">
        <f ca="1">SUMPRODUCT((MONTH(DatesSH)=$A243)*(OFFSET(DatesSH,,INDEX(ColSH,MATCH($C243,Param,0)))&lt;&gt;0))</f>
        <v>#REF!</v>
      </c>
      <c r="AL243" s="133" t="e">
        <f ca="1">SUMPRODUCT((MONTH(DatesSH)=$A243)*(OFFSET(DatesSH,,INDEX(ColSH,MATCH($C243,Param,0)))))</f>
        <v>#REF!</v>
      </c>
      <c r="AM243" s="133" t="e">
        <f t="shared" ref="AM243" ca="1" si="1627">IF(AK243=0,0,AL243/AK243)</f>
        <v>#REF!</v>
      </c>
      <c r="AN243" s="133" t="e">
        <f t="array" aca="1" ref="AN243" ca="1">MIN(IF((MONTH(DatesSH)=$A243)*(OFFSET(DatesSH,,INDEX(ColSH,MATCH($C243,Param,0))))&gt;0,OFFSET(DatesSH,,INDEX(ColSH,MATCH($C243,Param,0)))))</f>
        <v>#REF!</v>
      </c>
      <c r="AO243" s="160" t="e">
        <f t="array" aca="1" ref="AO243" ca="1">MAX(IF((MONTH(DatesSH)=$A243)*(OFFSET(DatesSH,,INDEX(ColSH,MATCH($C243,Param,0))))&gt;0,OFFSET(DatesSH,,INDEX(ColSH,MATCH($C243,Param,0)))))</f>
        <v>#REF!</v>
      </c>
      <c r="AP243" s="31" t="e">
        <f ca="1">SUMPRODUCT((MONTH(DatesSH)=$A243)*(OFFSET(DatesSH,,INDEX(ColSH,MATCH($C243,Param,0)))&gt;=INDEX(SeuilSH,MATCH($C243,Param,0))))</f>
        <v>#REF!</v>
      </c>
      <c r="AQ243" s="85" t="e">
        <f t="shared" ca="1" si="1614"/>
        <v>#REF!</v>
      </c>
    </row>
    <row r="244" spans="1:43" outlineLevel="1" x14ac:dyDescent="0.25">
      <c r="A244" s="18">
        <f t="shared" ref="A244:A267" si="1628">A243</f>
        <v>10</v>
      </c>
      <c r="B244" s="252"/>
      <c r="C244" s="55" t="s">
        <v>1</v>
      </c>
      <c r="D244" s="32" t="e">
        <f t="shared" ref="D244" ca="1" si="1629">SUMPRODUCT((MONTH(DatesS)=$A244)*(OFFSET(DatesS,,INDEX(ColS,MATCH($C244,Param,0)))&lt;&gt;0))</f>
        <v>#REF!</v>
      </c>
      <c r="E244" s="134" t="e">
        <f t="shared" ref="E244" ca="1" si="1630">SUMPRODUCT((MONTH(DatesS)=$A244)*(OFFSET(DatesS,,INDEX(ColS,MATCH($C244,Param,0)))))</f>
        <v>#REF!</v>
      </c>
      <c r="F244" s="134" t="e">
        <f t="shared" ca="1" si="1618"/>
        <v>#REF!</v>
      </c>
      <c r="G244" s="134" t="e">
        <f t="array" aca="1" ref="G244" ca="1">MIN(IF((MONTH(DatesS)=$A244)*(OFFSET(DatesS,,INDEX(ColS,MATCH($C244,Param,0))))&gt;0,OFFSET(DatesS,,INDEX(ColS,MATCH($C244,Param,0)))))</f>
        <v>#REF!</v>
      </c>
      <c r="H244" s="134" t="e">
        <f t="array" aca="1" ref="H244" ca="1">MAX(IF((MONTH(DatesS)=$A244)*(OFFSET(DatesS,,INDEX(ColS,MATCH($C244,Param,0))))&gt;0,OFFSET(DatesS,,INDEX(ColS,MATCH($C244,Param,0)))))</f>
        <v>#REF!</v>
      </c>
      <c r="I244" s="759" t="e">
        <f t="shared" ref="I244" ca="1" si="1631">SUMPRODUCT((MONTH(DatesS)=$A244)*(OFFSET(DatesS,,INDEX(ColS,MATCH($C244,Param,0)))&gt;=INDEX(SeuilS,MATCH($C244,Param,0))))</f>
        <v>#REF!</v>
      </c>
      <c r="J244" s="804"/>
      <c r="K244" s="760"/>
      <c r="L244" s="32">
        <f t="shared" ref="L244" ca="1" si="1632">SUMPRODUCT((MONTH(DatesD)=$A244)*(OFFSET(DatesD,,INDEX(ColD1,MATCH($C244,Param,0)))&lt;&gt;0))</f>
        <v>28</v>
      </c>
      <c r="M244" s="134">
        <f t="shared" ref="M244" ca="1" si="1633">SUMPRODUCT((MONTH(DatesD)=$A244)*(OFFSET(DatesD,,INDEX(ColD1,MATCH($C244,Param,0)))))</f>
        <v>223.24</v>
      </c>
      <c r="N244" s="134">
        <f t="shared" ca="1" si="1622"/>
        <v>7.9728571428571433</v>
      </c>
      <c r="O244" s="134">
        <f t="array" aca="1" ref="O244" ca="1">MIN(IF((MONTH(DatesD)=$A244)*(OFFSET(DatesD,,INDEX(ColD1,MATCH($C244,Param,0))))&gt;0,OFFSET(DatesD,,INDEX(ColD1,MATCH($C244,Param,0)))))</f>
        <v>7.05</v>
      </c>
      <c r="P244" s="134">
        <f t="array" aca="1" ref="P244" ca="1">MAX(IF((MONTH(DatesD)=$A244)*(OFFSET(DatesD,,INDEX(ColD1,MATCH($C244,Param,0))))&gt;0,OFFSET(DatesD,,INDEX(ColD1,MATCH($C244,Param,0)))))</f>
        <v>8.8000000000000007</v>
      </c>
      <c r="Q244" s="33">
        <f t="shared" ref="Q244" ca="1" si="1634">SUMPRODUCT((MONTH(DatesD)=$A244)*(OFFSET(DatesD,,INDEX(ColD1,MATCH($C244,Param,0)))&gt;=INDEX(SeuilD1,MATCH($C244,Param,0))))</f>
        <v>0</v>
      </c>
      <c r="R244" s="32">
        <f ca="1">SUMPRODUCT((MONTH(DatesD)=$A244)*(OFFSET(DatesD,,INDEX(ColD2,MATCH($C244,Param,0)))&lt;&gt;0))</f>
        <v>28</v>
      </c>
      <c r="S244" s="134">
        <f ca="1">SUMPRODUCT((MONTH(DatesD)=$A244)*(OFFSET(DatesD,,INDEX(ColD2,MATCH($C244,Param,0)))))</f>
        <v>250.12</v>
      </c>
      <c r="T244" s="134">
        <f t="shared" ca="1" si="1624"/>
        <v>8.9328571428571433</v>
      </c>
      <c r="U244" s="134">
        <f t="array" aca="1" ref="U244" ca="1">MIN(IF((MONTH(DatesD)=$A244)*(OFFSET(DatesD,,INDEX(ColD2,MATCH($C244,Param,0))))&gt;0,OFFSET(DatesD,,INDEX(ColD2,MATCH($C244,Param,0)))))</f>
        <v>7.15</v>
      </c>
      <c r="V244" s="134">
        <f t="array" aca="1" ref="V244" ca="1">MAX(IF((MONTH(DatesD)=$A244)*(OFFSET(DatesD,,INDEX(ColD2,MATCH($C244,Param,0))))&gt;0,OFFSET(DatesD,,INDEX(ColD2,MATCH($C244,Param,0)))))</f>
        <v>9.5</v>
      </c>
      <c r="W244" s="33">
        <f ca="1">SUMPRODUCT((MONTH(DatesD)=$A244)*(OFFSET(DatesD,,INDEX(ColD2,MATCH($C244,Param,0)))&gt;=INDEX(SeuilD2,MATCH($C244,Param,0))))</f>
        <v>0</v>
      </c>
      <c r="X244" s="750"/>
      <c r="Y244" s="751"/>
      <c r="Z244" s="751"/>
      <c r="AA244" s="751"/>
      <c r="AB244" s="751"/>
      <c r="AC244" s="751"/>
      <c r="AD244" s="752"/>
      <c r="AE244" s="753"/>
      <c r="AF244" s="754"/>
      <c r="AG244" s="754"/>
      <c r="AH244" s="754"/>
      <c r="AI244" s="754"/>
      <c r="AJ244" s="755"/>
      <c r="AK244" s="750"/>
      <c r="AL244" s="754"/>
      <c r="AM244" s="754"/>
      <c r="AN244" s="754"/>
      <c r="AO244" s="756"/>
      <c r="AP244" s="755"/>
      <c r="AQ244" s="85" t="e">
        <f t="shared" ca="1" si="1614"/>
        <v>#REF!</v>
      </c>
    </row>
    <row r="245" spans="1:43" outlineLevel="1" x14ac:dyDescent="0.25">
      <c r="A245" s="18">
        <f t="shared" si="1628"/>
        <v>10</v>
      </c>
      <c r="B245" s="252"/>
      <c r="C245" s="757" t="s">
        <v>35</v>
      </c>
      <c r="D245" s="32" t="e">
        <f t="shared" ref="D245" ca="1" si="1635">SUMPRODUCT((MONTH(DatesS)=$A245)*(OFFSET(DatesS,,INDEX(ColS,MATCH($C245,Param,0)))&lt;&gt;0))</f>
        <v>#REF!</v>
      </c>
      <c r="E245" s="134" t="e">
        <f t="shared" ref="E245" ca="1" si="1636">SUMPRODUCT((MONTH(DatesS)=$A245)*(OFFSET(DatesS,,INDEX(ColS,MATCH($C245,Param,0)))))</f>
        <v>#REF!</v>
      </c>
      <c r="F245" s="134" t="e">
        <f t="shared" ca="1" si="1618"/>
        <v>#REF!</v>
      </c>
      <c r="G245" s="134" t="e">
        <f t="array" aca="1" ref="G245" ca="1">MIN(IF((MONTH(DatesS)=$A245)*(OFFSET(DatesS,,INDEX(ColS,MATCH($C245,Param,0))))&gt;0,OFFSET(DatesS,,INDEX(ColS,MATCH($C245,Param,0)))))</f>
        <v>#REF!</v>
      </c>
      <c r="H245" s="134" t="e">
        <f t="array" aca="1" ref="H245" ca="1">MAX(IF((MONTH(DatesS)=$A245)*(OFFSET(DatesS,,INDEX(ColS,MATCH($C245,Param,0))))&gt;0,OFFSET(DatesS,,INDEX(ColS,MATCH($C245,Param,0)))))</f>
        <v>#REF!</v>
      </c>
      <c r="I245" s="759" t="e">
        <f t="shared" ref="I245" ca="1" si="1637">SUMPRODUCT((MONTH(DatesS)=$A245)*(OFFSET(DatesS,,INDEX(ColS,MATCH($C245,Param,0)))&gt;=INDEX(SeuilS,MATCH($C245,Param,0))))</f>
        <v>#REF!</v>
      </c>
      <c r="J245" s="804"/>
      <c r="K245" s="760"/>
      <c r="L245" s="32">
        <f t="shared" ref="L245" ca="1" si="1638">SUMPRODUCT((MONTH(DatesD)=$A245)*(OFFSET(DatesD,,INDEX(ColD1,MATCH($C245,Param,0)))&lt;&gt;0))</f>
        <v>28</v>
      </c>
      <c r="M245" s="134">
        <f t="shared" ref="M245" ca="1" si="1639">SUMPRODUCT((MONTH(DatesD)=$A245)*(OFFSET(DatesD,,INDEX(ColD1,MATCH($C245,Param,0)))))</f>
        <v>287659</v>
      </c>
      <c r="N245" s="134">
        <f t="shared" ca="1" si="1622"/>
        <v>10273.535714285714</v>
      </c>
      <c r="O245" s="134">
        <f t="array" aca="1" ref="O245" ca="1">MIN(IF((MONTH(DatesD)=$A245)*(OFFSET(DatesD,,INDEX(ColD1,MATCH($C245,Param,0))))&gt;0,OFFSET(DatesD,,INDEX(ColD1,MATCH($C245,Param,0)))))</f>
        <v>6666</v>
      </c>
      <c r="P245" s="134">
        <f t="array" aca="1" ref="P245" ca="1">MAX(IF((MONTH(DatesD)=$A245)*(OFFSET(DatesD,,INDEX(ColD1,MATCH($C245,Param,0))))&gt;0,OFFSET(DatesD,,INDEX(ColD1,MATCH($C245,Param,0)))))</f>
        <v>21800</v>
      </c>
      <c r="Q245" s="33">
        <f t="shared" ref="Q245" ca="1" si="1640">SUMPRODUCT((MONTH(DatesD)=$A245)*(OFFSET(DatesD,,INDEX(ColD1,MATCH($C245,Param,0)))&gt;=INDEX(SeuilD1,MATCH($C245,Param,0))))</f>
        <v>28</v>
      </c>
      <c r="R245" s="32">
        <f ca="1">SUMPRODUCT((MONTH(DatesD)=$A245)*(OFFSET(DatesD,,INDEX(ColD2,MATCH($C245,Param,0)))&lt;&gt;0))</f>
        <v>28</v>
      </c>
      <c r="S245" s="134">
        <f ca="1">SUMPRODUCT((MONTH(DatesD)=$A245)*(OFFSET(DatesD,,INDEX(ColD2,MATCH($C245,Param,0)))))</f>
        <v>12751</v>
      </c>
      <c r="T245" s="134">
        <f t="shared" ca="1" si="1624"/>
        <v>455.39285714285717</v>
      </c>
      <c r="U245" s="134">
        <f t="array" aca="1" ref="U245" ca="1">MIN(IF((MONTH(DatesD)=$A245)*(OFFSET(DatesD,,INDEX(ColD2,MATCH($C245,Param,0))))&gt;0,OFFSET(DatesD,,INDEX(ColD2,MATCH($C245,Param,0)))))</f>
        <v>248</v>
      </c>
      <c r="V245" s="134">
        <f t="array" aca="1" ref="V245" ca="1">MAX(IF((MONTH(DatesD)=$A245)*(OFFSET(DatesD,,INDEX(ColD2,MATCH($C245,Param,0))))&gt;0,OFFSET(DatesD,,INDEX(ColD2,MATCH($C245,Param,0)))))</f>
        <v>836</v>
      </c>
      <c r="W245" s="33">
        <f ca="1">SUMPRODUCT((MONTH(DatesD)=$A245)*(OFFSET(DatesD,,INDEX(ColD2,MATCH($C245,Param,0)))&gt;=INDEX(SeuilD2,MATCH($C245,Param,0))))</f>
        <v>0</v>
      </c>
      <c r="X245" s="32" t="e">
        <f ca="1">SUMPRODUCT((MONTH(DatesUF)=$A245)*(OFFSET(DatesUF,,INDEX(ColUF1,MATCH($C245,Param,0)))&lt;&gt;0))</f>
        <v>#REF!</v>
      </c>
      <c r="Y245" s="134" t="e">
        <f ca="1">SUMPRODUCT((MONTH(DatesUF)=$A245)*(OFFSET(DatesUF,,INDEX(ColUF1,MATCH($C245,Param,0)))))</f>
        <v>#REF!</v>
      </c>
      <c r="Z245" s="134"/>
      <c r="AA245" s="134" t="e">
        <f t="shared" ref="AA245" ca="1" si="1641">IF(X245=0,0,Y245/X245)</f>
        <v>#REF!</v>
      </c>
      <c r="AB245" s="134" t="e">
        <f t="array" aca="1" ref="AB245" ca="1">MIN(IF((MONTH(DatesUF)=$A245)*(OFFSET(DatesUF,,INDEX(ColUF1,MATCH($C245,Param,0))))&gt;0,OFFSET(DatesUF,,INDEX(ColUF1,MATCH($C245,Param,0)))))</f>
        <v>#REF!</v>
      </c>
      <c r="AC245" s="134" t="e">
        <f t="array" aca="1" ref="AC245" ca="1">MAX(IF((MONTH(DatesUF)=$A245)*(OFFSET(DatesUF,,INDEX(ColUF1,MATCH($C245,Param,0))))&gt;0,OFFSET(DatesUF,,INDEX(ColUF1,MATCH($C245,Param,0)))))</f>
        <v>#REF!</v>
      </c>
      <c r="AD245" s="33" t="e">
        <f ca="1">SUMPRODUCT((MONTH(DatesUF)=$A245)*(OFFSET(DatesUF,,INDEX(ColUF1,MATCH($C245,Param,0)))&gt;=INDEX(SeuilUF1,MATCH($C245,Param,0))))</f>
        <v>#REF!</v>
      </c>
      <c r="AE245" s="807" t="e">
        <f ca="1">SUMPRODUCT((MONTH(DatesUF)=$A245)*(OFFSET(DatesUF,,INDEX(ColUF2,MATCH($C245,Param,0)))&lt;&gt;0))</f>
        <v>#REF!</v>
      </c>
      <c r="AF245" s="746" t="e">
        <f ca="1">SUMPRODUCT((MONTH(DatesUF)=$A245)*(OFFSET(DatesUF,,INDEX(ColUF2,MATCH($C245,Param,0)))))</f>
        <v>#REF!</v>
      </c>
      <c r="AG245" s="746" t="e">
        <f t="shared" ref="AG245" ca="1" si="1642">IF(AE245=0,0,AF245/AE245)</f>
        <v>#REF!</v>
      </c>
      <c r="AH245" s="746" t="e">
        <f t="array" aca="1" ref="AH245" ca="1">MIN(IF((MONTH(DatesUF)=$A245)*(OFFSET(DatesUF,,INDEX(ColUF2,MATCH($C245,Param,0))))&gt;0,OFFSET(DatesUF,,INDEX(ColUF2,MATCH($C245,Param,0)))))</f>
        <v>#REF!</v>
      </c>
      <c r="AI245" s="746" t="e">
        <f t="array" aca="1" ref="AI245" ca="1">MAX(IF((MONTH(DatesUF)=$A245)*(OFFSET(DatesUF,,INDEX(ColUF2,MATCH($C245,Param,0))))&gt;0,OFFSET(DatesUF,,INDEX(ColUF2,MATCH($C245,Param,0)))))</f>
        <v>#REF!</v>
      </c>
      <c r="AJ245" s="810" t="e">
        <f ca="1">SUMPRODUCT((MONTH(DatesUF)=$A245)*(OFFSET(DatesUF,,INDEX(ColUF2,MATCH($C245,Param,0)))&gt;=INDEX(SeuilUF2,MATCH($C245,Param,0))))</f>
        <v>#REF!</v>
      </c>
      <c r="AK245" s="32" t="e">
        <f ca="1">SUMPRODUCT((MONTH(DatesSH)=$A245)*(OFFSET(DatesSH,,INDEX(ColSH,MATCH($C245,Param,0)))&lt;&gt;0))</f>
        <v>#REF!</v>
      </c>
      <c r="AL245" s="746" t="e">
        <f ca="1">SUMPRODUCT((MONTH(DatesSH)=$A245)*(OFFSET(DatesSH,,INDEX(ColSH,MATCH($C245,Param,0)))))</f>
        <v>#REF!</v>
      </c>
      <c r="AM245" s="746" t="e">
        <f t="shared" ref="AM245" ca="1" si="1643">IF(AK245=0,0,AL245/AK245)</f>
        <v>#REF!</v>
      </c>
      <c r="AN245" s="746" t="e">
        <f t="array" aca="1" ref="AN245" ca="1">MIN(IF((MONTH(DatesSH)=$A245)*(OFFSET(DatesSH,,INDEX(ColSH,MATCH($C245,Param,0))))&gt;0,OFFSET(DatesSH,,INDEX(ColSH,MATCH($C245,Param,0)))))</f>
        <v>#REF!</v>
      </c>
      <c r="AO245" s="762" t="e">
        <f t="array" aca="1" ref="AO245" ca="1">MAX(IF((MONTH(DatesSH)=$A245)*(OFFSET(DatesSH,,INDEX(ColSH,MATCH($C245,Param,0))))&gt;0,OFFSET(DatesSH,,INDEX(ColSH,MATCH($C245,Param,0)))))</f>
        <v>#REF!</v>
      </c>
      <c r="AP245" s="761" t="e">
        <f ca="1">SUMPRODUCT((MONTH(DatesSH)=$A245)*(OFFSET(DatesSH,,INDEX(ColSH,MATCH($C245,Param,0)))&gt;=INDEX(SeuilSH,MATCH($C245,Param,0))))</f>
        <v>#REF!</v>
      </c>
      <c r="AQ245" s="85" t="e">
        <f t="shared" ca="1" si="1614"/>
        <v>#REF!</v>
      </c>
    </row>
    <row r="246" spans="1:43" outlineLevel="1" x14ac:dyDescent="0.25">
      <c r="A246" s="18">
        <f t="shared" si="1628"/>
        <v>10</v>
      </c>
      <c r="B246" s="252"/>
      <c r="C246" s="763" t="s">
        <v>45</v>
      </c>
      <c r="D246" s="32" t="e">
        <f t="shared" ref="D246" ca="1" si="1644">SUMPRODUCT((MONTH(DatesS)=$A246)*(OFFSET(DatesS,,INDEX(ColS,MATCH($C246,Param,0)))&lt;&gt;0))</f>
        <v>#REF!</v>
      </c>
      <c r="E246" s="134" t="e">
        <f t="shared" ref="E246:E247" ca="1" si="1645">SUMPRODUCT((MONTH(DatesS)=$A246)*(OFFSET(DatesS,,INDEX(ColS,MATCH($C246,Param,0)))))</f>
        <v>#REF!</v>
      </c>
      <c r="F246" s="134" t="e">
        <f t="shared" ca="1" si="1618"/>
        <v>#REF!</v>
      </c>
      <c r="G246" s="134" t="e">
        <f t="array" aca="1" ref="G246" ca="1">MIN(IF((MONTH(DatesS)=$A246)*(OFFSET(DatesS,,INDEX(ColS,MATCH($C246,Param,0))))&gt;0,OFFSET(DatesS,,INDEX(ColS,MATCH($C246,Param,0)))))</f>
        <v>#REF!</v>
      </c>
      <c r="H246" s="134" t="e">
        <f t="array" aca="1" ref="H246" ca="1">MAX(IF((MONTH(DatesS)=$A246)*(OFFSET(DatesS,,INDEX(ColS,MATCH($C246,Param,0))))&gt;0,OFFSET(DatesS,,INDEX(ColS,MATCH($C246,Param,0)))))</f>
        <v>#REF!</v>
      </c>
      <c r="I246" s="759" t="e">
        <f t="shared" ref="I246:K247" ca="1" si="1646">SUMPRODUCT((MONTH(DatesS)=$A246)*(OFFSET(DatesS,,INDEX(ColS,MATCH($C246,Param,0)))&gt;=INDEX(SeuilS,MATCH($C246,Param,0))))</f>
        <v>#REF!</v>
      </c>
      <c r="J246" s="804"/>
      <c r="K246" s="760"/>
      <c r="L246" s="32">
        <f t="shared" ref="L246" ca="1" si="1647">SUMPRODUCT((MONTH(DatesD)=$A246)*(OFFSET(DatesD,,INDEX(ColD1,MATCH($C246,Param,0)))&lt;&gt;0))</f>
        <v>28</v>
      </c>
      <c r="M246" s="134">
        <f t="shared" ref="M246" ca="1" si="1648">SUMPRODUCT((MONTH(DatesD)=$A246)*(OFFSET(DatesD,,INDEX(ColD1,MATCH($C246,Param,0)))))</f>
        <v>21015</v>
      </c>
      <c r="N246" s="134">
        <f t="shared" ca="1" si="1622"/>
        <v>750.53571428571433</v>
      </c>
      <c r="O246" s="134">
        <f t="array" aca="1" ref="O246" ca="1">MIN(IF((MONTH(DatesD)=$A246)*(OFFSET(DatesD,,INDEX(ColD1,MATCH($C246,Param,0))))&gt;0,OFFSET(DatesD,,INDEX(ColD1,MATCH($C246,Param,0)))))</f>
        <v>493</v>
      </c>
      <c r="P246" s="134">
        <f t="array" aca="1" ref="P246" ca="1">MAX(IF((MONTH(DatesD)=$A246)*(OFFSET(DatesD,,INDEX(ColD1,MATCH($C246,Param,0))))&gt;0,OFFSET(DatesD,,INDEX(ColD1,MATCH($C246,Param,0)))))</f>
        <v>1388</v>
      </c>
      <c r="Q246" s="33">
        <f t="shared" ref="Q246" ca="1" si="1649">SUMPRODUCT((MONTH(DatesD)=$A246)*(OFFSET(DatesD,,INDEX(ColD1,MATCH($C246,Param,0)))&gt;=INDEX(SeuilD1,MATCH($C246,Param,0))))</f>
        <v>0</v>
      </c>
      <c r="R246" s="808"/>
      <c r="S246" s="751"/>
      <c r="T246" s="751"/>
      <c r="U246" s="751"/>
      <c r="V246" s="751"/>
      <c r="W246" s="809"/>
      <c r="X246" s="753"/>
      <c r="Y246" s="754"/>
      <c r="Z246" s="754"/>
      <c r="AA246" s="754"/>
      <c r="AB246" s="754"/>
      <c r="AC246" s="754"/>
      <c r="AD246" s="755"/>
      <c r="AE246" s="753"/>
      <c r="AF246" s="754"/>
      <c r="AG246" s="754"/>
      <c r="AH246" s="754"/>
      <c r="AI246" s="754"/>
      <c r="AJ246" s="755"/>
      <c r="AK246" s="764"/>
      <c r="AL246" s="754"/>
      <c r="AM246" s="754"/>
      <c r="AN246" s="754"/>
      <c r="AO246" s="756"/>
      <c r="AP246" s="755"/>
      <c r="AQ246" s="85" t="e">
        <f t="shared" ca="1" si="1614"/>
        <v>#REF!</v>
      </c>
    </row>
    <row r="247" spans="1:43" outlineLevel="1" x14ac:dyDescent="0.25">
      <c r="A247" s="18">
        <f t="shared" si="1628"/>
        <v>10</v>
      </c>
      <c r="B247" s="252"/>
      <c r="C247" s="763" t="s">
        <v>95</v>
      </c>
      <c r="D247" s="32" t="e">
        <f ca="1">SUMPRODUCT((MONTH(DatesS)=$A247)*(OFFSET(DatesS,,INDEX(ColS,MATCH($C247,Param,0)))&lt;&gt;0))</f>
        <v>#REF!</v>
      </c>
      <c r="E247" s="134" t="e">
        <f t="shared" ca="1" si="1645"/>
        <v>#REF!</v>
      </c>
      <c r="F247" s="134" t="e">
        <f ca="1">IF(D247=0,0,E247/D247)</f>
        <v>#REF!</v>
      </c>
      <c r="G247" s="134" t="e">
        <f t="array" aca="1" ref="G247" ca="1">MIN(IF((MONTH(DatesS)=$A247)*(OFFSET(DatesS,,INDEX(ColS,MATCH($C247,Param,0))))&gt;0,OFFSET(DatesS,,INDEX(ColS,MATCH($C247,Param,0)))))</f>
        <v>#REF!</v>
      </c>
      <c r="H247" s="134" t="e">
        <f t="array" aca="1" ref="H247" ca="1">MAX(IF((MONTH(DatesS)=$A247)*(OFFSET(DatesS,,INDEX(ColS,MATCH($C247,Param,0))))&gt;0,OFFSET(DatesS,,INDEX(ColS,MATCH($C247,Param,0)))))</f>
        <v>#REF!</v>
      </c>
      <c r="I247" s="759" t="e">
        <f t="shared" ca="1" si="1646"/>
        <v>#REF!</v>
      </c>
      <c r="J247" s="748" t="e">
        <f t="shared" ref="J247" ca="1" si="1650">I247-K247</f>
        <v>#REF!</v>
      </c>
      <c r="K247" s="760" t="e">
        <f t="shared" ca="1" si="1646"/>
        <v>#REF!</v>
      </c>
      <c r="L247" s="750"/>
      <c r="M247" s="751"/>
      <c r="N247" s="751"/>
      <c r="O247" s="751"/>
      <c r="P247" s="751"/>
      <c r="Q247" s="752"/>
      <c r="R247" s="765"/>
      <c r="S247" s="766"/>
      <c r="T247" s="766"/>
      <c r="U247" s="766"/>
      <c r="V247" s="766"/>
      <c r="W247" s="767"/>
      <c r="X247" s="753"/>
      <c r="Y247" s="754"/>
      <c r="Z247" s="754"/>
      <c r="AA247" s="754"/>
      <c r="AB247" s="754"/>
      <c r="AC247" s="754"/>
      <c r="AD247" s="755"/>
      <c r="AE247" s="753"/>
      <c r="AF247" s="754"/>
      <c r="AG247" s="754"/>
      <c r="AH247" s="754"/>
      <c r="AI247" s="754"/>
      <c r="AJ247" s="755"/>
      <c r="AK247" s="764"/>
      <c r="AL247" s="754"/>
      <c r="AM247" s="754"/>
      <c r="AN247" s="754"/>
      <c r="AO247" s="756"/>
      <c r="AP247" s="755"/>
      <c r="AQ247" s="85"/>
    </row>
    <row r="248" spans="1:43" outlineLevel="1" x14ac:dyDescent="0.25">
      <c r="A248" s="18">
        <f>A246</f>
        <v>10</v>
      </c>
      <c r="B248" s="252"/>
      <c r="C248" s="763" t="s">
        <v>3</v>
      </c>
      <c r="D248" s="32" t="e">
        <f t="shared" ref="D248" ca="1" si="1651">SUMPRODUCT((MONTH(DatesS)=$A248)*(OFFSET(DatesS,,INDEX(ColS,MATCH($C248,Param,0)))&lt;&gt;0))</f>
        <v>#REF!</v>
      </c>
      <c r="E248" s="134" t="e">
        <f t="shared" ref="E248" ca="1" si="1652">SUMPRODUCT((MONTH(DatesS)=$A248)*(OFFSET(DatesS,,INDEX(ColS,MATCH($C248,Param,0)))))</f>
        <v>#REF!</v>
      </c>
      <c r="F248" s="134" t="e">
        <f t="shared" ca="1" si="1618"/>
        <v>#REF!</v>
      </c>
      <c r="G248" s="134" t="e">
        <f t="array" aca="1" ref="G248" ca="1">MIN(IF((MONTH(DatesS)=$A248)*(OFFSET(DatesS,,INDEX(ColS,MATCH($C248,Param,0))))&gt;0,OFFSET(DatesS,,INDEX(ColS,MATCH($C248,Param,0)))))</f>
        <v>#REF!</v>
      </c>
      <c r="H248" s="134" t="e">
        <f t="array" aca="1" ref="H248" ca="1">MAX(IF((MONTH(DatesS)=$A248)*(OFFSET(DatesS,,INDEX(ColS,MATCH($C248,Param,0))))&gt;0,OFFSET(DatesS,,INDEX(ColS,MATCH($C248,Param,0)))))</f>
        <v>#REF!</v>
      </c>
      <c r="I248" s="759" t="e">
        <f t="shared" ref="I248" ca="1" si="1653">SUMPRODUCT((MONTH(DatesS)=$A248)*(OFFSET(DatesS,,INDEX(ColS,MATCH($C248,Param,0)))&gt;=INDEX(SeuilS,MATCH($C248,Param,0))))</f>
        <v>#REF!</v>
      </c>
      <c r="J248" s="804"/>
      <c r="K248" s="760"/>
      <c r="L248" s="32">
        <f t="shared" ref="L248" ca="1" si="1654">SUMPRODUCT((MONTH(DatesD)=$A248)*(OFFSET(DatesD,,INDEX(ColD1,MATCH($C248,Param,0)))&lt;&gt;0))</f>
        <v>28</v>
      </c>
      <c r="M248" s="134">
        <f t="shared" ref="M248" ca="1" si="1655">SUMPRODUCT((MONTH(DatesD)=$A248)*(OFFSET(DatesD,,INDEX(ColD1,MATCH($C248,Param,0)))))</f>
        <v>353570.44971845543</v>
      </c>
      <c r="N248" s="134">
        <f t="shared" ca="1" si="1622"/>
        <v>12627.516061373408</v>
      </c>
      <c r="O248" s="134">
        <f t="array" aca="1" ref="O248" ca="1">MIN(IF((MONTH(DatesD)=$A248)*(OFFSET(DatesD,,INDEX(ColD1,MATCH($C248,Param,0))))&gt;0,OFFSET(DatesD,,INDEX(ColD1,MATCH($C248,Param,0)))))</f>
        <v>7900</v>
      </c>
      <c r="P248" s="134">
        <f t="array" aca="1" ref="P248" ca="1">MAX(IF((MONTH(DatesD)=$A248)*(OFFSET(DatesD,,INDEX(ColD1,MATCH($C248,Param,0))))&gt;0,OFFSET(DatesD,,INDEX(ColD1,MATCH($C248,Param,0)))))</f>
        <v>23543.333333333332</v>
      </c>
      <c r="Q248" s="33">
        <f t="shared" ref="Q248" ca="1" si="1656">SUMPRODUCT((MONTH(DatesD)=$A248)*(OFFSET(DatesD,,INDEX(ColD1,MATCH($C248,Param,0)))&gt;=INDEX(SeuilD1,MATCH($C248,Param,0))))</f>
        <v>28</v>
      </c>
      <c r="R248" s="32">
        <f ca="1">SUMPRODUCT((MONTH(DatesD)=$A248)*(OFFSET(DatesD,,INDEX(ColD2,MATCH($C248,Param,0)))&lt;&gt;0))</f>
        <v>28</v>
      </c>
      <c r="S248" s="134">
        <f ca="1">SUMPRODUCT((MONTH(DatesD)=$A248)*(OFFSET(DatesD,,INDEX(ColD2,MATCH($C248,Param,0)))))</f>
        <v>815.52345119730273</v>
      </c>
      <c r="T248" s="134">
        <f t="shared" ref="T248:T250" ca="1" si="1657">IF(R248=0,0,S248/R248)</f>
        <v>29.125837542760813</v>
      </c>
      <c r="U248" s="134">
        <f t="array" aca="1" ref="U248" ca="1">MIN(IF((MONTH(DatesD)=$A248)*(OFFSET(DatesD,,INDEX(ColD2,MATCH($C248,Param,0))))&gt;0,OFFSET(DatesD,,INDEX(ColD2,MATCH($C248,Param,0)))))</f>
        <v>16.000000000000085</v>
      </c>
      <c r="V248" s="134">
        <f t="array" aca="1" ref="V248" ca="1">MAX(IF((MONTH(DatesD)=$A248)*(OFFSET(DatesD,,INDEX(ColD2,MATCH($C248,Param,0))))&gt;0,OFFSET(DatesD,,INDEX(ColD2,MATCH($C248,Param,0)))))</f>
        <v>51.000000000000085</v>
      </c>
      <c r="W248" s="33">
        <f ca="1">SUMPRODUCT((MONTH(DatesD)=$A248)*(OFFSET(DatesD,,INDEX(ColD2,MATCH($C248,Param,0)))&gt;=INDEX(SeuilD2,MATCH($C248,Param,0))))</f>
        <v>0</v>
      </c>
      <c r="X248" s="758" t="e">
        <f ca="1">SUMPRODUCT((MONTH(DatesUF)=$A248)*(OFFSET(DatesUF,,INDEX(ColUF1,MATCH($C248,Param,0)))&lt;&gt;0))</f>
        <v>#REF!</v>
      </c>
      <c r="Y248" s="746" t="e">
        <f ca="1">SUMPRODUCT((MONTH(DatesUF)=$A248)*(OFFSET(DatesUF,,INDEX(ColUF1,MATCH($C248,Param,0)))))</f>
        <v>#REF!</v>
      </c>
      <c r="Z248" s="746"/>
      <c r="AA248" s="746" t="e">
        <f t="shared" ref="AA248" ca="1" si="1658">IF(X248=0,0,Y248/X248)</f>
        <v>#REF!</v>
      </c>
      <c r="AB248" s="746" t="e">
        <f t="array" aca="1" ref="AB248" ca="1">MIN(IF((MONTH(DatesUF)=$A248)*(OFFSET(DatesUF,,INDEX(ColUF1,MATCH($C248,Param,0))))&gt;0,OFFSET(DatesUF,,INDEX(ColUF1,MATCH($C248,Param,0)))))</f>
        <v>#REF!</v>
      </c>
      <c r="AC248" s="746" t="e">
        <f t="array" aca="1" ref="AC248" ca="1">MAX(IF((MONTH(DatesUF)=$A248)*(OFFSET(DatesUF,,INDEX(ColUF1,MATCH($C248,Param,0))))&gt;0,OFFSET(DatesUF,,INDEX(ColUF1,MATCH($C248,Param,0)))))</f>
        <v>#REF!</v>
      </c>
      <c r="AD248" s="761" t="e">
        <f ca="1">SUMPRODUCT((MONTH(DatesUF)=$A248)*(OFFSET(DatesUF,,INDEX(ColUF1,MATCH($C248,Param,0)))&gt;=INDEX(SeuilUF1,MATCH($C248,Param,0))))</f>
        <v>#REF!</v>
      </c>
      <c r="AE248" s="807" t="e">
        <f ca="1">SUMPRODUCT((MONTH(DatesUF)=$A248)*(OFFSET(DatesUF,,INDEX(ColUF2,MATCH($C248,Param,0)))&lt;&gt;0))</f>
        <v>#REF!</v>
      </c>
      <c r="AF248" s="746" t="e">
        <f ca="1">SUMPRODUCT((MONTH(DatesUF)=$A248)*(OFFSET(DatesUF,,INDEX(ColUF2,MATCH($C248,Param,0)))))</f>
        <v>#REF!</v>
      </c>
      <c r="AG248" s="746" t="e">
        <f t="shared" ref="AG248:AG250" ca="1" si="1659">IF(AE248=0,0,AF248/AE248)</f>
        <v>#REF!</v>
      </c>
      <c r="AH248" s="746" t="e">
        <f t="array" aca="1" ref="AH248" ca="1">MIN(IF((MONTH(DatesUF)=$A248)*(OFFSET(DatesUF,,INDEX(ColUF2,MATCH($C248,Param,0))))&gt;0,OFFSET(DatesUF,,INDEX(ColUF2,MATCH($C248,Param,0)))))</f>
        <v>#REF!</v>
      </c>
      <c r="AI248" s="746" t="e">
        <f t="array" aca="1" ref="AI248" ca="1">MAX(IF((MONTH(DatesUF)=$A248)*(OFFSET(DatesUF,,INDEX(ColUF2,MATCH($C248,Param,0))))&gt;0,OFFSET(DatesUF,,INDEX(ColUF2,MATCH($C248,Param,0)))))</f>
        <v>#REF!</v>
      </c>
      <c r="AJ248" s="810" t="e">
        <f t="shared" ref="AJ248" ca="1" si="1660">SUMPRODUCT((MONTH(DatesUF)=$A248)*(OFFSET(DatesUF,,INDEX(ColUF2,MATCH($C248,Param,0)))&gt;=INDEX(SeuilUF2,MATCH($C248,Param,0))))</f>
        <v>#REF!</v>
      </c>
      <c r="AK248" s="758" t="e">
        <f ca="1">SUMPRODUCT((MONTH(DatesSH)=$A248)*(OFFSET(DatesSH,,INDEX(ColSH,MATCH($C248,Param,0)))&lt;&gt;0))</f>
        <v>#REF!</v>
      </c>
      <c r="AL248" s="746" t="e">
        <f ca="1">SUMPRODUCT((MONTH(DatesSH)=$A248)*(OFFSET(DatesSH,,INDEX(ColSH,MATCH($C248,Param,0)))))</f>
        <v>#REF!</v>
      </c>
      <c r="AM248" s="746" t="e">
        <f t="shared" ref="AM248" ca="1" si="1661">IF(AK248=0,0,AL248/AK248)</f>
        <v>#REF!</v>
      </c>
      <c r="AN248" s="746" t="e">
        <f t="array" aca="1" ref="AN248" ca="1">MIN(IF((MONTH(DatesSH)=$A248)*(OFFSET(DatesSH,,INDEX(ColSH,MATCH($C248,Param,0))))&gt;0,OFFSET(DatesSH,,INDEX(ColSH,MATCH($C248,Param,0)))))</f>
        <v>#REF!</v>
      </c>
      <c r="AO248" s="762" t="e">
        <f t="array" aca="1" ref="AO248" ca="1">MAX(IF((MONTH(DatesSH)=$A248)*(OFFSET(DatesSH,,INDEX(ColSH,MATCH($C248,Param,0))))&gt;0,OFFSET(DatesSH,,INDEX(ColSH,MATCH($C248,Param,0)))))</f>
        <v>#REF!</v>
      </c>
      <c r="AP248" s="761" t="e">
        <f ca="1">SUMPRODUCT((MONTH(DatesSH)=$A248)*(OFFSET(DatesSH,,INDEX(ColSH,MATCH($C248,Param,0)))&gt;=INDEX(SeuilSH,MATCH($C248,Param,0))))</f>
        <v>#REF!</v>
      </c>
      <c r="AQ248" s="85" t="e">
        <f t="shared" ca="1" si="1614"/>
        <v>#REF!</v>
      </c>
    </row>
    <row r="249" spans="1:43" outlineLevel="1" x14ac:dyDescent="0.25">
      <c r="A249" s="18">
        <f t="shared" si="1628"/>
        <v>10</v>
      </c>
      <c r="B249" s="252"/>
      <c r="C249" s="763" t="s">
        <v>98</v>
      </c>
      <c r="D249" s="32" t="e">
        <f t="shared" ref="D249" ca="1" si="1662">SUMPRODUCT((MONTH(DatesS)=$A249)*(OFFSET(DatesS,,INDEX(ColS,MATCH($C249,Param,0)))&lt;&gt;0))</f>
        <v>#REF!</v>
      </c>
      <c r="E249" s="134" t="e">
        <f t="shared" ref="E249" ca="1" si="1663">SUMPRODUCT((MONTH(DatesS)=$A249)*(OFFSET(DatesS,,INDEX(ColS,MATCH($C249,Param,0)))))</f>
        <v>#REF!</v>
      </c>
      <c r="F249" s="134" t="e">
        <f t="shared" ca="1" si="1618"/>
        <v>#REF!</v>
      </c>
      <c r="G249" s="134" t="e">
        <f t="array" aca="1" ref="G249" ca="1">MIN(IF((MONTH(DatesS)=$A249)*(OFFSET(DatesS,,INDEX(ColS,MATCH($C249,Param,0))))&gt;0,OFFSET(DatesS,,INDEX(ColS,MATCH($C249,Param,0)))))</f>
        <v>#REF!</v>
      </c>
      <c r="H249" s="134" t="e">
        <f t="array" aca="1" ref="H249" ca="1">MAX(IF((MONTH(DatesS)=$A249)*(OFFSET(DatesS,,INDEX(ColS,MATCH($C249,Param,0))))&gt;0,OFFSET(DatesS,,INDEX(ColS,MATCH($C249,Param,0)))))</f>
        <v>#REF!</v>
      </c>
      <c r="I249" s="759" t="e">
        <f t="shared" ref="I249" ca="1" si="1664">SUMPRODUCT((MONTH(DatesS)=$A249)*(OFFSET(DatesS,,INDEX(ColS,MATCH($C249,Param,0)))&gt;=INDEX(SeuilS,MATCH($C249,Param,0))))</f>
        <v>#REF!</v>
      </c>
      <c r="J249" s="804"/>
      <c r="K249" s="760"/>
      <c r="L249" s="32">
        <f t="shared" ref="L249" ca="1" si="1665">SUMPRODUCT((MONTH(DatesD)=$A249)*(OFFSET(DatesD,,INDEX(ColD1,MATCH($C249,Param,0)))&lt;&gt;0))</f>
        <v>28</v>
      </c>
      <c r="M249" s="134">
        <f t="shared" ref="M249" ca="1" si="1666">SUMPRODUCT((MONTH(DatesD)=$A249)*(OFFSET(DatesD,,INDEX(ColD1,MATCH($C249,Param,0)))))</f>
        <v>7589.1</v>
      </c>
      <c r="N249" s="134">
        <f t="shared" ca="1" si="1622"/>
        <v>271.03928571428571</v>
      </c>
      <c r="O249" s="134">
        <f t="array" aca="1" ref="O249" ca="1">MIN(IF((MONTH(DatesD)=$A249)*(OFFSET(DatesD,,INDEX(ColD1,MATCH($C249,Param,0))))&gt;0,OFFSET(DatesD,,INDEX(ColD1,MATCH($C249,Param,0)))))</f>
        <v>148.5</v>
      </c>
      <c r="P249" s="134">
        <f t="array" aca="1" ref="P249" ca="1">MAX(IF((MONTH(DatesD)=$A249)*(OFFSET(DatesD,,INDEX(ColD1,MATCH($C249,Param,0))))&gt;0,OFFSET(DatesD,,INDEX(ColD1,MATCH($C249,Param,0)))))</f>
        <v>512</v>
      </c>
      <c r="Q249" s="33">
        <f t="shared" ref="Q249" ca="1" si="1667">SUMPRODUCT((MONTH(DatesD)=$A249)*(OFFSET(DatesD,,INDEX(ColD1,MATCH($C249,Param,0)))&gt;=INDEX(SeuilD1,MATCH($C249,Param,0))))</f>
        <v>1</v>
      </c>
      <c r="R249" s="32">
        <f ca="1">SUMPRODUCT((MONTH(DatesD)=$A249)*(OFFSET(DatesD,,INDEX(ColD2,MATCH($C249,Param,0)))&lt;&gt;0))</f>
        <v>28</v>
      </c>
      <c r="S249" s="134">
        <f ca="1">SUMPRODUCT((MONTH(DatesD)=$A249)*(OFFSET(DatesD,,INDEX(ColD2,MATCH($C249,Param,0)))))</f>
        <v>24.407</v>
      </c>
      <c r="T249" s="134">
        <f t="shared" ca="1" si="1657"/>
        <v>0.87167857142857141</v>
      </c>
      <c r="U249" s="134">
        <f t="array" aca="1" ref="U249" ca="1">MIN(IF((MONTH(DatesD)=$A249)*(OFFSET(DatesD,,INDEX(ColD2,MATCH($C249,Param,0))))&gt;0,OFFSET(DatesD,,INDEX(ColD2,MATCH($C249,Param,0)))))</f>
        <v>0.52700000000000002</v>
      </c>
      <c r="V249" s="134">
        <f t="array" aca="1" ref="V249" ca="1">MAX(IF((MONTH(DatesD)=$A249)*(OFFSET(DatesD,,INDEX(ColD2,MATCH($C249,Param,0))))&gt;0,OFFSET(DatesD,,INDEX(ColD2,MATCH($C249,Param,0)))))</f>
        <v>1.63</v>
      </c>
      <c r="W249" s="33">
        <f ca="1">SUMPRODUCT((MONTH(DatesD)=$A249)*(OFFSET(DatesD,,INDEX(ColD2,MATCH($C249,Param,0)))&gt;=INDEX(SeuilD2,MATCH($C249,Param,0))))</f>
        <v>0</v>
      </c>
      <c r="X249" s="750"/>
      <c r="Y249" s="751"/>
      <c r="Z249" s="751"/>
      <c r="AA249" s="751"/>
      <c r="AB249" s="751"/>
      <c r="AC249" s="751"/>
      <c r="AD249" s="752"/>
      <c r="AE249" s="32" t="e">
        <f ca="1">SUMPRODUCT((MONTH(DatesUF)=$A249)*(OFFSET(DatesUF,,INDEX(ColUF2,MATCH($C249,Param,0)))&lt;&gt;0))</f>
        <v>#REF!</v>
      </c>
      <c r="AF249" s="134" t="e">
        <f ca="1">SUMPRODUCT((MONTH(DatesUF)=$A249)*(OFFSET(DatesUF,,INDEX(ColUF2,MATCH($C249,Param,0)))))</f>
        <v>#REF!</v>
      </c>
      <c r="AG249" s="134" t="e">
        <f t="shared" ca="1" si="1659"/>
        <v>#REF!</v>
      </c>
      <c r="AH249" s="134" t="e">
        <f t="array" aca="1" ref="AH249" ca="1">MIN(IF((MONTH(DatesUF)=$A249)*(OFFSET(DatesUF,,INDEX(ColUF2,MATCH($C249,Param,0))))&gt;0,OFFSET(DatesUF,,INDEX(ColUF2,MATCH($C249,Param,0)))))</f>
        <v>#REF!</v>
      </c>
      <c r="AI249" s="134" t="e">
        <f t="array" aca="1" ref="AI249" ca="1">MAX(IF((MONTH(DatesUF)=$A249)*(OFFSET(DatesUF,,INDEX(ColUF2,MATCH($C249,Param,0))))&gt;0,OFFSET(DatesUF,,INDEX(ColUF2,MATCH($C249,Param,0)))))</f>
        <v>#REF!</v>
      </c>
      <c r="AJ249" s="33" t="e">
        <f t="shared" ref="AJ249" ca="1" si="1668">SUMPRODUCT((MONTH(DatesUF)=$A249)*(OFFSET(DatesUF,,INDEX(ColUF2,MATCH($C249,Param,0)))&gt;=INDEX(SeuilUF2,MATCH($C249,Param,0))))</f>
        <v>#REF!</v>
      </c>
      <c r="AK249" s="750"/>
      <c r="AL249" s="751"/>
      <c r="AM249" s="751"/>
      <c r="AN249" s="751"/>
      <c r="AO249" s="768"/>
      <c r="AP249" s="752"/>
      <c r="AQ249" s="85" t="e">
        <f t="shared" ca="1" si="1614"/>
        <v>#REF!</v>
      </c>
    </row>
    <row r="250" spans="1:43" outlineLevel="1" x14ac:dyDescent="0.25">
      <c r="A250" s="18">
        <f t="shared" si="1628"/>
        <v>10</v>
      </c>
      <c r="B250" s="252"/>
      <c r="C250" s="763" t="s">
        <v>41</v>
      </c>
      <c r="D250" s="32" t="e">
        <f t="shared" ref="D250" ca="1" si="1669">SUMPRODUCT((MONTH(DatesS)=$A250)*(OFFSET(DatesS,,INDEX(ColS,MATCH($C250,Param,0)))&lt;&gt;0))</f>
        <v>#REF!</v>
      </c>
      <c r="E250" s="134" t="e">
        <f t="shared" ref="E250" ca="1" si="1670">SUMPRODUCT((MONTH(DatesS)=$A250)*(OFFSET(DatesS,,INDEX(ColS,MATCH($C250,Param,0)))))</f>
        <v>#REF!</v>
      </c>
      <c r="F250" s="134" t="e">
        <f t="shared" ca="1" si="1618"/>
        <v>#REF!</v>
      </c>
      <c r="G250" s="134" t="e">
        <f t="array" aca="1" ref="G250" ca="1">MIN(IF((MONTH(DatesS)=$A250)*(OFFSET(DatesS,,INDEX(ColS,MATCH($C250,Param,0))))&gt;0,OFFSET(DatesS,,INDEX(ColS,MATCH($C250,Param,0)))))</f>
        <v>#REF!</v>
      </c>
      <c r="H250" s="134" t="e">
        <f t="array" aca="1" ref="H250" ca="1">MAX(IF((MONTH(DatesS)=$A250)*(OFFSET(DatesS,,INDEX(ColS,MATCH($C250,Param,0))))&gt;0,OFFSET(DatesS,,INDEX(ColS,MATCH($C250,Param,0)))))</f>
        <v>#REF!</v>
      </c>
      <c r="I250" s="759" t="e">
        <f t="shared" ref="I250" ca="1" si="1671">SUMPRODUCT((MONTH(DatesS)=$A250)*(OFFSET(DatesS,,INDEX(ColS,MATCH($C250,Param,0)))&gt;=INDEX(SeuilS,MATCH($C250,Param,0))))</f>
        <v>#REF!</v>
      </c>
      <c r="J250" s="804"/>
      <c r="K250" s="760"/>
      <c r="L250" s="32">
        <f t="shared" ref="L250" ca="1" si="1672">SUMPRODUCT((MONTH(DatesD)=$A250)*(OFFSET(DatesD,,INDEX(ColD1,MATCH($C250,Param,0)))&lt;&gt;0))</f>
        <v>5</v>
      </c>
      <c r="M250" s="134">
        <f t="shared" ref="M250" ca="1" si="1673">SUMPRODUCT((MONTH(DatesD)=$A250)*(OFFSET(DatesD,,INDEX(ColD1,MATCH($C250,Param,0)))))</f>
        <v>549.59999999999991</v>
      </c>
      <c r="N250" s="134">
        <f t="shared" ca="1" si="1622"/>
        <v>109.91999999999999</v>
      </c>
      <c r="O250" s="134">
        <f t="array" aca="1" ref="O250" ca="1">MIN(IF((MONTH(DatesD)=$A250)*(OFFSET(DatesD,,INDEX(ColD1,MATCH($C250,Param,0))))&gt;0,OFFSET(DatesD,,INDEX(ColD1,MATCH($C250,Param,0)))))</f>
        <v>20.8</v>
      </c>
      <c r="P250" s="134">
        <f t="array" aca="1" ref="P250" ca="1">MAX(IF((MONTH(DatesD)=$A250)*(OFFSET(DatesD,,INDEX(ColD1,MATCH($C250,Param,0))))&gt;0,OFFSET(DatesD,,INDEX(ColD1,MATCH($C250,Param,0)))))</f>
        <v>155</v>
      </c>
      <c r="Q250" s="33">
        <f t="shared" ref="Q250" ca="1" si="1674">SUMPRODUCT((MONTH(DatesD)=$A250)*(OFFSET(DatesD,,INDEX(ColD1,MATCH($C250,Param,0)))&gt;=INDEX(SeuilD1,MATCH($C250,Param,0))))</f>
        <v>0</v>
      </c>
      <c r="R250" s="32">
        <f ca="1">SUMPRODUCT((MONTH(DatesD)=$A250)*(OFFSET(DatesD,,INDEX(ColD2,MATCH($C250,Param,0)))&lt;&gt;0))</f>
        <v>5</v>
      </c>
      <c r="S250" s="134">
        <f ca="1">SUMPRODUCT((MONTH(DatesD)=$A250)*(OFFSET(DatesD,,INDEX(ColD2,MATCH($C250,Param,0)))))</f>
        <v>53</v>
      </c>
      <c r="T250" s="134">
        <f t="shared" ca="1" si="1657"/>
        <v>10.6</v>
      </c>
      <c r="U250" s="134">
        <f t="array" aca="1" ref="U250" ca="1">MIN(IF((MONTH(DatesD)=$A250)*(OFFSET(DatesD,,INDEX(ColD2,MATCH($C250,Param,0))))&gt;0,OFFSET(DatesD,,INDEX(ColD2,MATCH($C250,Param,0)))))</f>
        <v>8.8000000000000007</v>
      </c>
      <c r="V250" s="134">
        <f t="array" aca="1" ref="V250" ca="1">MAX(IF((MONTH(DatesD)=$A250)*(OFFSET(DatesD,,INDEX(ColD2,MATCH($C250,Param,0))))&gt;0,OFFSET(DatesD,,INDEX(ColD2,MATCH($C250,Param,0)))))</f>
        <v>13.6</v>
      </c>
      <c r="W250" s="33">
        <f ca="1">SUMPRODUCT((MONTH(DatesD)=$A250)*(OFFSET(DatesD,,INDEX(ColD2,MATCH($C250,Param,0)))&gt;=INDEX(SeuilD2,MATCH($C250,Param,0))))</f>
        <v>0</v>
      </c>
      <c r="X250" s="750"/>
      <c r="Y250" s="751"/>
      <c r="Z250" s="751"/>
      <c r="AA250" s="751"/>
      <c r="AB250" s="751"/>
      <c r="AC250" s="751"/>
      <c r="AD250" s="752"/>
      <c r="AE250" s="32" t="e">
        <f ca="1">SUMPRODUCT((MONTH(DatesUF)=$A250)*(OFFSET(DatesUF,,INDEX(ColUF2,MATCH($C250,Param,0)))&lt;&gt;0))</f>
        <v>#REF!</v>
      </c>
      <c r="AF250" s="162" t="e">
        <f ca="1">SUMPRODUCT((MONTH(DatesUF)=$A250)*(OFFSET(DatesUF,,INDEX(ColUF2,MATCH($C250,Param,0)))))</f>
        <v>#REF!</v>
      </c>
      <c r="AG250" s="162" t="e">
        <f t="shared" ca="1" si="1659"/>
        <v>#REF!</v>
      </c>
      <c r="AH250" s="162" t="e">
        <f t="array" aca="1" ref="AH250" ca="1">MIN(IF((MONTH(DatesUF)=$A250)*(OFFSET(DatesUF,,INDEX(ColUF2,MATCH($C250,Param,0))))&gt;0,OFFSET(DatesUF,,INDEX(ColUF2,MATCH($C250,Param,0)))))</f>
        <v>#REF!</v>
      </c>
      <c r="AI250" s="162" t="e">
        <f t="array" aca="1" ref="AI250" ca="1">MAX(IF((MONTH(DatesUF)=$A250)*(OFFSET(DatesUF,,INDEX(ColUF2,MATCH($C250,Param,0))))&gt;0,OFFSET(DatesUF,,INDEX(ColUF2,MATCH($C250,Param,0)))))</f>
        <v>#REF!</v>
      </c>
      <c r="AJ250" s="33" t="e">
        <f t="shared" ref="AJ250" ca="1" si="1675">SUMPRODUCT((MONTH(DatesUF)=$A250)*(OFFSET(DatesUF,,INDEX(ColUF2,MATCH($C250,Param,0)))&gt;=INDEX(SeuilUF2,MATCH($C250,Param,0))))</f>
        <v>#REF!</v>
      </c>
      <c r="AK250" s="750"/>
      <c r="AL250" s="751"/>
      <c r="AM250" s="751"/>
      <c r="AN250" s="751"/>
      <c r="AO250" s="768"/>
      <c r="AP250" s="752"/>
      <c r="AQ250" s="85" t="e">
        <f t="shared" ca="1" si="1614"/>
        <v>#REF!</v>
      </c>
    </row>
    <row r="251" spans="1:43" outlineLevel="1" x14ac:dyDescent="0.25">
      <c r="A251" s="18">
        <f t="shared" si="1628"/>
        <v>10</v>
      </c>
      <c r="B251" s="252"/>
      <c r="C251" s="763" t="s">
        <v>42</v>
      </c>
      <c r="D251" s="32" t="e">
        <f t="shared" ref="D251" ca="1" si="1676">SUMPRODUCT((MONTH(DatesS)=$A251)*(OFFSET(DatesS,,INDEX(ColS,MATCH($C251,Param,0)))&lt;&gt;0))</f>
        <v>#REF!</v>
      </c>
      <c r="E251" s="134" t="e">
        <f t="shared" ref="E251" ca="1" si="1677">SUMPRODUCT((MONTH(DatesS)=$A251)*(OFFSET(DatesS,,INDEX(ColS,MATCH($C251,Param,0)))))</f>
        <v>#REF!</v>
      </c>
      <c r="F251" s="134" t="e">
        <f t="shared" ca="1" si="1618"/>
        <v>#REF!</v>
      </c>
      <c r="G251" s="134" t="e">
        <f t="array" aca="1" ref="G251" ca="1">MIN(IF((MONTH(DatesS)=$A251)*(OFFSET(DatesS,,INDEX(ColS,MATCH($C251,Param,0))))&gt;0,OFFSET(DatesS,,INDEX(ColS,MATCH($C251,Param,0)))))</f>
        <v>#REF!</v>
      </c>
      <c r="H251" s="134" t="e">
        <f t="array" aca="1" ref="H251" ca="1">MAX(IF((MONTH(DatesS)=$A251)*(OFFSET(DatesS,,INDEX(ColS,MATCH($C251,Param,0))))&gt;0,OFFSET(DatesS,,INDEX(ColS,MATCH($C251,Param,0)))))</f>
        <v>#REF!</v>
      </c>
      <c r="I251" s="759" t="e">
        <f t="shared" ref="I251" ca="1" si="1678">SUMPRODUCT((MONTH(DatesS)=$A251)*(OFFSET(DatesS,,INDEX(ColS,MATCH($C251,Param,0)))&gt;=INDEX(SeuilS,MATCH($C251,Param,0))))</f>
        <v>#REF!</v>
      </c>
      <c r="J251" s="804"/>
      <c r="K251" s="760"/>
      <c r="L251" s="750"/>
      <c r="M251" s="751"/>
      <c r="N251" s="751"/>
      <c r="O251" s="751"/>
      <c r="P251" s="751"/>
      <c r="Q251" s="752"/>
      <c r="R251" s="808"/>
      <c r="S251" s="751"/>
      <c r="T251" s="751"/>
      <c r="U251" s="751"/>
      <c r="V251" s="751"/>
      <c r="W251" s="809"/>
      <c r="X251" s="750"/>
      <c r="Y251" s="751"/>
      <c r="Z251" s="751"/>
      <c r="AA251" s="751"/>
      <c r="AB251" s="751"/>
      <c r="AC251" s="751"/>
      <c r="AD251" s="752"/>
      <c r="AE251" s="808"/>
      <c r="AF251" s="751"/>
      <c r="AG251" s="751"/>
      <c r="AH251" s="751"/>
      <c r="AI251" s="751"/>
      <c r="AJ251" s="809" t="e">
        <f t="shared" ref="AJ251" ca="1" si="1679">SUMPRODUCT((MONTH(DatesUF)=$A251)*(OFFSET(DatesUF,,INDEX(ColUF2,MATCH($C251,Param,0)))&gt;=INDEX(SeuilUF2,MATCH($C251,Param,0))))</f>
        <v>#REF!</v>
      </c>
      <c r="AK251" s="750"/>
      <c r="AL251" s="751"/>
      <c r="AM251" s="751"/>
      <c r="AN251" s="751"/>
      <c r="AO251" s="768"/>
      <c r="AP251" s="752"/>
      <c r="AQ251" s="85" t="e">
        <f t="shared" ca="1" si="1614"/>
        <v>#REF!</v>
      </c>
    </row>
    <row r="252" spans="1:43" outlineLevel="1" x14ac:dyDescent="0.25">
      <c r="A252" s="18">
        <f t="shared" si="1628"/>
        <v>10</v>
      </c>
      <c r="B252" s="252"/>
      <c r="C252" s="763" t="s">
        <v>43</v>
      </c>
      <c r="D252" s="32" t="e">
        <f t="shared" ref="D252" ca="1" si="1680">SUMPRODUCT((MONTH(DatesS)=$A252)*(OFFSET(DatesS,,INDEX(ColS,MATCH($C252,Param,0)))&lt;&gt;0))</f>
        <v>#REF!</v>
      </c>
      <c r="E252" s="134" t="e">
        <f t="shared" ref="E252" ca="1" si="1681">SUMPRODUCT((MONTH(DatesS)=$A252)*(OFFSET(DatesS,,INDEX(ColS,MATCH($C252,Param,0)))))</f>
        <v>#REF!</v>
      </c>
      <c r="F252" s="134" t="e">
        <f t="shared" ca="1" si="1618"/>
        <v>#REF!</v>
      </c>
      <c r="G252" s="134" t="e">
        <f t="array" aca="1" ref="G252" ca="1">MIN(IF((MONTH(DatesS)=$A252)*(OFFSET(DatesS,,INDEX(ColS,MATCH($C252,Param,0))))&gt;0,OFFSET(DatesS,,INDEX(ColS,MATCH($C252,Param,0)))))</f>
        <v>#REF!</v>
      </c>
      <c r="H252" s="134" t="e">
        <f t="array" aca="1" ref="H252" ca="1">MAX(IF((MONTH(DatesS)=$A252)*(OFFSET(DatesS,,INDEX(ColS,MATCH($C252,Param,0))))&gt;0,OFFSET(DatesS,,INDEX(ColS,MATCH($C252,Param,0)))))</f>
        <v>#REF!</v>
      </c>
      <c r="I252" s="759" t="e">
        <f t="shared" ref="I252" ca="1" si="1682">SUMPRODUCT((MONTH(DatesS)=$A252)*(OFFSET(DatesS,,INDEX(ColS,MATCH($C252,Param,0)))&gt;=INDEX(SeuilS,MATCH($C252,Param,0))))</f>
        <v>#REF!</v>
      </c>
      <c r="J252" s="804"/>
      <c r="K252" s="760"/>
      <c r="L252" s="750"/>
      <c r="M252" s="751"/>
      <c r="N252" s="751"/>
      <c r="O252" s="751"/>
      <c r="P252" s="751"/>
      <c r="Q252" s="752"/>
      <c r="R252" s="808"/>
      <c r="S252" s="751"/>
      <c r="T252" s="751"/>
      <c r="U252" s="751"/>
      <c r="V252" s="751"/>
      <c r="W252" s="809"/>
      <c r="X252" s="750"/>
      <c r="Y252" s="751"/>
      <c r="Z252" s="751"/>
      <c r="AA252" s="751"/>
      <c r="AB252" s="751"/>
      <c r="AC252" s="751"/>
      <c r="AD252" s="752"/>
      <c r="AE252" s="808"/>
      <c r="AF252" s="751"/>
      <c r="AG252" s="751"/>
      <c r="AH252" s="751"/>
      <c r="AI252" s="751"/>
      <c r="AJ252" s="809" t="e">
        <f t="shared" ref="AJ252" ca="1" si="1683">SUMPRODUCT((MONTH(DatesUF)=$A252)*(OFFSET(DatesUF,,INDEX(ColUF2,MATCH($C252,Param,0)))&gt;=INDEX(SeuilUF2,MATCH($C252,Param,0))))</f>
        <v>#REF!</v>
      </c>
      <c r="AK252" s="750"/>
      <c r="AL252" s="751"/>
      <c r="AM252" s="751"/>
      <c r="AN252" s="751"/>
      <c r="AO252" s="768"/>
      <c r="AP252" s="752"/>
      <c r="AQ252" s="85" t="e">
        <f t="shared" ca="1" si="1614"/>
        <v>#REF!</v>
      </c>
    </row>
    <row r="253" spans="1:43" outlineLevel="1" x14ac:dyDescent="0.25">
      <c r="A253" s="18">
        <f t="shared" si="1628"/>
        <v>10</v>
      </c>
      <c r="B253" s="252"/>
      <c r="C253" s="763" t="s">
        <v>44</v>
      </c>
      <c r="D253" s="32" t="e">
        <f t="shared" ref="D253" ca="1" si="1684">SUMPRODUCT((MONTH(DatesS)=$A253)*(OFFSET(DatesS,,INDEX(ColS,MATCH($C253,Param,0)))&lt;&gt;0))</f>
        <v>#REF!</v>
      </c>
      <c r="E253" s="134" t="e">
        <f t="shared" ref="E253" ca="1" si="1685">SUMPRODUCT((MONTH(DatesS)=$A253)*(OFFSET(DatesS,,INDEX(ColS,MATCH($C253,Param,0)))))</f>
        <v>#REF!</v>
      </c>
      <c r="F253" s="134" t="e">
        <f t="shared" ca="1" si="1618"/>
        <v>#REF!</v>
      </c>
      <c r="G253" s="134" t="e">
        <f t="array" aca="1" ref="G253" ca="1">MIN(IF((MONTH(DatesS)=$A253)*(OFFSET(DatesS,,INDEX(ColS,MATCH($C253,Param,0))))&gt;0,OFFSET(DatesS,,INDEX(ColS,MATCH($C253,Param,0)))))</f>
        <v>#REF!</v>
      </c>
      <c r="H253" s="134" t="e">
        <f t="array" aca="1" ref="H253" ca="1">MAX(IF((MONTH(DatesS)=$A253)*(OFFSET(DatesS,,INDEX(ColS,MATCH($C253,Param,0))))&gt;0,OFFSET(DatesS,,INDEX(ColS,MATCH($C253,Param,0)))))</f>
        <v>#REF!</v>
      </c>
      <c r="I253" s="759" t="e">
        <f t="shared" ref="I253" ca="1" si="1686">SUMPRODUCT((MONTH(DatesS)=$A253)*(OFFSET(DatesS,,INDEX(ColS,MATCH($C253,Param,0)))&gt;=INDEX(SeuilS,MATCH($C253,Param,0))))</f>
        <v>#REF!</v>
      </c>
      <c r="J253" s="804"/>
      <c r="K253" s="760"/>
      <c r="L253" s="750"/>
      <c r="M253" s="751"/>
      <c r="N253" s="751"/>
      <c r="O253" s="751"/>
      <c r="P253" s="751"/>
      <c r="Q253" s="752"/>
      <c r="R253" s="808"/>
      <c r="S253" s="751"/>
      <c r="T253" s="751"/>
      <c r="U253" s="751"/>
      <c r="V253" s="751"/>
      <c r="W253" s="809"/>
      <c r="X253" s="750"/>
      <c r="Y253" s="751"/>
      <c r="Z253" s="751"/>
      <c r="AA253" s="751"/>
      <c r="AB253" s="751"/>
      <c r="AC253" s="751"/>
      <c r="AD253" s="752"/>
      <c r="AE253" s="808"/>
      <c r="AF253" s="751"/>
      <c r="AG253" s="751"/>
      <c r="AH253" s="751"/>
      <c r="AI253" s="751"/>
      <c r="AJ253" s="809" t="e">
        <f t="shared" ref="AJ253" ca="1" si="1687">SUMPRODUCT((MONTH(DatesUF)=$A253)*(OFFSET(DatesUF,,INDEX(ColUF2,MATCH($C253,Param,0)))&gt;=INDEX(SeuilUF2,MATCH($C253,Param,0))))</f>
        <v>#REF!</v>
      </c>
      <c r="AK253" s="750"/>
      <c r="AL253" s="751"/>
      <c r="AM253" s="751"/>
      <c r="AN253" s="751"/>
      <c r="AO253" s="768"/>
      <c r="AP253" s="752"/>
      <c r="AQ253" s="85" t="e">
        <f t="shared" ca="1" si="1614"/>
        <v>#REF!</v>
      </c>
    </row>
    <row r="254" spans="1:43" outlineLevel="1" x14ac:dyDescent="0.25">
      <c r="A254" s="18">
        <f t="shared" si="1628"/>
        <v>10</v>
      </c>
      <c r="B254" s="252"/>
      <c r="C254" s="763" t="s">
        <v>69</v>
      </c>
      <c r="D254" s="32" t="e">
        <f t="shared" ref="D254" ca="1" si="1688">SUMPRODUCT((MONTH(DatesS)=$A254)*(OFFSET(DatesS,,INDEX(ColS,MATCH($C254,Param,0)))&lt;&gt;0))</f>
        <v>#REF!</v>
      </c>
      <c r="E254" s="134" t="e">
        <f t="shared" ref="E254" ca="1" si="1689">SUMPRODUCT((MONTH(DatesS)=$A254)*(OFFSET(DatesS,,INDEX(ColS,MATCH($C254,Param,0)))))</f>
        <v>#REF!</v>
      </c>
      <c r="F254" s="134" t="e">
        <f t="shared" ca="1" si="1618"/>
        <v>#REF!</v>
      </c>
      <c r="G254" s="134" t="e">
        <f t="array" aca="1" ref="G254" ca="1">MIN(IF((MONTH(DatesS)=$A254)*(OFFSET(DatesS,,INDEX(ColS,MATCH($C254,Param,0))))&gt;0,OFFSET(DatesS,,INDEX(ColS,MATCH($C254,Param,0)))))</f>
        <v>#REF!</v>
      </c>
      <c r="H254" s="134" t="e">
        <f t="array" aca="1" ref="H254" ca="1">MAX(IF((MONTH(DatesS)=$A254)*(OFFSET(DatesS,,INDEX(ColS,MATCH($C254,Param,0))))&gt;0,OFFSET(DatesS,,INDEX(ColS,MATCH($C254,Param,0)))))</f>
        <v>#REF!</v>
      </c>
      <c r="I254" s="759" t="e">
        <f t="shared" ref="I254" ca="1" si="1690">SUMPRODUCT((MONTH(DatesS)=$A254)*(OFFSET(DatesS,,INDEX(ColS,MATCH($C254,Param,0)))&gt;=INDEX(SeuilS,MATCH($C254,Param,0))))</f>
        <v>#REF!</v>
      </c>
      <c r="J254" s="804"/>
      <c r="K254" s="760"/>
      <c r="L254" s="750"/>
      <c r="M254" s="751"/>
      <c r="N254" s="751"/>
      <c r="O254" s="751"/>
      <c r="P254" s="751"/>
      <c r="Q254" s="752"/>
      <c r="R254" s="808"/>
      <c r="S254" s="751"/>
      <c r="T254" s="751"/>
      <c r="U254" s="751"/>
      <c r="V254" s="751"/>
      <c r="W254" s="809"/>
      <c r="X254" s="750"/>
      <c r="Y254" s="751"/>
      <c r="Z254" s="751"/>
      <c r="AA254" s="751"/>
      <c r="AB254" s="751"/>
      <c r="AC254" s="751"/>
      <c r="AD254" s="752"/>
      <c r="AE254" s="32" t="e">
        <f ca="1">SUMPRODUCT((MONTH(DatesUF)=$A254)*(OFFSET(DatesUF,,INDEX(ColUF2,MATCH($C254,Param,0)))&lt;&gt;0))</f>
        <v>#REF!</v>
      </c>
      <c r="AF254" s="134" t="e">
        <f ca="1">SUMPRODUCT((MONTH(DatesUF)=$A254)*(OFFSET(DatesUF,,INDEX(ColUF2,MATCH($C254,Param,0)))))</f>
        <v>#REF!</v>
      </c>
      <c r="AG254" s="134" t="e">
        <f t="shared" ref="AG254" ca="1" si="1691">IF(AE254=0,0,AF254/AE254)</f>
        <v>#REF!</v>
      </c>
      <c r="AH254" s="134" t="e">
        <f t="array" aca="1" ref="AH254" ca="1">MIN(IF((MONTH(DatesUF)=$A254)*(OFFSET(DatesUF,,INDEX(ColUF2,MATCH($C254,Param,0))))&gt;0,OFFSET(DatesUF,,INDEX(ColUF2,MATCH($C254,Param,0)))))</f>
        <v>#REF!</v>
      </c>
      <c r="AI254" s="134" t="e">
        <f t="array" aca="1" ref="AI254" ca="1">MAX(IF((MONTH(DatesUF)=$A254)*(OFFSET(DatesUF,,INDEX(ColUF2,MATCH($C254,Param,0))))&gt;0,OFFSET(DatesUF,,INDEX(ColUF2,MATCH($C254,Param,0)))))</f>
        <v>#REF!</v>
      </c>
      <c r="AJ254" s="33" t="e">
        <f t="shared" ref="AJ254" ca="1" si="1692">SUMPRODUCT((MONTH(DatesUF)=$A254)*(OFFSET(DatesUF,,INDEX(ColUF2,MATCH($C254,Param,0)))&gt;=INDEX(SeuilUF2,MATCH($C254,Param,0))))</f>
        <v>#REF!</v>
      </c>
      <c r="AK254" s="758" t="e">
        <f ca="1">SUMPRODUCT((MONTH(DatesSH)=$A254)*(OFFSET(DatesSH,,INDEX(ColSH,MATCH($C254,Param,0)))&lt;&gt;0))</f>
        <v>#REF!</v>
      </c>
      <c r="AL254" s="746" t="e">
        <f ca="1">SUMPRODUCT((MONTH(DatesSH)=$A254)*(OFFSET(DatesSH,,INDEX(ColSH,MATCH($C254,Param,0)))))</f>
        <v>#REF!</v>
      </c>
      <c r="AM254" s="746" t="e">
        <f t="shared" ref="AM254" ca="1" si="1693">IF(AK254=0,0,AL254/AK254)</f>
        <v>#REF!</v>
      </c>
      <c r="AN254" s="746" t="e">
        <f t="array" aca="1" ref="AN254" ca="1">MIN(IF((MONTH(DatesSH)=$A254)*(OFFSET(DatesSH,,INDEX(ColSH,MATCH($C254,Param,0))))&gt;0,OFFSET(DatesSH,,INDEX(ColSH,MATCH($C254,Param,0)))))</f>
        <v>#REF!</v>
      </c>
      <c r="AO254" s="762" t="e">
        <f t="array" aca="1" ref="AO254" ca="1">MAX(IF((MONTH(DatesSH)=$A254)*(OFFSET(DatesSH,,INDEX(ColSH,MATCH($C254,Param,0))))&gt;0,OFFSET(DatesSH,,INDEX(ColSH,MATCH($C254,Param,0)))))</f>
        <v>#REF!</v>
      </c>
      <c r="AP254" s="761" t="e">
        <f ca="1">SUMPRODUCT((MONTH(DatesSH)=$A254)*(OFFSET(DatesSH,,INDEX(ColSH,MATCH($C254,Param,0)))&gt;=INDEX(SeuilSH,MATCH($C254,Param,0))))</f>
        <v>#REF!</v>
      </c>
      <c r="AQ254" s="85" t="e">
        <f t="shared" ca="1" si="1614"/>
        <v>#REF!</v>
      </c>
    </row>
    <row r="255" spans="1:43" outlineLevel="1" x14ac:dyDescent="0.25">
      <c r="A255" s="18">
        <f t="shared" si="1628"/>
        <v>10</v>
      </c>
      <c r="B255" s="252"/>
      <c r="C255" s="763" t="s">
        <v>26</v>
      </c>
      <c r="D255" s="32" t="e">
        <f t="shared" ref="D255" ca="1" si="1694">SUMPRODUCT((MONTH(DatesS)=$A255)*(OFFSET(DatesS,,INDEX(ColS,MATCH($C255,Param,0)))&lt;&gt;0))</f>
        <v>#REF!</v>
      </c>
      <c r="E255" s="134" t="e">
        <f t="shared" ref="E255" ca="1" si="1695">SUMPRODUCT((MONTH(DatesS)=$A255)*(OFFSET(DatesS,,INDEX(ColS,MATCH($C255,Param,0)))))</f>
        <v>#REF!</v>
      </c>
      <c r="F255" s="134" t="e">
        <f t="shared" ca="1" si="1618"/>
        <v>#REF!</v>
      </c>
      <c r="G255" s="134" t="e">
        <f t="array" aca="1" ref="G255" ca="1">MIN(IF((MONTH(DatesS)=$A255)*(OFFSET(DatesS,,INDEX(ColS,MATCH($C255,Param,0))))&gt;0,OFFSET(DatesS,,INDEX(ColS,MATCH($C255,Param,0)))))</f>
        <v>#REF!</v>
      </c>
      <c r="H255" s="134" t="e">
        <f t="array" aca="1" ref="H255" ca="1">MAX(IF((MONTH(DatesS)=$A255)*(OFFSET(DatesS,,INDEX(ColS,MATCH($C255,Param,0))))&gt;0,OFFSET(DatesS,,INDEX(ColS,MATCH($C255,Param,0)))))</f>
        <v>#REF!</v>
      </c>
      <c r="I255" s="759" t="e">
        <f t="shared" ref="I255" ca="1" si="1696">SUMPRODUCT((MONTH(DatesS)=$A255)*(OFFSET(DatesS,,INDEX(ColS,MATCH($C255,Param,0)))&gt;=INDEX(SeuilS,MATCH($C255,Param,0))))</f>
        <v>#REF!</v>
      </c>
      <c r="J255" s="804"/>
      <c r="K255" s="760"/>
      <c r="L255" s="32">
        <f t="shared" ref="L255" ca="1" si="1697">SUMPRODUCT((MONTH(DatesD)=$A255)*(OFFSET(DatesD,,INDEX(ColD1,MATCH($C255,Param,0)))&lt;&gt;0))</f>
        <v>5</v>
      </c>
      <c r="M255" s="134">
        <f t="shared" ref="M255" ca="1" si="1698">SUMPRODUCT((MONTH(DatesD)=$A255)*(OFFSET(DatesD,,INDEX(ColD1,MATCH($C255,Param,0)))))</f>
        <v>472</v>
      </c>
      <c r="N255" s="134">
        <f t="shared" ref="N255:N263" ca="1" si="1699">IF(L255=0,0,M255/L255)</f>
        <v>94.4</v>
      </c>
      <c r="O255" s="134">
        <f t="array" aca="1" ref="O255" ca="1">MIN(IF((MONTH(DatesD)=$A255)*(OFFSET(DatesD,,INDEX(ColD1,MATCH($C255,Param,0))))&gt;0,OFFSET(DatesD,,INDEX(ColD1,MATCH($C255,Param,0)))))</f>
        <v>38</v>
      </c>
      <c r="P255" s="134">
        <f t="array" aca="1" ref="P255" ca="1">MAX(IF((MONTH(DatesD)=$A255)*(OFFSET(DatesD,,INDEX(ColD1,MATCH($C255,Param,0))))&gt;0,OFFSET(DatesD,,INDEX(ColD1,MATCH($C255,Param,0)))))</f>
        <v>140</v>
      </c>
      <c r="Q255" s="33">
        <f t="shared" ref="Q255" ca="1" si="1700">SUMPRODUCT((MONTH(DatesD)=$A255)*(OFFSET(DatesD,,INDEX(ColD1,MATCH($C255,Param,0)))&gt;=INDEX(SeuilD1,MATCH($C255,Param,0))))</f>
        <v>4</v>
      </c>
      <c r="R255" s="32">
        <f t="shared" ref="R255" ca="1" si="1701">SUMPRODUCT((MONTH(DatesD)=$A255)*(OFFSET(DatesD,,INDEX(ColD2,MATCH($C255,Param,0)))&lt;&gt;0))</f>
        <v>5</v>
      </c>
      <c r="S255" s="134">
        <f t="shared" ref="S255" ca="1" si="1702">SUMPRODUCT((MONTH(DatesD)=$A255)*(OFFSET(DatesD,,INDEX(ColD2,MATCH($C255,Param,0)))))</f>
        <v>4.8900000000000006</v>
      </c>
      <c r="T255" s="134">
        <f t="shared" ref="T255:T263" ca="1" si="1703">IF(R255=0,0,S255/R255)</f>
        <v>0.97800000000000009</v>
      </c>
      <c r="U255" s="134">
        <f t="array" aca="1" ref="U255" ca="1">MIN(IF((MONTH(DatesD)=$A255)*(OFFSET(DatesD,,INDEX(ColD2,MATCH($C255,Param,0))))&gt;0,OFFSET(DatesD,,INDEX(ColD2,MATCH($C255,Param,0)))))</f>
        <v>0.67</v>
      </c>
      <c r="V255" s="134">
        <f t="array" aca="1" ref="V255" ca="1">MAX(IF((MONTH(DatesD)=$A255)*(OFFSET(DatesD,,INDEX(ColD2,MATCH($C255,Param,0))))&gt;0,OFFSET(DatesD,,INDEX(ColD2,MATCH($C255,Param,0)))))</f>
        <v>1.5</v>
      </c>
      <c r="W255" s="33">
        <f t="shared" ref="W255" ca="1" si="1704">SUMPRODUCT((MONTH(DatesD)=$A255)*(OFFSET(DatesD,,INDEX(ColD2,MATCH($C255,Param,0)))&gt;=INDEX(SeuilD2,MATCH($C255,Param,0))))</f>
        <v>0</v>
      </c>
      <c r="X255" s="750"/>
      <c r="Y255" s="751"/>
      <c r="Z255" s="751"/>
      <c r="AA255" s="751"/>
      <c r="AB255" s="751"/>
      <c r="AC255" s="751"/>
      <c r="AD255" s="752"/>
      <c r="AE255" s="808"/>
      <c r="AF255" s="751"/>
      <c r="AG255" s="751"/>
      <c r="AH255" s="751"/>
      <c r="AI255" s="768"/>
      <c r="AJ255" s="809"/>
      <c r="AK255" s="750"/>
      <c r="AL255" s="751"/>
      <c r="AM255" s="751"/>
      <c r="AN255" s="751"/>
      <c r="AO255" s="768"/>
      <c r="AP255" s="752"/>
      <c r="AQ255" s="85" t="e">
        <f t="shared" ca="1" si="1614"/>
        <v>#REF!</v>
      </c>
    </row>
    <row r="256" spans="1:43" outlineLevel="1" x14ac:dyDescent="0.25">
      <c r="A256" s="18">
        <f t="shared" si="1628"/>
        <v>10</v>
      </c>
      <c r="B256" s="252"/>
      <c r="C256" s="763" t="s">
        <v>64</v>
      </c>
      <c r="D256" s="32" t="e">
        <f t="shared" ref="D256" ca="1" si="1705">SUMPRODUCT((MONTH(DatesS)=$A256)*(OFFSET(DatesS,,INDEX(ColS,MATCH($C256,Param,0)))&lt;&gt;0))</f>
        <v>#REF!</v>
      </c>
      <c r="E256" s="134" t="e">
        <f t="shared" ref="E256" ca="1" si="1706">SUMPRODUCT((MONTH(DatesS)=$A256)*(OFFSET(DatesS,,INDEX(ColS,MATCH($C256,Param,0)))))</f>
        <v>#REF!</v>
      </c>
      <c r="F256" s="134" t="e">
        <f t="shared" ca="1" si="1618"/>
        <v>#REF!</v>
      </c>
      <c r="G256" s="134" t="e">
        <f t="array" aca="1" ref="G256" ca="1">MIN(IF((MONTH(DatesS)=$A256)*(OFFSET(DatesS,,INDEX(ColS,MATCH($C256,Param,0))))&gt;0,OFFSET(DatesS,,INDEX(ColS,MATCH($C256,Param,0)))))</f>
        <v>#REF!</v>
      </c>
      <c r="H256" s="134" t="e">
        <f t="array" aca="1" ref="H256" ca="1">MAX(IF((MONTH(DatesS)=$A256)*(OFFSET(DatesS,,INDEX(ColS,MATCH($C256,Param,0))))&gt;0,OFFSET(DatesS,,INDEX(ColS,MATCH($C256,Param,0)))))</f>
        <v>#REF!</v>
      </c>
      <c r="I256" s="759" t="e">
        <f t="shared" ref="I256" ca="1" si="1707">SUMPRODUCT((MONTH(DatesS)=$A256)*(OFFSET(DatesS,,INDEX(ColS,MATCH($C256,Param,0)))&gt;=INDEX(SeuilS,MATCH($C256,Param,0))))</f>
        <v>#REF!</v>
      </c>
      <c r="J256" s="804"/>
      <c r="K256" s="760"/>
      <c r="L256" s="32">
        <f t="shared" ref="L256" ca="1" si="1708">SUMPRODUCT((MONTH(DatesD)=$A256)*(OFFSET(DatesD,,INDEX(ColD1,MATCH($C256,Param,0)))&lt;&gt;0))</f>
        <v>0</v>
      </c>
      <c r="M256" s="134">
        <f t="shared" ref="M256" ca="1" si="1709">SUMPRODUCT((MONTH(DatesD)=$A256)*(OFFSET(DatesD,,INDEX(ColD1,MATCH($C256,Param,0)))))</f>
        <v>0</v>
      </c>
      <c r="N256" s="134">
        <f t="shared" ca="1" si="1699"/>
        <v>0</v>
      </c>
      <c r="O256" s="134">
        <f t="array" aca="1" ref="O256" ca="1">MIN(IF((MONTH(DatesD)=$A256)*(OFFSET(DatesD,,INDEX(ColD1,MATCH($C256,Param,0))))&gt;0,OFFSET(DatesD,,INDEX(ColD1,MATCH($C256,Param,0)))))</f>
        <v>0</v>
      </c>
      <c r="P256" s="134">
        <f t="array" aca="1" ref="P256" ca="1">MAX(IF((MONTH(DatesD)=$A256)*(OFFSET(DatesD,,INDEX(ColD1,MATCH($C256,Param,0))))&gt;0,OFFSET(DatesD,,INDEX(ColD1,MATCH($C256,Param,0)))))</f>
        <v>0</v>
      </c>
      <c r="Q256" s="33">
        <f t="shared" ref="Q256" ca="1" si="1710">SUMPRODUCT((MONTH(DatesD)=$A256)*(OFFSET(DatesD,,INDEX(ColD1,MATCH($C256,Param,0)))&gt;=INDEX(SeuilD1,MATCH($C256,Param,0))))</f>
        <v>0</v>
      </c>
      <c r="R256" s="32">
        <f t="shared" ref="R256" ca="1" si="1711">SUMPRODUCT((MONTH(DatesD)=$A256)*(OFFSET(DatesD,,INDEX(ColD2,MATCH($C256,Param,0)))&lt;&gt;0))</f>
        <v>0</v>
      </c>
      <c r="S256" s="134">
        <f t="shared" ref="S256" ca="1" si="1712">SUMPRODUCT((MONTH(DatesD)=$A256)*(OFFSET(DatesD,,INDEX(ColD2,MATCH($C256,Param,0)))))</f>
        <v>0</v>
      </c>
      <c r="T256" s="134">
        <f t="shared" ca="1" si="1703"/>
        <v>0</v>
      </c>
      <c r="U256" s="134">
        <f t="array" aca="1" ref="U256" ca="1">MIN(IF((MONTH(DatesD)=$A256)*(OFFSET(DatesD,,INDEX(ColD2,MATCH($C256,Param,0))))&gt;0,OFFSET(DatesD,,INDEX(ColD2,MATCH($C256,Param,0)))))</f>
        <v>0</v>
      </c>
      <c r="V256" s="134">
        <f t="array" aca="1" ref="V256" ca="1">MAX(IF((MONTH(DatesD)=$A256)*(OFFSET(DatesD,,INDEX(ColD2,MATCH($C256,Param,0))))&gt;0,OFFSET(DatesD,,INDEX(ColD2,MATCH($C256,Param,0)))))</f>
        <v>0</v>
      </c>
      <c r="W256" s="33">
        <f t="shared" ref="W256" ca="1" si="1713">SUMPRODUCT((MONTH(DatesD)=$A256)*(OFFSET(DatesD,,INDEX(ColD2,MATCH($C256,Param,0)))&gt;=INDEX(SeuilD2,MATCH($C256,Param,0))))</f>
        <v>0</v>
      </c>
      <c r="X256" s="750"/>
      <c r="Y256" s="751"/>
      <c r="Z256" s="751"/>
      <c r="AA256" s="751"/>
      <c r="AB256" s="751"/>
      <c r="AC256" s="751"/>
      <c r="AD256" s="752"/>
      <c r="AE256" s="808"/>
      <c r="AF256" s="751"/>
      <c r="AG256" s="751"/>
      <c r="AH256" s="751"/>
      <c r="AI256" s="768"/>
      <c r="AJ256" s="809"/>
      <c r="AK256" s="750"/>
      <c r="AL256" s="751"/>
      <c r="AM256" s="751"/>
      <c r="AN256" s="751"/>
      <c r="AO256" s="768"/>
      <c r="AP256" s="752"/>
      <c r="AQ256" s="85" t="e">
        <f t="shared" ca="1" si="1614"/>
        <v>#REF!</v>
      </c>
    </row>
    <row r="257" spans="1:43" outlineLevel="1" x14ac:dyDescent="0.25">
      <c r="A257" s="18">
        <f t="shared" si="1628"/>
        <v>10</v>
      </c>
      <c r="B257" s="252"/>
      <c r="C257" s="763" t="s">
        <v>65</v>
      </c>
      <c r="D257" s="32" t="e">
        <f t="shared" ref="D257" ca="1" si="1714">SUMPRODUCT((MONTH(DatesS)=$A257)*(OFFSET(DatesS,,INDEX(ColS,MATCH($C257,Param,0)))&lt;&gt;0))</f>
        <v>#REF!</v>
      </c>
      <c r="E257" s="134" t="e">
        <f t="shared" ref="E257" ca="1" si="1715">SUMPRODUCT((MONTH(DatesS)=$A257)*(OFFSET(DatesS,,INDEX(ColS,MATCH($C257,Param,0)))))</f>
        <v>#REF!</v>
      </c>
      <c r="F257" s="134" t="e">
        <f t="shared" ca="1" si="1618"/>
        <v>#REF!</v>
      </c>
      <c r="G257" s="134" t="e">
        <f t="array" aca="1" ref="G257" ca="1">MIN(IF((MONTH(DatesS)=$A257)*(OFFSET(DatesS,,INDEX(ColS,MATCH($C257,Param,0))))&gt;0,OFFSET(DatesS,,INDEX(ColS,MATCH($C257,Param,0)))))</f>
        <v>#REF!</v>
      </c>
      <c r="H257" s="134" t="e">
        <f t="array" aca="1" ref="H257" ca="1">MAX(IF((MONTH(DatesS)=$A257)*(OFFSET(DatesS,,INDEX(ColS,MATCH($C257,Param,0))))&gt;0,OFFSET(DatesS,,INDEX(ColS,MATCH($C257,Param,0)))))</f>
        <v>#REF!</v>
      </c>
      <c r="I257" s="759" t="e">
        <f t="shared" ref="I257" ca="1" si="1716">SUMPRODUCT((MONTH(DatesS)=$A257)*(OFFSET(DatesS,,INDEX(ColS,MATCH($C257,Param,0)))&gt;=INDEX(SeuilS,MATCH($C257,Param,0))))</f>
        <v>#REF!</v>
      </c>
      <c r="J257" s="804"/>
      <c r="K257" s="760"/>
      <c r="L257" s="32">
        <f t="shared" ref="L257" ca="1" si="1717">SUMPRODUCT((MONTH(DatesD)=$A257)*(OFFSET(DatesD,,INDEX(ColD1,MATCH($C257,Param,0)))&lt;&gt;0))</f>
        <v>28</v>
      </c>
      <c r="M257" s="134">
        <f t="shared" ref="M257" ca="1" si="1718">SUMPRODUCT((MONTH(DatesD)=$A257)*(OFFSET(DatesD,,INDEX(ColD1,MATCH($C257,Param,0)))))</f>
        <v>0.29000000000000009</v>
      </c>
      <c r="N257" s="134">
        <f t="shared" ca="1" si="1699"/>
        <v>1.035714285714286E-2</v>
      </c>
      <c r="O257" s="134">
        <f t="array" aca="1" ref="O257" ca="1">MIN(IF((MONTH(DatesD)=$A257)*(OFFSET(DatesD,,INDEX(ColD1,MATCH($C257,Param,0))))&gt;0,OFFSET(DatesD,,INDEX(ColD1,MATCH($C257,Param,0)))))</f>
        <v>0.01</v>
      </c>
      <c r="P257" s="134">
        <f t="array" aca="1" ref="P257" ca="1">MAX(IF((MONTH(DatesD)=$A257)*(OFFSET(DatesD,,INDEX(ColD1,MATCH($C257,Param,0))))&gt;0,OFFSET(DatesD,,INDEX(ColD1,MATCH($C257,Param,0)))))</f>
        <v>0.02</v>
      </c>
      <c r="Q257" s="33">
        <f t="shared" ref="Q257" ca="1" si="1719">SUMPRODUCT((MONTH(DatesD)=$A257)*(OFFSET(DatesD,,INDEX(ColD1,MATCH($C257,Param,0)))&gt;=INDEX(SeuilD1,MATCH($C257,Param,0))))</f>
        <v>0</v>
      </c>
      <c r="R257" s="32">
        <f t="shared" ref="R257" ca="1" si="1720">SUMPRODUCT((MONTH(DatesD)=$A257)*(OFFSET(DatesD,,INDEX(ColD2,MATCH($C257,Param,0)))&lt;&gt;0))</f>
        <v>28</v>
      </c>
      <c r="S257" s="134">
        <f t="shared" ref="S257" ca="1" si="1721">SUMPRODUCT((MONTH(DatesD)=$A257)*(OFFSET(DatesD,,INDEX(ColD2,MATCH($C257,Param,0)))))</f>
        <v>0.28000000000000008</v>
      </c>
      <c r="T257" s="134">
        <f t="shared" ca="1" si="1703"/>
        <v>1.0000000000000004E-2</v>
      </c>
      <c r="U257" s="134">
        <f t="array" aca="1" ref="U257" ca="1">MIN(IF((MONTH(DatesD)=$A257)*(OFFSET(DatesD,,INDEX(ColD2,MATCH($C257,Param,0))))&gt;0,OFFSET(DatesD,,INDEX(ColD2,MATCH($C257,Param,0)))))</f>
        <v>0.01</v>
      </c>
      <c r="V257" s="134">
        <f t="array" aca="1" ref="V257" ca="1">MAX(IF((MONTH(DatesD)=$A257)*(OFFSET(DatesD,,INDEX(ColD2,MATCH($C257,Param,0))))&gt;0,OFFSET(DatesD,,INDEX(ColD2,MATCH($C257,Param,0)))))</f>
        <v>0.01</v>
      </c>
      <c r="W257" s="33">
        <f t="shared" ref="W257" ca="1" si="1722">SUMPRODUCT((MONTH(DatesD)=$A257)*(OFFSET(DatesD,,INDEX(ColD2,MATCH($C257,Param,0)))&gt;=INDEX(SeuilD2,MATCH($C257,Param,0))))</f>
        <v>0</v>
      </c>
      <c r="X257" s="750"/>
      <c r="Y257" s="751"/>
      <c r="Z257" s="751"/>
      <c r="AA257" s="751"/>
      <c r="AB257" s="751"/>
      <c r="AC257" s="751"/>
      <c r="AD257" s="752"/>
      <c r="AE257" s="808"/>
      <c r="AF257" s="751"/>
      <c r="AG257" s="751"/>
      <c r="AH257" s="751"/>
      <c r="AI257" s="768"/>
      <c r="AJ257" s="809"/>
      <c r="AK257" s="750"/>
      <c r="AL257" s="751"/>
      <c r="AM257" s="751"/>
      <c r="AN257" s="751"/>
      <c r="AO257" s="768"/>
      <c r="AP257" s="752"/>
      <c r="AQ257" s="85" t="e">
        <f t="shared" ca="1" si="1614"/>
        <v>#REF!</v>
      </c>
    </row>
    <row r="258" spans="1:43" outlineLevel="1" x14ac:dyDescent="0.25">
      <c r="A258" s="18">
        <f t="shared" si="1628"/>
        <v>10</v>
      </c>
      <c r="B258" s="252"/>
      <c r="C258" s="763" t="s">
        <v>24</v>
      </c>
      <c r="D258" s="32" t="e">
        <f t="shared" ref="D258" ca="1" si="1723">SUMPRODUCT((MONTH(DatesS)=$A258)*(OFFSET(DatesS,,INDEX(ColS,MATCH($C258,Param,0)))&lt;&gt;0))</f>
        <v>#REF!</v>
      </c>
      <c r="E258" s="134" t="e">
        <f t="shared" ref="E258" ca="1" si="1724">SUMPRODUCT((MONTH(DatesS)=$A258)*(OFFSET(DatesS,,INDEX(ColS,MATCH($C258,Param,0)))))</f>
        <v>#REF!</v>
      </c>
      <c r="F258" s="134" t="e">
        <f t="shared" ca="1" si="1618"/>
        <v>#REF!</v>
      </c>
      <c r="G258" s="134" t="e">
        <f t="array" aca="1" ref="G258" ca="1">MIN(IF((MONTH(DatesS)=$A258)*(OFFSET(DatesS,,INDEX(ColS,MATCH($C258,Param,0))))&gt;0,OFFSET(DatesS,,INDEX(ColS,MATCH($C258,Param,0)))))</f>
        <v>#REF!</v>
      </c>
      <c r="H258" s="134" t="e">
        <f t="array" aca="1" ref="H258" ca="1">MAX(IF((MONTH(DatesS)=$A258)*(OFFSET(DatesS,,INDEX(ColS,MATCH($C258,Param,0))))&gt;0,OFFSET(DatesS,,INDEX(ColS,MATCH($C258,Param,0)))))</f>
        <v>#REF!</v>
      </c>
      <c r="I258" s="759" t="e">
        <f t="shared" ref="I258" ca="1" si="1725">SUMPRODUCT((MONTH(DatesS)=$A258)*(OFFSET(DatesS,,INDEX(ColS,MATCH($C258,Param,0)))&gt;=INDEX(SeuilS,MATCH($C258,Param,0))))</f>
        <v>#REF!</v>
      </c>
      <c r="J258" s="804"/>
      <c r="K258" s="760"/>
      <c r="L258" s="32">
        <f t="shared" ref="L258" ca="1" si="1726">SUMPRODUCT((MONTH(DatesD)=$A258)*(OFFSET(DatesD,,INDEX(ColD1,MATCH($C258,Param,0)))&lt;&gt;0))</f>
        <v>5</v>
      </c>
      <c r="M258" s="134">
        <f t="shared" ref="M258" ca="1" si="1727">SUMPRODUCT((MONTH(DatesD)=$A258)*(OFFSET(DatesD,,INDEX(ColD1,MATCH($C258,Param,0)))))</f>
        <v>5.8707692680000001</v>
      </c>
      <c r="N258" s="134">
        <f t="shared" ca="1" si="1699"/>
        <v>1.1741538536</v>
      </c>
      <c r="O258" s="134">
        <f t="array" aca="1" ref="O258" ca="1">MIN(IF((MONTH(DatesD)=$A258)*(OFFSET(DatesD,,INDEX(ColD1,MATCH($C258,Param,0))))&gt;0,OFFSET(DatesD,,INDEX(ColD1,MATCH($C258,Param,0)))))</f>
        <v>0.75889146299999999</v>
      </c>
      <c r="P258" s="134">
        <f t="array" aca="1" ref="P258" ca="1">MAX(IF((MONTH(DatesD)=$A258)*(OFFSET(DatesD,,INDEX(ColD1,MATCH($C258,Param,0))))&gt;0,OFFSET(DatesD,,INDEX(ColD1,MATCH($C258,Param,0)))))</f>
        <v>1.84856117</v>
      </c>
      <c r="Q258" s="33">
        <f t="shared" ref="Q258" ca="1" si="1728">SUMPRODUCT((MONTH(DatesD)=$A258)*(OFFSET(DatesD,,INDEX(ColD1,MATCH($C258,Param,0)))&gt;=INDEX(SeuilD1,MATCH($C258,Param,0))))</f>
        <v>0</v>
      </c>
      <c r="R258" s="32">
        <f t="shared" ref="R258" ca="1" si="1729">SUMPRODUCT((MONTH(DatesD)=$A258)*(OFFSET(DatesD,,INDEX(ColD2,MATCH($C258,Param,0)))&lt;&gt;0))</f>
        <v>5</v>
      </c>
      <c r="S258" s="134">
        <f t="shared" ref="S258" ca="1" si="1730">SUMPRODUCT((MONTH(DatesD)=$A258)*(OFFSET(DatesD,,INDEX(ColD2,MATCH($C258,Param,0)))))</f>
        <v>0.15</v>
      </c>
      <c r="T258" s="134">
        <f t="shared" ca="1" si="1703"/>
        <v>0.03</v>
      </c>
      <c r="U258" s="134">
        <f t="array" aca="1" ref="U258" ca="1">MIN(IF((MONTH(DatesD)=$A258)*(OFFSET(DatesD,,INDEX(ColD2,MATCH($C258,Param,0))))&gt;0,OFFSET(DatesD,,INDEX(ColD2,MATCH($C258,Param,0)))))</f>
        <v>0.03</v>
      </c>
      <c r="V258" s="134">
        <f t="array" aca="1" ref="V258" ca="1">MAX(IF((MONTH(DatesD)=$A258)*(OFFSET(DatesD,,INDEX(ColD2,MATCH($C258,Param,0))))&gt;0,OFFSET(DatesD,,INDEX(ColD2,MATCH($C258,Param,0)))))</f>
        <v>0.03</v>
      </c>
      <c r="W258" s="33">
        <f t="shared" ref="W258" ca="1" si="1731">SUMPRODUCT((MONTH(DatesD)=$A258)*(OFFSET(DatesD,,INDEX(ColD2,MATCH($C258,Param,0)))&gt;=INDEX(SeuilD2,MATCH($C258,Param,0))))</f>
        <v>0</v>
      </c>
      <c r="X258" s="750"/>
      <c r="Y258" s="751"/>
      <c r="Z258" s="751"/>
      <c r="AA258" s="751"/>
      <c r="AB258" s="751"/>
      <c r="AC258" s="751"/>
      <c r="AD258" s="752"/>
      <c r="AE258" s="808"/>
      <c r="AF258" s="751"/>
      <c r="AG258" s="751"/>
      <c r="AH258" s="751"/>
      <c r="AI258" s="768"/>
      <c r="AJ258" s="809"/>
      <c r="AK258" s="750"/>
      <c r="AL258" s="751"/>
      <c r="AM258" s="751"/>
      <c r="AN258" s="751"/>
      <c r="AO258" s="768"/>
      <c r="AP258" s="752"/>
      <c r="AQ258" s="85" t="e">
        <f t="shared" ca="1" si="1614"/>
        <v>#REF!</v>
      </c>
    </row>
    <row r="259" spans="1:43" outlineLevel="1" x14ac:dyDescent="0.25">
      <c r="A259" s="18">
        <f t="shared" si="1628"/>
        <v>10</v>
      </c>
      <c r="B259" s="252"/>
      <c r="C259" s="763" t="s">
        <v>20</v>
      </c>
      <c r="D259" s="32" t="e">
        <f t="shared" ref="D259" ca="1" si="1732">SUMPRODUCT((MONTH(DatesS)=$A259)*(OFFSET(DatesS,,INDEX(ColS,MATCH($C259,Param,0)))&lt;&gt;0))</f>
        <v>#REF!</v>
      </c>
      <c r="E259" s="134" t="e">
        <f t="shared" ref="E259" ca="1" si="1733">SUMPRODUCT((MONTH(DatesS)=$A259)*(OFFSET(DatesS,,INDEX(ColS,MATCH($C259,Param,0)))))</f>
        <v>#REF!</v>
      </c>
      <c r="F259" s="134" t="e">
        <f t="shared" ca="1" si="1618"/>
        <v>#REF!</v>
      </c>
      <c r="G259" s="134" t="e">
        <f t="array" aca="1" ref="G259" ca="1">MIN(IF((MONTH(DatesS)=$A259)*(OFFSET(DatesS,,INDEX(ColS,MATCH($C259,Param,0))))&gt;0,OFFSET(DatesS,,INDEX(ColS,MATCH($C259,Param,0)))))</f>
        <v>#REF!</v>
      </c>
      <c r="H259" s="134" t="e">
        <f t="array" aca="1" ref="H259" ca="1">MAX(IF((MONTH(DatesS)=$A259)*(OFFSET(DatesS,,INDEX(ColS,MATCH($C259,Param,0))))&gt;0,OFFSET(DatesS,,INDEX(ColS,MATCH($C259,Param,0)))))</f>
        <v>#REF!</v>
      </c>
      <c r="I259" s="759" t="e">
        <f t="shared" ref="I259" ca="1" si="1734">SUMPRODUCT((MONTH(DatesS)=$A259)*(OFFSET(DatesS,,INDEX(ColS,MATCH($C259,Param,0)))&gt;=INDEX(SeuilS,MATCH($C259,Param,0))))</f>
        <v>#REF!</v>
      </c>
      <c r="J259" s="804"/>
      <c r="K259" s="760"/>
      <c r="L259" s="32">
        <f t="shared" ref="L259" ca="1" si="1735">SUMPRODUCT((MONTH(DatesD)=$A259)*(OFFSET(DatesD,,INDEX(ColD1,MATCH($C259,Param,0)))&lt;&gt;0))</f>
        <v>5</v>
      </c>
      <c r="M259" s="134">
        <f t="shared" ref="M259" ca="1" si="1736">SUMPRODUCT((MONTH(DatesD)=$A259)*(OFFSET(DatesD,,INDEX(ColD1,MATCH($C259,Param,0)))))</f>
        <v>995.100326</v>
      </c>
      <c r="N259" s="134">
        <f t="shared" ca="1" si="1699"/>
        <v>199.0200652</v>
      </c>
      <c r="O259" s="134">
        <f t="array" aca="1" ref="O259" ca="1">MIN(IF((MONTH(DatesD)=$A259)*(OFFSET(DatesD,,INDEX(ColD1,MATCH($C259,Param,0))))&gt;0,OFFSET(DatesD,,INDEX(ColD1,MATCH($C259,Param,0)))))</f>
        <v>159.84535199999999</v>
      </c>
      <c r="P259" s="134">
        <f t="array" aca="1" ref="P259" ca="1">MAX(IF((MONTH(DatesD)=$A259)*(OFFSET(DatesD,,INDEX(ColD1,MATCH($C259,Param,0))))&gt;0,OFFSET(DatesD,,INDEX(ColD1,MATCH($C259,Param,0)))))</f>
        <v>309.55218500000001</v>
      </c>
      <c r="Q259" s="33">
        <f t="shared" ref="Q259" ca="1" si="1737">SUMPRODUCT((MONTH(DatesD)=$A259)*(OFFSET(DatesD,,INDEX(ColD1,MATCH($C259,Param,0)))&gt;=INDEX(SeuilD1,MATCH($C259,Param,0))))</f>
        <v>5</v>
      </c>
      <c r="R259" s="32">
        <f t="shared" ref="R259" ca="1" si="1738">SUMPRODUCT((MONTH(DatesD)=$A259)*(OFFSET(DatesD,,INDEX(ColD2,MATCH($C259,Param,0)))&lt;&gt;0))</f>
        <v>5</v>
      </c>
      <c r="S259" s="134">
        <f t="shared" ref="S259" ca="1" si="1739">SUMPRODUCT((MONTH(DatesD)=$A259)*(OFFSET(DatesD,,INDEX(ColD2,MATCH($C259,Param,0)))))</f>
        <v>2.2921863140000003</v>
      </c>
      <c r="T259" s="134">
        <f t="shared" ca="1" si="1703"/>
        <v>0.45843726280000008</v>
      </c>
      <c r="U259" s="134">
        <f t="array" aca="1" ref="U259" ca="1">MIN(IF((MONTH(DatesD)=$A259)*(OFFSET(DatesD,,INDEX(ColD2,MATCH($C259,Param,0))))&gt;0,OFFSET(DatesD,,INDEX(ColD2,MATCH($C259,Param,0)))))</f>
        <v>0.2</v>
      </c>
      <c r="V259" s="134">
        <f t="array" aca="1" ref="V259" ca="1">MAX(IF((MONTH(DatesD)=$A259)*(OFFSET(DatesD,,INDEX(ColD2,MATCH($C259,Param,0))))&gt;0,OFFSET(DatesD,,INDEX(ColD2,MATCH($C259,Param,0)))))</f>
        <v>0.851109326</v>
      </c>
      <c r="W259" s="33">
        <f t="shared" ref="W259" ca="1" si="1740">SUMPRODUCT((MONTH(DatesD)=$A259)*(OFFSET(DatesD,,INDEX(ColD2,MATCH($C259,Param,0)))&gt;=INDEX(SeuilD2,MATCH($C259,Param,0))))</f>
        <v>0</v>
      </c>
      <c r="X259" s="750"/>
      <c r="Y259" s="751"/>
      <c r="Z259" s="751"/>
      <c r="AA259" s="751"/>
      <c r="AB259" s="751"/>
      <c r="AC259" s="751"/>
      <c r="AD259" s="752"/>
      <c r="AE259" s="808"/>
      <c r="AF259" s="751"/>
      <c r="AG259" s="751"/>
      <c r="AH259" s="751"/>
      <c r="AI259" s="768"/>
      <c r="AJ259" s="809"/>
      <c r="AK259" s="750"/>
      <c r="AL259" s="751"/>
      <c r="AM259" s="751"/>
      <c r="AN259" s="751"/>
      <c r="AO259" s="768"/>
      <c r="AP259" s="752"/>
      <c r="AQ259" s="85" t="e">
        <f t="shared" ca="1" si="1614"/>
        <v>#REF!</v>
      </c>
    </row>
    <row r="260" spans="1:43" outlineLevel="1" x14ac:dyDescent="0.25">
      <c r="A260" s="18">
        <f t="shared" si="1628"/>
        <v>10</v>
      </c>
      <c r="B260" s="252"/>
      <c r="C260" s="763" t="s">
        <v>23</v>
      </c>
      <c r="D260" s="32" t="e">
        <f t="shared" ref="D260" ca="1" si="1741">SUMPRODUCT((MONTH(DatesS)=$A260)*(OFFSET(DatesS,,INDEX(ColS,MATCH($C260,Param,0)))&lt;&gt;0))</f>
        <v>#REF!</v>
      </c>
      <c r="E260" s="134" t="e">
        <f t="shared" ref="E260" ca="1" si="1742">SUMPRODUCT((MONTH(DatesS)=$A260)*(OFFSET(DatesS,,INDEX(ColS,MATCH($C260,Param,0)))))</f>
        <v>#REF!</v>
      </c>
      <c r="F260" s="134" t="e">
        <f t="shared" ca="1" si="1618"/>
        <v>#REF!</v>
      </c>
      <c r="G260" s="134" t="e">
        <f t="array" aca="1" ref="G260" ca="1">MIN(IF((MONTH(DatesS)=$A260)*(OFFSET(DatesS,,INDEX(ColS,MATCH($C260,Param,0))))&gt;0,OFFSET(DatesS,,INDEX(ColS,MATCH($C260,Param,0)))))</f>
        <v>#REF!</v>
      </c>
      <c r="H260" s="134" t="e">
        <f t="array" aca="1" ref="H260" ca="1">MAX(IF((MONTH(DatesS)=$A260)*(OFFSET(DatesS,,INDEX(ColS,MATCH($C260,Param,0))))&gt;0,OFFSET(DatesS,,INDEX(ColS,MATCH($C260,Param,0)))))</f>
        <v>#REF!</v>
      </c>
      <c r="I260" s="759" t="e">
        <f t="shared" ref="I260" ca="1" si="1743">SUMPRODUCT((MONTH(DatesS)=$A260)*(OFFSET(DatesS,,INDEX(ColS,MATCH($C260,Param,0)))&gt;=INDEX(SeuilS,MATCH($C260,Param,0))))</f>
        <v>#REF!</v>
      </c>
      <c r="J260" s="804"/>
      <c r="K260" s="760"/>
      <c r="L260" s="32">
        <f t="shared" ref="L260" ca="1" si="1744">SUMPRODUCT((MONTH(DatesD)=$A260)*(OFFSET(DatesD,,INDEX(ColD1,MATCH($C260,Param,0)))&lt;&gt;0))</f>
        <v>5</v>
      </c>
      <c r="M260" s="134">
        <f t="shared" ref="M260" ca="1" si="1745">SUMPRODUCT((MONTH(DatesD)=$A260)*(OFFSET(DatesD,,INDEX(ColD1,MATCH($C260,Param,0)))))</f>
        <v>130.67037779999998</v>
      </c>
      <c r="N260" s="134">
        <f t="shared" ca="1" si="1699"/>
        <v>26.134075559999996</v>
      </c>
      <c r="O260" s="134">
        <f t="array" aca="1" ref="O260" ca="1">MIN(IF((MONTH(DatesD)=$A260)*(OFFSET(DatesD,,INDEX(ColD1,MATCH($C260,Param,0))))&gt;0,OFFSET(DatesD,,INDEX(ColD1,MATCH($C260,Param,0)))))</f>
        <v>22.156087899999999</v>
      </c>
      <c r="P260" s="134">
        <f t="array" aca="1" ref="P260" ca="1">MAX(IF((MONTH(DatesD)=$A260)*(OFFSET(DatesD,,INDEX(ColD1,MATCH($C260,Param,0))))&gt;0,OFFSET(DatesD,,INDEX(ColD1,MATCH($C260,Param,0)))))</f>
        <v>30.754095100000001</v>
      </c>
      <c r="Q260" s="33">
        <f t="shared" ref="Q260" ca="1" si="1746">SUMPRODUCT((MONTH(DatesD)=$A260)*(OFFSET(DatesD,,INDEX(ColD1,MATCH($C260,Param,0)))&gt;=INDEX(SeuilD1,MATCH($C260,Param,0))))</f>
        <v>0</v>
      </c>
      <c r="R260" s="32">
        <f t="shared" ref="R260" ca="1" si="1747">SUMPRODUCT((MONTH(DatesD)=$A260)*(OFFSET(DatesD,,INDEX(ColD2,MATCH($C260,Param,0)))&lt;&gt;0))</f>
        <v>5</v>
      </c>
      <c r="S260" s="134">
        <f t="shared" ref="S260" ca="1" si="1748">SUMPRODUCT((MONTH(DatesD)=$A260)*(OFFSET(DatesD,,INDEX(ColD2,MATCH($C260,Param,0)))))</f>
        <v>1.6404291409999998</v>
      </c>
      <c r="T260" s="134">
        <f t="shared" ca="1" si="1703"/>
        <v>0.32808582819999998</v>
      </c>
      <c r="U260" s="134">
        <f t="array" aca="1" ref="U260" ca="1">MIN(IF((MONTH(DatesD)=$A260)*(OFFSET(DatesD,,INDEX(ColD2,MATCH($C260,Param,0))))&gt;0,OFFSET(DatesD,,INDEX(ColD2,MATCH($C260,Param,0)))))</f>
        <v>0.27383783499999997</v>
      </c>
      <c r="V260" s="134">
        <f t="array" aca="1" ref="V260" ca="1">MAX(IF((MONTH(DatesD)=$A260)*(OFFSET(DatesD,,INDEX(ColD2,MATCH($C260,Param,0))))&gt;0,OFFSET(DatesD,,INDEX(ColD2,MATCH($C260,Param,0)))))</f>
        <v>0.447284073</v>
      </c>
      <c r="W260" s="33">
        <f t="shared" ref="W260" ca="1" si="1749">SUMPRODUCT((MONTH(DatesD)=$A260)*(OFFSET(DatesD,,INDEX(ColD2,MATCH($C260,Param,0)))&gt;=INDEX(SeuilD2,MATCH($C260,Param,0))))</f>
        <v>0</v>
      </c>
      <c r="X260" s="750"/>
      <c r="Y260" s="751"/>
      <c r="Z260" s="751"/>
      <c r="AA260" s="751"/>
      <c r="AB260" s="751"/>
      <c r="AC260" s="751"/>
      <c r="AD260" s="752"/>
      <c r="AE260" s="808"/>
      <c r="AF260" s="751"/>
      <c r="AG260" s="751"/>
      <c r="AH260" s="751"/>
      <c r="AI260" s="768"/>
      <c r="AJ260" s="809"/>
      <c r="AK260" s="750"/>
      <c r="AL260" s="751"/>
      <c r="AM260" s="751"/>
      <c r="AN260" s="751"/>
      <c r="AO260" s="768"/>
      <c r="AP260" s="752"/>
      <c r="AQ260" s="85" t="e">
        <f t="shared" ca="1" si="1614"/>
        <v>#REF!</v>
      </c>
    </row>
    <row r="261" spans="1:43" outlineLevel="1" x14ac:dyDescent="0.25">
      <c r="A261" s="18">
        <f t="shared" si="1628"/>
        <v>10</v>
      </c>
      <c r="B261" s="252"/>
      <c r="C261" s="763" t="s">
        <v>21</v>
      </c>
      <c r="D261" s="32" t="e">
        <f t="shared" ref="D261" ca="1" si="1750">SUMPRODUCT((MONTH(DatesS)=$A261)*(OFFSET(DatesS,,INDEX(ColS,MATCH($C261,Param,0)))&lt;&gt;0))</f>
        <v>#REF!</v>
      </c>
      <c r="E261" s="134" t="e">
        <f t="shared" ref="E261" ca="1" si="1751">SUMPRODUCT((MONTH(DatesS)=$A261)*(OFFSET(DatesS,,INDEX(ColS,MATCH($C261,Param,0)))))</f>
        <v>#REF!</v>
      </c>
      <c r="F261" s="134" t="e">
        <f t="shared" ca="1" si="1618"/>
        <v>#REF!</v>
      </c>
      <c r="G261" s="134" t="e">
        <f t="array" aca="1" ref="G261" ca="1">MIN(IF((MONTH(DatesS)=$A261)*(OFFSET(DatesS,,INDEX(ColS,MATCH($C261,Param,0))))&gt;0,OFFSET(DatesS,,INDEX(ColS,MATCH($C261,Param,0)))))</f>
        <v>#REF!</v>
      </c>
      <c r="H261" s="134" t="e">
        <f t="array" aca="1" ref="H261" ca="1">MAX(IF((MONTH(DatesS)=$A261)*(OFFSET(DatesS,,INDEX(ColS,MATCH($C261,Param,0))))&gt;0,OFFSET(DatesS,,INDEX(ColS,MATCH($C261,Param,0)))))</f>
        <v>#REF!</v>
      </c>
      <c r="I261" s="759" t="e">
        <f t="shared" ref="I261" ca="1" si="1752">SUMPRODUCT((MONTH(DatesS)=$A261)*(OFFSET(DatesS,,INDEX(ColS,MATCH($C261,Param,0)))&gt;=INDEX(SeuilS,MATCH($C261,Param,0))))</f>
        <v>#REF!</v>
      </c>
      <c r="J261" s="804"/>
      <c r="K261" s="760"/>
      <c r="L261" s="32">
        <f t="shared" ref="L261" ca="1" si="1753">SUMPRODUCT((MONTH(DatesD)=$A261)*(OFFSET(DatesD,,INDEX(ColD1,MATCH($C261,Param,0)))&lt;&gt;0))</f>
        <v>5</v>
      </c>
      <c r="M261" s="134">
        <f t="shared" ref="M261" ca="1" si="1754">SUMPRODUCT((MONTH(DatesD)=$A261)*(OFFSET(DatesD,,INDEX(ColD1,MATCH($C261,Param,0)))))</f>
        <v>13.90096593</v>
      </c>
      <c r="N261" s="134">
        <f t="shared" ca="1" si="1699"/>
        <v>2.780193186</v>
      </c>
      <c r="O261" s="134">
        <f t="array" aca="1" ref="O261" ca="1">MIN(IF((MONTH(DatesD)=$A261)*(OFFSET(DatesD,,INDEX(ColD1,MATCH($C261,Param,0))))&gt;0,OFFSET(DatesD,,INDEX(ColD1,MATCH($C261,Param,0)))))</f>
        <v>2.5789575600000001</v>
      </c>
      <c r="P261" s="134">
        <f t="array" aca="1" ref="P261" ca="1">MAX(IF((MONTH(DatesD)=$A261)*(OFFSET(DatesD,,INDEX(ColD1,MATCH($C261,Param,0))))&gt;0,OFFSET(DatesD,,INDEX(ColD1,MATCH($C261,Param,0)))))</f>
        <v>3.2630105</v>
      </c>
      <c r="Q261" s="33">
        <f t="shared" ref="Q261" ca="1" si="1755">SUMPRODUCT((MONTH(DatesD)=$A261)*(OFFSET(DatesD,,INDEX(ColD1,MATCH($C261,Param,0)))&gt;=INDEX(SeuilD1,MATCH($C261,Param,0))))</f>
        <v>0</v>
      </c>
      <c r="R261" s="32">
        <f t="shared" ref="R261" ca="1" si="1756">SUMPRODUCT((MONTH(DatesD)=$A261)*(OFFSET(DatesD,,INDEX(ColD2,MATCH($C261,Param,0)))&lt;&gt;0))</f>
        <v>5</v>
      </c>
      <c r="S261" s="134">
        <f t="shared" ref="S261" ca="1" si="1757">SUMPRODUCT((MONTH(DatesD)=$A261)*(OFFSET(DatesD,,INDEX(ColD2,MATCH($C261,Param,0)))))</f>
        <v>0.75</v>
      </c>
      <c r="T261" s="134">
        <f t="shared" ca="1" si="1703"/>
        <v>0.15</v>
      </c>
      <c r="U261" s="134">
        <f t="array" aca="1" ref="U261" ca="1">MIN(IF((MONTH(DatesD)=$A261)*(OFFSET(DatesD,,INDEX(ColD2,MATCH($C261,Param,0))))&gt;0,OFFSET(DatesD,,INDEX(ColD2,MATCH($C261,Param,0)))))</f>
        <v>0.15</v>
      </c>
      <c r="V261" s="134">
        <f t="array" aca="1" ref="V261" ca="1">MAX(IF((MONTH(DatesD)=$A261)*(OFFSET(DatesD,,INDEX(ColD2,MATCH($C261,Param,0))))&gt;0,OFFSET(DatesD,,INDEX(ColD2,MATCH($C261,Param,0)))))</f>
        <v>0.15</v>
      </c>
      <c r="W261" s="33">
        <f t="shared" ref="W261" ca="1" si="1758">SUMPRODUCT((MONTH(DatesD)=$A261)*(OFFSET(DatesD,,INDEX(ColD2,MATCH($C261,Param,0)))&gt;=INDEX(SeuilD2,MATCH($C261,Param,0))))</f>
        <v>0</v>
      </c>
      <c r="X261" s="750"/>
      <c r="Y261" s="751"/>
      <c r="Z261" s="751"/>
      <c r="AA261" s="751"/>
      <c r="AB261" s="751"/>
      <c r="AC261" s="751"/>
      <c r="AD261" s="752"/>
      <c r="AE261" s="808"/>
      <c r="AF261" s="751"/>
      <c r="AG261" s="751"/>
      <c r="AH261" s="751"/>
      <c r="AI261" s="768"/>
      <c r="AJ261" s="809"/>
      <c r="AK261" s="750"/>
      <c r="AL261" s="751"/>
      <c r="AM261" s="751"/>
      <c r="AN261" s="751"/>
      <c r="AO261" s="768"/>
      <c r="AP261" s="752"/>
      <c r="AQ261" s="85" t="e">
        <f t="shared" ca="1" si="1614"/>
        <v>#REF!</v>
      </c>
    </row>
    <row r="262" spans="1:43" outlineLevel="1" x14ac:dyDescent="0.25">
      <c r="A262" s="18">
        <f t="shared" si="1628"/>
        <v>10</v>
      </c>
      <c r="B262" s="252"/>
      <c r="C262" s="763" t="s">
        <v>25</v>
      </c>
      <c r="D262" s="32" t="e">
        <f t="shared" ref="D262" ca="1" si="1759">SUMPRODUCT((MONTH(DatesS)=$A262)*(OFFSET(DatesS,,INDEX(ColS,MATCH($C262,Param,0)))&lt;&gt;0))</f>
        <v>#REF!</v>
      </c>
      <c r="E262" s="134" t="e">
        <f t="shared" ref="E262" ca="1" si="1760">SUMPRODUCT((MONTH(DatesS)=$A262)*(OFFSET(DatesS,,INDEX(ColS,MATCH($C262,Param,0)))))</f>
        <v>#REF!</v>
      </c>
      <c r="F262" s="134" t="e">
        <f t="shared" ca="1" si="1618"/>
        <v>#REF!</v>
      </c>
      <c r="G262" s="134" t="e">
        <f t="array" aca="1" ref="G262" ca="1">MIN(IF((MONTH(DatesS)=$A262)*(OFFSET(DatesS,,INDEX(ColS,MATCH($C262,Param,0))))&gt;0,OFFSET(DatesS,,INDEX(ColS,MATCH($C262,Param,0)))))</f>
        <v>#REF!</v>
      </c>
      <c r="H262" s="134" t="e">
        <f t="array" aca="1" ref="H262" ca="1">MAX(IF((MONTH(DatesS)=$A262)*(OFFSET(DatesS,,INDEX(ColS,MATCH($C262,Param,0))))&gt;0,OFFSET(DatesS,,INDEX(ColS,MATCH($C262,Param,0)))))</f>
        <v>#REF!</v>
      </c>
      <c r="I262" s="759" t="e">
        <f t="shared" ref="I262" ca="1" si="1761">SUMPRODUCT((MONTH(DatesS)=$A262)*(OFFSET(DatesS,,INDEX(ColS,MATCH($C262,Param,0)))&gt;=INDEX(SeuilS,MATCH($C262,Param,0))))</f>
        <v>#REF!</v>
      </c>
      <c r="J262" s="804"/>
      <c r="K262" s="760"/>
      <c r="L262" s="32">
        <f t="shared" ref="L262" ca="1" si="1762">SUMPRODUCT((MONTH(DatesD)=$A262)*(OFFSET(DatesD,,INDEX(ColD1,MATCH($C262,Param,0)))&lt;&gt;0))</f>
        <v>5</v>
      </c>
      <c r="M262" s="134">
        <f t="shared" ref="M262" ca="1" si="1763">SUMPRODUCT((MONTH(DatesD)=$A262)*(OFFSET(DatesD,,INDEX(ColD1,MATCH($C262,Param,0)))))</f>
        <v>0.65</v>
      </c>
      <c r="N262" s="134">
        <f t="shared" ca="1" si="1699"/>
        <v>0.13</v>
      </c>
      <c r="O262" s="134">
        <f t="array" aca="1" ref="O262" ca="1">MIN(IF((MONTH(DatesD)=$A262)*(OFFSET(DatesD,,INDEX(ColD1,MATCH($C262,Param,0))))&gt;0,OFFSET(DatesD,,INDEX(ColD1,MATCH($C262,Param,0)))))</f>
        <v>0.13</v>
      </c>
      <c r="P262" s="134">
        <f t="array" aca="1" ref="P262" ca="1">MAX(IF((MONTH(DatesD)=$A262)*(OFFSET(DatesD,,INDEX(ColD1,MATCH($C262,Param,0))))&gt;0,OFFSET(DatesD,,INDEX(ColD1,MATCH($C262,Param,0)))))</f>
        <v>0.13</v>
      </c>
      <c r="Q262" s="33">
        <f t="shared" ref="Q262" ca="1" si="1764">SUMPRODUCT((MONTH(DatesD)=$A262)*(OFFSET(DatesD,,INDEX(ColD1,MATCH($C262,Param,0)))&gt;=INDEX(SeuilD1,MATCH($C262,Param,0))))</f>
        <v>0</v>
      </c>
      <c r="R262" s="32">
        <f t="shared" ref="R262" ca="1" si="1765">SUMPRODUCT((MONTH(DatesD)=$A262)*(OFFSET(DatesD,,INDEX(ColD2,MATCH($C262,Param,0)))&lt;&gt;0))</f>
        <v>5</v>
      </c>
      <c r="S262" s="134">
        <f t="shared" ref="S262" ca="1" si="1766">SUMPRODUCT((MONTH(DatesD)=$A262)*(OFFSET(DatesD,,INDEX(ColD2,MATCH($C262,Param,0)))))</f>
        <v>0.15</v>
      </c>
      <c r="T262" s="134">
        <f t="shared" ca="1" si="1703"/>
        <v>0.03</v>
      </c>
      <c r="U262" s="134">
        <f t="array" aca="1" ref="U262" ca="1">MIN(IF((MONTH(DatesD)=$A262)*(OFFSET(DatesD,,INDEX(ColD2,MATCH($C262,Param,0))))&gt;0,OFFSET(DatesD,,INDEX(ColD2,MATCH($C262,Param,0)))))</f>
        <v>0.03</v>
      </c>
      <c r="V262" s="134">
        <f t="array" aca="1" ref="V262" ca="1">MAX(IF((MONTH(DatesD)=$A262)*(OFFSET(DatesD,,INDEX(ColD2,MATCH($C262,Param,0))))&gt;0,OFFSET(DatesD,,INDEX(ColD2,MATCH($C262,Param,0)))))</f>
        <v>0.03</v>
      </c>
      <c r="W262" s="33">
        <f t="shared" ref="W262" ca="1" si="1767">SUMPRODUCT((MONTH(DatesD)=$A262)*(OFFSET(DatesD,,INDEX(ColD2,MATCH($C262,Param,0)))&gt;=INDEX(SeuilD2,MATCH($C262,Param,0))))</f>
        <v>0</v>
      </c>
      <c r="X262" s="750"/>
      <c r="Y262" s="751"/>
      <c r="Z262" s="751"/>
      <c r="AA262" s="751"/>
      <c r="AB262" s="751"/>
      <c r="AC262" s="751"/>
      <c r="AD262" s="752"/>
      <c r="AE262" s="808"/>
      <c r="AF262" s="751"/>
      <c r="AG262" s="751"/>
      <c r="AH262" s="751"/>
      <c r="AI262" s="768"/>
      <c r="AJ262" s="809"/>
      <c r="AK262" s="750"/>
      <c r="AL262" s="751"/>
      <c r="AM262" s="751"/>
      <c r="AN262" s="751"/>
      <c r="AO262" s="768"/>
      <c r="AP262" s="752"/>
      <c r="AQ262" s="85" t="e">
        <f t="shared" ca="1" si="1614"/>
        <v>#REF!</v>
      </c>
    </row>
    <row r="263" spans="1:43" outlineLevel="1" x14ac:dyDescent="0.25">
      <c r="A263" s="18">
        <f t="shared" si="1628"/>
        <v>10</v>
      </c>
      <c r="B263" s="252"/>
      <c r="C263" s="763" t="s">
        <v>22</v>
      </c>
      <c r="D263" s="47" t="e">
        <f t="shared" ref="D263" ca="1" si="1768">SUMPRODUCT((MONTH(DatesS)=$A263)*(OFFSET(DatesS,,INDEX(ColS,MATCH($C263,Param,0)))&lt;&gt;0))</f>
        <v>#REF!</v>
      </c>
      <c r="E263" s="135" t="e">
        <f t="shared" ref="E263" ca="1" si="1769">SUMPRODUCT((MONTH(DatesS)=$A263)*(OFFSET(DatesS,,INDEX(ColS,MATCH($C263,Param,0)))))</f>
        <v>#REF!</v>
      </c>
      <c r="F263" s="135" t="e">
        <f t="shared" ca="1" si="1618"/>
        <v>#REF!</v>
      </c>
      <c r="G263" s="135" t="e">
        <f t="array" aca="1" ref="G263" ca="1">MIN(IF((MONTH(DatesS)=$A263)*(OFFSET(DatesS,,INDEX(ColS,MATCH($C263,Param,0))))&gt;0,OFFSET(DatesS,,INDEX(ColS,MATCH($C263,Param,0)))))</f>
        <v>#REF!</v>
      </c>
      <c r="H263" s="135" t="e">
        <f t="array" aca="1" ref="H263" ca="1">MAX(IF((MONTH(DatesS)=$A263)*(OFFSET(DatesS,,INDEX(ColS,MATCH($C263,Param,0))))&gt;0,OFFSET(DatesS,,INDEX(ColS,MATCH($C263,Param,0)))))</f>
        <v>#REF!</v>
      </c>
      <c r="I263" s="743" t="e">
        <f t="shared" ref="I263" ca="1" si="1770">SUMPRODUCT((MONTH(DatesS)=$A263)*(OFFSET(DatesS,,INDEX(ColS,MATCH($C263,Param,0)))&gt;=INDEX(SeuilS,MATCH($C263,Param,0))))</f>
        <v>#REF!</v>
      </c>
      <c r="J263" s="769"/>
      <c r="K263" s="744"/>
      <c r="L263" s="47">
        <f t="shared" ref="L263" ca="1" si="1771">SUMPRODUCT((MONTH(DatesD)=$A263)*(OFFSET(DatesD,,INDEX(ColD1,MATCH($C263,Param,0)))&lt;&gt;0))</f>
        <v>5</v>
      </c>
      <c r="M263" s="135">
        <f t="shared" ref="M263" ca="1" si="1772">SUMPRODUCT((MONTH(DatesD)=$A263)*(OFFSET(DatesD,,INDEX(ColD1,MATCH($C263,Param,0)))))</f>
        <v>1599.249298</v>
      </c>
      <c r="N263" s="135">
        <f t="shared" ca="1" si="1699"/>
        <v>319.8498596</v>
      </c>
      <c r="O263" s="135">
        <f t="array" aca="1" ref="O263" ca="1">MIN(IF((MONTH(DatesD)=$A263)*(OFFSET(DatesD,,INDEX(ColD1,MATCH($C263,Param,0))))&gt;0,OFFSET(DatesD,,INDEX(ColD1,MATCH($C263,Param,0)))))</f>
        <v>281.20455900000002</v>
      </c>
      <c r="P263" s="135">
        <f t="array" aca="1" ref="P263" ca="1">MAX(IF((MONTH(DatesD)=$A263)*(OFFSET(DatesD,,INDEX(ColD1,MATCH($C263,Param,0))))&gt;0,OFFSET(DatesD,,INDEX(ColD1,MATCH($C263,Param,0)))))</f>
        <v>411.83047499999998</v>
      </c>
      <c r="Q263" s="48">
        <f t="shared" ref="Q263" ca="1" si="1773">SUMPRODUCT((MONTH(DatesD)=$A263)*(OFFSET(DatesD,,INDEX(ColD1,MATCH($C263,Param,0)))&gt;=INDEX(SeuilD1,MATCH($C263,Param,0))))</f>
        <v>5</v>
      </c>
      <c r="R263" s="32">
        <f t="shared" ref="R263" ca="1" si="1774">SUMPRODUCT((MONTH(DatesD)=$A263)*(OFFSET(DatesD,,INDEX(ColD2,MATCH($C263,Param,0)))&lt;&gt;0))</f>
        <v>5</v>
      </c>
      <c r="S263" s="134">
        <f t="shared" ref="S263" ca="1" si="1775">SUMPRODUCT((MONTH(DatesD)=$A263)*(OFFSET(DatesD,,INDEX(ColD2,MATCH($C263,Param,0)))))</f>
        <v>5.5548329360000004</v>
      </c>
      <c r="T263" s="134">
        <f t="shared" ca="1" si="1703"/>
        <v>1.1109665872000001</v>
      </c>
      <c r="U263" s="134">
        <f t="array" aca="1" ref="U263" ca="1">MIN(IF((MONTH(DatesD)=$A263)*(OFFSET(DatesD,,INDEX(ColD2,MATCH($C263,Param,0))))&gt;0,OFFSET(DatesD,,INDEX(ColD2,MATCH($C263,Param,0)))))</f>
        <v>0.69471919500000001</v>
      </c>
      <c r="V263" s="134">
        <f t="array" aca="1" ref="V263" ca="1">MAX(IF((MONTH(DatesD)=$A263)*(OFFSET(DatesD,,INDEX(ColD2,MATCH($C263,Param,0))))&gt;0,OFFSET(DatesD,,INDEX(ColD2,MATCH($C263,Param,0)))))</f>
        <v>2.0441529799999998</v>
      </c>
      <c r="W263" s="33">
        <f t="shared" ref="W263" ca="1" si="1776">SUMPRODUCT((MONTH(DatesD)=$A263)*(OFFSET(DatesD,,INDEX(ColD2,MATCH($C263,Param,0)))&gt;=INDEX(SeuilD2,MATCH($C263,Param,0))))</f>
        <v>1</v>
      </c>
      <c r="X263" s="750"/>
      <c r="Y263" s="751"/>
      <c r="Z263" s="751"/>
      <c r="AA263" s="751"/>
      <c r="AB263" s="751"/>
      <c r="AC263" s="751"/>
      <c r="AD263" s="752"/>
      <c r="AE263" s="808"/>
      <c r="AF263" s="751"/>
      <c r="AG263" s="751"/>
      <c r="AH263" s="751"/>
      <c r="AI263" s="768"/>
      <c r="AJ263" s="809"/>
      <c r="AK263" s="750"/>
      <c r="AL263" s="751"/>
      <c r="AM263" s="751"/>
      <c r="AN263" s="751"/>
      <c r="AO263" s="768"/>
      <c r="AP263" s="752"/>
      <c r="AQ263" s="85" t="e">
        <f t="shared" ca="1" si="1614"/>
        <v>#REF!</v>
      </c>
    </row>
    <row r="264" spans="1:43" outlineLevel="1" x14ac:dyDescent="0.25">
      <c r="A264" s="18">
        <f t="shared" si="1628"/>
        <v>10</v>
      </c>
      <c r="B264" s="252"/>
      <c r="C264" s="149" t="s">
        <v>47</v>
      </c>
      <c r="D264" s="807" t="e">
        <f t="shared" ref="D264:W264" ca="1" si="1777">SUM(D255:D256,D258:D263)</f>
        <v>#REF!</v>
      </c>
      <c r="E264" s="746" t="e">
        <f t="shared" ca="1" si="1777"/>
        <v>#REF!</v>
      </c>
      <c r="F264" s="746" t="e">
        <f t="shared" ca="1" si="1777"/>
        <v>#REF!</v>
      </c>
      <c r="G264" s="746" t="e">
        <f t="shared" ca="1" si="1777"/>
        <v>#REF!</v>
      </c>
      <c r="H264" s="746" t="e">
        <f t="shared" ca="1" si="1777"/>
        <v>#REF!</v>
      </c>
      <c r="I264" s="747" t="e">
        <f t="shared" ca="1" si="1777"/>
        <v>#REF!</v>
      </c>
      <c r="J264" s="748"/>
      <c r="K264" s="749"/>
      <c r="L264" s="758">
        <f t="shared" ca="1" si="1777"/>
        <v>35</v>
      </c>
      <c r="M264" s="746">
        <f t="shared" ca="1" si="1777"/>
        <v>3217.4417369980001</v>
      </c>
      <c r="N264" s="746">
        <f t="shared" ca="1" si="1777"/>
        <v>643.4883473996</v>
      </c>
      <c r="O264" s="746">
        <f t="shared" ca="1" si="1777"/>
        <v>504.67384792299998</v>
      </c>
      <c r="P264" s="746">
        <f t="shared" ca="1" si="1777"/>
        <v>897.37832677000006</v>
      </c>
      <c r="Q264" s="761">
        <f t="shared" ca="1" si="1777"/>
        <v>14</v>
      </c>
      <c r="R264" s="807">
        <f t="shared" ca="1" si="1777"/>
        <v>35</v>
      </c>
      <c r="S264" s="746">
        <f t="shared" ca="1" si="1777"/>
        <v>15.427448391000002</v>
      </c>
      <c r="T264" s="746">
        <f t="shared" ca="1" si="1777"/>
        <v>3.0854896782000001</v>
      </c>
      <c r="U264" s="746">
        <f t="shared" ca="1" si="1777"/>
        <v>2.04855703</v>
      </c>
      <c r="V264" s="746">
        <f t="shared" ca="1" si="1777"/>
        <v>5.0525463789999989</v>
      </c>
      <c r="W264" s="810">
        <f t="shared" ca="1" si="1777"/>
        <v>1</v>
      </c>
      <c r="X264" s="750"/>
      <c r="Y264" s="751"/>
      <c r="Z264" s="751"/>
      <c r="AA264" s="751"/>
      <c r="AB264" s="751"/>
      <c r="AC264" s="751"/>
      <c r="AD264" s="752"/>
      <c r="AE264" s="808"/>
      <c r="AF264" s="751"/>
      <c r="AG264" s="751"/>
      <c r="AH264" s="751"/>
      <c r="AI264" s="768"/>
      <c r="AJ264" s="809"/>
      <c r="AK264" s="750"/>
      <c r="AL264" s="751"/>
      <c r="AM264" s="751"/>
      <c r="AN264" s="751"/>
      <c r="AO264" s="768"/>
      <c r="AP264" s="752"/>
      <c r="AQ264" s="85" t="e">
        <f t="shared" ca="1" si="1614"/>
        <v>#REF!</v>
      </c>
    </row>
    <row r="265" spans="1:43" outlineLevel="1" x14ac:dyDescent="0.25">
      <c r="A265" s="18">
        <f t="shared" si="1628"/>
        <v>10</v>
      </c>
      <c r="B265" s="252"/>
      <c r="C265" s="770" t="s">
        <v>101</v>
      </c>
      <c r="D265" s="808"/>
      <c r="E265" s="751"/>
      <c r="F265" s="751"/>
      <c r="G265" s="751"/>
      <c r="H265" s="751"/>
      <c r="I265" s="771"/>
      <c r="J265" s="772"/>
      <c r="K265" s="800"/>
      <c r="L265" s="32">
        <f t="shared" ref="L265" ca="1" si="1778">SUMPRODUCT((MONTH(DatesD)=$A265)*(OFFSET(DatesD,,INDEX(ColD1,MATCH($C265,Param,0)))&lt;&gt;0))</f>
        <v>31</v>
      </c>
      <c r="M265" s="134">
        <f t="shared" ref="M265" ca="1" si="1779">SUMPRODUCT((MONTH(DatesD)=$A265)*(OFFSET(DatesD,,INDEX(ColD1,MATCH($C265,Param,0)))))</f>
        <v>1345059</v>
      </c>
      <c r="N265" s="134">
        <f t="shared" ref="N265" ca="1" si="1780">IF(L265=0,0,M265/L265)</f>
        <v>43389</v>
      </c>
      <c r="O265" s="134">
        <f t="array" aca="1" ref="O265" ca="1">MIN(IF((MONTH(DatesD)=$A265)*(OFFSET(DatesD,,INDEX(ColD1,MATCH($C265,Param,0))))&gt;0,OFFSET(DatesD,,INDEX(ColD1,MATCH($C265,Param,0)))))</f>
        <v>43374</v>
      </c>
      <c r="P265" s="134">
        <f t="array" aca="1" ref="P265" ca="1">MAX(IF((MONTH(DatesD)=$A265)*(OFFSET(DatesD,,INDEX(ColD1,MATCH($C265,Param,0))))&gt;0,OFFSET(DatesD,,INDEX(ColD1,MATCH($C265,Param,0)))))</f>
        <v>43404</v>
      </c>
      <c r="Q265" s="33">
        <f t="shared" ref="Q265" ca="1" si="1781">SUMPRODUCT((MONTH(DatesD)=$A265)*(OFFSET(DatesD,,INDEX(ColD1,MATCH($C265,Param,0)))&gt;=INDEX(SeuilD1,MATCH($C265,Param,0))))</f>
        <v>31</v>
      </c>
      <c r="R265" s="161">
        <f ca="1">SUMPRODUCT((MONTH(DatesD)=$A265)*(OFFSET(DatesD,,INDEX(ColD2,MATCH($C265,Param,0)))&lt;&gt;0))</f>
        <v>28</v>
      </c>
      <c r="S265" s="134">
        <f t="shared" ref="S265" ca="1" si="1782">SUMPRODUCT((MONTH(DatesD)=$A265)*(OFFSET(DatesD,,INDEX(ColD2,MATCH($C265,Param,0)))))</f>
        <v>2659.1427433215517</v>
      </c>
      <c r="T265" s="134">
        <f t="shared" ref="T265:T267" ca="1" si="1783">IF(R265=0,0,S265/R265)</f>
        <v>94.969383690055423</v>
      </c>
      <c r="U265" s="162">
        <f t="array" aca="1" ref="U265" ca="1">MIN(IF((MONTH(DatesD)=$A265)*(OFFSET(DatesD,,INDEX(ColD2,MATCH($C265,Param,0))))&gt;0,OFFSET(DatesD,,INDEX(ColD2,MATCH($C265,Param,0)))))</f>
        <v>88.63358259687287</v>
      </c>
      <c r="V265" s="134">
        <f t="array" aca="1" ref="V265" ca="1">MAX(IF((MONTH(DatesD)=$A265)*(OFFSET(DatesD,,INDEX(ColD2,MATCH($C265,Param,0))))&gt;0,OFFSET(DatesD,,INDEX(ColD2,MATCH($C265,Param,0)))))</f>
        <v>98.490740740740748</v>
      </c>
      <c r="W265" s="33">
        <f t="shared" ref="W265" ca="1" si="1784">SUMPRODUCT((MONTH(DatesD)=$A265)*(OFFSET(DatesD,,INDEX(ColD2,MATCH($C265,Param,0)))&gt;=INDEX(SeuilD2,MATCH($C265,Param,0))))</f>
        <v>0</v>
      </c>
      <c r="X265" s="750"/>
      <c r="Y265" s="751"/>
      <c r="Z265" s="751"/>
      <c r="AA265" s="751"/>
      <c r="AB265" s="751"/>
      <c r="AC265" s="751"/>
      <c r="AD265" s="752"/>
      <c r="AE265" s="161" t="e">
        <f ca="1">SUMPRODUCT((MONTH(DatesUF)=$A265)*(OFFSET(DatesUF,,INDEX(ColUF2,MATCH($C265,Param,0)))&lt;&gt;0))</f>
        <v>#REF!</v>
      </c>
      <c r="AF265" s="134" t="e">
        <f ca="1">SUMPRODUCT((MONTH(DatesUF)=$A265)*(OFFSET(DatesUF,,INDEX(ColUF2,MATCH($C265,Param,0)))))</f>
        <v>#REF!</v>
      </c>
      <c r="AG265" s="134" t="e">
        <f t="shared" ref="AG265:AG267" ca="1" si="1785">IF(AE265=0,0,AF265/AE265)</f>
        <v>#REF!</v>
      </c>
      <c r="AH265" s="134" t="e">
        <f t="array" aca="1" ref="AH265" ca="1">MIN(IF((MONTH(DatesUF)=$A265)*(OFFSET(DatesUF,,INDEX(ColUF2,MATCH($C265,Param,0))))&gt;0,OFFSET(DatesUF,,INDEX(ColUF2,MATCH($C265,Param,0)))))</f>
        <v>#REF!</v>
      </c>
      <c r="AI265" s="134" t="e">
        <f t="array" aca="1" ref="AI265" ca="1">MAX(IF((MONTH(DatesUF)=$A265)*(OFFSET(DatesUF,,INDEX(ColUF2,MATCH($C265,Param,0))))&gt;0,OFFSET(DatesUF,,INDEX(ColUF2,MATCH($C265,Param,0)))))</f>
        <v>#REF!</v>
      </c>
      <c r="AJ265" s="33" t="e">
        <f ca="1">SUMPRODUCT((MONTH(DatesUF)=$A265)*(OFFSET(DatesUF,,INDEX(ColUF2,MATCH($C265,Param,0)))&gt;=INDEX(SeuilUF2,MATCH($C265,Param,0))))</f>
        <v>#REF!</v>
      </c>
      <c r="AK265" s="750"/>
      <c r="AL265" s="751"/>
      <c r="AM265" s="751"/>
      <c r="AN265" s="751"/>
      <c r="AO265" s="768"/>
      <c r="AP265" s="752"/>
      <c r="AQ265" s="85"/>
    </row>
    <row r="266" spans="1:43" outlineLevel="1" x14ac:dyDescent="0.25">
      <c r="A266" s="18">
        <f t="shared" si="1628"/>
        <v>10</v>
      </c>
      <c r="B266" s="252"/>
      <c r="C266" s="773" t="s">
        <v>102</v>
      </c>
      <c r="D266" s="808"/>
      <c r="E266" s="751"/>
      <c r="F266" s="751"/>
      <c r="G266" s="751"/>
      <c r="H266" s="751"/>
      <c r="I266" s="771"/>
      <c r="J266" s="774"/>
      <c r="K266" s="801"/>
      <c r="L266" s="750"/>
      <c r="M266" s="751"/>
      <c r="N266" s="751"/>
      <c r="O266" s="751"/>
      <c r="P266" s="751"/>
      <c r="Q266" s="752"/>
      <c r="R266" s="811">
        <f t="shared" ref="R266" ca="1" si="1786">SUMPRODUCT((MONTH(DatesD)=$A266)*(OFFSET(DatesD,,INDEX(ColD2,MATCH($C266,Param,0)))&lt;&gt;0))</f>
        <v>28</v>
      </c>
      <c r="S266" s="746">
        <f t="shared" ref="S266" ca="1" si="1787">SUMPRODUCT((MONTH(DatesD)=$A266)*(OFFSET(DatesD,,INDEX(ColD2,MATCH($C266,Param,0)))))</f>
        <v>2792.8900111868902</v>
      </c>
      <c r="T266" s="746">
        <f t="shared" ca="1" si="1783"/>
        <v>99.746071828103226</v>
      </c>
      <c r="U266" s="775">
        <f t="array" aca="1" ref="U266" ca="1">MIN(IF((MONTH(DatesD)=$A266)*(OFFSET(DatesD,,INDEX(ColD2,MATCH($C266,Param,0))))&gt;0,OFFSET(DatesD,,INDEX(ColD2,MATCH($C266,Param,0)))))</f>
        <v>99.446082234290145</v>
      </c>
      <c r="V266" s="746">
        <f t="array" aca="1" ref="V266" ca="1">MAX(IF((MONTH(DatesD)=$A266)*(OFFSET(DatesD,,INDEX(ColD2,MATCH($C266,Param,0))))&gt;0,OFFSET(DatesD,,INDEX(ColD2,MATCH($C266,Param,0)))))</f>
        <v>99.910700997172199</v>
      </c>
      <c r="W266" s="810">
        <f t="shared" ref="W266" ca="1" si="1788">SUMPRODUCT((MONTH(DatesD)=$A266)*(OFFSET(DatesD,,INDEX(ColD2,MATCH($C266,Param,0)))&gt;=INDEX(SeuilD2,MATCH($C266,Param,0))))</f>
        <v>0</v>
      </c>
      <c r="X266" s="750"/>
      <c r="Y266" s="751"/>
      <c r="Z266" s="751"/>
      <c r="AA266" s="751"/>
      <c r="AB266" s="751"/>
      <c r="AC266" s="751"/>
      <c r="AD266" s="752"/>
      <c r="AE266" s="161" t="e">
        <f ca="1">SUMPRODUCT((MONTH(DatesUF)=$A266)*(OFFSET(DatesUF,,INDEX(ColUF2,MATCH($C266,Param,0)))&lt;&gt;0))</f>
        <v>#REF!</v>
      </c>
      <c r="AF266" s="134" t="e">
        <f ca="1">SUMPRODUCT((MONTH(DatesUF)=$A266)*(OFFSET(DatesUF,,INDEX(ColUF2,MATCH($C266,Param,0)))))</f>
        <v>#REF!</v>
      </c>
      <c r="AG266" s="134" t="e">
        <f t="shared" ca="1" si="1785"/>
        <v>#REF!</v>
      </c>
      <c r="AH266" s="134" t="e">
        <f t="array" aca="1" ref="AH266" ca="1">MIN(IF((MONTH(DatesUF)=$A266)*(OFFSET(DatesUF,,INDEX(ColUF2,MATCH($C266,Param,0))))&gt;0,OFFSET(DatesUF,,INDEX(ColUF2,MATCH($C266,Param,0)))))</f>
        <v>#REF!</v>
      </c>
      <c r="AI266" s="134" t="e">
        <f t="array" aca="1" ref="AI266" ca="1">MAX(IF((MONTH(DatesUF)=$A266)*(OFFSET(DatesUF,,INDEX(ColUF2,MATCH($C266,Param,0))))&gt;0,OFFSET(DatesUF,,INDEX(ColUF2,MATCH($C266,Param,0)))))</f>
        <v>#REF!</v>
      </c>
      <c r="AJ266" s="33" t="e">
        <f ca="1">SUMPRODUCT((MONTH(DatesUF)=$A266)*(OFFSET(DatesUF,,INDEX(ColUF2,MATCH($C266,Param,0)))&gt;=INDEX(SeuilUF2,MATCH($C266,Param,0))))</f>
        <v>#REF!</v>
      </c>
      <c r="AK266" s="750"/>
      <c r="AL266" s="751"/>
      <c r="AM266" s="751"/>
      <c r="AN266" s="751"/>
      <c r="AO266" s="768"/>
      <c r="AP266" s="752"/>
      <c r="AQ266" s="85"/>
    </row>
    <row r="267" spans="1:43" ht="15.75" outlineLevel="1" thickBot="1" x14ac:dyDescent="0.3">
      <c r="A267" s="18">
        <f t="shared" si="1628"/>
        <v>10</v>
      </c>
      <c r="B267" s="253"/>
      <c r="C267" s="156" t="s">
        <v>129</v>
      </c>
      <c r="D267" s="157"/>
      <c r="E267" s="158"/>
      <c r="F267" s="158"/>
      <c r="G267" s="158"/>
      <c r="H267" s="158"/>
      <c r="I267" s="776"/>
      <c r="J267" s="777"/>
      <c r="K267" s="802"/>
      <c r="L267" s="157"/>
      <c r="M267" s="158"/>
      <c r="N267" s="158"/>
      <c r="O267" s="158"/>
      <c r="P267" s="158"/>
      <c r="Q267" s="159"/>
      <c r="R267" s="812">
        <f t="shared" ref="R267" ca="1" si="1789">SUMPRODUCT((MONTH(DatesD)=$A267)*(OFFSET(DatesD,,INDEX(ColD2,MATCH($C267,Param,0)))&lt;&gt;0))</f>
        <v>28</v>
      </c>
      <c r="S267" s="813">
        <f t="shared" ref="S267" ca="1" si="1790">SUMPRODUCT((MONTH(DatesD)=$A267)*(OFFSET(DatesD,,INDEX(ColD2,MATCH($C267,Param,0)))))</f>
        <v>2789.9645480887257</v>
      </c>
      <c r="T267" s="813">
        <f t="shared" ca="1" si="1783"/>
        <v>99.64159100316877</v>
      </c>
      <c r="U267" s="814">
        <f t="array" aca="1" ref="U267" ca="1">MIN(IF((MONTH(DatesD)=$A267)*(OFFSET(DatesD,,INDEX(ColD2,MATCH($C267,Param,0))))&gt;0,OFFSET(DatesD,,INDEX(ColD2,MATCH($C267,Param,0)))))</f>
        <v>98.9023569023569</v>
      </c>
      <c r="V267" s="813">
        <f t="array" aca="1" ref="V267" ca="1">MAX(IF((MONTH(DatesD)=$A267)*(OFFSET(DatesD,,INDEX(ColD2,MATCH($C267,Param,0))))&gt;0,OFFSET(DatesD,,INDEX(ColD2,MATCH($C267,Param,0)))))</f>
        <v>99.866666666666674</v>
      </c>
      <c r="W267" s="815">
        <f t="shared" ref="W267" ca="1" si="1791">SUMPRODUCT((MONTH(DatesD)=$A267)*(OFFSET(DatesD,,INDEX(ColD2,MATCH($C267,Param,0)))&gt;=INDEX(SeuilD2,MATCH($C267,Param,0))))</f>
        <v>0</v>
      </c>
      <c r="X267" s="157"/>
      <c r="Y267" s="158"/>
      <c r="Z267" s="158"/>
      <c r="AA267" s="158"/>
      <c r="AB267" s="158"/>
      <c r="AC267" s="158"/>
      <c r="AD267" s="159"/>
      <c r="AE267" s="812" t="e">
        <f ca="1">SUMPRODUCT((MONTH(DatesUF)=$A267)*(OFFSET(DatesUF,,INDEX(ColUF2,MATCH($C267,Param,0)))&lt;&gt;0))</f>
        <v>#REF!</v>
      </c>
      <c r="AF267" s="813" t="e">
        <f ca="1">SUMPRODUCT((MONTH(DatesUF)=$A267)*(OFFSET(DatesUF,,INDEX(ColUF2,MATCH($C267,Param,0)))))</f>
        <v>#REF!</v>
      </c>
      <c r="AG267" s="813" t="e">
        <f t="shared" ca="1" si="1785"/>
        <v>#REF!</v>
      </c>
      <c r="AH267" s="813" t="e">
        <f t="array" aca="1" ref="AH267" ca="1">MIN(IF((MONTH(DatesUF)=$A267)*(OFFSET(DatesUF,,INDEX(ColUF2,MATCH($C267,Param,0))))&gt;0,OFFSET(DatesUF,,INDEX(ColUF2,MATCH($C267,Param,0)))))</f>
        <v>#REF!</v>
      </c>
      <c r="AI267" s="813" t="e">
        <f t="array" aca="1" ref="AI267" ca="1">MAX(IF((MONTH(DatesUF)=$A267)*(OFFSET(DatesUF,,INDEX(ColUF2,MATCH($C267,Param,0))))&gt;0,OFFSET(DatesUF,,INDEX(ColUF2,MATCH($C267,Param,0)))))</f>
        <v>#REF!</v>
      </c>
      <c r="AJ267" s="815" t="e">
        <f ca="1">SUMPRODUCT((MONTH(DatesUF)=$A267)*(OFFSET(DatesUF,,INDEX(ColUF2,MATCH($C267,Param,0)))&gt;=INDEX(SeuilUF2,MATCH($C267,Param,0))))</f>
        <v>#REF!</v>
      </c>
      <c r="AK267" s="157"/>
      <c r="AL267" s="158"/>
      <c r="AM267" s="158"/>
      <c r="AN267" s="158"/>
      <c r="AO267" s="158"/>
      <c r="AP267" s="159"/>
      <c r="AQ267" s="85"/>
    </row>
    <row r="268" spans="1:43" ht="15.75" thickBot="1" x14ac:dyDescent="0.3">
      <c r="B268" s="248">
        <f t="shared" ref="B268" si="1792">DATE($C$4,A243,1)</f>
        <v>43009</v>
      </c>
      <c r="C268" s="249"/>
      <c r="D268" s="803"/>
      <c r="E268" s="803"/>
      <c r="F268" s="805"/>
      <c r="G268" s="803"/>
      <c r="H268" s="803"/>
      <c r="I268" s="803"/>
      <c r="J268" s="803"/>
      <c r="K268" s="803"/>
      <c r="L268" s="249"/>
      <c r="M268" s="249"/>
      <c r="N268" s="249"/>
      <c r="O268" s="249"/>
      <c r="P268" s="249"/>
      <c r="Q268" s="249"/>
      <c r="R268" s="249"/>
      <c r="S268" s="249"/>
      <c r="T268" s="249"/>
      <c r="U268" s="249"/>
      <c r="V268" s="249"/>
      <c r="W268" s="249"/>
      <c r="X268" s="249"/>
      <c r="Y268" s="249"/>
      <c r="Z268" s="249"/>
      <c r="AA268" s="249"/>
      <c r="AB268" s="249"/>
      <c r="AC268" s="249"/>
      <c r="AD268" s="249"/>
      <c r="AE268" s="249"/>
      <c r="AF268" s="249"/>
      <c r="AG268" s="249"/>
      <c r="AH268" s="249"/>
      <c r="AI268" s="249"/>
      <c r="AJ268" s="249"/>
      <c r="AK268" s="249"/>
      <c r="AL268" s="249"/>
      <c r="AM268" s="249"/>
      <c r="AN268" s="249"/>
      <c r="AO268" s="249"/>
      <c r="AP268" s="250"/>
      <c r="AQ268" s="85">
        <f t="shared" ref="AQ268:AQ290" si="1793">SUM(D268+L268+R268+X268+AE268+AK268)</f>
        <v>0</v>
      </c>
    </row>
    <row r="269" spans="1:43" outlineLevel="1" x14ac:dyDescent="0.25">
      <c r="A269" s="18">
        <v>11</v>
      </c>
      <c r="B269" s="251">
        <f t="shared" ref="B269" si="1794">DATE($C$4,A269,1)</f>
        <v>43040</v>
      </c>
      <c r="C269" s="54" t="s">
        <v>2</v>
      </c>
      <c r="D269" s="30" t="e">
        <f t="shared" ref="D269" ca="1" si="1795">SUMPRODUCT((MONTH(DatesS)=$A269)*(OFFSET(DatesS,,INDEX(ColS,MATCH($C269,Param,0)))&lt;&gt;0))</f>
        <v>#REF!</v>
      </c>
      <c r="E269" s="133" t="e">
        <f t="shared" ref="E269" ca="1" si="1796">SUMPRODUCT((MONTH(DatesS)=$A269)*(OFFSET(DatesS,,INDEX(ColS,MATCH($C269,Param,0)))))</f>
        <v>#REF!</v>
      </c>
      <c r="F269" s="133" t="e">
        <f t="shared" ref="F269:F289" ca="1" si="1797">IF(D269=0,0,E269/D269)</f>
        <v>#REF!</v>
      </c>
      <c r="G269" s="133" t="e">
        <f t="array" aca="1" ref="G269" ca="1">MIN(IF((MONTH(DatesS)=$A269)*(OFFSET(DatesS,,INDEX(ColS,MATCH($C269,Param,0))))&gt;0,OFFSET(DatesS,,INDEX(ColS,MATCH($C269,Param,0)))))</f>
        <v>#REF!</v>
      </c>
      <c r="H269" s="133" t="e">
        <f t="array" aca="1" ref="H269" ca="1">MAX(IF((MONTH(DatesS)=$A269)*(OFFSET(DatesS,,INDEX(ColS,MATCH($C269,Param,0))))&gt;0,OFFSET(DatesS,,INDEX(ColS,MATCH($C269,Param,0)))))</f>
        <v>#REF!</v>
      </c>
      <c r="I269" s="798" t="e">
        <f t="shared" ref="I269" ca="1" si="1798">SUMPRODUCT((MONTH(DatesS)=$A269)*(OFFSET(DatesS,,INDEX(ColS,MATCH($C269,Param,0)))&gt;=INDEX(SeuilS,MATCH($C269,Param,0))))</f>
        <v>#REF!</v>
      </c>
      <c r="J269" s="806"/>
      <c r="K269" s="799"/>
      <c r="L269" s="32">
        <f t="shared" ref="L269" ca="1" si="1799">SUMPRODUCT((MONTH(DatesD)=$A269)*(OFFSET(DatesD,,INDEX(ColD1,MATCH($C269,Param,0)))&lt;&gt;0))</f>
        <v>23</v>
      </c>
      <c r="M269" s="134">
        <f t="shared" ref="M269" ca="1" si="1800">SUMPRODUCT((MONTH(DatesD)=$A269)*(OFFSET(DatesD,,INDEX(ColD1,MATCH($C269,Param,0)))))</f>
        <v>17717</v>
      </c>
      <c r="N269" s="134">
        <f t="shared" ref="N269:N276" ca="1" si="1801">IF(L269=0,0,M269/L269)</f>
        <v>770.304347826087</v>
      </c>
      <c r="O269" s="134">
        <f t="array" aca="1" ref="O269" ca="1">MIN(IF((MONTH(DatesD)=$A269)*(OFFSET(DatesD,,INDEX(ColD1,MATCH($C269,Param,0))))&gt;0,OFFSET(DatesD,,INDEX(ColD1,MATCH($C269,Param,0)))))</f>
        <v>136</v>
      </c>
      <c r="P269" s="134">
        <f t="array" aca="1" ref="P269" ca="1">MAX(IF((MONTH(DatesD)=$A269)*(OFFSET(DatesD,,INDEX(ColD1,MATCH($C269,Param,0))))&gt;0,OFFSET(DatesD,,INDEX(ColD1,MATCH($C269,Param,0)))))</f>
        <v>1037</v>
      </c>
      <c r="Q269" s="33">
        <f t="shared" ref="Q269" ca="1" si="1802">SUMPRODUCT((MONTH(DatesD)=$A269)*(OFFSET(DatesD,,INDEX(ColD1,MATCH($C269,Param,0)))&gt;=INDEX(SeuilD1,MATCH($C269,Param,0))))</f>
        <v>1</v>
      </c>
      <c r="R269" s="30">
        <f ca="1">SUMPRODUCT((MONTH(DatesD)=$A269)*(OFFSET(DatesD,,INDEX(ColD2,MATCH($C269,Param,0)))&lt;&gt;0))</f>
        <v>23</v>
      </c>
      <c r="S269" s="133">
        <f ca="1">SUMPRODUCT((MONTH(DatesD)=$A269)*(OFFSET(DatesD,,INDEX(ColD2,MATCH($C269,Param,0)))))</f>
        <v>17717</v>
      </c>
      <c r="T269" s="133">
        <f t="shared" ref="T269:T271" ca="1" si="1803">IF(R269=0,0,S269/R269)</f>
        <v>770.304347826087</v>
      </c>
      <c r="U269" s="133">
        <f t="array" aca="1" ref="U269" ca="1">MIN(IF((MONTH(DatesD)=$A269)*(OFFSET(DatesD,,INDEX(ColD2,MATCH($C269,Param,0))))&gt;0,OFFSET(DatesD,,INDEX(ColD2,MATCH($C269,Param,0)))))</f>
        <v>136</v>
      </c>
      <c r="V269" s="133">
        <f t="array" aca="1" ref="V269" ca="1">MAX(IF((MONTH(DatesD)=$A269)*(OFFSET(DatesD,,INDEX(ColD2,MATCH($C269,Param,0))))&gt;0,OFFSET(DatesD,,INDEX(ColD2,MATCH($C269,Param,0)))))</f>
        <v>1037</v>
      </c>
      <c r="W269" s="31">
        <f ca="1">SUMPRODUCT((MONTH(DatesD)=$A269)*(OFFSET(DatesD,,INDEX(ColD2,MATCH($C269,Param,0)))&gt;=INDEX(SeuilD2,MATCH($C269,Param,0))))</f>
        <v>0</v>
      </c>
      <c r="X269" s="30" t="e">
        <f ca="1">SUMPRODUCT((MONTH(DatesUF)=$A269)*(OFFSET(DatesUF,,INDEX(ColUF1,MATCH($C269,Param,0)))&lt;&gt;0))</f>
        <v>#REF!</v>
      </c>
      <c r="Y269" s="133" t="e">
        <f ca="1">SUMPRODUCT((MONTH(DatesUF)=$A269)*(OFFSET(DatesUF,,INDEX(ColUF1,MATCH($C269,Param,0)))))</f>
        <v>#REF!</v>
      </c>
      <c r="Z269" s="133"/>
      <c r="AA269" s="133" t="e">
        <f t="shared" ref="AA269" ca="1" si="1804">IF(X269=0,0,Y269/X269)</f>
        <v>#REF!</v>
      </c>
      <c r="AB269" s="133" t="e">
        <f t="array" aca="1" ref="AB269" ca="1">MIN(IF((MONTH(DatesUF)=$A269)*(OFFSET(DatesUF,,INDEX(ColUF1,MATCH($C269,Param,0))))&gt;0,OFFSET(DatesUF,,INDEX(ColUF1,MATCH($C269,Param,0)))))</f>
        <v>#REF!</v>
      </c>
      <c r="AC269" s="133" t="e">
        <f t="array" aca="1" ref="AC269" ca="1">MAX(IF((MONTH(DatesUF)=$A269)*(OFFSET(DatesUF,,INDEX(ColUF1,MATCH($C269,Param,0))))&gt;0,OFFSET(DatesUF,,INDEX(ColUF1,MATCH($C269,Param,0)))))</f>
        <v>#REF!</v>
      </c>
      <c r="AD269" s="31" t="e">
        <f ca="1">SUMPRODUCT((MONTH(DatesUF)=$A269)*(OFFSET(DatesUF,,INDEX(ColUF1,MATCH($C269,Param,0)))&gt;=INDEX(SeuilUF1,MATCH($C269,Param,0))))</f>
        <v>#REF!</v>
      </c>
      <c r="AE269" s="30" t="e">
        <f ca="1">SUMPRODUCT((MONTH(DatesUF)=$A269)*(OFFSET(DatesUF,,INDEX(ColUF2,MATCH($C269,Param,0)))&lt;&gt;0))</f>
        <v>#REF!</v>
      </c>
      <c r="AF269" s="133" t="e">
        <f ca="1">SUMPRODUCT((MONTH(DatesUF)=$A269)*(OFFSET(DatesUF,,INDEX(ColUF2,MATCH($C269,Param,0)))))</f>
        <v>#REF!</v>
      </c>
      <c r="AG269" s="133" t="e">
        <f t="shared" ref="AG269" ca="1" si="1805">IF(AE269=0,0,AF269/AE269)</f>
        <v>#REF!</v>
      </c>
      <c r="AH269" s="133" t="e">
        <f t="array" aca="1" ref="AH269" ca="1">MIN(IF((MONTH(DatesUF)=$A269)*(OFFSET(DatesUF,,INDEX(ColUF2,MATCH($C269,Param,0))))&gt;0,OFFSET(DatesUF,,INDEX(ColUF2,MATCH($C269,Param,0)))))</f>
        <v>#REF!</v>
      </c>
      <c r="AI269" s="133" t="e">
        <f t="array" aca="1" ref="AI269" ca="1">MAX(IF((MONTH(DatesUF)=$A269)*(OFFSET(DatesUF,,INDEX(ColUF2,MATCH($C269,Param,0))))&gt;0,OFFSET(DatesUF,,INDEX(ColUF2,MATCH($C269,Param,0)))))</f>
        <v>#REF!</v>
      </c>
      <c r="AJ269" s="31" t="e">
        <f ca="1">SUMPRODUCT((MONTH(DatesUF)=$A269)*(OFFSET(DatesUF,,INDEX(ColUF2,MATCH($C269,Param,0)))&gt;=INDEX(SeuilUF2,MATCH($C269,Param,0))))</f>
        <v>#REF!</v>
      </c>
      <c r="AK269" s="30" t="e">
        <f ca="1">SUMPRODUCT((MONTH(DatesSH)=$A269)*(OFFSET(DatesSH,,INDEX(ColSH,MATCH($C269,Param,0)))&lt;&gt;0))</f>
        <v>#REF!</v>
      </c>
      <c r="AL269" s="133" t="e">
        <f ca="1">SUMPRODUCT((MONTH(DatesSH)=$A269)*(OFFSET(DatesSH,,INDEX(ColSH,MATCH($C269,Param,0)))))</f>
        <v>#REF!</v>
      </c>
      <c r="AM269" s="133" t="e">
        <f t="shared" ref="AM269" ca="1" si="1806">IF(AK269=0,0,AL269/AK269)</f>
        <v>#REF!</v>
      </c>
      <c r="AN269" s="133" t="e">
        <f t="array" aca="1" ref="AN269" ca="1">MIN(IF((MONTH(DatesSH)=$A269)*(OFFSET(DatesSH,,INDEX(ColSH,MATCH($C269,Param,0))))&gt;0,OFFSET(DatesSH,,INDEX(ColSH,MATCH($C269,Param,0)))))</f>
        <v>#REF!</v>
      </c>
      <c r="AO269" s="160" t="e">
        <f t="array" aca="1" ref="AO269" ca="1">MAX(IF((MONTH(DatesSH)=$A269)*(OFFSET(DatesSH,,INDEX(ColSH,MATCH($C269,Param,0))))&gt;0,OFFSET(DatesSH,,INDEX(ColSH,MATCH($C269,Param,0)))))</f>
        <v>#REF!</v>
      </c>
      <c r="AP269" s="31" t="e">
        <f ca="1">SUMPRODUCT((MONTH(DatesSH)=$A269)*(OFFSET(DatesSH,,INDEX(ColSH,MATCH($C269,Param,0)))&gt;=INDEX(SeuilSH,MATCH($C269,Param,0))))</f>
        <v>#REF!</v>
      </c>
      <c r="AQ269" s="85" t="e">
        <f t="shared" ca="1" si="1793"/>
        <v>#REF!</v>
      </c>
    </row>
    <row r="270" spans="1:43" outlineLevel="1" x14ac:dyDescent="0.25">
      <c r="A270" s="18">
        <f t="shared" ref="A270:A293" si="1807">A269</f>
        <v>11</v>
      </c>
      <c r="B270" s="252"/>
      <c r="C270" s="55" t="s">
        <v>1</v>
      </c>
      <c r="D270" s="32" t="e">
        <f t="shared" ref="D270:D271" ca="1" si="1808">SUMPRODUCT((MONTH(DatesS)=$A270)*(OFFSET(DatesS,,INDEX(ColS,MATCH($C270,Param,0)))&lt;&gt;0))</f>
        <v>#REF!</v>
      </c>
      <c r="E270" s="134" t="e">
        <f t="shared" ref="E270" ca="1" si="1809">SUMPRODUCT((MONTH(DatesS)=$A270)*(OFFSET(DatesS,,INDEX(ColS,MATCH($C270,Param,0)))))</f>
        <v>#REF!</v>
      </c>
      <c r="F270" s="134" t="e">
        <f t="shared" ca="1" si="1797"/>
        <v>#REF!</v>
      </c>
      <c r="G270" s="134" t="e">
        <f t="array" aca="1" ref="G270" ca="1">MIN(IF((MONTH(DatesS)=$A270)*(OFFSET(DatesS,,INDEX(ColS,MATCH($C270,Param,0))))&gt;0,OFFSET(DatesS,,INDEX(ColS,MATCH($C270,Param,0)))))</f>
        <v>#REF!</v>
      </c>
      <c r="H270" s="134" t="e">
        <f t="array" aca="1" ref="H270" ca="1">MAX(IF((MONTH(DatesS)=$A270)*(OFFSET(DatesS,,INDEX(ColS,MATCH($C270,Param,0))))&gt;0,OFFSET(DatesS,,INDEX(ColS,MATCH($C270,Param,0)))))</f>
        <v>#REF!</v>
      </c>
      <c r="I270" s="759"/>
      <c r="J270" s="804"/>
      <c r="K270" s="760"/>
      <c r="L270" s="32">
        <f t="shared" ref="L270" ca="1" si="1810">SUMPRODUCT((MONTH(DatesD)=$A270)*(OFFSET(DatesD,,INDEX(ColD1,MATCH($C270,Param,0)))&lt;&gt;0))</f>
        <v>26</v>
      </c>
      <c r="M270" s="134">
        <f t="shared" ref="M270" ca="1" si="1811">SUMPRODUCT((MONTH(DatesD)=$A270)*(OFFSET(DatesD,,INDEX(ColD1,MATCH($C270,Param,0)))))</f>
        <v>210.08</v>
      </c>
      <c r="N270" s="134">
        <f t="shared" ca="1" si="1801"/>
        <v>8.08</v>
      </c>
      <c r="O270" s="134">
        <f t="array" aca="1" ref="O270" ca="1">MIN(IF((MONTH(DatesD)=$A270)*(OFFSET(DatesD,,INDEX(ColD1,MATCH($C270,Param,0))))&gt;0,OFFSET(DatesD,,INDEX(ColD1,MATCH($C270,Param,0)))))</f>
        <v>7.24</v>
      </c>
      <c r="P270" s="134">
        <f t="array" aca="1" ref="P270" ca="1">MAX(IF((MONTH(DatesD)=$A270)*(OFFSET(DatesD,,INDEX(ColD1,MATCH($C270,Param,0))))&gt;0,OFFSET(DatesD,,INDEX(ColD1,MATCH($C270,Param,0)))))</f>
        <v>8.9</v>
      </c>
      <c r="Q270" s="33">
        <f t="shared" ref="Q270" ca="1" si="1812">SUMPRODUCT((MONTH(DatesD)=$A270)*(OFFSET(DatesD,,INDEX(ColD1,MATCH($C270,Param,0)))&gt;=INDEX(SeuilD1,MATCH($C270,Param,0))))</f>
        <v>0</v>
      </c>
      <c r="R270" s="32">
        <f ca="1">SUMPRODUCT((MONTH(DatesD)=$A270)*(OFFSET(DatesD,,INDEX(ColD2,MATCH($C270,Param,0)))&lt;&gt;0))</f>
        <v>26</v>
      </c>
      <c r="S270" s="134">
        <f ca="1">SUMPRODUCT((MONTH(DatesD)=$A270)*(OFFSET(DatesD,,INDEX(ColD2,MATCH($C270,Param,0)))))</f>
        <v>236.12</v>
      </c>
      <c r="T270" s="134">
        <f t="shared" ca="1" si="1803"/>
        <v>9.0815384615384609</v>
      </c>
      <c r="U270" s="134">
        <f t="array" aca="1" ref="U270" ca="1">MIN(IF((MONTH(DatesD)=$A270)*(OFFSET(DatesD,,INDEX(ColD2,MATCH($C270,Param,0))))&gt;0,OFFSET(DatesD,,INDEX(ColD2,MATCH($C270,Param,0)))))</f>
        <v>8.6999999999999993</v>
      </c>
      <c r="V270" s="134">
        <f t="array" aca="1" ref="V270" ca="1">MAX(IF((MONTH(DatesD)=$A270)*(OFFSET(DatesD,,INDEX(ColD2,MATCH($C270,Param,0))))&gt;0,OFFSET(DatesD,,INDEX(ColD2,MATCH($C270,Param,0)))))</f>
        <v>10.75</v>
      </c>
      <c r="W270" s="33">
        <f ca="1">SUMPRODUCT((MONTH(DatesD)=$A270)*(OFFSET(DatesD,,INDEX(ColD2,MATCH($C270,Param,0)))&gt;=INDEX(SeuilD2,MATCH($C270,Param,0))))</f>
        <v>0</v>
      </c>
      <c r="X270" s="750"/>
      <c r="Y270" s="751"/>
      <c r="Z270" s="751"/>
      <c r="AA270" s="751"/>
      <c r="AB270" s="751"/>
      <c r="AC270" s="751"/>
      <c r="AD270" s="752"/>
      <c r="AE270" s="753"/>
      <c r="AF270" s="754"/>
      <c r="AG270" s="754"/>
      <c r="AH270" s="754"/>
      <c r="AI270" s="754"/>
      <c r="AJ270" s="755"/>
      <c r="AK270" s="750"/>
      <c r="AL270" s="754"/>
      <c r="AM270" s="754"/>
      <c r="AN270" s="754"/>
      <c r="AO270" s="756"/>
      <c r="AP270" s="755"/>
      <c r="AQ270" s="85" t="e">
        <f t="shared" ca="1" si="1793"/>
        <v>#REF!</v>
      </c>
    </row>
    <row r="271" spans="1:43" outlineLevel="1" x14ac:dyDescent="0.25">
      <c r="A271" s="18">
        <f t="shared" si="1807"/>
        <v>11</v>
      </c>
      <c r="B271" s="252"/>
      <c r="C271" s="757" t="s">
        <v>35</v>
      </c>
      <c r="D271" s="32" t="e">
        <f t="shared" ca="1" si="1808"/>
        <v>#REF!</v>
      </c>
      <c r="E271" s="134" t="e">
        <f t="shared" ref="E271" ca="1" si="1813">SUMPRODUCT((MONTH(DatesS)=$A271)*(OFFSET(DatesS,,INDEX(ColS,MATCH($C271,Param,0)))))</f>
        <v>#REF!</v>
      </c>
      <c r="F271" s="134" t="e">
        <f t="shared" ca="1" si="1797"/>
        <v>#REF!</v>
      </c>
      <c r="G271" s="134" t="e">
        <f t="array" aca="1" ref="G271" ca="1">MIN(IF((MONTH(DatesS)=$A271)*(OFFSET(DatesS,,INDEX(ColS,MATCH($C271,Param,0))))&gt;0,OFFSET(DatesS,,INDEX(ColS,MATCH($C271,Param,0)))))</f>
        <v>#REF!</v>
      </c>
      <c r="H271" s="134" t="e">
        <f t="array" aca="1" ref="H271" ca="1">MAX(IF((MONTH(DatesS)=$A271)*(OFFSET(DatesS,,INDEX(ColS,MATCH($C271,Param,0))))&gt;0,OFFSET(DatesS,,INDEX(ColS,MATCH($C271,Param,0)))))</f>
        <v>#REF!</v>
      </c>
      <c r="I271" s="759" t="e">
        <f t="shared" ref="I271" ca="1" si="1814">SUMPRODUCT((MONTH(DatesS)=$A271)*(OFFSET(DatesS,,INDEX(ColS,MATCH($C271,Param,0)))&gt;=INDEX(SeuilS,MATCH($C271,Param,0))))</f>
        <v>#REF!</v>
      </c>
      <c r="J271" s="804"/>
      <c r="K271" s="760"/>
      <c r="L271" s="32">
        <f t="shared" ref="L271" ca="1" si="1815">SUMPRODUCT((MONTH(DatesD)=$A271)*(OFFSET(DatesD,,INDEX(ColD1,MATCH($C271,Param,0)))&lt;&gt;0))</f>
        <v>26</v>
      </c>
      <c r="M271" s="134">
        <f t="shared" ref="M271" ca="1" si="1816">SUMPRODUCT((MONTH(DatesD)=$A271)*(OFFSET(DatesD,,INDEX(ColD1,MATCH($C271,Param,0)))))</f>
        <v>208095</v>
      </c>
      <c r="N271" s="134">
        <f t="shared" ca="1" si="1801"/>
        <v>8003.6538461538457</v>
      </c>
      <c r="O271" s="134">
        <f t="array" aca="1" ref="O271" ca="1">MIN(IF((MONTH(DatesD)=$A271)*(OFFSET(DatesD,,INDEX(ColD1,MATCH($C271,Param,0))))&gt;0,OFFSET(DatesD,,INDEX(ColD1,MATCH($C271,Param,0)))))</f>
        <v>1279</v>
      </c>
      <c r="P271" s="134">
        <f t="array" aca="1" ref="P271" ca="1">MAX(IF((MONTH(DatesD)=$A271)*(OFFSET(DatesD,,INDEX(ColD1,MATCH($C271,Param,0))))&gt;0,OFFSET(DatesD,,INDEX(ColD1,MATCH($C271,Param,0)))))</f>
        <v>23800</v>
      </c>
      <c r="Q271" s="33">
        <f t="shared" ref="Q271" ca="1" si="1817">SUMPRODUCT((MONTH(DatesD)=$A271)*(OFFSET(DatesD,,INDEX(ColD1,MATCH($C271,Param,0)))&gt;=INDEX(SeuilD1,MATCH($C271,Param,0))))</f>
        <v>17</v>
      </c>
      <c r="R271" s="32">
        <f ca="1">SUMPRODUCT((MONTH(DatesD)=$A271)*(OFFSET(DatesD,,INDEX(ColD2,MATCH($C271,Param,0)))&lt;&gt;0))</f>
        <v>26</v>
      </c>
      <c r="S271" s="134">
        <f ca="1">SUMPRODUCT((MONTH(DatesD)=$A271)*(OFFSET(DatesD,,INDEX(ColD2,MATCH($C271,Param,0)))))</f>
        <v>16973</v>
      </c>
      <c r="T271" s="134">
        <f t="shared" ca="1" si="1803"/>
        <v>652.80769230769226</v>
      </c>
      <c r="U271" s="134">
        <f t="array" aca="1" ref="U271" ca="1">MIN(IF((MONTH(DatesD)=$A271)*(OFFSET(DatesD,,INDEX(ColD2,MATCH($C271,Param,0))))&gt;0,OFFSET(DatesD,,INDEX(ColD2,MATCH($C271,Param,0)))))</f>
        <v>353</v>
      </c>
      <c r="V271" s="134">
        <f t="array" aca="1" ref="V271" ca="1">MAX(IF((MONTH(DatesD)=$A271)*(OFFSET(DatesD,,INDEX(ColD2,MATCH($C271,Param,0))))&gt;0,OFFSET(DatesD,,INDEX(ColD2,MATCH($C271,Param,0)))))</f>
        <v>1111</v>
      </c>
      <c r="W271" s="33">
        <f ca="1">SUMPRODUCT((MONTH(DatesD)=$A271)*(OFFSET(DatesD,,INDEX(ColD2,MATCH($C271,Param,0)))&gt;=INDEX(SeuilD2,MATCH($C271,Param,0))))</f>
        <v>0</v>
      </c>
      <c r="X271" s="32" t="e">
        <f ca="1">SUMPRODUCT((MONTH(DatesUF)=$A271)*(OFFSET(DatesUF,,INDEX(ColUF1,MATCH($C271,Param,0)))&lt;&gt;0))</f>
        <v>#REF!</v>
      </c>
      <c r="Y271" s="134" t="e">
        <f ca="1">SUMPRODUCT((MONTH(DatesUF)=$A271)*(OFFSET(DatesUF,,INDEX(ColUF1,MATCH($C271,Param,0)))))</f>
        <v>#REF!</v>
      </c>
      <c r="Z271" s="134"/>
      <c r="AA271" s="134" t="e">
        <f t="shared" ref="AA271" ca="1" si="1818">IF(X271=0,0,Y271/X271)</f>
        <v>#REF!</v>
      </c>
      <c r="AB271" s="134" t="e">
        <f t="array" aca="1" ref="AB271" ca="1">MIN(IF((MONTH(DatesUF)=$A271)*(OFFSET(DatesUF,,INDEX(ColUF1,MATCH($C271,Param,0))))&gt;0,OFFSET(DatesUF,,INDEX(ColUF1,MATCH($C271,Param,0)))))</f>
        <v>#REF!</v>
      </c>
      <c r="AC271" s="134" t="e">
        <f t="array" aca="1" ref="AC271" ca="1">MAX(IF((MONTH(DatesUF)=$A271)*(OFFSET(DatesUF,,INDEX(ColUF1,MATCH($C271,Param,0))))&gt;0,OFFSET(DatesUF,,INDEX(ColUF1,MATCH($C271,Param,0)))))</f>
        <v>#REF!</v>
      </c>
      <c r="AD271" s="33" t="e">
        <f ca="1">SUMPRODUCT((MONTH(DatesUF)=$A271)*(OFFSET(DatesUF,,INDEX(ColUF1,MATCH($C271,Param,0)))&gt;=INDEX(SeuilUF1,MATCH($C271,Param,0))))</f>
        <v>#REF!</v>
      </c>
      <c r="AE271" s="807" t="e">
        <f ca="1">SUMPRODUCT((MONTH(DatesUF)=$A271)*(OFFSET(DatesUF,,INDEX(ColUF2,MATCH($C271,Param,0)))&lt;&gt;0))</f>
        <v>#REF!</v>
      </c>
      <c r="AF271" s="746" t="e">
        <f ca="1">SUMPRODUCT((MONTH(DatesUF)=$A271)*(OFFSET(DatesUF,,INDEX(ColUF2,MATCH($C271,Param,0)))))</f>
        <v>#REF!</v>
      </c>
      <c r="AG271" s="746" t="e">
        <f t="shared" ref="AG271" ca="1" si="1819">IF(AE271=0,0,AF271/AE271)</f>
        <v>#REF!</v>
      </c>
      <c r="AH271" s="746" t="e">
        <f t="array" aca="1" ref="AH271" ca="1">MIN(IF((MONTH(DatesUF)=$A271)*(OFFSET(DatesUF,,INDEX(ColUF2,MATCH($C271,Param,0))))&gt;0,OFFSET(DatesUF,,INDEX(ColUF2,MATCH($C271,Param,0)))))</f>
        <v>#REF!</v>
      </c>
      <c r="AI271" s="746" t="e">
        <f t="array" aca="1" ref="AI271" ca="1">MAX(IF((MONTH(DatesUF)=$A271)*(OFFSET(DatesUF,,INDEX(ColUF2,MATCH($C271,Param,0))))&gt;0,OFFSET(DatesUF,,INDEX(ColUF2,MATCH($C271,Param,0)))))</f>
        <v>#REF!</v>
      </c>
      <c r="AJ271" s="810" t="e">
        <f ca="1">SUMPRODUCT((MONTH(DatesUF)=$A271)*(OFFSET(DatesUF,,INDEX(ColUF2,MATCH($C271,Param,0)))&gt;=INDEX(SeuilUF2,MATCH($C271,Param,0))))</f>
        <v>#REF!</v>
      </c>
      <c r="AK271" s="32" t="e">
        <f ca="1">SUMPRODUCT((MONTH(DatesSH)=$A271)*(OFFSET(DatesSH,,INDEX(ColSH,MATCH($C271,Param,0)))&lt;&gt;0))</f>
        <v>#REF!</v>
      </c>
      <c r="AL271" s="746" t="e">
        <f ca="1">SUMPRODUCT((MONTH(DatesSH)=$A271)*(OFFSET(DatesSH,,INDEX(ColSH,MATCH($C271,Param,0)))))</f>
        <v>#REF!</v>
      </c>
      <c r="AM271" s="746" t="e">
        <f t="shared" ref="AM271" ca="1" si="1820">IF(AK271=0,0,AL271/AK271)</f>
        <v>#REF!</v>
      </c>
      <c r="AN271" s="746" t="e">
        <f t="array" aca="1" ref="AN271" ca="1">MIN(IF((MONTH(DatesSH)=$A271)*(OFFSET(DatesSH,,INDEX(ColSH,MATCH($C271,Param,0))))&gt;0,OFFSET(DatesSH,,INDEX(ColSH,MATCH($C271,Param,0)))))</f>
        <v>#REF!</v>
      </c>
      <c r="AO271" s="762" t="e">
        <f t="array" aca="1" ref="AO271" ca="1">MAX(IF((MONTH(DatesSH)=$A271)*(OFFSET(DatesSH,,INDEX(ColSH,MATCH($C271,Param,0))))&gt;0,OFFSET(DatesSH,,INDEX(ColSH,MATCH($C271,Param,0)))))</f>
        <v>#REF!</v>
      </c>
      <c r="AP271" s="761" t="e">
        <f ca="1">SUMPRODUCT((MONTH(DatesSH)=$A271)*(OFFSET(DatesSH,,INDEX(ColSH,MATCH($C271,Param,0)))&gt;=INDEX(SeuilSH,MATCH($C271,Param,0))))</f>
        <v>#REF!</v>
      </c>
      <c r="AQ271" s="85" t="e">
        <f t="shared" ca="1" si="1793"/>
        <v>#REF!</v>
      </c>
    </row>
    <row r="272" spans="1:43" outlineLevel="1" x14ac:dyDescent="0.25">
      <c r="A272" s="18">
        <f t="shared" si="1807"/>
        <v>11</v>
      </c>
      <c r="B272" s="252"/>
      <c r="C272" s="763" t="s">
        <v>45</v>
      </c>
      <c r="D272" s="32" t="e">
        <f t="shared" ref="D272" ca="1" si="1821">SUMPRODUCT((MONTH(DatesS)=$A272)*(OFFSET(DatesS,,INDEX(ColS,MATCH($C272,Param,0)))&lt;&gt;0))</f>
        <v>#REF!</v>
      </c>
      <c r="E272" s="134" t="e">
        <f t="shared" ref="E272:E273" ca="1" si="1822">SUMPRODUCT((MONTH(DatesS)=$A272)*(OFFSET(DatesS,,INDEX(ColS,MATCH($C272,Param,0)))))</f>
        <v>#REF!</v>
      </c>
      <c r="F272" s="134" t="e">
        <f t="shared" ca="1" si="1797"/>
        <v>#REF!</v>
      </c>
      <c r="G272" s="134" t="e">
        <f t="array" aca="1" ref="G272" ca="1">MIN(IF((MONTH(DatesS)=$A272)*(OFFSET(DatesS,,INDEX(ColS,MATCH($C272,Param,0))))&gt;0,OFFSET(DatesS,,INDEX(ColS,MATCH($C272,Param,0)))))</f>
        <v>#REF!</v>
      </c>
      <c r="H272" s="134" t="e">
        <f t="array" aca="1" ref="H272" ca="1">MAX(IF((MONTH(DatesS)=$A272)*(OFFSET(DatesS,,INDEX(ColS,MATCH($C272,Param,0))))&gt;0,OFFSET(DatesS,,INDEX(ColS,MATCH($C272,Param,0)))))</f>
        <v>#REF!</v>
      </c>
      <c r="I272" s="759" t="e">
        <f t="shared" ref="I272:K273" ca="1" si="1823">SUMPRODUCT((MONTH(DatesS)=$A272)*(OFFSET(DatesS,,INDEX(ColS,MATCH($C272,Param,0)))&gt;=INDEX(SeuilS,MATCH($C272,Param,0))))</f>
        <v>#REF!</v>
      </c>
      <c r="J272" s="804"/>
      <c r="K272" s="760"/>
      <c r="L272" s="32">
        <f t="shared" ref="L272" ca="1" si="1824">SUMPRODUCT((MONTH(DatesD)=$A272)*(OFFSET(DatesD,,INDEX(ColD1,MATCH($C272,Param,0)))&lt;&gt;0))</f>
        <v>26</v>
      </c>
      <c r="M272" s="134">
        <f t="shared" ref="M272" ca="1" si="1825">SUMPRODUCT((MONTH(DatesD)=$A272)*(OFFSET(DatesD,,INDEX(ColD1,MATCH($C272,Param,0)))))</f>
        <v>24759</v>
      </c>
      <c r="N272" s="134">
        <f t="shared" ca="1" si="1801"/>
        <v>952.26923076923072</v>
      </c>
      <c r="O272" s="134">
        <f t="array" aca="1" ref="O272" ca="1">MIN(IF((MONTH(DatesD)=$A272)*(OFFSET(DatesD,,INDEX(ColD1,MATCH($C272,Param,0))))&gt;0,OFFSET(DatesD,,INDEX(ColD1,MATCH($C272,Param,0)))))</f>
        <v>449</v>
      </c>
      <c r="P272" s="134">
        <f t="array" aca="1" ref="P272" ca="1">MAX(IF((MONTH(DatesD)=$A272)*(OFFSET(DatesD,,INDEX(ColD1,MATCH($C272,Param,0))))&gt;0,OFFSET(DatesD,,INDEX(ColD1,MATCH($C272,Param,0)))))</f>
        <v>1797</v>
      </c>
      <c r="Q272" s="33">
        <f t="shared" ref="Q272" ca="1" si="1826">SUMPRODUCT((MONTH(DatesD)=$A272)*(OFFSET(DatesD,,INDEX(ColD1,MATCH($C272,Param,0)))&gt;=INDEX(SeuilD1,MATCH($C272,Param,0))))</f>
        <v>0</v>
      </c>
      <c r="R272" s="808"/>
      <c r="S272" s="751"/>
      <c r="T272" s="751"/>
      <c r="U272" s="751"/>
      <c r="V272" s="751"/>
      <c r="W272" s="809"/>
      <c r="X272" s="753"/>
      <c r="Y272" s="754"/>
      <c r="Z272" s="754"/>
      <c r="AA272" s="754"/>
      <c r="AB272" s="754"/>
      <c r="AC272" s="754"/>
      <c r="AD272" s="755"/>
      <c r="AE272" s="753"/>
      <c r="AF272" s="754"/>
      <c r="AG272" s="754"/>
      <c r="AH272" s="754"/>
      <c r="AI272" s="754"/>
      <c r="AJ272" s="755"/>
      <c r="AK272" s="764"/>
      <c r="AL272" s="754"/>
      <c r="AM272" s="754"/>
      <c r="AN272" s="754"/>
      <c r="AO272" s="756"/>
      <c r="AP272" s="755"/>
      <c r="AQ272" s="85" t="e">
        <f t="shared" ca="1" si="1793"/>
        <v>#REF!</v>
      </c>
    </row>
    <row r="273" spans="1:43" outlineLevel="1" x14ac:dyDescent="0.25">
      <c r="A273" s="18">
        <f t="shared" si="1807"/>
        <v>11</v>
      </c>
      <c r="B273" s="252"/>
      <c r="C273" s="763" t="s">
        <v>95</v>
      </c>
      <c r="D273" s="32" t="e">
        <f ca="1">SUMPRODUCT((MONTH(DatesS)=$A273)*(OFFSET(DatesS,,INDEX(ColS,MATCH($C273,Param,0)))&lt;&gt;0))</f>
        <v>#REF!</v>
      </c>
      <c r="E273" s="134" t="e">
        <f t="shared" ca="1" si="1822"/>
        <v>#REF!</v>
      </c>
      <c r="F273" s="134" t="e">
        <f ca="1">IF(D273=0,0,E273/D273)</f>
        <v>#REF!</v>
      </c>
      <c r="G273" s="134" t="e">
        <f t="array" aca="1" ref="G273" ca="1">MIN(IF((MONTH(DatesS)=$A273)*(OFFSET(DatesS,,INDEX(ColS,MATCH($C273,Param,0))))&gt;0,OFFSET(DatesS,,INDEX(ColS,MATCH($C273,Param,0)))))</f>
        <v>#REF!</v>
      </c>
      <c r="H273" s="134" t="e">
        <f t="array" aca="1" ref="H273" ca="1">MAX(IF((MONTH(DatesS)=$A273)*(OFFSET(DatesS,,INDEX(ColS,MATCH($C273,Param,0))))&gt;0,OFFSET(DatesS,,INDEX(ColS,MATCH($C273,Param,0)))))</f>
        <v>#REF!</v>
      </c>
      <c r="I273" s="759" t="e">
        <f t="shared" ca="1" si="1823"/>
        <v>#REF!</v>
      </c>
      <c r="J273" s="748" t="e">
        <f t="shared" ref="J273" ca="1" si="1827">I273-K273</f>
        <v>#REF!</v>
      </c>
      <c r="K273" s="760" t="e">
        <f t="shared" ca="1" si="1823"/>
        <v>#REF!</v>
      </c>
      <c r="L273" s="750"/>
      <c r="M273" s="751"/>
      <c r="N273" s="751"/>
      <c r="O273" s="751"/>
      <c r="P273" s="751"/>
      <c r="Q273" s="752"/>
      <c r="R273" s="765"/>
      <c r="S273" s="766"/>
      <c r="T273" s="766"/>
      <c r="U273" s="766"/>
      <c r="V273" s="766"/>
      <c r="W273" s="767"/>
      <c r="X273" s="753"/>
      <c r="Y273" s="754"/>
      <c r="Z273" s="754"/>
      <c r="AA273" s="754"/>
      <c r="AB273" s="754"/>
      <c r="AC273" s="754"/>
      <c r="AD273" s="755"/>
      <c r="AE273" s="753"/>
      <c r="AF273" s="754"/>
      <c r="AG273" s="754"/>
      <c r="AH273" s="754"/>
      <c r="AI273" s="754"/>
      <c r="AJ273" s="755"/>
      <c r="AK273" s="764"/>
      <c r="AL273" s="754"/>
      <c r="AM273" s="754"/>
      <c r="AN273" s="754"/>
      <c r="AO273" s="756"/>
      <c r="AP273" s="755"/>
      <c r="AQ273" s="85"/>
    </row>
    <row r="274" spans="1:43" outlineLevel="1" x14ac:dyDescent="0.25">
      <c r="A274" s="18">
        <f>A272</f>
        <v>11</v>
      </c>
      <c r="B274" s="252"/>
      <c r="C274" s="763" t="s">
        <v>3</v>
      </c>
      <c r="D274" s="32" t="e">
        <f t="shared" ref="D274" ca="1" si="1828">SUMPRODUCT((MONTH(DatesS)=$A274)*(OFFSET(DatesS,,INDEX(ColS,MATCH($C274,Param,0)))&lt;&gt;0))</f>
        <v>#REF!</v>
      </c>
      <c r="E274" s="134" t="e">
        <f t="shared" ref="E274" ca="1" si="1829">SUMPRODUCT((MONTH(DatesS)=$A274)*(OFFSET(DatesS,,INDEX(ColS,MATCH($C274,Param,0)))))</f>
        <v>#REF!</v>
      </c>
      <c r="F274" s="134" t="e">
        <f t="shared" ca="1" si="1797"/>
        <v>#REF!</v>
      </c>
      <c r="G274" s="134" t="e">
        <f t="array" aca="1" ref="G274" ca="1">MIN(IF((MONTH(DatesS)=$A274)*(OFFSET(DatesS,,INDEX(ColS,MATCH($C274,Param,0))))&gt;0,OFFSET(DatesS,,INDEX(ColS,MATCH($C274,Param,0)))))</f>
        <v>#REF!</v>
      </c>
      <c r="H274" s="134" t="e">
        <f t="array" aca="1" ref="H274" ca="1">MAX(IF((MONTH(DatesS)=$A274)*(OFFSET(DatesS,,INDEX(ColS,MATCH($C274,Param,0))))&gt;0,OFFSET(DatesS,,INDEX(ColS,MATCH($C274,Param,0)))))</f>
        <v>#REF!</v>
      </c>
      <c r="I274" s="759" t="e">
        <f t="shared" ref="I274" ca="1" si="1830">SUMPRODUCT((MONTH(DatesS)=$A274)*(OFFSET(DatesS,,INDEX(ColS,MATCH($C274,Param,0)))&gt;=INDEX(SeuilS,MATCH($C274,Param,0))))</f>
        <v>#REF!</v>
      </c>
      <c r="J274" s="804"/>
      <c r="K274" s="760"/>
      <c r="L274" s="32">
        <f t="shared" ref="L274" ca="1" si="1831">SUMPRODUCT((MONTH(DatesD)=$A274)*(OFFSET(DatesD,,INDEX(ColD1,MATCH($C274,Param,0)))&lt;&gt;0))</f>
        <v>26</v>
      </c>
      <c r="M274" s="134">
        <f t="shared" ref="M274" ca="1" si="1832">SUMPRODUCT((MONTH(DatesD)=$A274)*(OFFSET(DatesD,,INDEX(ColD1,MATCH($C274,Param,0)))))</f>
        <v>209066.13783637501</v>
      </c>
      <c r="N274" s="134">
        <f t="shared" ca="1" si="1801"/>
        <v>8041.0053013990391</v>
      </c>
      <c r="O274" s="134">
        <f t="array" aca="1" ref="O274" ca="1">MIN(IF((MONTH(DatesD)=$A274)*(OFFSET(DatesD,,INDEX(ColD1,MATCH($C274,Param,0))))&gt;0,OFFSET(DatesD,,INDEX(ColD1,MATCH($C274,Param,0)))))</f>
        <v>470.58823529411762</v>
      </c>
      <c r="P274" s="134">
        <f t="array" aca="1" ref="P274" ca="1">MAX(IF((MONTH(DatesD)=$A274)*(OFFSET(DatesD,,INDEX(ColD1,MATCH($C274,Param,0))))&gt;0,OFFSET(DatesD,,INDEX(ColD1,MATCH($C274,Param,0)))))</f>
        <v>26285.714285714286</v>
      </c>
      <c r="Q274" s="33">
        <f t="shared" ref="Q274" ca="1" si="1833">SUMPRODUCT((MONTH(DatesD)=$A274)*(OFFSET(DatesD,,INDEX(ColD1,MATCH($C274,Param,0)))&gt;=INDEX(SeuilD1,MATCH($C274,Param,0))))</f>
        <v>17</v>
      </c>
      <c r="R274" s="32">
        <f ca="1">SUMPRODUCT((MONTH(DatesD)=$A274)*(OFFSET(DatesD,,INDEX(ColD2,MATCH($C274,Param,0)))&lt;&gt;0))</f>
        <v>26</v>
      </c>
      <c r="S274" s="134">
        <f ca="1">SUMPRODUCT((MONTH(DatesD)=$A274)*(OFFSET(DatesD,,INDEX(ColD2,MATCH($C274,Param,0)))))</f>
        <v>973.59576930140668</v>
      </c>
      <c r="T274" s="134">
        <f t="shared" ref="T274:T276" ca="1" si="1834">IF(R274=0,0,S274/R274)</f>
        <v>37.445991126977177</v>
      </c>
      <c r="U274" s="134">
        <f t="array" aca="1" ref="U274" ca="1">MIN(IF((MONTH(DatesD)=$A274)*(OFFSET(DatesD,,INDEX(ColD2,MATCH($C274,Param,0))))&gt;0,OFFSET(DatesD,,INDEX(ColD2,MATCH($C274,Param,0)))))</f>
        <v>4.0000000000000568</v>
      </c>
      <c r="V274" s="134">
        <f t="array" aca="1" ref="V274" ca="1">MAX(IF((MONTH(DatesD)=$A274)*(OFFSET(DatesD,,INDEX(ColD2,MATCH($C274,Param,0))))&gt;0,OFFSET(DatesD,,INDEX(ColD2,MATCH($C274,Param,0)))))</f>
        <v>381.31868131868134</v>
      </c>
      <c r="W274" s="33">
        <f ca="1">SUMPRODUCT((MONTH(DatesD)=$A274)*(OFFSET(DatesD,,INDEX(ColD2,MATCH($C274,Param,0)))&gt;=INDEX(SeuilD2,MATCH($C274,Param,0))))</f>
        <v>4</v>
      </c>
      <c r="X274" s="758" t="e">
        <f ca="1">SUMPRODUCT((MONTH(DatesUF)=$A274)*(OFFSET(DatesUF,,INDEX(ColUF1,MATCH($C274,Param,0)))&lt;&gt;0))</f>
        <v>#REF!</v>
      </c>
      <c r="Y274" s="746" t="e">
        <f ca="1">SUMPRODUCT((MONTH(DatesUF)=$A274)*(OFFSET(DatesUF,,INDEX(ColUF1,MATCH($C274,Param,0)))))</f>
        <v>#REF!</v>
      </c>
      <c r="Z274" s="746"/>
      <c r="AA274" s="746" t="e">
        <f t="shared" ref="AA274" ca="1" si="1835">IF(X274=0,0,Y274/X274)</f>
        <v>#REF!</v>
      </c>
      <c r="AB274" s="746" t="e">
        <f t="array" aca="1" ref="AB274" ca="1">MIN(IF((MONTH(DatesUF)=$A274)*(OFFSET(DatesUF,,INDEX(ColUF1,MATCH($C274,Param,0))))&gt;0,OFFSET(DatesUF,,INDEX(ColUF1,MATCH($C274,Param,0)))))</f>
        <v>#REF!</v>
      </c>
      <c r="AC274" s="746" t="e">
        <f t="array" aca="1" ref="AC274" ca="1">MAX(IF((MONTH(DatesUF)=$A274)*(OFFSET(DatesUF,,INDEX(ColUF1,MATCH($C274,Param,0))))&gt;0,OFFSET(DatesUF,,INDEX(ColUF1,MATCH($C274,Param,0)))))</f>
        <v>#REF!</v>
      </c>
      <c r="AD274" s="761" t="e">
        <f ca="1">SUMPRODUCT((MONTH(DatesUF)=$A274)*(OFFSET(DatesUF,,INDEX(ColUF1,MATCH($C274,Param,0)))&gt;=INDEX(SeuilUF1,MATCH($C274,Param,0))))</f>
        <v>#REF!</v>
      </c>
      <c r="AE274" s="807" t="e">
        <f ca="1">SUMPRODUCT((MONTH(DatesUF)=$A274)*(OFFSET(DatesUF,,INDEX(ColUF2,MATCH($C274,Param,0)))&lt;&gt;0))</f>
        <v>#REF!</v>
      </c>
      <c r="AF274" s="746" t="e">
        <f ca="1">SUMPRODUCT((MONTH(DatesUF)=$A274)*(OFFSET(DatesUF,,INDEX(ColUF2,MATCH($C274,Param,0)))))</f>
        <v>#REF!</v>
      </c>
      <c r="AG274" s="746" t="e">
        <f t="shared" ref="AG274:AG276" ca="1" si="1836">IF(AE274=0,0,AF274/AE274)</f>
        <v>#REF!</v>
      </c>
      <c r="AH274" s="746" t="e">
        <f t="array" aca="1" ref="AH274" ca="1">MIN(IF((MONTH(DatesUF)=$A274)*(OFFSET(DatesUF,,INDEX(ColUF2,MATCH($C274,Param,0))))&gt;0,OFFSET(DatesUF,,INDEX(ColUF2,MATCH($C274,Param,0)))))</f>
        <v>#REF!</v>
      </c>
      <c r="AI274" s="746" t="e">
        <f t="array" aca="1" ref="AI274" ca="1">MAX(IF((MONTH(DatesUF)=$A274)*(OFFSET(DatesUF,,INDEX(ColUF2,MATCH($C274,Param,0))))&gt;0,OFFSET(DatesUF,,INDEX(ColUF2,MATCH($C274,Param,0)))))</f>
        <v>#REF!</v>
      </c>
      <c r="AJ274" s="810" t="e">
        <f t="shared" ref="AJ274" ca="1" si="1837">SUMPRODUCT((MONTH(DatesUF)=$A274)*(OFFSET(DatesUF,,INDEX(ColUF2,MATCH($C274,Param,0)))&gt;=INDEX(SeuilUF2,MATCH($C274,Param,0))))</f>
        <v>#REF!</v>
      </c>
      <c r="AK274" s="758" t="e">
        <f ca="1">SUMPRODUCT((MONTH(DatesSH)=$A274)*(OFFSET(DatesSH,,INDEX(ColSH,MATCH($C274,Param,0)))&lt;&gt;0))</f>
        <v>#REF!</v>
      </c>
      <c r="AL274" s="746" t="e">
        <f ca="1">SUMPRODUCT((MONTH(DatesSH)=$A274)*(OFFSET(DatesSH,,INDEX(ColSH,MATCH($C274,Param,0)))))</f>
        <v>#REF!</v>
      </c>
      <c r="AM274" s="746" t="e">
        <f t="shared" ref="AM274" ca="1" si="1838">IF(AK274=0,0,AL274/AK274)</f>
        <v>#REF!</v>
      </c>
      <c r="AN274" s="746" t="e">
        <f t="array" aca="1" ref="AN274" ca="1">MIN(IF((MONTH(DatesSH)=$A274)*(OFFSET(DatesSH,,INDEX(ColSH,MATCH($C274,Param,0))))&gt;0,OFFSET(DatesSH,,INDEX(ColSH,MATCH($C274,Param,0)))))</f>
        <v>#REF!</v>
      </c>
      <c r="AO274" s="762" t="e">
        <f t="array" aca="1" ref="AO274" ca="1">MAX(IF((MONTH(DatesSH)=$A274)*(OFFSET(DatesSH,,INDEX(ColSH,MATCH($C274,Param,0))))&gt;0,OFFSET(DatesSH,,INDEX(ColSH,MATCH($C274,Param,0)))))</f>
        <v>#REF!</v>
      </c>
      <c r="AP274" s="761" t="e">
        <f ca="1">SUMPRODUCT((MONTH(DatesSH)=$A274)*(OFFSET(DatesSH,,INDEX(ColSH,MATCH($C274,Param,0)))&gt;=INDEX(SeuilSH,MATCH($C274,Param,0))))</f>
        <v>#REF!</v>
      </c>
      <c r="AQ274" s="85" t="e">
        <f t="shared" ca="1" si="1793"/>
        <v>#REF!</v>
      </c>
    </row>
    <row r="275" spans="1:43" outlineLevel="1" x14ac:dyDescent="0.25">
      <c r="A275" s="18">
        <f t="shared" si="1807"/>
        <v>11</v>
      </c>
      <c r="B275" s="252"/>
      <c r="C275" s="763" t="s">
        <v>98</v>
      </c>
      <c r="D275" s="32" t="e">
        <f t="shared" ref="D275" ca="1" si="1839">SUMPRODUCT((MONTH(DatesS)=$A275)*(OFFSET(DatesS,,INDEX(ColS,MATCH($C275,Param,0)))&lt;&gt;0))</f>
        <v>#REF!</v>
      </c>
      <c r="E275" s="134" t="e">
        <f t="shared" ref="E275" ca="1" si="1840">SUMPRODUCT((MONTH(DatesS)=$A275)*(OFFSET(DatesS,,INDEX(ColS,MATCH($C275,Param,0)))))</f>
        <v>#REF!</v>
      </c>
      <c r="F275" s="134" t="e">
        <f t="shared" ca="1" si="1797"/>
        <v>#REF!</v>
      </c>
      <c r="G275" s="134" t="e">
        <f t="array" aca="1" ref="G275" ca="1">MIN(IF((MONTH(DatesS)=$A275)*(OFFSET(DatesS,,INDEX(ColS,MATCH($C275,Param,0))))&gt;0,OFFSET(DatesS,,INDEX(ColS,MATCH($C275,Param,0)))))</f>
        <v>#REF!</v>
      </c>
      <c r="H275" s="134" t="e">
        <f t="array" aca="1" ref="H275" ca="1">MAX(IF((MONTH(DatesS)=$A275)*(OFFSET(DatesS,,INDEX(ColS,MATCH($C275,Param,0))))&gt;0,OFFSET(DatesS,,INDEX(ColS,MATCH($C275,Param,0)))))</f>
        <v>#REF!</v>
      </c>
      <c r="I275" s="759" t="e">
        <f t="shared" ref="I275" ca="1" si="1841">SUMPRODUCT((MONTH(DatesS)=$A275)*(OFFSET(DatesS,,INDEX(ColS,MATCH($C275,Param,0)))&gt;=INDEX(SeuilS,MATCH($C275,Param,0))))</f>
        <v>#REF!</v>
      </c>
      <c r="J275" s="804"/>
      <c r="K275" s="760"/>
      <c r="L275" s="32">
        <f t="shared" ref="L275" ca="1" si="1842">SUMPRODUCT((MONTH(DatesD)=$A275)*(OFFSET(DatesD,,INDEX(ColD1,MATCH($C275,Param,0)))&lt;&gt;0))</f>
        <v>26</v>
      </c>
      <c r="M275" s="134">
        <f t="shared" ref="M275" ca="1" si="1843">SUMPRODUCT((MONTH(DatesD)=$A275)*(OFFSET(DatesD,,INDEX(ColD1,MATCH($C275,Param,0)))))</f>
        <v>5559.1400000000012</v>
      </c>
      <c r="N275" s="134">
        <f t="shared" ca="1" si="1801"/>
        <v>213.81307692307698</v>
      </c>
      <c r="O275" s="134">
        <f t="array" aca="1" ref="O275" ca="1">MIN(IF((MONTH(DatesD)=$A275)*(OFFSET(DatesD,,INDEX(ColD1,MATCH($C275,Param,0))))&gt;0,OFFSET(DatesD,,INDEX(ColD1,MATCH($C275,Param,0)))))</f>
        <v>7.78</v>
      </c>
      <c r="P275" s="134">
        <f t="array" aca="1" ref="P275" ca="1">MAX(IF((MONTH(DatesD)=$A275)*(OFFSET(DatesD,,INDEX(ColD1,MATCH($C275,Param,0))))&gt;0,OFFSET(DatesD,,INDEX(ColD1,MATCH($C275,Param,0)))))</f>
        <v>1350</v>
      </c>
      <c r="Q275" s="33">
        <f t="shared" ref="Q275" ca="1" si="1844">SUMPRODUCT((MONTH(DatesD)=$A275)*(OFFSET(DatesD,,INDEX(ColD1,MATCH($C275,Param,0)))&gt;=INDEX(SeuilD1,MATCH($C275,Param,0))))</f>
        <v>2</v>
      </c>
      <c r="R275" s="32">
        <f ca="1">SUMPRODUCT((MONTH(DatesD)=$A275)*(OFFSET(DatesD,,INDEX(ColD2,MATCH($C275,Param,0)))&lt;&gt;0))</f>
        <v>26</v>
      </c>
      <c r="S275" s="134">
        <f ca="1">SUMPRODUCT((MONTH(DatesD)=$A275)*(OFFSET(DatesD,,INDEX(ColD2,MATCH($C275,Param,0)))))</f>
        <v>22.213000000000001</v>
      </c>
      <c r="T275" s="134">
        <f t="shared" ca="1" si="1834"/>
        <v>0.85434615384615387</v>
      </c>
      <c r="U275" s="134">
        <f t="array" aca="1" ref="U275" ca="1">MIN(IF((MONTH(DatesD)=$A275)*(OFFSET(DatesD,,INDEX(ColD2,MATCH($C275,Param,0))))&gt;0,OFFSET(DatesD,,INDEX(ColD2,MATCH($C275,Param,0)))))</f>
        <v>0.23400000000000001</v>
      </c>
      <c r="V275" s="134">
        <f t="array" aca="1" ref="V275" ca="1">MAX(IF((MONTH(DatesD)=$A275)*(OFFSET(DatesD,,INDEX(ColD2,MATCH($C275,Param,0))))&gt;0,OFFSET(DatesD,,INDEX(ColD2,MATCH($C275,Param,0)))))</f>
        <v>2.6</v>
      </c>
      <c r="W275" s="33">
        <f ca="1">SUMPRODUCT((MONTH(DatesD)=$A275)*(OFFSET(DatesD,,INDEX(ColD2,MATCH($C275,Param,0)))&gt;=INDEX(SeuilD2,MATCH($C275,Param,0))))</f>
        <v>0</v>
      </c>
      <c r="X275" s="750"/>
      <c r="Y275" s="751"/>
      <c r="Z275" s="751"/>
      <c r="AA275" s="751"/>
      <c r="AB275" s="751"/>
      <c r="AC275" s="751"/>
      <c r="AD275" s="752"/>
      <c r="AE275" s="32" t="e">
        <f ca="1">SUMPRODUCT((MONTH(DatesUF)=$A275)*(OFFSET(DatesUF,,INDEX(ColUF2,MATCH($C275,Param,0)))&lt;&gt;0))</f>
        <v>#REF!</v>
      </c>
      <c r="AF275" s="134" t="e">
        <f ca="1">SUMPRODUCT((MONTH(DatesUF)=$A275)*(OFFSET(DatesUF,,INDEX(ColUF2,MATCH($C275,Param,0)))))</f>
        <v>#REF!</v>
      </c>
      <c r="AG275" s="134" t="e">
        <f t="shared" ca="1" si="1836"/>
        <v>#REF!</v>
      </c>
      <c r="AH275" s="134" t="e">
        <f t="array" aca="1" ref="AH275" ca="1">MIN(IF((MONTH(DatesUF)=$A275)*(OFFSET(DatesUF,,INDEX(ColUF2,MATCH($C275,Param,0))))&gt;0,OFFSET(DatesUF,,INDEX(ColUF2,MATCH($C275,Param,0)))))</f>
        <v>#REF!</v>
      </c>
      <c r="AI275" s="134" t="e">
        <f t="array" aca="1" ref="AI275" ca="1">MAX(IF((MONTH(DatesUF)=$A275)*(OFFSET(DatesUF,,INDEX(ColUF2,MATCH($C275,Param,0))))&gt;0,OFFSET(DatesUF,,INDEX(ColUF2,MATCH($C275,Param,0)))))</f>
        <v>#REF!</v>
      </c>
      <c r="AJ275" s="33" t="e">
        <f t="shared" ref="AJ275" ca="1" si="1845">SUMPRODUCT((MONTH(DatesUF)=$A275)*(OFFSET(DatesUF,,INDEX(ColUF2,MATCH($C275,Param,0)))&gt;=INDEX(SeuilUF2,MATCH($C275,Param,0))))</f>
        <v>#REF!</v>
      </c>
      <c r="AK275" s="750"/>
      <c r="AL275" s="751"/>
      <c r="AM275" s="751"/>
      <c r="AN275" s="751"/>
      <c r="AO275" s="768"/>
      <c r="AP275" s="752"/>
      <c r="AQ275" s="85" t="e">
        <f t="shared" ca="1" si="1793"/>
        <v>#REF!</v>
      </c>
    </row>
    <row r="276" spans="1:43" outlineLevel="1" x14ac:dyDescent="0.25">
      <c r="A276" s="18">
        <f t="shared" si="1807"/>
        <v>11</v>
      </c>
      <c r="B276" s="252"/>
      <c r="C276" s="763" t="s">
        <v>41</v>
      </c>
      <c r="D276" s="32" t="e">
        <f t="shared" ref="D276" ca="1" si="1846">SUMPRODUCT((MONTH(DatesS)=$A276)*(OFFSET(DatesS,,INDEX(ColS,MATCH($C276,Param,0)))&lt;&gt;0))</f>
        <v>#REF!</v>
      </c>
      <c r="E276" s="134" t="e">
        <f t="shared" ref="E276" ca="1" si="1847">SUMPRODUCT((MONTH(DatesS)=$A276)*(OFFSET(DatesS,,INDEX(ColS,MATCH($C276,Param,0)))))</f>
        <v>#REF!</v>
      </c>
      <c r="F276" s="134" t="e">
        <f t="shared" ca="1" si="1797"/>
        <v>#REF!</v>
      </c>
      <c r="G276" s="134" t="e">
        <f t="array" aca="1" ref="G276" ca="1">MIN(IF((MONTH(DatesS)=$A276)*(OFFSET(DatesS,,INDEX(ColS,MATCH($C276,Param,0))))&gt;0,OFFSET(DatesS,,INDEX(ColS,MATCH($C276,Param,0)))))</f>
        <v>#REF!</v>
      </c>
      <c r="H276" s="134" t="e">
        <f t="array" aca="1" ref="H276" ca="1">MAX(IF((MONTH(DatesS)=$A276)*(OFFSET(DatesS,,INDEX(ColS,MATCH($C276,Param,0))))&gt;0,OFFSET(DatesS,,INDEX(ColS,MATCH($C276,Param,0)))))</f>
        <v>#REF!</v>
      </c>
      <c r="I276" s="759" t="e">
        <f t="shared" ref="I276" ca="1" si="1848">SUMPRODUCT((MONTH(DatesS)=$A276)*(OFFSET(DatesS,,INDEX(ColS,MATCH($C276,Param,0)))&gt;=INDEX(SeuilS,MATCH($C276,Param,0))))</f>
        <v>#REF!</v>
      </c>
      <c r="J276" s="804"/>
      <c r="K276" s="760"/>
      <c r="L276" s="32">
        <f t="shared" ref="L276" ca="1" si="1849">SUMPRODUCT((MONTH(DatesD)=$A276)*(OFFSET(DatesD,,INDEX(ColD1,MATCH($C276,Param,0)))&lt;&gt;0))</f>
        <v>4</v>
      </c>
      <c r="M276" s="134">
        <f t="shared" ref="M276" ca="1" si="1850">SUMPRODUCT((MONTH(DatesD)=$A276)*(OFFSET(DatesD,,INDEX(ColD1,MATCH($C276,Param,0)))))</f>
        <v>468</v>
      </c>
      <c r="N276" s="134">
        <f t="shared" ca="1" si="1801"/>
        <v>117</v>
      </c>
      <c r="O276" s="134">
        <f t="array" aca="1" ref="O276" ca="1">MIN(IF((MONTH(DatesD)=$A276)*(OFFSET(DatesD,,INDEX(ColD1,MATCH($C276,Param,0))))&gt;0,OFFSET(DatesD,,INDEX(ColD1,MATCH($C276,Param,0)))))</f>
        <v>88</v>
      </c>
      <c r="P276" s="134">
        <f t="array" aca="1" ref="P276" ca="1">MAX(IF((MONTH(DatesD)=$A276)*(OFFSET(DatesD,,INDEX(ColD1,MATCH($C276,Param,0))))&gt;0,OFFSET(DatesD,,INDEX(ColD1,MATCH($C276,Param,0)))))</f>
        <v>145</v>
      </c>
      <c r="Q276" s="33">
        <f t="shared" ref="Q276" ca="1" si="1851">SUMPRODUCT((MONTH(DatesD)=$A276)*(OFFSET(DatesD,,INDEX(ColD1,MATCH($C276,Param,0)))&gt;=INDEX(SeuilD1,MATCH($C276,Param,0))))</f>
        <v>0</v>
      </c>
      <c r="R276" s="32">
        <f ca="1">SUMPRODUCT((MONTH(DatesD)=$A276)*(OFFSET(DatesD,,INDEX(ColD2,MATCH($C276,Param,0)))&lt;&gt;0))</f>
        <v>4</v>
      </c>
      <c r="S276" s="134">
        <f ca="1">SUMPRODUCT((MONTH(DatesD)=$A276)*(OFFSET(DatesD,,INDEX(ColD2,MATCH($C276,Param,0)))))</f>
        <v>54</v>
      </c>
      <c r="T276" s="134">
        <f t="shared" ca="1" si="1834"/>
        <v>13.5</v>
      </c>
      <c r="U276" s="134">
        <f t="array" aca="1" ref="U276" ca="1">MIN(IF((MONTH(DatesD)=$A276)*(OFFSET(DatesD,,INDEX(ColD2,MATCH($C276,Param,0))))&gt;0,OFFSET(DatesD,,INDEX(ColD2,MATCH($C276,Param,0)))))</f>
        <v>11</v>
      </c>
      <c r="V276" s="134">
        <f t="array" aca="1" ref="V276" ca="1">MAX(IF((MONTH(DatesD)=$A276)*(OFFSET(DatesD,,INDEX(ColD2,MATCH($C276,Param,0))))&gt;0,OFFSET(DatesD,,INDEX(ColD2,MATCH($C276,Param,0)))))</f>
        <v>16.8</v>
      </c>
      <c r="W276" s="33">
        <f ca="1">SUMPRODUCT((MONTH(DatesD)=$A276)*(OFFSET(DatesD,,INDEX(ColD2,MATCH($C276,Param,0)))&gt;=INDEX(SeuilD2,MATCH($C276,Param,0))))</f>
        <v>0</v>
      </c>
      <c r="X276" s="750"/>
      <c r="Y276" s="751"/>
      <c r="Z276" s="751"/>
      <c r="AA276" s="751"/>
      <c r="AB276" s="751"/>
      <c r="AC276" s="751"/>
      <c r="AD276" s="752"/>
      <c r="AE276" s="32" t="e">
        <f ca="1">SUMPRODUCT((MONTH(DatesUF)=$A276)*(OFFSET(DatesUF,,INDEX(ColUF2,MATCH($C276,Param,0)))&lt;&gt;0))</f>
        <v>#REF!</v>
      </c>
      <c r="AF276" s="162" t="e">
        <f ca="1">SUMPRODUCT((MONTH(DatesUF)=$A276)*(OFFSET(DatesUF,,INDEX(ColUF2,MATCH($C276,Param,0)))))</f>
        <v>#REF!</v>
      </c>
      <c r="AG276" s="162" t="e">
        <f t="shared" ca="1" si="1836"/>
        <v>#REF!</v>
      </c>
      <c r="AH276" s="162" t="e">
        <f t="array" aca="1" ref="AH276" ca="1">MIN(IF((MONTH(DatesUF)=$A276)*(OFFSET(DatesUF,,INDEX(ColUF2,MATCH($C276,Param,0))))&gt;0,OFFSET(DatesUF,,INDEX(ColUF2,MATCH($C276,Param,0)))))</f>
        <v>#REF!</v>
      </c>
      <c r="AI276" s="162" t="e">
        <f t="array" aca="1" ref="AI276" ca="1">MAX(IF((MONTH(DatesUF)=$A276)*(OFFSET(DatesUF,,INDEX(ColUF2,MATCH($C276,Param,0))))&gt;0,OFFSET(DatesUF,,INDEX(ColUF2,MATCH($C276,Param,0)))))</f>
        <v>#REF!</v>
      </c>
      <c r="AJ276" s="33" t="e">
        <f t="shared" ref="AJ276" ca="1" si="1852">SUMPRODUCT((MONTH(DatesUF)=$A276)*(OFFSET(DatesUF,,INDEX(ColUF2,MATCH($C276,Param,0)))&gt;=INDEX(SeuilUF2,MATCH($C276,Param,0))))</f>
        <v>#REF!</v>
      </c>
      <c r="AK276" s="750"/>
      <c r="AL276" s="751"/>
      <c r="AM276" s="751"/>
      <c r="AN276" s="751"/>
      <c r="AO276" s="768"/>
      <c r="AP276" s="752"/>
      <c r="AQ276" s="85" t="e">
        <f t="shared" ca="1" si="1793"/>
        <v>#REF!</v>
      </c>
    </row>
    <row r="277" spans="1:43" outlineLevel="1" x14ac:dyDescent="0.25">
      <c r="A277" s="18">
        <f t="shared" si="1807"/>
        <v>11</v>
      </c>
      <c r="B277" s="252"/>
      <c r="C277" s="763" t="s">
        <v>42</v>
      </c>
      <c r="D277" s="32" t="e">
        <f t="shared" ref="D277" ca="1" si="1853">SUMPRODUCT((MONTH(DatesS)=$A277)*(OFFSET(DatesS,,INDEX(ColS,MATCH($C277,Param,0)))&lt;&gt;0))</f>
        <v>#REF!</v>
      </c>
      <c r="E277" s="134" t="e">
        <f t="shared" ref="E277" ca="1" si="1854">SUMPRODUCT((MONTH(DatesS)=$A277)*(OFFSET(DatesS,,INDEX(ColS,MATCH($C277,Param,0)))))</f>
        <v>#REF!</v>
      </c>
      <c r="F277" s="134" t="e">
        <f t="shared" ca="1" si="1797"/>
        <v>#REF!</v>
      </c>
      <c r="G277" s="134" t="e">
        <f t="array" aca="1" ref="G277" ca="1">MIN(IF((MONTH(DatesS)=$A277)*(OFFSET(DatesS,,INDEX(ColS,MATCH($C277,Param,0))))&gt;0,OFFSET(DatesS,,INDEX(ColS,MATCH($C277,Param,0)))))</f>
        <v>#REF!</v>
      </c>
      <c r="H277" s="134" t="e">
        <f t="array" aca="1" ref="H277" ca="1">MAX(IF((MONTH(DatesS)=$A277)*(OFFSET(DatesS,,INDEX(ColS,MATCH($C277,Param,0))))&gt;0,OFFSET(DatesS,,INDEX(ColS,MATCH($C277,Param,0)))))</f>
        <v>#REF!</v>
      </c>
      <c r="I277" s="759" t="e">
        <f t="shared" ref="I277" ca="1" si="1855">SUMPRODUCT((MONTH(DatesS)=$A277)*(OFFSET(DatesS,,INDEX(ColS,MATCH($C277,Param,0)))&gt;=INDEX(SeuilS,MATCH($C277,Param,0))))</f>
        <v>#REF!</v>
      </c>
      <c r="J277" s="804"/>
      <c r="K277" s="760"/>
      <c r="L277" s="750"/>
      <c r="M277" s="751"/>
      <c r="N277" s="751"/>
      <c r="O277" s="751"/>
      <c r="P277" s="751"/>
      <c r="Q277" s="752"/>
      <c r="R277" s="808"/>
      <c r="S277" s="751"/>
      <c r="T277" s="751"/>
      <c r="U277" s="751"/>
      <c r="V277" s="751"/>
      <c r="W277" s="809"/>
      <c r="X277" s="750"/>
      <c r="Y277" s="751"/>
      <c r="Z277" s="751"/>
      <c r="AA277" s="751"/>
      <c r="AB277" s="751"/>
      <c r="AC277" s="751"/>
      <c r="AD277" s="752"/>
      <c r="AE277" s="808"/>
      <c r="AF277" s="751"/>
      <c r="AG277" s="751"/>
      <c r="AH277" s="751"/>
      <c r="AI277" s="751"/>
      <c r="AJ277" s="809" t="e">
        <f t="shared" ref="AJ277" ca="1" si="1856">SUMPRODUCT((MONTH(DatesUF)=$A277)*(OFFSET(DatesUF,,INDEX(ColUF2,MATCH($C277,Param,0)))&gt;=INDEX(SeuilUF2,MATCH($C277,Param,0))))</f>
        <v>#REF!</v>
      </c>
      <c r="AK277" s="750"/>
      <c r="AL277" s="751"/>
      <c r="AM277" s="751"/>
      <c r="AN277" s="751"/>
      <c r="AO277" s="768"/>
      <c r="AP277" s="752"/>
      <c r="AQ277" s="85" t="e">
        <f t="shared" ca="1" si="1793"/>
        <v>#REF!</v>
      </c>
    </row>
    <row r="278" spans="1:43" outlineLevel="1" x14ac:dyDescent="0.25">
      <c r="A278" s="18">
        <f t="shared" si="1807"/>
        <v>11</v>
      </c>
      <c r="B278" s="252"/>
      <c r="C278" s="763" t="s">
        <v>43</v>
      </c>
      <c r="D278" s="32" t="e">
        <f t="shared" ref="D278" ca="1" si="1857">SUMPRODUCT((MONTH(DatesS)=$A278)*(OFFSET(DatesS,,INDEX(ColS,MATCH($C278,Param,0)))&lt;&gt;0))</f>
        <v>#REF!</v>
      </c>
      <c r="E278" s="134" t="e">
        <f t="shared" ref="E278" ca="1" si="1858">SUMPRODUCT((MONTH(DatesS)=$A278)*(OFFSET(DatesS,,INDEX(ColS,MATCH($C278,Param,0)))))</f>
        <v>#REF!</v>
      </c>
      <c r="F278" s="134" t="e">
        <f t="shared" ca="1" si="1797"/>
        <v>#REF!</v>
      </c>
      <c r="G278" s="134" t="e">
        <f t="array" aca="1" ref="G278" ca="1">MIN(IF((MONTH(DatesS)=$A278)*(OFFSET(DatesS,,INDEX(ColS,MATCH($C278,Param,0))))&gt;0,OFFSET(DatesS,,INDEX(ColS,MATCH($C278,Param,0)))))</f>
        <v>#REF!</v>
      </c>
      <c r="H278" s="134" t="e">
        <f t="array" aca="1" ref="H278" ca="1">MAX(IF((MONTH(DatesS)=$A278)*(OFFSET(DatesS,,INDEX(ColS,MATCH($C278,Param,0))))&gt;0,OFFSET(DatesS,,INDEX(ColS,MATCH($C278,Param,0)))))</f>
        <v>#REF!</v>
      </c>
      <c r="I278" s="759" t="e">
        <f t="shared" ref="I278" ca="1" si="1859">SUMPRODUCT((MONTH(DatesS)=$A278)*(OFFSET(DatesS,,INDEX(ColS,MATCH($C278,Param,0)))&gt;=INDEX(SeuilS,MATCH($C278,Param,0))))</f>
        <v>#REF!</v>
      </c>
      <c r="J278" s="804"/>
      <c r="K278" s="760"/>
      <c r="L278" s="750"/>
      <c r="M278" s="751"/>
      <c r="N278" s="751"/>
      <c r="O278" s="751"/>
      <c r="P278" s="751"/>
      <c r="Q278" s="752"/>
      <c r="R278" s="808"/>
      <c r="S278" s="751"/>
      <c r="T278" s="751"/>
      <c r="U278" s="751"/>
      <c r="V278" s="751"/>
      <c r="W278" s="809"/>
      <c r="X278" s="750"/>
      <c r="Y278" s="751"/>
      <c r="Z278" s="751"/>
      <c r="AA278" s="751"/>
      <c r="AB278" s="751"/>
      <c r="AC278" s="751"/>
      <c r="AD278" s="752"/>
      <c r="AE278" s="808"/>
      <c r="AF278" s="751"/>
      <c r="AG278" s="751"/>
      <c r="AH278" s="751"/>
      <c r="AI278" s="751"/>
      <c r="AJ278" s="809" t="e">
        <f t="shared" ref="AJ278" ca="1" si="1860">SUMPRODUCT((MONTH(DatesUF)=$A278)*(OFFSET(DatesUF,,INDEX(ColUF2,MATCH($C278,Param,0)))&gt;=INDEX(SeuilUF2,MATCH($C278,Param,0))))</f>
        <v>#REF!</v>
      </c>
      <c r="AK278" s="750"/>
      <c r="AL278" s="751"/>
      <c r="AM278" s="751"/>
      <c r="AN278" s="751"/>
      <c r="AO278" s="768"/>
      <c r="AP278" s="752"/>
      <c r="AQ278" s="85" t="e">
        <f t="shared" ca="1" si="1793"/>
        <v>#REF!</v>
      </c>
    </row>
    <row r="279" spans="1:43" outlineLevel="1" x14ac:dyDescent="0.25">
      <c r="A279" s="18">
        <f t="shared" si="1807"/>
        <v>11</v>
      </c>
      <c r="B279" s="252"/>
      <c r="C279" s="763" t="s">
        <v>44</v>
      </c>
      <c r="D279" s="32" t="e">
        <f t="shared" ref="D279" ca="1" si="1861">SUMPRODUCT((MONTH(DatesS)=$A279)*(OFFSET(DatesS,,INDEX(ColS,MATCH($C279,Param,0)))&lt;&gt;0))</f>
        <v>#REF!</v>
      </c>
      <c r="E279" s="134" t="e">
        <f t="shared" ref="E279" ca="1" si="1862">SUMPRODUCT((MONTH(DatesS)=$A279)*(OFFSET(DatesS,,INDEX(ColS,MATCH($C279,Param,0)))))</f>
        <v>#REF!</v>
      </c>
      <c r="F279" s="134" t="e">
        <f t="shared" ca="1" si="1797"/>
        <v>#REF!</v>
      </c>
      <c r="G279" s="134" t="e">
        <f t="array" aca="1" ref="G279" ca="1">MIN(IF((MONTH(DatesS)=$A279)*(OFFSET(DatesS,,INDEX(ColS,MATCH($C279,Param,0))))&gt;0,OFFSET(DatesS,,INDEX(ColS,MATCH($C279,Param,0)))))</f>
        <v>#REF!</v>
      </c>
      <c r="H279" s="134" t="e">
        <f t="array" aca="1" ref="H279" ca="1">MAX(IF((MONTH(DatesS)=$A279)*(OFFSET(DatesS,,INDEX(ColS,MATCH($C279,Param,0))))&gt;0,OFFSET(DatesS,,INDEX(ColS,MATCH($C279,Param,0)))))</f>
        <v>#REF!</v>
      </c>
      <c r="I279" s="759" t="e">
        <f t="shared" ref="I279" ca="1" si="1863">SUMPRODUCT((MONTH(DatesS)=$A279)*(OFFSET(DatesS,,INDEX(ColS,MATCH($C279,Param,0)))&gt;=INDEX(SeuilS,MATCH($C279,Param,0))))</f>
        <v>#REF!</v>
      </c>
      <c r="J279" s="804"/>
      <c r="K279" s="760"/>
      <c r="L279" s="750"/>
      <c r="M279" s="751"/>
      <c r="N279" s="751"/>
      <c r="O279" s="751"/>
      <c r="P279" s="751"/>
      <c r="Q279" s="752"/>
      <c r="R279" s="808"/>
      <c r="S279" s="751"/>
      <c r="T279" s="751"/>
      <c r="U279" s="751"/>
      <c r="V279" s="751"/>
      <c r="W279" s="809"/>
      <c r="X279" s="750"/>
      <c r="Y279" s="751"/>
      <c r="Z279" s="751"/>
      <c r="AA279" s="751"/>
      <c r="AB279" s="751"/>
      <c r="AC279" s="751"/>
      <c r="AD279" s="752"/>
      <c r="AE279" s="808"/>
      <c r="AF279" s="751"/>
      <c r="AG279" s="751"/>
      <c r="AH279" s="751"/>
      <c r="AI279" s="751"/>
      <c r="AJ279" s="809" t="e">
        <f t="shared" ref="AJ279" ca="1" si="1864">SUMPRODUCT((MONTH(DatesUF)=$A279)*(OFFSET(DatesUF,,INDEX(ColUF2,MATCH($C279,Param,0)))&gt;=INDEX(SeuilUF2,MATCH($C279,Param,0))))</f>
        <v>#REF!</v>
      </c>
      <c r="AK279" s="750"/>
      <c r="AL279" s="751"/>
      <c r="AM279" s="751"/>
      <c r="AN279" s="751"/>
      <c r="AO279" s="768"/>
      <c r="AP279" s="752"/>
      <c r="AQ279" s="85" t="e">
        <f t="shared" ca="1" si="1793"/>
        <v>#REF!</v>
      </c>
    </row>
    <row r="280" spans="1:43" outlineLevel="1" x14ac:dyDescent="0.25">
      <c r="A280" s="18">
        <f t="shared" si="1807"/>
        <v>11</v>
      </c>
      <c r="B280" s="252"/>
      <c r="C280" s="763" t="s">
        <v>69</v>
      </c>
      <c r="D280" s="32" t="e">
        <f t="shared" ref="D280" ca="1" si="1865">SUMPRODUCT((MONTH(DatesS)=$A280)*(OFFSET(DatesS,,INDEX(ColS,MATCH($C280,Param,0)))&lt;&gt;0))</f>
        <v>#REF!</v>
      </c>
      <c r="E280" s="134" t="e">
        <f t="shared" ref="E280" ca="1" si="1866">SUMPRODUCT((MONTH(DatesS)=$A280)*(OFFSET(DatesS,,INDEX(ColS,MATCH($C280,Param,0)))))</f>
        <v>#REF!</v>
      </c>
      <c r="F280" s="134" t="e">
        <f t="shared" ca="1" si="1797"/>
        <v>#REF!</v>
      </c>
      <c r="G280" s="134" t="e">
        <f t="array" aca="1" ref="G280" ca="1">MIN(IF((MONTH(DatesS)=$A280)*(OFFSET(DatesS,,INDEX(ColS,MATCH($C280,Param,0))))&gt;0,OFFSET(DatesS,,INDEX(ColS,MATCH($C280,Param,0)))))</f>
        <v>#REF!</v>
      </c>
      <c r="H280" s="134" t="e">
        <f t="array" aca="1" ref="H280" ca="1">MAX(IF((MONTH(DatesS)=$A280)*(OFFSET(DatesS,,INDEX(ColS,MATCH($C280,Param,0))))&gt;0,OFFSET(DatesS,,INDEX(ColS,MATCH($C280,Param,0)))))</f>
        <v>#REF!</v>
      </c>
      <c r="I280" s="759" t="e">
        <f t="shared" ref="I280" ca="1" si="1867">SUMPRODUCT((MONTH(DatesS)=$A280)*(OFFSET(DatesS,,INDEX(ColS,MATCH($C280,Param,0)))&gt;=INDEX(SeuilS,MATCH($C280,Param,0))))</f>
        <v>#REF!</v>
      </c>
      <c r="J280" s="804"/>
      <c r="K280" s="760"/>
      <c r="L280" s="750"/>
      <c r="M280" s="751"/>
      <c r="N280" s="751"/>
      <c r="O280" s="751"/>
      <c r="P280" s="751"/>
      <c r="Q280" s="752"/>
      <c r="R280" s="808"/>
      <c r="S280" s="751"/>
      <c r="T280" s="751"/>
      <c r="U280" s="751"/>
      <c r="V280" s="751"/>
      <c r="W280" s="809"/>
      <c r="X280" s="750"/>
      <c r="Y280" s="751"/>
      <c r="Z280" s="751"/>
      <c r="AA280" s="751"/>
      <c r="AB280" s="751"/>
      <c r="AC280" s="751"/>
      <c r="AD280" s="752"/>
      <c r="AE280" s="32" t="e">
        <f ca="1">SUMPRODUCT((MONTH(DatesUF)=$A280)*(OFFSET(DatesUF,,INDEX(ColUF2,MATCH($C280,Param,0)))&lt;&gt;0))</f>
        <v>#REF!</v>
      </c>
      <c r="AF280" s="134" t="e">
        <f ca="1">SUMPRODUCT((MONTH(DatesUF)=$A280)*(OFFSET(DatesUF,,INDEX(ColUF2,MATCH($C280,Param,0)))))</f>
        <v>#REF!</v>
      </c>
      <c r="AG280" s="134" t="e">
        <f t="shared" ref="AG280" ca="1" si="1868">IF(AE280=0,0,AF280/AE280)</f>
        <v>#REF!</v>
      </c>
      <c r="AH280" s="134" t="e">
        <f t="array" aca="1" ref="AH280" ca="1">MIN(IF((MONTH(DatesUF)=$A280)*(OFFSET(DatesUF,,INDEX(ColUF2,MATCH($C280,Param,0))))&gt;0,OFFSET(DatesUF,,INDEX(ColUF2,MATCH($C280,Param,0)))))</f>
        <v>#REF!</v>
      </c>
      <c r="AI280" s="134" t="e">
        <f t="array" aca="1" ref="AI280" ca="1">MAX(IF((MONTH(DatesUF)=$A280)*(OFFSET(DatesUF,,INDEX(ColUF2,MATCH($C280,Param,0))))&gt;0,OFFSET(DatesUF,,INDEX(ColUF2,MATCH($C280,Param,0)))))</f>
        <v>#REF!</v>
      </c>
      <c r="AJ280" s="33" t="e">
        <f t="shared" ref="AJ280" ca="1" si="1869">SUMPRODUCT((MONTH(DatesUF)=$A280)*(OFFSET(DatesUF,,INDEX(ColUF2,MATCH($C280,Param,0)))&gt;=INDEX(SeuilUF2,MATCH($C280,Param,0))))</f>
        <v>#REF!</v>
      </c>
      <c r="AK280" s="758" t="e">
        <f ca="1">SUMPRODUCT((MONTH(DatesSH)=$A280)*(OFFSET(DatesSH,,INDEX(ColSH,MATCH($C280,Param,0)))&lt;&gt;0))</f>
        <v>#REF!</v>
      </c>
      <c r="AL280" s="746" t="e">
        <f ca="1">SUMPRODUCT((MONTH(DatesSH)=$A280)*(OFFSET(DatesSH,,INDEX(ColSH,MATCH($C280,Param,0)))))</f>
        <v>#REF!</v>
      </c>
      <c r="AM280" s="746" t="e">
        <f t="shared" ref="AM280" ca="1" si="1870">IF(AK280=0,0,AL280/AK280)</f>
        <v>#REF!</v>
      </c>
      <c r="AN280" s="746" t="e">
        <f t="array" aca="1" ref="AN280" ca="1">MIN(IF((MONTH(DatesSH)=$A280)*(OFFSET(DatesSH,,INDEX(ColSH,MATCH($C280,Param,0))))&gt;0,OFFSET(DatesSH,,INDEX(ColSH,MATCH($C280,Param,0)))))</f>
        <v>#REF!</v>
      </c>
      <c r="AO280" s="762" t="e">
        <f t="array" aca="1" ref="AO280" ca="1">MAX(IF((MONTH(DatesSH)=$A280)*(OFFSET(DatesSH,,INDEX(ColSH,MATCH($C280,Param,0))))&gt;0,OFFSET(DatesSH,,INDEX(ColSH,MATCH($C280,Param,0)))))</f>
        <v>#REF!</v>
      </c>
      <c r="AP280" s="761" t="e">
        <f ca="1">SUMPRODUCT((MONTH(DatesSH)=$A280)*(OFFSET(DatesSH,,INDEX(ColSH,MATCH($C280,Param,0)))&gt;=INDEX(SeuilSH,MATCH($C280,Param,0))))</f>
        <v>#REF!</v>
      </c>
      <c r="AQ280" s="85" t="e">
        <f t="shared" ca="1" si="1793"/>
        <v>#REF!</v>
      </c>
    </row>
    <row r="281" spans="1:43" outlineLevel="1" x14ac:dyDescent="0.25">
      <c r="A281" s="18">
        <f t="shared" si="1807"/>
        <v>11</v>
      </c>
      <c r="B281" s="252"/>
      <c r="C281" s="763" t="s">
        <v>26</v>
      </c>
      <c r="D281" s="32" t="e">
        <f t="shared" ref="D281" ca="1" si="1871">SUMPRODUCT((MONTH(DatesS)=$A281)*(OFFSET(DatesS,,INDEX(ColS,MATCH($C281,Param,0)))&lt;&gt;0))</f>
        <v>#REF!</v>
      </c>
      <c r="E281" s="134" t="e">
        <f t="shared" ref="E281" ca="1" si="1872">SUMPRODUCT((MONTH(DatesS)=$A281)*(OFFSET(DatesS,,INDEX(ColS,MATCH($C281,Param,0)))))</f>
        <v>#REF!</v>
      </c>
      <c r="F281" s="134" t="e">
        <f t="shared" ca="1" si="1797"/>
        <v>#REF!</v>
      </c>
      <c r="G281" s="134" t="e">
        <f t="array" aca="1" ref="G281" ca="1">MIN(IF((MONTH(DatesS)=$A281)*(OFFSET(DatesS,,INDEX(ColS,MATCH($C281,Param,0))))&gt;0,OFFSET(DatesS,,INDEX(ColS,MATCH($C281,Param,0)))))</f>
        <v>#REF!</v>
      </c>
      <c r="H281" s="134" t="e">
        <f t="array" aca="1" ref="H281" ca="1">MAX(IF((MONTH(DatesS)=$A281)*(OFFSET(DatesS,,INDEX(ColS,MATCH($C281,Param,0))))&gt;0,OFFSET(DatesS,,INDEX(ColS,MATCH($C281,Param,0)))))</f>
        <v>#REF!</v>
      </c>
      <c r="I281" s="759" t="e">
        <f t="shared" ref="I281" ca="1" si="1873">SUMPRODUCT((MONTH(DatesS)=$A281)*(OFFSET(DatesS,,INDEX(ColS,MATCH($C281,Param,0)))&gt;=INDEX(SeuilS,MATCH($C281,Param,0))))</f>
        <v>#REF!</v>
      </c>
      <c r="J281" s="804"/>
      <c r="K281" s="760"/>
      <c r="L281" s="32">
        <f t="shared" ref="L281" ca="1" si="1874">SUMPRODUCT((MONTH(DatesD)=$A281)*(OFFSET(DatesD,,INDEX(ColD1,MATCH($C281,Param,0)))&lt;&gt;0))</f>
        <v>4</v>
      </c>
      <c r="M281" s="134">
        <f t="shared" ref="M281" ca="1" si="1875">SUMPRODUCT((MONTH(DatesD)=$A281)*(OFFSET(DatesD,,INDEX(ColD1,MATCH($C281,Param,0)))))</f>
        <v>217</v>
      </c>
      <c r="N281" s="134">
        <f t="shared" ref="N281:N289" ca="1" si="1876">IF(L281=0,0,M281/L281)</f>
        <v>54.25</v>
      </c>
      <c r="O281" s="134">
        <f t="array" aca="1" ref="O281" ca="1">MIN(IF((MONTH(DatesD)=$A281)*(OFFSET(DatesD,,INDEX(ColD1,MATCH($C281,Param,0))))&gt;0,OFFSET(DatesD,,INDEX(ColD1,MATCH($C281,Param,0)))))</f>
        <v>32</v>
      </c>
      <c r="P281" s="134">
        <f t="array" aca="1" ref="P281" ca="1">MAX(IF((MONTH(DatesD)=$A281)*(OFFSET(DatesD,,INDEX(ColD1,MATCH($C281,Param,0))))&gt;0,OFFSET(DatesD,,INDEX(ColD1,MATCH($C281,Param,0)))))</f>
        <v>80</v>
      </c>
      <c r="Q281" s="33">
        <f t="shared" ref="Q281" ca="1" si="1877">SUMPRODUCT((MONTH(DatesD)=$A281)*(OFFSET(DatesD,,INDEX(ColD1,MATCH($C281,Param,0)))&gt;=INDEX(SeuilD1,MATCH($C281,Param,0))))</f>
        <v>2</v>
      </c>
      <c r="R281" s="32">
        <f t="shared" ref="R281" ca="1" si="1878">SUMPRODUCT((MONTH(DatesD)=$A281)*(OFFSET(DatesD,,INDEX(ColD2,MATCH($C281,Param,0)))&lt;&gt;0))</f>
        <v>4</v>
      </c>
      <c r="S281" s="134">
        <f t="shared" ref="S281" ca="1" si="1879">SUMPRODUCT((MONTH(DatesD)=$A281)*(OFFSET(DatesD,,INDEX(ColD2,MATCH($C281,Param,0)))))</f>
        <v>6.1999999999999993</v>
      </c>
      <c r="T281" s="134">
        <f t="shared" ref="T281:T289" ca="1" si="1880">IF(R281=0,0,S281/R281)</f>
        <v>1.5499999999999998</v>
      </c>
      <c r="U281" s="134">
        <f t="array" aca="1" ref="U281" ca="1">MIN(IF((MONTH(DatesD)=$A281)*(OFFSET(DatesD,,INDEX(ColD2,MATCH($C281,Param,0))))&gt;0,OFFSET(DatesD,,INDEX(ColD2,MATCH($C281,Param,0)))))</f>
        <v>1.1000000000000001</v>
      </c>
      <c r="V281" s="134">
        <f t="array" aca="1" ref="V281" ca="1">MAX(IF((MONTH(DatesD)=$A281)*(OFFSET(DatesD,,INDEX(ColD2,MATCH($C281,Param,0))))&gt;0,OFFSET(DatesD,,INDEX(ColD2,MATCH($C281,Param,0)))))</f>
        <v>1.9</v>
      </c>
      <c r="W281" s="33">
        <f t="shared" ref="W281" ca="1" si="1881">SUMPRODUCT((MONTH(DatesD)=$A281)*(OFFSET(DatesD,,INDEX(ColD2,MATCH($C281,Param,0)))&gt;=INDEX(SeuilD2,MATCH($C281,Param,0))))</f>
        <v>0</v>
      </c>
      <c r="X281" s="750"/>
      <c r="Y281" s="751"/>
      <c r="Z281" s="751"/>
      <c r="AA281" s="751"/>
      <c r="AB281" s="751"/>
      <c r="AC281" s="751"/>
      <c r="AD281" s="752"/>
      <c r="AE281" s="808"/>
      <c r="AF281" s="751"/>
      <c r="AG281" s="751"/>
      <c r="AH281" s="751"/>
      <c r="AI281" s="768"/>
      <c r="AJ281" s="809"/>
      <c r="AK281" s="750"/>
      <c r="AL281" s="751"/>
      <c r="AM281" s="751"/>
      <c r="AN281" s="751"/>
      <c r="AO281" s="768"/>
      <c r="AP281" s="752"/>
      <c r="AQ281" s="85" t="e">
        <f t="shared" ca="1" si="1793"/>
        <v>#REF!</v>
      </c>
    </row>
    <row r="282" spans="1:43" outlineLevel="1" x14ac:dyDescent="0.25">
      <c r="A282" s="18">
        <f t="shared" si="1807"/>
        <v>11</v>
      </c>
      <c r="B282" s="252"/>
      <c r="C282" s="763" t="s">
        <v>64</v>
      </c>
      <c r="D282" s="32" t="e">
        <f t="shared" ref="D282" ca="1" si="1882">SUMPRODUCT((MONTH(DatesS)=$A282)*(OFFSET(DatesS,,INDEX(ColS,MATCH($C282,Param,0)))&lt;&gt;0))</f>
        <v>#REF!</v>
      </c>
      <c r="E282" s="134" t="e">
        <f t="shared" ref="E282" ca="1" si="1883">SUMPRODUCT((MONTH(DatesS)=$A282)*(OFFSET(DatesS,,INDEX(ColS,MATCH($C282,Param,0)))))</f>
        <v>#REF!</v>
      </c>
      <c r="F282" s="134" t="e">
        <f t="shared" ca="1" si="1797"/>
        <v>#REF!</v>
      </c>
      <c r="G282" s="134" t="e">
        <f t="array" aca="1" ref="G282" ca="1">MIN(IF((MONTH(DatesS)=$A282)*(OFFSET(DatesS,,INDEX(ColS,MATCH($C282,Param,0))))&gt;0,OFFSET(DatesS,,INDEX(ColS,MATCH($C282,Param,0)))))</f>
        <v>#REF!</v>
      </c>
      <c r="H282" s="134" t="e">
        <f t="array" aca="1" ref="H282" ca="1">MAX(IF((MONTH(DatesS)=$A282)*(OFFSET(DatesS,,INDEX(ColS,MATCH($C282,Param,0))))&gt;0,OFFSET(DatesS,,INDEX(ColS,MATCH($C282,Param,0)))))</f>
        <v>#REF!</v>
      </c>
      <c r="I282" s="759" t="e">
        <f t="shared" ref="I282" ca="1" si="1884">SUMPRODUCT((MONTH(DatesS)=$A282)*(OFFSET(DatesS,,INDEX(ColS,MATCH($C282,Param,0)))&gt;=INDEX(SeuilS,MATCH($C282,Param,0))))</f>
        <v>#REF!</v>
      </c>
      <c r="J282" s="804"/>
      <c r="K282" s="760"/>
      <c r="L282" s="32">
        <f t="shared" ref="L282" ca="1" si="1885">SUMPRODUCT((MONTH(DatesD)=$A282)*(OFFSET(DatesD,,INDEX(ColD1,MATCH($C282,Param,0)))&lt;&gt;0))</f>
        <v>0</v>
      </c>
      <c r="M282" s="134">
        <f t="shared" ref="M282" ca="1" si="1886">SUMPRODUCT((MONTH(DatesD)=$A282)*(OFFSET(DatesD,,INDEX(ColD1,MATCH($C282,Param,0)))))</f>
        <v>0</v>
      </c>
      <c r="N282" s="134">
        <f t="shared" ca="1" si="1876"/>
        <v>0</v>
      </c>
      <c r="O282" s="134">
        <f t="array" aca="1" ref="O282" ca="1">MIN(IF((MONTH(DatesD)=$A282)*(OFFSET(DatesD,,INDEX(ColD1,MATCH($C282,Param,0))))&gt;0,OFFSET(DatesD,,INDEX(ColD1,MATCH($C282,Param,0)))))</f>
        <v>0</v>
      </c>
      <c r="P282" s="134">
        <f t="array" aca="1" ref="P282" ca="1">MAX(IF((MONTH(DatesD)=$A282)*(OFFSET(DatesD,,INDEX(ColD1,MATCH($C282,Param,0))))&gt;0,OFFSET(DatesD,,INDEX(ColD1,MATCH($C282,Param,0)))))</f>
        <v>0</v>
      </c>
      <c r="Q282" s="33">
        <f t="shared" ref="Q282" ca="1" si="1887">SUMPRODUCT((MONTH(DatesD)=$A282)*(OFFSET(DatesD,,INDEX(ColD1,MATCH($C282,Param,0)))&gt;=INDEX(SeuilD1,MATCH($C282,Param,0))))</f>
        <v>0</v>
      </c>
      <c r="R282" s="32">
        <f t="shared" ref="R282" ca="1" si="1888">SUMPRODUCT((MONTH(DatesD)=$A282)*(OFFSET(DatesD,,INDEX(ColD2,MATCH($C282,Param,0)))&lt;&gt;0))</f>
        <v>0</v>
      </c>
      <c r="S282" s="134">
        <f t="shared" ref="S282" ca="1" si="1889">SUMPRODUCT((MONTH(DatesD)=$A282)*(OFFSET(DatesD,,INDEX(ColD2,MATCH($C282,Param,0)))))</f>
        <v>0</v>
      </c>
      <c r="T282" s="134">
        <f t="shared" ca="1" si="1880"/>
        <v>0</v>
      </c>
      <c r="U282" s="134">
        <f t="array" aca="1" ref="U282" ca="1">MIN(IF((MONTH(DatesD)=$A282)*(OFFSET(DatesD,,INDEX(ColD2,MATCH($C282,Param,0))))&gt;0,OFFSET(DatesD,,INDEX(ColD2,MATCH($C282,Param,0)))))</f>
        <v>0</v>
      </c>
      <c r="V282" s="134">
        <f t="array" aca="1" ref="V282" ca="1">MAX(IF((MONTH(DatesD)=$A282)*(OFFSET(DatesD,,INDEX(ColD2,MATCH($C282,Param,0))))&gt;0,OFFSET(DatesD,,INDEX(ColD2,MATCH($C282,Param,0)))))</f>
        <v>0</v>
      </c>
      <c r="W282" s="33">
        <f t="shared" ref="W282" ca="1" si="1890">SUMPRODUCT((MONTH(DatesD)=$A282)*(OFFSET(DatesD,,INDEX(ColD2,MATCH($C282,Param,0)))&gt;=INDEX(SeuilD2,MATCH($C282,Param,0))))</f>
        <v>0</v>
      </c>
      <c r="X282" s="750"/>
      <c r="Y282" s="751"/>
      <c r="Z282" s="751"/>
      <c r="AA282" s="751"/>
      <c r="AB282" s="751"/>
      <c r="AC282" s="751"/>
      <c r="AD282" s="752"/>
      <c r="AE282" s="808"/>
      <c r="AF282" s="751"/>
      <c r="AG282" s="751"/>
      <c r="AH282" s="751"/>
      <c r="AI282" s="768"/>
      <c r="AJ282" s="809"/>
      <c r="AK282" s="750"/>
      <c r="AL282" s="751"/>
      <c r="AM282" s="751"/>
      <c r="AN282" s="751"/>
      <c r="AO282" s="768"/>
      <c r="AP282" s="752"/>
      <c r="AQ282" s="85" t="e">
        <f t="shared" ca="1" si="1793"/>
        <v>#REF!</v>
      </c>
    </row>
    <row r="283" spans="1:43" outlineLevel="1" x14ac:dyDescent="0.25">
      <c r="A283" s="18">
        <f t="shared" si="1807"/>
        <v>11</v>
      </c>
      <c r="B283" s="252"/>
      <c r="C283" s="763" t="s">
        <v>65</v>
      </c>
      <c r="D283" s="32" t="e">
        <f t="shared" ref="D283" ca="1" si="1891">SUMPRODUCT((MONTH(DatesS)=$A283)*(OFFSET(DatesS,,INDEX(ColS,MATCH($C283,Param,0)))&lt;&gt;0))</f>
        <v>#REF!</v>
      </c>
      <c r="E283" s="134" t="e">
        <f t="shared" ref="E283" ca="1" si="1892">SUMPRODUCT((MONTH(DatesS)=$A283)*(OFFSET(DatesS,,INDEX(ColS,MATCH($C283,Param,0)))))</f>
        <v>#REF!</v>
      </c>
      <c r="F283" s="134" t="e">
        <f t="shared" ca="1" si="1797"/>
        <v>#REF!</v>
      </c>
      <c r="G283" s="134" t="e">
        <f t="array" aca="1" ref="G283" ca="1">MIN(IF((MONTH(DatesS)=$A283)*(OFFSET(DatesS,,INDEX(ColS,MATCH($C283,Param,0))))&gt;0,OFFSET(DatesS,,INDEX(ColS,MATCH($C283,Param,0)))))</f>
        <v>#REF!</v>
      </c>
      <c r="H283" s="134" t="e">
        <f t="array" aca="1" ref="H283" ca="1">MAX(IF((MONTH(DatesS)=$A283)*(OFFSET(DatesS,,INDEX(ColS,MATCH($C283,Param,0))))&gt;0,OFFSET(DatesS,,INDEX(ColS,MATCH($C283,Param,0)))))</f>
        <v>#REF!</v>
      </c>
      <c r="I283" s="759" t="e">
        <f t="shared" ref="I283" ca="1" si="1893">SUMPRODUCT((MONTH(DatesS)=$A283)*(OFFSET(DatesS,,INDEX(ColS,MATCH($C283,Param,0)))&gt;=INDEX(SeuilS,MATCH($C283,Param,0))))</f>
        <v>#REF!</v>
      </c>
      <c r="J283" s="804"/>
      <c r="K283" s="760"/>
      <c r="L283" s="32">
        <f t="shared" ref="L283" ca="1" si="1894">SUMPRODUCT((MONTH(DatesD)=$A283)*(OFFSET(DatesD,,INDEX(ColD1,MATCH($C283,Param,0)))&lt;&gt;0))</f>
        <v>25</v>
      </c>
      <c r="M283" s="134">
        <f t="shared" ref="M283" ca="1" si="1895">SUMPRODUCT((MONTH(DatesD)=$A283)*(OFFSET(DatesD,,INDEX(ColD1,MATCH($C283,Param,0)))))</f>
        <v>0.34000000000000008</v>
      </c>
      <c r="N283" s="134">
        <f t="shared" ca="1" si="1876"/>
        <v>1.3600000000000003E-2</v>
      </c>
      <c r="O283" s="134">
        <f t="array" aca="1" ref="O283" ca="1">MIN(IF((MONTH(DatesD)=$A283)*(OFFSET(DatesD,,INDEX(ColD1,MATCH($C283,Param,0))))&gt;0,OFFSET(DatesD,,INDEX(ColD1,MATCH($C283,Param,0)))))</f>
        <v>0.01</v>
      </c>
      <c r="P283" s="134">
        <f t="array" aca="1" ref="P283" ca="1">MAX(IF((MONTH(DatesD)=$A283)*(OFFSET(DatesD,,INDEX(ColD1,MATCH($C283,Param,0))))&gt;0,OFFSET(DatesD,,INDEX(ColD1,MATCH($C283,Param,0)))))</f>
        <v>0.1</v>
      </c>
      <c r="Q283" s="33">
        <f t="shared" ref="Q283" ca="1" si="1896">SUMPRODUCT((MONTH(DatesD)=$A283)*(OFFSET(DatesD,,INDEX(ColD1,MATCH($C283,Param,0)))&gt;=INDEX(SeuilD1,MATCH($C283,Param,0))))</f>
        <v>0</v>
      </c>
      <c r="R283" s="32">
        <f t="shared" ref="R283" ca="1" si="1897">SUMPRODUCT((MONTH(DatesD)=$A283)*(OFFSET(DatesD,,INDEX(ColD2,MATCH($C283,Param,0)))&lt;&gt;0))</f>
        <v>26</v>
      </c>
      <c r="S283" s="134">
        <f t="shared" ref="S283" ca="1" si="1898">SUMPRODUCT((MONTH(DatesD)=$A283)*(OFFSET(DatesD,,INDEX(ColD2,MATCH($C283,Param,0)))))</f>
        <v>0.26000000000000006</v>
      </c>
      <c r="T283" s="134">
        <f t="shared" ca="1" si="1880"/>
        <v>1.0000000000000002E-2</v>
      </c>
      <c r="U283" s="134">
        <f t="array" aca="1" ref="U283" ca="1">MIN(IF((MONTH(DatesD)=$A283)*(OFFSET(DatesD,,INDEX(ColD2,MATCH($C283,Param,0))))&gt;0,OFFSET(DatesD,,INDEX(ColD2,MATCH($C283,Param,0)))))</f>
        <v>0.01</v>
      </c>
      <c r="V283" s="134">
        <f t="array" aca="1" ref="V283" ca="1">MAX(IF((MONTH(DatesD)=$A283)*(OFFSET(DatesD,,INDEX(ColD2,MATCH($C283,Param,0))))&gt;0,OFFSET(DatesD,,INDEX(ColD2,MATCH($C283,Param,0)))))</f>
        <v>0.01</v>
      </c>
      <c r="W283" s="33">
        <f t="shared" ref="W283" ca="1" si="1899">SUMPRODUCT((MONTH(DatesD)=$A283)*(OFFSET(DatesD,,INDEX(ColD2,MATCH($C283,Param,0)))&gt;=INDEX(SeuilD2,MATCH($C283,Param,0))))</f>
        <v>0</v>
      </c>
      <c r="X283" s="750"/>
      <c r="Y283" s="751"/>
      <c r="Z283" s="751"/>
      <c r="AA283" s="751"/>
      <c r="AB283" s="751"/>
      <c r="AC283" s="751"/>
      <c r="AD283" s="752"/>
      <c r="AE283" s="808"/>
      <c r="AF283" s="751"/>
      <c r="AG283" s="751"/>
      <c r="AH283" s="751"/>
      <c r="AI283" s="768"/>
      <c r="AJ283" s="809"/>
      <c r="AK283" s="750"/>
      <c r="AL283" s="751"/>
      <c r="AM283" s="751"/>
      <c r="AN283" s="751"/>
      <c r="AO283" s="768"/>
      <c r="AP283" s="752"/>
      <c r="AQ283" s="85" t="e">
        <f t="shared" ca="1" si="1793"/>
        <v>#REF!</v>
      </c>
    </row>
    <row r="284" spans="1:43" outlineLevel="1" x14ac:dyDescent="0.25">
      <c r="A284" s="18">
        <f t="shared" si="1807"/>
        <v>11</v>
      </c>
      <c r="B284" s="252"/>
      <c r="C284" s="763" t="s">
        <v>24</v>
      </c>
      <c r="D284" s="32" t="e">
        <f t="shared" ref="D284" ca="1" si="1900">SUMPRODUCT((MONTH(DatesS)=$A284)*(OFFSET(DatesS,,INDEX(ColS,MATCH($C284,Param,0)))&lt;&gt;0))</f>
        <v>#REF!</v>
      </c>
      <c r="E284" s="134" t="e">
        <f t="shared" ref="E284" ca="1" si="1901">SUMPRODUCT((MONTH(DatesS)=$A284)*(OFFSET(DatesS,,INDEX(ColS,MATCH($C284,Param,0)))))</f>
        <v>#REF!</v>
      </c>
      <c r="F284" s="134" t="e">
        <f t="shared" ca="1" si="1797"/>
        <v>#REF!</v>
      </c>
      <c r="G284" s="134" t="e">
        <f t="array" aca="1" ref="G284" ca="1">MIN(IF((MONTH(DatesS)=$A284)*(OFFSET(DatesS,,INDEX(ColS,MATCH($C284,Param,0))))&gt;0,OFFSET(DatesS,,INDEX(ColS,MATCH($C284,Param,0)))))</f>
        <v>#REF!</v>
      </c>
      <c r="H284" s="134" t="e">
        <f t="array" aca="1" ref="H284" ca="1">MAX(IF((MONTH(DatesS)=$A284)*(OFFSET(DatesS,,INDEX(ColS,MATCH($C284,Param,0))))&gt;0,OFFSET(DatesS,,INDEX(ColS,MATCH($C284,Param,0)))))</f>
        <v>#REF!</v>
      </c>
      <c r="I284" s="759" t="e">
        <f t="shared" ref="I284" ca="1" si="1902">SUMPRODUCT((MONTH(DatesS)=$A284)*(OFFSET(DatesS,,INDEX(ColS,MATCH($C284,Param,0)))&gt;=INDEX(SeuilS,MATCH($C284,Param,0))))</f>
        <v>#REF!</v>
      </c>
      <c r="J284" s="804"/>
      <c r="K284" s="760"/>
      <c r="L284" s="32">
        <f t="shared" ref="L284" ca="1" si="1903">SUMPRODUCT((MONTH(DatesD)=$A284)*(OFFSET(DatesD,,INDEX(ColD1,MATCH($C284,Param,0)))&lt;&gt;0))</f>
        <v>4</v>
      </c>
      <c r="M284" s="134">
        <f t="shared" ref="M284" ca="1" si="1904">SUMPRODUCT((MONTH(DatesD)=$A284)*(OFFSET(DatesD,,INDEX(ColD1,MATCH($C284,Param,0)))))</f>
        <v>9.4933559810000006</v>
      </c>
      <c r="N284" s="134">
        <f t="shared" ca="1" si="1876"/>
        <v>2.3733389952500001</v>
      </c>
      <c r="O284" s="134">
        <f t="array" aca="1" ref="O284" ca="1">MIN(IF((MONTH(DatesD)=$A284)*(OFFSET(DatesD,,INDEX(ColD1,MATCH($C284,Param,0))))&gt;0,OFFSET(DatesD,,INDEX(ColD1,MATCH($C284,Param,0)))))</f>
        <v>0.830372691</v>
      </c>
      <c r="P284" s="134">
        <f t="array" aca="1" ref="P284" ca="1">MAX(IF((MONTH(DatesD)=$A284)*(OFFSET(DatesD,,INDEX(ColD1,MATCH($C284,Param,0))))&gt;0,OFFSET(DatesD,,INDEX(ColD1,MATCH($C284,Param,0)))))</f>
        <v>4.1071887</v>
      </c>
      <c r="Q284" s="33">
        <f t="shared" ref="Q284" ca="1" si="1905">SUMPRODUCT((MONTH(DatesD)=$A284)*(OFFSET(DatesD,,INDEX(ColD1,MATCH($C284,Param,0)))&gt;=INDEX(SeuilD1,MATCH($C284,Param,0))))</f>
        <v>1</v>
      </c>
      <c r="R284" s="32">
        <f t="shared" ref="R284" ca="1" si="1906">SUMPRODUCT((MONTH(DatesD)=$A284)*(OFFSET(DatesD,,INDEX(ColD2,MATCH($C284,Param,0)))&lt;&gt;0))</f>
        <v>4</v>
      </c>
      <c r="S284" s="134">
        <f t="shared" ref="S284" ca="1" si="1907">SUMPRODUCT((MONTH(DatesD)=$A284)*(OFFSET(DatesD,,INDEX(ColD2,MATCH($C284,Param,0)))))</f>
        <v>0.12</v>
      </c>
      <c r="T284" s="134">
        <f t="shared" ca="1" si="1880"/>
        <v>0.03</v>
      </c>
      <c r="U284" s="134">
        <f t="array" aca="1" ref="U284" ca="1">MIN(IF((MONTH(DatesD)=$A284)*(OFFSET(DatesD,,INDEX(ColD2,MATCH($C284,Param,0))))&gt;0,OFFSET(DatesD,,INDEX(ColD2,MATCH($C284,Param,0)))))</f>
        <v>0.03</v>
      </c>
      <c r="V284" s="134">
        <f t="array" aca="1" ref="V284" ca="1">MAX(IF((MONTH(DatesD)=$A284)*(OFFSET(DatesD,,INDEX(ColD2,MATCH($C284,Param,0))))&gt;0,OFFSET(DatesD,,INDEX(ColD2,MATCH($C284,Param,0)))))</f>
        <v>0.03</v>
      </c>
      <c r="W284" s="33">
        <f t="shared" ref="W284" ca="1" si="1908">SUMPRODUCT((MONTH(DatesD)=$A284)*(OFFSET(DatesD,,INDEX(ColD2,MATCH($C284,Param,0)))&gt;=INDEX(SeuilD2,MATCH($C284,Param,0))))</f>
        <v>0</v>
      </c>
      <c r="X284" s="750"/>
      <c r="Y284" s="751"/>
      <c r="Z284" s="751"/>
      <c r="AA284" s="751"/>
      <c r="AB284" s="751"/>
      <c r="AC284" s="751"/>
      <c r="AD284" s="752"/>
      <c r="AE284" s="808"/>
      <c r="AF284" s="751"/>
      <c r="AG284" s="751"/>
      <c r="AH284" s="751"/>
      <c r="AI284" s="768"/>
      <c r="AJ284" s="809"/>
      <c r="AK284" s="750"/>
      <c r="AL284" s="751"/>
      <c r="AM284" s="751"/>
      <c r="AN284" s="751"/>
      <c r="AO284" s="768"/>
      <c r="AP284" s="752"/>
      <c r="AQ284" s="85" t="e">
        <f t="shared" ca="1" si="1793"/>
        <v>#REF!</v>
      </c>
    </row>
    <row r="285" spans="1:43" outlineLevel="1" x14ac:dyDescent="0.25">
      <c r="A285" s="18">
        <f t="shared" si="1807"/>
        <v>11</v>
      </c>
      <c r="B285" s="252"/>
      <c r="C285" s="763" t="s">
        <v>20</v>
      </c>
      <c r="D285" s="32" t="e">
        <f t="shared" ref="D285" ca="1" si="1909">SUMPRODUCT((MONTH(DatesS)=$A285)*(OFFSET(DatesS,,INDEX(ColS,MATCH($C285,Param,0)))&lt;&gt;0))</f>
        <v>#REF!</v>
      </c>
      <c r="E285" s="134" t="e">
        <f t="shared" ref="E285" ca="1" si="1910">SUMPRODUCT((MONTH(DatesS)=$A285)*(OFFSET(DatesS,,INDEX(ColS,MATCH($C285,Param,0)))))</f>
        <v>#REF!</v>
      </c>
      <c r="F285" s="134" t="e">
        <f t="shared" ca="1" si="1797"/>
        <v>#REF!</v>
      </c>
      <c r="G285" s="134" t="e">
        <f t="array" aca="1" ref="G285" ca="1">MIN(IF((MONTH(DatesS)=$A285)*(OFFSET(DatesS,,INDEX(ColS,MATCH($C285,Param,0))))&gt;0,OFFSET(DatesS,,INDEX(ColS,MATCH($C285,Param,0)))))</f>
        <v>#REF!</v>
      </c>
      <c r="H285" s="134" t="e">
        <f t="array" aca="1" ref="H285" ca="1">MAX(IF((MONTH(DatesS)=$A285)*(OFFSET(DatesS,,INDEX(ColS,MATCH($C285,Param,0))))&gt;0,OFFSET(DatesS,,INDEX(ColS,MATCH($C285,Param,0)))))</f>
        <v>#REF!</v>
      </c>
      <c r="I285" s="759" t="e">
        <f t="shared" ref="I285" ca="1" si="1911">SUMPRODUCT((MONTH(DatesS)=$A285)*(OFFSET(DatesS,,INDEX(ColS,MATCH($C285,Param,0)))&gt;=INDEX(SeuilS,MATCH($C285,Param,0))))</f>
        <v>#REF!</v>
      </c>
      <c r="J285" s="804"/>
      <c r="K285" s="760"/>
      <c r="L285" s="32">
        <f t="shared" ref="L285" ca="1" si="1912">SUMPRODUCT((MONTH(DatesD)=$A285)*(OFFSET(DatesD,,INDEX(ColD1,MATCH($C285,Param,0)))&lt;&gt;0))</f>
        <v>4</v>
      </c>
      <c r="M285" s="134">
        <f t="shared" ref="M285" ca="1" si="1913">SUMPRODUCT((MONTH(DatesD)=$A285)*(OFFSET(DatesD,,INDEX(ColD1,MATCH($C285,Param,0)))))</f>
        <v>769.40061200000002</v>
      </c>
      <c r="N285" s="134">
        <f t="shared" ca="1" si="1876"/>
        <v>192.35015300000001</v>
      </c>
      <c r="O285" s="134">
        <f t="array" aca="1" ref="O285" ca="1">MIN(IF((MONTH(DatesD)=$A285)*(OFFSET(DatesD,,INDEX(ColD1,MATCH($C285,Param,0))))&gt;0,OFFSET(DatesD,,INDEX(ColD1,MATCH($C285,Param,0)))))</f>
        <v>111.10462200000001</v>
      </c>
      <c r="P285" s="134">
        <f t="array" aca="1" ref="P285" ca="1">MAX(IF((MONTH(DatesD)=$A285)*(OFFSET(DatesD,,INDEX(ColD1,MATCH($C285,Param,0))))&gt;0,OFFSET(DatesD,,INDEX(ColD1,MATCH($C285,Param,0)))))</f>
        <v>307.883667</v>
      </c>
      <c r="Q285" s="33">
        <f t="shared" ref="Q285" ca="1" si="1914">SUMPRODUCT((MONTH(DatesD)=$A285)*(OFFSET(DatesD,,INDEX(ColD1,MATCH($C285,Param,0)))&gt;=INDEX(SeuilD1,MATCH($C285,Param,0))))</f>
        <v>4</v>
      </c>
      <c r="R285" s="32">
        <f t="shared" ref="R285" ca="1" si="1915">SUMPRODUCT((MONTH(DatesD)=$A285)*(OFFSET(DatesD,,INDEX(ColD2,MATCH($C285,Param,0)))&lt;&gt;0))</f>
        <v>4</v>
      </c>
      <c r="S285" s="134">
        <f t="shared" ref="S285" ca="1" si="1916">SUMPRODUCT((MONTH(DatesD)=$A285)*(OFFSET(DatesD,,INDEX(ColD2,MATCH($C285,Param,0)))))</f>
        <v>2.6821249429999998</v>
      </c>
      <c r="T285" s="134">
        <f t="shared" ca="1" si="1880"/>
        <v>0.67053123574999995</v>
      </c>
      <c r="U285" s="134">
        <f t="array" aca="1" ref="U285" ca="1">MIN(IF((MONTH(DatesD)=$A285)*(OFFSET(DatesD,,INDEX(ColD2,MATCH($C285,Param,0))))&gt;0,OFFSET(DatesD,,INDEX(ColD2,MATCH($C285,Param,0)))))</f>
        <v>0.49909737700000001</v>
      </c>
      <c r="V285" s="134">
        <f t="array" aca="1" ref="V285" ca="1">MAX(IF((MONTH(DatesD)=$A285)*(OFFSET(DatesD,,INDEX(ColD2,MATCH($C285,Param,0))))&gt;0,OFFSET(DatesD,,INDEX(ColD2,MATCH($C285,Param,0)))))</f>
        <v>0.93910759700000002</v>
      </c>
      <c r="W285" s="33">
        <f t="shared" ref="W285" ca="1" si="1917">SUMPRODUCT((MONTH(DatesD)=$A285)*(OFFSET(DatesD,,INDEX(ColD2,MATCH($C285,Param,0)))&gt;=INDEX(SeuilD2,MATCH($C285,Param,0))))</f>
        <v>0</v>
      </c>
      <c r="X285" s="750"/>
      <c r="Y285" s="751"/>
      <c r="Z285" s="751"/>
      <c r="AA285" s="751"/>
      <c r="AB285" s="751"/>
      <c r="AC285" s="751"/>
      <c r="AD285" s="752"/>
      <c r="AE285" s="808"/>
      <c r="AF285" s="751"/>
      <c r="AG285" s="751"/>
      <c r="AH285" s="751"/>
      <c r="AI285" s="768"/>
      <c r="AJ285" s="809"/>
      <c r="AK285" s="750"/>
      <c r="AL285" s="751"/>
      <c r="AM285" s="751"/>
      <c r="AN285" s="751"/>
      <c r="AO285" s="768"/>
      <c r="AP285" s="752"/>
      <c r="AQ285" s="85" t="e">
        <f t="shared" ca="1" si="1793"/>
        <v>#REF!</v>
      </c>
    </row>
    <row r="286" spans="1:43" outlineLevel="1" x14ac:dyDescent="0.25">
      <c r="A286" s="18">
        <f t="shared" si="1807"/>
        <v>11</v>
      </c>
      <c r="B286" s="252"/>
      <c r="C286" s="763" t="s">
        <v>23</v>
      </c>
      <c r="D286" s="32" t="e">
        <f t="shared" ref="D286" ca="1" si="1918">SUMPRODUCT((MONTH(DatesS)=$A286)*(OFFSET(DatesS,,INDEX(ColS,MATCH($C286,Param,0)))&lt;&gt;0))</f>
        <v>#REF!</v>
      </c>
      <c r="E286" s="134" t="e">
        <f t="shared" ref="E286" ca="1" si="1919">SUMPRODUCT((MONTH(DatesS)=$A286)*(OFFSET(DatesS,,INDEX(ColS,MATCH($C286,Param,0)))))</f>
        <v>#REF!</v>
      </c>
      <c r="F286" s="134" t="e">
        <f t="shared" ca="1" si="1797"/>
        <v>#REF!</v>
      </c>
      <c r="G286" s="134" t="e">
        <f t="array" aca="1" ref="G286" ca="1">MIN(IF((MONTH(DatesS)=$A286)*(OFFSET(DatesS,,INDEX(ColS,MATCH($C286,Param,0))))&gt;0,OFFSET(DatesS,,INDEX(ColS,MATCH($C286,Param,0)))))</f>
        <v>#REF!</v>
      </c>
      <c r="H286" s="134" t="e">
        <f t="array" aca="1" ref="H286" ca="1">MAX(IF((MONTH(DatesS)=$A286)*(OFFSET(DatesS,,INDEX(ColS,MATCH($C286,Param,0))))&gt;0,OFFSET(DatesS,,INDEX(ColS,MATCH($C286,Param,0)))))</f>
        <v>#REF!</v>
      </c>
      <c r="I286" s="759" t="e">
        <f t="shared" ref="I286" ca="1" si="1920">SUMPRODUCT((MONTH(DatesS)=$A286)*(OFFSET(DatesS,,INDEX(ColS,MATCH($C286,Param,0)))&gt;=INDEX(SeuilS,MATCH($C286,Param,0))))</f>
        <v>#REF!</v>
      </c>
      <c r="J286" s="804"/>
      <c r="K286" s="760"/>
      <c r="L286" s="32">
        <f t="shared" ref="L286" ca="1" si="1921">SUMPRODUCT((MONTH(DatesD)=$A286)*(OFFSET(DatesD,,INDEX(ColD1,MATCH($C286,Param,0)))&lt;&gt;0))</f>
        <v>4</v>
      </c>
      <c r="M286" s="134">
        <f t="shared" ref="M286" ca="1" si="1922">SUMPRODUCT((MONTH(DatesD)=$A286)*(OFFSET(DatesD,,INDEX(ColD1,MATCH($C286,Param,0)))))</f>
        <v>129.67718120000001</v>
      </c>
      <c r="N286" s="134">
        <f t="shared" ca="1" si="1876"/>
        <v>32.419295300000002</v>
      </c>
      <c r="O286" s="134">
        <f t="array" aca="1" ref="O286" ca="1">MIN(IF((MONTH(DatesD)=$A286)*(OFFSET(DatesD,,INDEX(ColD1,MATCH($C286,Param,0))))&gt;0,OFFSET(DatesD,,INDEX(ColD1,MATCH($C286,Param,0)))))</f>
        <v>19.612758599999999</v>
      </c>
      <c r="P286" s="134">
        <f t="array" aca="1" ref="P286" ca="1">MAX(IF((MONTH(DatesD)=$A286)*(OFFSET(DatesD,,INDEX(ColD1,MATCH($C286,Param,0))))&gt;0,OFFSET(DatesD,,INDEX(ColD1,MATCH($C286,Param,0)))))</f>
        <v>53.889362300000002</v>
      </c>
      <c r="Q286" s="33">
        <f t="shared" ref="Q286" ca="1" si="1923">SUMPRODUCT((MONTH(DatesD)=$A286)*(OFFSET(DatesD,,INDEX(ColD1,MATCH($C286,Param,0)))&gt;=INDEX(SeuilD1,MATCH($C286,Param,0))))</f>
        <v>1</v>
      </c>
      <c r="R286" s="32">
        <f t="shared" ref="R286" ca="1" si="1924">SUMPRODUCT((MONTH(DatesD)=$A286)*(OFFSET(DatesD,,INDEX(ColD2,MATCH($C286,Param,0)))&lt;&gt;0))</f>
        <v>4</v>
      </c>
      <c r="S286" s="134">
        <f t="shared" ref="S286" ca="1" si="1925">SUMPRODUCT((MONTH(DatesD)=$A286)*(OFFSET(DatesD,,INDEX(ColD2,MATCH($C286,Param,0)))))</f>
        <v>1.0024144499999998</v>
      </c>
      <c r="T286" s="134">
        <f t="shared" ca="1" si="1880"/>
        <v>0.25060361249999996</v>
      </c>
      <c r="U286" s="134">
        <f t="array" aca="1" ref="U286" ca="1">MIN(IF((MONTH(DatesD)=$A286)*(OFFSET(DatesD,,INDEX(ColD2,MATCH($C286,Param,0))))&gt;0,OFFSET(DatesD,,INDEX(ColD2,MATCH($C286,Param,0)))))</f>
        <v>0.18528096399999999</v>
      </c>
      <c r="V286" s="134">
        <f t="array" aca="1" ref="V286" ca="1">MAX(IF((MONTH(DatesD)=$A286)*(OFFSET(DatesD,,INDEX(ColD2,MATCH($C286,Param,0))))&gt;0,OFFSET(DatesD,,INDEX(ColD2,MATCH($C286,Param,0)))))</f>
        <v>0.32196861500000001</v>
      </c>
      <c r="W286" s="33">
        <f t="shared" ref="W286" ca="1" si="1926">SUMPRODUCT((MONTH(DatesD)=$A286)*(OFFSET(DatesD,,INDEX(ColD2,MATCH($C286,Param,0)))&gt;=INDEX(SeuilD2,MATCH($C286,Param,0))))</f>
        <v>0</v>
      </c>
      <c r="X286" s="750"/>
      <c r="Y286" s="751"/>
      <c r="Z286" s="751"/>
      <c r="AA286" s="751"/>
      <c r="AB286" s="751"/>
      <c r="AC286" s="751"/>
      <c r="AD286" s="752"/>
      <c r="AE286" s="808"/>
      <c r="AF286" s="751"/>
      <c r="AG286" s="751"/>
      <c r="AH286" s="751"/>
      <c r="AI286" s="768"/>
      <c r="AJ286" s="809"/>
      <c r="AK286" s="750"/>
      <c r="AL286" s="751"/>
      <c r="AM286" s="751"/>
      <c r="AN286" s="751"/>
      <c r="AO286" s="768"/>
      <c r="AP286" s="752"/>
      <c r="AQ286" s="85" t="e">
        <f t="shared" ca="1" si="1793"/>
        <v>#REF!</v>
      </c>
    </row>
    <row r="287" spans="1:43" outlineLevel="1" x14ac:dyDescent="0.25">
      <c r="A287" s="18">
        <f t="shared" si="1807"/>
        <v>11</v>
      </c>
      <c r="B287" s="252"/>
      <c r="C287" s="763" t="s">
        <v>21</v>
      </c>
      <c r="D287" s="32" t="e">
        <f t="shared" ref="D287" ca="1" si="1927">SUMPRODUCT((MONTH(DatesS)=$A287)*(OFFSET(DatesS,,INDEX(ColS,MATCH($C287,Param,0)))&lt;&gt;0))</f>
        <v>#REF!</v>
      </c>
      <c r="E287" s="134" t="e">
        <f t="shared" ref="E287" ca="1" si="1928">SUMPRODUCT((MONTH(DatesS)=$A287)*(OFFSET(DatesS,,INDEX(ColS,MATCH($C287,Param,0)))))</f>
        <v>#REF!</v>
      </c>
      <c r="F287" s="134" t="e">
        <f t="shared" ca="1" si="1797"/>
        <v>#REF!</v>
      </c>
      <c r="G287" s="134" t="e">
        <f t="array" aca="1" ref="G287" ca="1">MIN(IF((MONTH(DatesS)=$A287)*(OFFSET(DatesS,,INDEX(ColS,MATCH($C287,Param,0))))&gt;0,OFFSET(DatesS,,INDEX(ColS,MATCH($C287,Param,0)))))</f>
        <v>#REF!</v>
      </c>
      <c r="H287" s="134" t="e">
        <f t="array" aca="1" ref="H287" ca="1">MAX(IF((MONTH(DatesS)=$A287)*(OFFSET(DatesS,,INDEX(ColS,MATCH($C287,Param,0))))&gt;0,OFFSET(DatesS,,INDEX(ColS,MATCH($C287,Param,0)))))</f>
        <v>#REF!</v>
      </c>
      <c r="I287" s="759" t="e">
        <f t="shared" ref="I287" ca="1" si="1929">SUMPRODUCT((MONTH(DatesS)=$A287)*(OFFSET(DatesS,,INDEX(ColS,MATCH($C287,Param,0)))&gt;=INDEX(SeuilS,MATCH($C287,Param,0))))</f>
        <v>#REF!</v>
      </c>
      <c r="J287" s="804"/>
      <c r="K287" s="760"/>
      <c r="L287" s="32">
        <f t="shared" ref="L287" ca="1" si="1930">SUMPRODUCT((MONTH(DatesD)=$A287)*(OFFSET(DatesD,,INDEX(ColD1,MATCH($C287,Param,0)))&lt;&gt;0))</f>
        <v>4</v>
      </c>
      <c r="M287" s="134">
        <f t="shared" ref="M287" ca="1" si="1931">SUMPRODUCT((MONTH(DatesD)=$A287)*(OFFSET(DatesD,,INDEX(ColD1,MATCH($C287,Param,0)))))</f>
        <v>4.58236182</v>
      </c>
      <c r="N287" s="134">
        <f t="shared" ca="1" si="1876"/>
        <v>1.145590455</v>
      </c>
      <c r="O287" s="134">
        <f t="array" aca="1" ref="O287" ca="1">MIN(IF((MONTH(DatesD)=$A287)*(OFFSET(DatesD,,INDEX(ColD1,MATCH($C287,Param,0))))&gt;0,OFFSET(DatesD,,INDEX(ColD1,MATCH($C287,Param,0)))))</f>
        <v>0.40347319799999998</v>
      </c>
      <c r="P287" s="134">
        <f t="array" aca="1" ref="P287" ca="1">MAX(IF((MONTH(DatesD)=$A287)*(OFFSET(DatesD,,INDEX(ColD1,MATCH($C287,Param,0))))&gt;0,OFFSET(DatesD,,INDEX(ColD1,MATCH($C287,Param,0)))))</f>
        <v>1.9443612100000001</v>
      </c>
      <c r="Q287" s="33">
        <f t="shared" ref="Q287" ca="1" si="1932">SUMPRODUCT((MONTH(DatesD)=$A287)*(OFFSET(DatesD,,INDEX(ColD1,MATCH($C287,Param,0)))&gt;=INDEX(SeuilD1,MATCH($C287,Param,0))))</f>
        <v>0</v>
      </c>
      <c r="R287" s="32">
        <f t="shared" ref="R287" ca="1" si="1933">SUMPRODUCT((MONTH(DatesD)=$A287)*(OFFSET(DatesD,,INDEX(ColD2,MATCH($C287,Param,0)))&lt;&gt;0))</f>
        <v>4</v>
      </c>
      <c r="S287" s="134">
        <f t="shared" ref="S287" ca="1" si="1934">SUMPRODUCT((MONTH(DatesD)=$A287)*(OFFSET(DatesD,,INDEX(ColD2,MATCH($C287,Param,0)))))</f>
        <v>0.6</v>
      </c>
      <c r="T287" s="134">
        <f t="shared" ca="1" si="1880"/>
        <v>0.15</v>
      </c>
      <c r="U287" s="134">
        <f t="array" aca="1" ref="U287" ca="1">MIN(IF((MONTH(DatesD)=$A287)*(OFFSET(DatesD,,INDEX(ColD2,MATCH($C287,Param,0))))&gt;0,OFFSET(DatesD,,INDEX(ColD2,MATCH($C287,Param,0)))))</f>
        <v>0.15</v>
      </c>
      <c r="V287" s="134">
        <f t="array" aca="1" ref="V287" ca="1">MAX(IF((MONTH(DatesD)=$A287)*(OFFSET(DatesD,,INDEX(ColD2,MATCH($C287,Param,0))))&gt;0,OFFSET(DatesD,,INDEX(ColD2,MATCH($C287,Param,0)))))</f>
        <v>0.15</v>
      </c>
      <c r="W287" s="33">
        <f t="shared" ref="W287" ca="1" si="1935">SUMPRODUCT((MONTH(DatesD)=$A287)*(OFFSET(DatesD,,INDEX(ColD2,MATCH($C287,Param,0)))&gt;=INDEX(SeuilD2,MATCH($C287,Param,0))))</f>
        <v>0</v>
      </c>
      <c r="X287" s="750"/>
      <c r="Y287" s="751"/>
      <c r="Z287" s="751"/>
      <c r="AA287" s="751"/>
      <c r="AB287" s="751"/>
      <c r="AC287" s="751"/>
      <c r="AD287" s="752"/>
      <c r="AE287" s="808"/>
      <c r="AF287" s="751"/>
      <c r="AG287" s="751"/>
      <c r="AH287" s="751"/>
      <c r="AI287" s="768"/>
      <c r="AJ287" s="809"/>
      <c r="AK287" s="750"/>
      <c r="AL287" s="751"/>
      <c r="AM287" s="751"/>
      <c r="AN287" s="751"/>
      <c r="AO287" s="768"/>
      <c r="AP287" s="752"/>
      <c r="AQ287" s="85" t="e">
        <f t="shared" ca="1" si="1793"/>
        <v>#REF!</v>
      </c>
    </row>
    <row r="288" spans="1:43" outlineLevel="1" x14ac:dyDescent="0.25">
      <c r="A288" s="18">
        <f t="shared" si="1807"/>
        <v>11</v>
      </c>
      <c r="B288" s="252"/>
      <c r="C288" s="763" t="s">
        <v>25</v>
      </c>
      <c r="D288" s="32" t="e">
        <f t="shared" ref="D288" ca="1" si="1936">SUMPRODUCT((MONTH(DatesS)=$A288)*(OFFSET(DatesS,,INDEX(ColS,MATCH($C288,Param,0)))&lt;&gt;0))</f>
        <v>#REF!</v>
      </c>
      <c r="E288" s="134" t="e">
        <f t="shared" ref="E288" ca="1" si="1937">SUMPRODUCT((MONTH(DatesS)=$A288)*(OFFSET(DatesS,,INDEX(ColS,MATCH($C288,Param,0)))))</f>
        <v>#REF!</v>
      </c>
      <c r="F288" s="134" t="e">
        <f t="shared" ca="1" si="1797"/>
        <v>#REF!</v>
      </c>
      <c r="G288" s="134" t="e">
        <f t="array" aca="1" ref="G288" ca="1">MIN(IF((MONTH(DatesS)=$A288)*(OFFSET(DatesS,,INDEX(ColS,MATCH($C288,Param,0))))&gt;0,OFFSET(DatesS,,INDEX(ColS,MATCH($C288,Param,0)))))</f>
        <v>#REF!</v>
      </c>
      <c r="H288" s="134" t="e">
        <f t="array" aca="1" ref="H288" ca="1">MAX(IF((MONTH(DatesS)=$A288)*(OFFSET(DatesS,,INDEX(ColS,MATCH($C288,Param,0))))&gt;0,OFFSET(DatesS,,INDEX(ColS,MATCH($C288,Param,0)))))</f>
        <v>#REF!</v>
      </c>
      <c r="I288" s="759" t="e">
        <f t="shared" ref="I288" ca="1" si="1938">SUMPRODUCT((MONTH(DatesS)=$A288)*(OFFSET(DatesS,,INDEX(ColS,MATCH($C288,Param,0)))&gt;=INDEX(SeuilS,MATCH($C288,Param,0))))</f>
        <v>#REF!</v>
      </c>
      <c r="J288" s="804"/>
      <c r="K288" s="760"/>
      <c r="L288" s="32">
        <f t="shared" ref="L288" ca="1" si="1939">SUMPRODUCT((MONTH(DatesD)=$A288)*(OFFSET(DatesD,,INDEX(ColD1,MATCH($C288,Param,0)))&lt;&gt;0))</f>
        <v>4</v>
      </c>
      <c r="M288" s="134">
        <f t="shared" ref="M288" ca="1" si="1940">SUMPRODUCT((MONTH(DatesD)=$A288)*(OFFSET(DatesD,,INDEX(ColD1,MATCH($C288,Param,0)))))</f>
        <v>0.52</v>
      </c>
      <c r="N288" s="134">
        <f t="shared" ca="1" si="1876"/>
        <v>0.13</v>
      </c>
      <c r="O288" s="134">
        <f t="array" aca="1" ref="O288" ca="1">MIN(IF((MONTH(DatesD)=$A288)*(OFFSET(DatesD,,INDEX(ColD1,MATCH($C288,Param,0))))&gt;0,OFFSET(DatesD,,INDEX(ColD1,MATCH($C288,Param,0)))))</f>
        <v>0.13</v>
      </c>
      <c r="P288" s="134">
        <f t="array" aca="1" ref="P288" ca="1">MAX(IF((MONTH(DatesD)=$A288)*(OFFSET(DatesD,,INDEX(ColD1,MATCH($C288,Param,0))))&gt;0,OFFSET(DatesD,,INDEX(ColD1,MATCH($C288,Param,0)))))</f>
        <v>0.13</v>
      </c>
      <c r="Q288" s="33">
        <f t="shared" ref="Q288" ca="1" si="1941">SUMPRODUCT((MONTH(DatesD)=$A288)*(OFFSET(DatesD,,INDEX(ColD1,MATCH($C288,Param,0)))&gt;=INDEX(SeuilD1,MATCH($C288,Param,0))))</f>
        <v>0</v>
      </c>
      <c r="R288" s="32">
        <f t="shared" ref="R288" ca="1" si="1942">SUMPRODUCT((MONTH(DatesD)=$A288)*(OFFSET(DatesD,,INDEX(ColD2,MATCH($C288,Param,0)))&lt;&gt;0))</f>
        <v>4</v>
      </c>
      <c r="S288" s="134">
        <f t="shared" ref="S288" ca="1" si="1943">SUMPRODUCT((MONTH(DatesD)=$A288)*(OFFSET(DatesD,,INDEX(ColD2,MATCH($C288,Param,0)))))</f>
        <v>0.52</v>
      </c>
      <c r="T288" s="134">
        <f t="shared" ca="1" si="1880"/>
        <v>0.13</v>
      </c>
      <c r="U288" s="134">
        <f t="array" aca="1" ref="U288" ca="1">MIN(IF((MONTH(DatesD)=$A288)*(OFFSET(DatesD,,INDEX(ColD2,MATCH($C288,Param,0))))&gt;0,OFFSET(DatesD,,INDEX(ColD2,MATCH($C288,Param,0)))))</f>
        <v>0.13</v>
      </c>
      <c r="V288" s="134">
        <f t="array" aca="1" ref="V288" ca="1">MAX(IF((MONTH(DatesD)=$A288)*(OFFSET(DatesD,,INDEX(ColD2,MATCH($C288,Param,0))))&gt;0,OFFSET(DatesD,,INDEX(ColD2,MATCH($C288,Param,0)))))</f>
        <v>0.13</v>
      </c>
      <c r="W288" s="33">
        <f t="shared" ref="W288" ca="1" si="1944">SUMPRODUCT((MONTH(DatesD)=$A288)*(OFFSET(DatesD,,INDEX(ColD2,MATCH($C288,Param,0)))&gt;=INDEX(SeuilD2,MATCH($C288,Param,0))))</f>
        <v>0</v>
      </c>
      <c r="X288" s="750"/>
      <c r="Y288" s="751"/>
      <c r="Z288" s="751"/>
      <c r="AA288" s="751"/>
      <c r="AB288" s="751"/>
      <c r="AC288" s="751"/>
      <c r="AD288" s="752"/>
      <c r="AE288" s="808"/>
      <c r="AF288" s="751"/>
      <c r="AG288" s="751"/>
      <c r="AH288" s="751"/>
      <c r="AI288" s="768"/>
      <c r="AJ288" s="809"/>
      <c r="AK288" s="750"/>
      <c r="AL288" s="751"/>
      <c r="AM288" s="751"/>
      <c r="AN288" s="751"/>
      <c r="AO288" s="768"/>
      <c r="AP288" s="752"/>
      <c r="AQ288" s="85" t="e">
        <f t="shared" ca="1" si="1793"/>
        <v>#REF!</v>
      </c>
    </row>
    <row r="289" spans="1:43" outlineLevel="1" x14ac:dyDescent="0.25">
      <c r="A289" s="18">
        <f t="shared" si="1807"/>
        <v>11</v>
      </c>
      <c r="B289" s="252"/>
      <c r="C289" s="763" t="s">
        <v>22</v>
      </c>
      <c r="D289" s="47" t="e">
        <f t="shared" ref="D289" ca="1" si="1945">SUMPRODUCT((MONTH(DatesS)=$A289)*(OFFSET(DatesS,,INDEX(ColS,MATCH($C289,Param,0)))&lt;&gt;0))</f>
        <v>#REF!</v>
      </c>
      <c r="E289" s="135" t="e">
        <f t="shared" ref="E289" ca="1" si="1946">SUMPRODUCT((MONTH(DatesS)=$A289)*(OFFSET(DatesS,,INDEX(ColS,MATCH($C289,Param,0)))))</f>
        <v>#REF!</v>
      </c>
      <c r="F289" s="135" t="e">
        <f t="shared" ca="1" si="1797"/>
        <v>#REF!</v>
      </c>
      <c r="G289" s="135" t="e">
        <f t="array" aca="1" ref="G289" ca="1">MIN(IF((MONTH(DatesS)=$A289)*(OFFSET(DatesS,,INDEX(ColS,MATCH($C289,Param,0))))&gt;0,OFFSET(DatesS,,INDEX(ColS,MATCH($C289,Param,0)))))</f>
        <v>#REF!</v>
      </c>
      <c r="H289" s="135" t="e">
        <f t="array" aca="1" ref="H289" ca="1">MAX(IF((MONTH(DatesS)=$A289)*(OFFSET(DatesS,,INDEX(ColS,MATCH($C289,Param,0))))&gt;0,OFFSET(DatesS,,INDEX(ColS,MATCH($C289,Param,0)))))</f>
        <v>#REF!</v>
      </c>
      <c r="I289" s="743" t="e">
        <f t="shared" ref="I289" ca="1" si="1947">SUMPRODUCT((MONTH(DatesS)=$A289)*(OFFSET(DatesS,,INDEX(ColS,MATCH($C289,Param,0)))&gt;=INDEX(SeuilS,MATCH($C289,Param,0))))</f>
        <v>#REF!</v>
      </c>
      <c r="J289" s="769"/>
      <c r="K289" s="744"/>
      <c r="L289" s="47">
        <f t="shared" ref="L289" ca="1" si="1948">SUMPRODUCT((MONTH(DatesD)=$A289)*(OFFSET(DatesD,,INDEX(ColD1,MATCH($C289,Param,0)))&lt;&gt;0))</f>
        <v>4</v>
      </c>
      <c r="M289" s="135">
        <f t="shared" ref="M289" ca="1" si="1949">SUMPRODUCT((MONTH(DatesD)=$A289)*(OFFSET(DatesD,,INDEX(ColD1,MATCH($C289,Param,0)))))</f>
        <v>1473.411118</v>
      </c>
      <c r="N289" s="135">
        <f t="shared" ca="1" si="1876"/>
        <v>368.3527795</v>
      </c>
      <c r="O289" s="135">
        <f t="array" aca="1" ref="O289" ca="1">MIN(IF((MONTH(DatesD)=$A289)*(OFFSET(DatesD,,INDEX(ColD1,MATCH($C289,Param,0))))&gt;0,OFFSET(DatesD,,INDEX(ColD1,MATCH($C289,Param,0)))))</f>
        <v>195.13166799999999</v>
      </c>
      <c r="P289" s="135">
        <f t="array" aca="1" ref="P289" ca="1">MAX(IF((MONTH(DatesD)=$A289)*(OFFSET(DatesD,,INDEX(ColD1,MATCH($C289,Param,0))))&gt;0,OFFSET(DatesD,,INDEX(ColD1,MATCH($C289,Param,0)))))</f>
        <v>587.22760000000005</v>
      </c>
      <c r="Q289" s="48">
        <f t="shared" ref="Q289" ca="1" si="1950">SUMPRODUCT((MONTH(DatesD)=$A289)*(OFFSET(DatesD,,INDEX(ColD1,MATCH($C289,Param,0)))&gt;=INDEX(SeuilD1,MATCH($C289,Param,0))))</f>
        <v>4</v>
      </c>
      <c r="R289" s="32">
        <f t="shared" ref="R289" ca="1" si="1951">SUMPRODUCT((MONTH(DatesD)=$A289)*(OFFSET(DatesD,,INDEX(ColD2,MATCH($C289,Param,0)))&lt;&gt;0))</f>
        <v>4</v>
      </c>
      <c r="S289" s="134">
        <f t="shared" ref="S289" ca="1" si="1952">SUMPRODUCT((MONTH(DatesD)=$A289)*(OFFSET(DatesD,,INDEX(ColD2,MATCH($C289,Param,0)))))</f>
        <v>3.0879013579999999</v>
      </c>
      <c r="T289" s="134">
        <f t="shared" ca="1" si="1880"/>
        <v>0.77197533949999997</v>
      </c>
      <c r="U289" s="134">
        <f t="array" aca="1" ref="U289" ca="1">MIN(IF((MONTH(DatesD)=$A289)*(OFFSET(DatesD,,INDEX(ColD2,MATCH($C289,Param,0))))&gt;0,OFFSET(DatesD,,INDEX(ColD2,MATCH($C289,Param,0)))))</f>
        <v>0.41746801100000003</v>
      </c>
      <c r="V289" s="134">
        <f t="array" aca="1" ref="V289" ca="1">MAX(IF((MONTH(DatesD)=$A289)*(OFFSET(DatesD,,INDEX(ColD2,MATCH($C289,Param,0))))&gt;0,OFFSET(DatesD,,INDEX(ColD2,MATCH($C289,Param,0)))))</f>
        <v>1.2889832299999999</v>
      </c>
      <c r="W289" s="33">
        <f t="shared" ref="W289" ca="1" si="1953">SUMPRODUCT((MONTH(DatesD)=$A289)*(OFFSET(DatesD,,INDEX(ColD2,MATCH($C289,Param,0)))&gt;=INDEX(SeuilD2,MATCH($C289,Param,0))))</f>
        <v>0</v>
      </c>
      <c r="X289" s="750"/>
      <c r="Y289" s="751"/>
      <c r="Z289" s="751"/>
      <c r="AA289" s="751"/>
      <c r="AB289" s="751"/>
      <c r="AC289" s="751"/>
      <c r="AD289" s="752"/>
      <c r="AE289" s="808"/>
      <c r="AF289" s="751"/>
      <c r="AG289" s="751"/>
      <c r="AH289" s="751"/>
      <c r="AI289" s="768"/>
      <c r="AJ289" s="809"/>
      <c r="AK289" s="750"/>
      <c r="AL289" s="751"/>
      <c r="AM289" s="751"/>
      <c r="AN289" s="751"/>
      <c r="AO289" s="768"/>
      <c r="AP289" s="752"/>
      <c r="AQ289" s="85" t="e">
        <f t="shared" ca="1" si="1793"/>
        <v>#REF!</v>
      </c>
    </row>
    <row r="290" spans="1:43" outlineLevel="1" x14ac:dyDescent="0.25">
      <c r="A290" s="18">
        <f t="shared" si="1807"/>
        <v>11</v>
      </c>
      <c r="B290" s="252"/>
      <c r="C290" s="149" t="s">
        <v>47</v>
      </c>
      <c r="D290" s="807" t="e">
        <f t="shared" ref="D290:W290" ca="1" si="1954">SUM(D281:D282,D284:D289)</f>
        <v>#REF!</v>
      </c>
      <c r="E290" s="746" t="e">
        <f t="shared" ca="1" si="1954"/>
        <v>#REF!</v>
      </c>
      <c r="F290" s="746" t="e">
        <f t="shared" ca="1" si="1954"/>
        <v>#REF!</v>
      </c>
      <c r="G290" s="746" t="e">
        <f t="shared" ca="1" si="1954"/>
        <v>#REF!</v>
      </c>
      <c r="H290" s="746" t="e">
        <f t="shared" ca="1" si="1954"/>
        <v>#REF!</v>
      </c>
      <c r="I290" s="747" t="e">
        <f t="shared" ca="1" si="1954"/>
        <v>#REF!</v>
      </c>
      <c r="J290" s="748"/>
      <c r="K290" s="749"/>
      <c r="L290" s="758">
        <f t="shared" ca="1" si="1954"/>
        <v>28</v>
      </c>
      <c r="M290" s="746">
        <f t="shared" ca="1" si="1954"/>
        <v>2604.0846290009999</v>
      </c>
      <c r="N290" s="746">
        <f t="shared" ca="1" si="1954"/>
        <v>651.02115725024998</v>
      </c>
      <c r="O290" s="746">
        <f t="shared" ca="1" si="1954"/>
        <v>359.21289448900001</v>
      </c>
      <c r="P290" s="746">
        <f t="shared" ca="1" si="1954"/>
        <v>1035.18217921</v>
      </c>
      <c r="Q290" s="761">
        <f t="shared" ca="1" si="1954"/>
        <v>12</v>
      </c>
      <c r="R290" s="807">
        <f t="shared" ca="1" si="1954"/>
        <v>28</v>
      </c>
      <c r="S290" s="746">
        <f t="shared" ca="1" si="1954"/>
        <v>14.212440750999997</v>
      </c>
      <c r="T290" s="746">
        <f t="shared" ca="1" si="1954"/>
        <v>3.5531101877499993</v>
      </c>
      <c r="U290" s="746">
        <f t="shared" ca="1" si="1954"/>
        <v>2.5118463520000001</v>
      </c>
      <c r="V290" s="746">
        <f t="shared" ca="1" si="1954"/>
        <v>4.7600594419999993</v>
      </c>
      <c r="W290" s="810">
        <f t="shared" ca="1" si="1954"/>
        <v>0</v>
      </c>
      <c r="X290" s="750"/>
      <c r="Y290" s="751"/>
      <c r="Z290" s="751"/>
      <c r="AA290" s="751"/>
      <c r="AB290" s="751"/>
      <c r="AC290" s="751"/>
      <c r="AD290" s="752"/>
      <c r="AE290" s="808"/>
      <c r="AF290" s="751"/>
      <c r="AG290" s="751"/>
      <c r="AH290" s="751"/>
      <c r="AI290" s="768"/>
      <c r="AJ290" s="809"/>
      <c r="AK290" s="750"/>
      <c r="AL290" s="751"/>
      <c r="AM290" s="751"/>
      <c r="AN290" s="751"/>
      <c r="AO290" s="768"/>
      <c r="AP290" s="752"/>
      <c r="AQ290" s="85" t="e">
        <f t="shared" ca="1" si="1793"/>
        <v>#REF!</v>
      </c>
    </row>
    <row r="291" spans="1:43" outlineLevel="1" x14ac:dyDescent="0.25">
      <c r="A291" s="18">
        <f t="shared" si="1807"/>
        <v>11</v>
      </c>
      <c r="B291" s="252"/>
      <c r="C291" s="770" t="s">
        <v>101</v>
      </c>
      <c r="D291" s="808"/>
      <c r="E291" s="751"/>
      <c r="F291" s="751"/>
      <c r="G291" s="751"/>
      <c r="H291" s="751"/>
      <c r="I291" s="771"/>
      <c r="J291" s="772"/>
      <c r="K291" s="800"/>
      <c r="L291" s="32">
        <f t="shared" ref="L291" ca="1" si="1955">SUMPRODUCT((MONTH(DatesD)=$A291)*(OFFSET(DatesD,,INDEX(ColD1,MATCH($C291,Param,0)))&lt;&gt;0))</f>
        <v>30</v>
      </c>
      <c r="M291" s="134">
        <f t="shared" ref="M291" ca="1" si="1956">SUMPRODUCT((MONTH(DatesD)=$A291)*(OFFSET(DatesD,,INDEX(ColD1,MATCH($C291,Param,0)))))</f>
        <v>1302585</v>
      </c>
      <c r="N291" s="134">
        <f t="shared" ref="N291" ca="1" si="1957">IF(L291=0,0,M291/L291)</f>
        <v>43419.5</v>
      </c>
      <c r="O291" s="134">
        <f t="array" aca="1" ref="O291" ca="1">MIN(IF((MONTH(DatesD)=$A291)*(OFFSET(DatesD,,INDEX(ColD1,MATCH($C291,Param,0))))&gt;0,OFFSET(DatesD,,INDEX(ColD1,MATCH($C291,Param,0)))))</f>
        <v>43405</v>
      </c>
      <c r="P291" s="134">
        <f t="array" aca="1" ref="P291" ca="1">MAX(IF((MONTH(DatesD)=$A291)*(OFFSET(DatesD,,INDEX(ColD1,MATCH($C291,Param,0))))&gt;0,OFFSET(DatesD,,INDEX(ColD1,MATCH($C291,Param,0)))))</f>
        <v>43434</v>
      </c>
      <c r="Q291" s="33">
        <f t="shared" ref="Q291" ca="1" si="1958">SUMPRODUCT((MONTH(DatesD)=$A291)*(OFFSET(DatesD,,INDEX(ColD1,MATCH($C291,Param,0)))&gt;=INDEX(SeuilD1,MATCH($C291,Param,0))))</f>
        <v>30</v>
      </c>
      <c r="R291" s="161">
        <f ca="1">SUMPRODUCT((MONTH(DatesD)=$A291)*(OFFSET(DatesD,,INDEX(ColD2,MATCH($C291,Param,0)))&lt;&gt;0))</f>
        <v>22</v>
      </c>
      <c r="S291" s="134">
        <f t="shared" ref="S291" ca="1" si="1959">SUMPRODUCT((MONTH(DatesD)=$A291)*(OFFSET(DatesD,,INDEX(ColD2,MATCH($C291,Param,0)))))</f>
        <v>1916.1503913941351</v>
      </c>
      <c r="T291" s="134">
        <f t="shared" ref="T291:T293" ca="1" si="1960">IF(R291=0,0,S291/R291)</f>
        <v>87.097745063369771</v>
      </c>
      <c r="U291" s="162">
        <f t="array" aca="1" ref="U291" ca="1">MIN(IF((MONTH(DatesD)=$A291)*(OFFSET(DatesD,,INDEX(ColD2,MATCH($C291,Param,0))))&gt;0,OFFSET(DatesD,,INDEX(ColD2,MATCH($C291,Param,0)))))</f>
        <v>58.211894446632527</v>
      </c>
      <c r="V291" s="134">
        <f t="array" aca="1" ref="V291" ca="1">MAX(IF((MONTH(DatesD)=$A291)*(OFFSET(DatesD,,INDEX(ColD2,MATCH($C291,Param,0))))&gt;0,OFFSET(DatesD,,INDEX(ColD2,MATCH($C291,Param,0)))))</f>
        <v>97.647058823529406</v>
      </c>
      <c r="W291" s="33">
        <f t="shared" ref="W291" ca="1" si="1961">SUMPRODUCT((MONTH(DatesD)=$A291)*(OFFSET(DatesD,,INDEX(ColD2,MATCH($C291,Param,0)))&gt;=INDEX(SeuilD2,MATCH($C291,Param,0))))</f>
        <v>0</v>
      </c>
      <c r="X291" s="750"/>
      <c r="Y291" s="751"/>
      <c r="Z291" s="751"/>
      <c r="AA291" s="751"/>
      <c r="AB291" s="751"/>
      <c r="AC291" s="751"/>
      <c r="AD291" s="752"/>
      <c r="AE291" s="161" t="e">
        <f ca="1">SUMPRODUCT((MONTH(DatesUF)=$A291)*(OFFSET(DatesUF,,INDEX(ColUF2,MATCH($C291,Param,0)))&lt;&gt;0))</f>
        <v>#REF!</v>
      </c>
      <c r="AF291" s="134" t="e">
        <f ca="1">SUMPRODUCT((MONTH(DatesUF)=$A291)*(OFFSET(DatesUF,,INDEX(ColUF2,MATCH($C291,Param,0)))))</f>
        <v>#REF!</v>
      </c>
      <c r="AG291" s="134" t="e">
        <f t="shared" ref="AG291:AG293" ca="1" si="1962">IF(AE291=0,0,AF291/AE291)</f>
        <v>#REF!</v>
      </c>
      <c r="AH291" s="134" t="e">
        <f t="array" aca="1" ref="AH291" ca="1">MIN(IF((MONTH(DatesUF)=$A291)*(OFFSET(DatesUF,,INDEX(ColUF2,MATCH($C291,Param,0))))&gt;0,OFFSET(DatesUF,,INDEX(ColUF2,MATCH($C291,Param,0)))))</f>
        <v>#REF!</v>
      </c>
      <c r="AI291" s="134" t="e">
        <f t="array" aca="1" ref="AI291" ca="1">MAX(IF((MONTH(DatesUF)=$A291)*(OFFSET(DatesUF,,INDEX(ColUF2,MATCH($C291,Param,0))))&gt;0,OFFSET(DatesUF,,INDEX(ColUF2,MATCH($C291,Param,0)))))</f>
        <v>#REF!</v>
      </c>
      <c r="AJ291" s="33" t="e">
        <f ca="1">SUMPRODUCT((MONTH(DatesUF)=$A291)*(OFFSET(DatesUF,,INDEX(ColUF2,MATCH($C291,Param,0)))&gt;=INDEX(SeuilUF2,MATCH($C291,Param,0))))</f>
        <v>#REF!</v>
      </c>
      <c r="AK291" s="750"/>
      <c r="AL291" s="751"/>
      <c r="AM291" s="751"/>
      <c r="AN291" s="751"/>
      <c r="AO291" s="768"/>
      <c r="AP291" s="752"/>
      <c r="AQ291" s="85"/>
    </row>
    <row r="292" spans="1:43" outlineLevel="1" x14ac:dyDescent="0.25">
      <c r="A292" s="18">
        <f t="shared" si="1807"/>
        <v>11</v>
      </c>
      <c r="B292" s="252"/>
      <c r="C292" s="773" t="s">
        <v>102</v>
      </c>
      <c r="D292" s="808"/>
      <c r="E292" s="751"/>
      <c r="F292" s="751"/>
      <c r="G292" s="751"/>
      <c r="H292" s="751"/>
      <c r="I292" s="771"/>
      <c r="J292" s="774"/>
      <c r="K292" s="801"/>
      <c r="L292" s="750"/>
      <c r="M292" s="751"/>
      <c r="N292" s="751"/>
      <c r="O292" s="751"/>
      <c r="P292" s="751"/>
      <c r="Q292" s="752"/>
      <c r="R292" s="811">
        <f t="shared" ref="R292" ca="1" si="1963">SUMPRODUCT((MONTH(DatesD)=$A292)*(OFFSET(DatesD,,INDEX(ColD2,MATCH($C292,Param,0)))&lt;&gt;0))</f>
        <v>22</v>
      </c>
      <c r="S292" s="746">
        <f t="shared" ref="S292" ca="1" si="1964">SUMPRODUCT((MONTH(DatesD)=$A292)*(OFFSET(DatesD,,INDEX(ColD2,MATCH($C292,Param,0)))))</f>
        <v>2111.0050647322919</v>
      </c>
      <c r="T292" s="746">
        <f t="shared" ca="1" si="1960"/>
        <v>95.954775669649635</v>
      </c>
      <c r="U292" s="775">
        <f t="array" aca="1" ref="U292" ca="1">MIN(IF((MONTH(DatesD)=$A292)*(OFFSET(DatesD,,INDEX(ColD2,MATCH($C292,Param,0))))&gt;0,OFFSET(DatesD,,INDEX(ColD2,MATCH($C292,Param,0)))))</f>
        <v>18.969780219780212</v>
      </c>
      <c r="V292" s="746">
        <f t="array" aca="1" ref="V292" ca="1">MAX(IF((MONTH(DatesD)=$A292)*(OFFSET(DatesD,,INDEX(ColD2,MATCH($C292,Param,0))))&gt;0,OFFSET(DatesD,,INDEX(ColD2,MATCH($C292,Param,0)))))</f>
        <v>99.922995557435996</v>
      </c>
      <c r="W292" s="810">
        <f t="shared" ref="W292" ca="1" si="1965">SUMPRODUCT((MONTH(DatesD)=$A292)*(OFFSET(DatesD,,INDEX(ColD2,MATCH($C292,Param,0)))&gt;=INDEX(SeuilD2,MATCH($C292,Param,0))))</f>
        <v>0</v>
      </c>
      <c r="X292" s="750"/>
      <c r="Y292" s="751"/>
      <c r="Z292" s="751"/>
      <c r="AA292" s="751"/>
      <c r="AB292" s="751"/>
      <c r="AC292" s="751"/>
      <c r="AD292" s="752"/>
      <c r="AE292" s="161" t="e">
        <f ca="1">SUMPRODUCT((MONTH(DatesUF)=$A292)*(OFFSET(DatesUF,,INDEX(ColUF2,MATCH($C292,Param,0)))&lt;&gt;0))</f>
        <v>#REF!</v>
      </c>
      <c r="AF292" s="134" t="e">
        <f ca="1">SUMPRODUCT((MONTH(DatesUF)=$A292)*(OFFSET(DatesUF,,INDEX(ColUF2,MATCH($C292,Param,0)))))</f>
        <v>#REF!</v>
      </c>
      <c r="AG292" s="134" t="e">
        <f t="shared" ca="1" si="1962"/>
        <v>#REF!</v>
      </c>
      <c r="AH292" s="134" t="e">
        <f t="array" aca="1" ref="AH292" ca="1">MIN(IF((MONTH(DatesUF)=$A292)*(OFFSET(DatesUF,,INDEX(ColUF2,MATCH($C292,Param,0))))&gt;0,OFFSET(DatesUF,,INDEX(ColUF2,MATCH($C292,Param,0)))))</f>
        <v>#REF!</v>
      </c>
      <c r="AI292" s="134" t="e">
        <f t="array" aca="1" ref="AI292" ca="1">MAX(IF((MONTH(DatesUF)=$A292)*(OFFSET(DatesUF,,INDEX(ColUF2,MATCH($C292,Param,0))))&gt;0,OFFSET(DatesUF,,INDEX(ColUF2,MATCH($C292,Param,0)))))</f>
        <v>#REF!</v>
      </c>
      <c r="AJ292" s="33" t="e">
        <f ca="1">SUMPRODUCT((MONTH(DatesUF)=$A292)*(OFFSET(DatesUF,,INDEX(ColUF2,MATCH($C292,Param,0)))&gt;=INDEX(SeuilUF2,MATCH($C292,Param,0))))</f>
        <v>#REF!</v>
      </c>
      <c r="AK292" s="750"/>
      <c r="AL292" s="751"/>
      <c r="AM292" s="751"/>
      <c r="AN292" s="751"/>
      <c r="AO292" s="768"/>
      <c r="AP292" s="752"/>
      <c r="AQ292" s="85"/>
    </row>
    <row r="293" spans="1:43" ht="15.75" outlineLevel="1" thickBot="1" x14ac:dyDescent="0.3">
      <c r="A293" s="18">
        <f t="shared" si="1807"/>
        <v>11</v>
      </c>
      <c r="B293" s="253"/>
      <c r="C293" s="156" t="s">
        <v>129</v>
      </c>
      <c r="D293" s="157"/>
      <c r="E293" s="158"/>
      <c r="F293" s="158"/>
      <c r="G293" s="158"/>
      <c r="H293" s="158"/>
      <c r="I293" s="776"/>
      <c r="J293" s="777"/>
      <c r="K293" s="802"/>
      <c r="L293" s="157"/>
      <c r="M293" s="158"/>
      <c r="N293" s="158"/>
      <c r="O293" s="158"/>
      <c r="P293" s="158"/>
      <c r="Q293" s="159"/>
      <c r="R293" s="812">
        <f t="shared" ref="R293" ca="1" si="1966">SUMPRODUCT((MONTH(DatesD)=$A293)*(OFFSET(DatesD,,INDEX(ColD2,MATCH($C293,Param,0)))&lt;&gt;0))</f>
        <v>22</v>
      </c>
      <c r="S293" s="813">
        <f t="shared" ref="S293" ca="1" si="1967">SUMPRODUCT((MONTH(DatesD)=$A293)*(OFFSET(DatesD,,INDEX(ColD2,MATCH($C293,Param,0)))))</f>
        <v>2179.4826779649075</v>
      </c>
      <c r="T293" s="813">
        <f t="shared" ca="1" si="1960"/>
        <v>99.067394452950339</v>
      </c>
      <c r="U293" s="814">
        <f t="array" aca="1" ref="U293" ca="1">MIN(IF((MONTH(DatesD)=$A293)*(OFFSET(DatesD,,INDEX(ColD2,MATCH($C293,Param,0))))&gt;0,OFFSET(DatesD,,INDEX(ColD2,MATCH($C293,Param,0)))))</f>
        <v>93.174807197943437</v>
      </c>
      <c r="V293" s="813">
        <f t="array" aca="1" ref="V293" ca="1">MAX(IF((MONTH(DatesD)=$A293)*(OFFSET(DatesD,,INDEX(ColD2,MATCH($C293,Param,0))))&gt;0,OFFSET(DatesD,,INDEX(ColD2,MATCH($C293,Param,0)))))</f>
        <v>99.865853658536579</v>
      </c>
      <c r="W293" s="815">
        <f t="shared" ref="W293" ca="1" si="1968">SUMPRODUCT((MONTH(DatesD)=$A293)*(OFFSET(DatesD,,INDEX(ColD2,MATCH($C293,Param,0)))&gt;=INDEX(SeuilD2,MATCH($C293,Param,0))))</f>
        <v>0</v>
      </c>
      <c r="X293" s="157"/>
      <c r="Y293" s="158"/>
      <c r="Z293" s="158"/>
      <c r="AA293" s="158"/>
      <c r="AB293" s="158"/>
      <c r="AC293" s="158"/>
      <c r="AD293" s="159"/>
      <c r="AE293" s="812" t="e">
        <f ca="1">SUMPRODUCT((MONTH(DatesUF)=$A293)*(OFFSET(DatesUF,,INDEX(ColUF2,MATCH($C293,Param,0)))&lt;&gt;0))</f>
        <v>#REF!</v>
      </c>
      <c r="AF293" s="813" t="e">
        <f ca="1">SUMPRODUCT((MONTH(DatesUF)=$A293)*(OFFSET(DatesUF,,INDEX(ColUF2,MATCH($C293,Param,0)))))</f>
        <v>#REF!</v>
      </c>
      <c r="AG293" s="813" t="e">
        <f t="shared" ca="1" si="1962"/>
        <v>#REF!</v>
      </c>
      <c r="AH293" s="813" t="e">
        <f t="array" aca="1" ref="AH293" ca="1">MIN(IF((MONTH(DatesUF)=$A293)*(OFFSET(DatesUF,,INDEX(ColUF2,MATCH($C293,Param,0))))&gt;0,OFFSET(DatesUF,,INDEX(ColUF2,MATCH($C293,Param,0)))))</f>
        <v>#REF!</v>
      </c>
      <c r="AI293" s="813" t="e">
        <f t="array" aca="1" ref="AI293" ca="1">MAX(IF((MONTH(DatesUF)=$A293)*(OFFSET(DatesUF,,INDEX(ColUF2,MATCH($C293,Param,0))))&gt;0,OFFSET(DatesUF,,INDEX(ColUF2,MATCH($C293,Param,0)))))</f>
        <v>#REF!</v>
      </c>
      <c r="AJ293" s="815" t="e">
        <f ca="1">SUMPRODUCT((MONTH(DatesUF)=$A293)*(OFFSET(DatesUF,,INDEX(ColUF2,MATCH($C293,Param,0)))&gt;=INDEX(SeuilUF2,MATCH($C293,Param,0))))</f>
        <v>#REF!</v>
      </c>
      <c r="AK293" s="157"/>
      <c r="AL293" s="158"/>
      <c r="AM293" s="158"/>
      <c r="AN293" s="158"/>
      <c r="AO293" s="158"/>
      <c r="AP293" s="159"/>
      <c r="AQ293" s="85"/>
    </row>
    <row r="294" spans="1:43" ht="15.75" thickBot="1" x14ac:dyDescent="0.3">
      <c r="B294" s="248">
        <f t="shared" ref="B294" si="1969">DATE($C$4,A269,1)</f>
        <v>43040</v>
      </c>
      <c r="C294" s="249"/>
      <c r="D294" s="803"/>
      <c r="E294" s="803"/>
      <c r="F294" s="805"/>
      <c r="G294" s="803"/>
      <c r="H294" s="803"/>
      <c r="I294" s="803"/>
      <c r="J294" s="803"/>
      <c r="K294" s="803"/>
      <c r="L294" s="249"/>
      <c r="M294" s="249"/>
      <c r="N294" s="249"/>
      <c r="O294" s="249"/>
      <c r="P294" s="249"/>
      <c r="Q294" s="249"/>
      <c r="R294" s="249"/>
      <c r="S294" s="249"/>
      <c r="T294" s="249"/>
      <c r="U294" s="249"/>
      <c r="V294" s="249"/>
      <c r="W294" s="249"/>
      <c r="X294" s="249"/>
      <c r="Y294" s="249"/>
      <c r="Z294" s="249"/>
      <c r="AA294" s="249"/>
      <c r="AB294" s="249"/>
      <c r="AC294" s="249"/>
      <c r="AD294" s="249"/>
      <c r="AE294" s="249"/>
      <c r="AF294" s="249"/>
      <c r="AG294" s="249"/>
      <c r="AH294" s="249"/>
      <c r="AI294" s="249"/>
      <c r="AJ294" s="249"/>
      <c r="AK294" s="249"/>
      <c r="AL294" s="249"/>
      <c r="AM294" s="249"/>
      <c r="AN294" s="249"/>
      <c r="AO294" s="249"/>
      <c r="AP294" s="250"/>
      <c r="AQ294" s="85">
        <f t="shared" ref="AQ294:AQ316" si="1970">SUM(D294+L294+R294+X294+AE294+AK294)</f>
        <v>0</v>
      </c>
    </row>
    <row r="295" spans="1:43" outlineLevel="2" x14ac:dyDescent="0.25">
      <c r="A295" s="18">
        <v>12</v>
      </c>
      <c r="B295" s="251">
        <f t="shared" ref="B295" si="1971">DATE($C$4,A295,1)</f>
        <v>43070</v>
      </c>
      <c r="C295" s="54" t="s">
        <v>2</v>
      </c>
      <c r="D295" s="30" t="e">
        <f ca="1">SUMPRODUCT((MONTH(DatesS)=$A295)*(OFFSET(DatesS,,INDEX(ColS,MATCH($C295,Param,0)))&lt;&gt;0))</f>
        <v>#REF!</v>
      </c>
      <c r="E295" s="133" t="e">
        <f t="shared" ref="E295" ca="1" si="1972">SUMPRODUCT((MONTH(DatesS)=$A295)*(OFFSET(DatesS,,INDEX(ColS,MATCH($C295,Param,0)))))</f>
        <v>#REF!</v>
      </c>
      <c r="F295" s="133" t="e">
        <f t="shared" ref="F295:F315" ca="1" si="1973">IF(D295=0,0,E295/D295)</f>
        <v>#REF!</v>
      </c>
      <c r="G295" s="133" t="e">
        <f t="array" aca="1" ref="G295" ca="1">MIN(IF((MONTH(DatesS)=$A295)*(OFFSET(DatesS,,INDEX(ColS,MATCH($C295,Param,0))))&gt;0,OFFSET(DatesS,,INDEX(ColS,MATCH($C295,Param,0)))))</f>
        <v>#REF!</v>
      </c>
      <c r="H295" s="133" t="e">
        <f t="array" aca="1" ref="H295" ca="1">MAX(IF((MONTH(DatesS)=$A295)*(OFFSET(DatesS,,INDEX(ColS,MATCH($C295,Param,0))))&gt;0,OFFSET(DatesS,,INDEX(ColS,MATCH($C295,Param,0)))))</f>
        <v>#REF!</v>
      </c>
      <c r="I295" s="798" t="e">
        <f t="shared" ref="I295" ca="1" si="1974">SUMPRODUCT((MONTH(DatesS)=$A295)*(OFFSET(DatesS,,INDEX(ColS,MATCH($C295,Param,0)))&gt;=INDEX(SeuilS,MATCH($C295,Param,0))))</f>
        <v>#REF!</v>
      </c>
      <c r="J295" s="806"/>
      <c r="K295" s="799"/>
      <c r="L295" s="32">
        <f t="shared" ref="L295" ca="1" si="1975">SUMPRODUCT((MONTH(DatesD)=$A295)*(OFFSET(DatesD,,INDEX(ColD1,MATCH($C295,Param,0)))&lt;&gt;0))</f>
        <v>20</v>
      </c>
      <c r="M295" s="134">
        <f t="shared" ref="M295" ca="1" si="1976">SUMPRODUCT((MONTH(DatesD)=$A295)*(OFFSET(DatesD,,INDEX(ColD1,MATCH($C295,Param,0)))))</f>
        <v>16462</v>
      </c>
      <c r="N295" s="134">
        <f t="shared" ref="N295:N302" ca="1" si="1977">IF(L295=0,0,M295/L295)</f>
        <v>823.1</v>
      </c>
      <c r="O295" s="134">
        <f t="array" aca="1" ref="O295" ca="1">MIN(IF((MONTH(DatesD)=$A295)*(OFFSET(DatesD,,INDEX(ColD1,MATCH($C295,Param,0))))&gt;0,OFFSET(DatesD,,INDEX(ColD1,MATCH($C295,Param,0)))))</f>
        <v>58</v>
      </c>
      <c r="P295" s="134">
        <f t="array" aca="1" ref="P295" ca="1">MAX(IF((MONTH(DatesD)=$A295)*(OFFSET(DatesD,,INDEX(ColD1,MATCH($C295,Param,0))))&gt;0,OFFSET(DatesD,,INDEX(ColD1,MATCH($C295,Param,0)))))</f>
        <v>1201</v>
      </c>
      <c r="Q295" s="33">
        <f t="shared" ref="Q295" ca="1" si="1978">SUMPRODUCT((MONTH(DatesD)=$A295)*(OFFSET(DatesD,,INDEX(ColD1,MATCH($C295,Param,0)))&gt;=INDEX(SeuilD1,MATCH($C295,Param,0))))</f>
        <v>3</v>
      </c>
      <c r="R295" s="30">
        <f ca="1">SUMPRODUCT((MONTH(DatesD)=$A295)*(OFFSET(DatesD,,INDEX(ColD2,MATCH($C295,Param,0)))&lt;&gt;0))</f>
        <v>20</v>
      </c>
      <c r="S295" s="133">
        <f ca="1">SUMPRODUCT((MONTH(DatesD)=$A295)*(OFFSET(DatesD,,INDEX(ColD2,MATCH($C295,Param,0)))))</f>
        <v>16462</v>
      </c>
      <c r="T295" s="133">
        <f t="shared" ref="T295:T297" ca="1" si="1979">IF(R295=0,0,S295/R295)</f>
        <v>823.1</v>
      </c>
      <c r="U295" s="133">
        <f t="array" aca="1" ref="U295" ca="1">MIN(IF((MONTH(DatesD)=$A295)*(OFFSET(DatesD,,INDEX(ColD2,MATCH($C295,Param,0))))&gt;0,OFFSET(DatesD,,INDEX(ColD2,MATCH($C295,Param,0)))))</f>
        <v>58</v>
      </c>
      <c r="V295" s="133">
        <f t="array" aca="1" ref="V295" ca="1">MAX(IF((MONTH(DatesD)=$A295)*(OFFSET(DatesD,,INDEX(ColD2,MATCH($C295,Param,0))))&gt;0,OFFSET(DatesD,,INDEX(ColD2,MATCH($C295,Param,0)))))</f>
        <v>1201</v>
      </c>
      <c r="W295" s="31">
        <f ca="1">SUMPRODUCT((MONTH(DatesD)=$A295)*(OFFSET(DatesD,,INDEX(ColD2,MATCH($C295,Param,0)))&gt;=INDEX(SeuilD2,MATCH($C295,Param,0))))</f>
        <v>0</v>
      </c>
      <c r="X295" s="30" t="e">
        <f ca="1">SUMPRODUCT((MONTH(DatesUF)=$A295)*(OFFSET(DatesUF,,INDEX(ColUF1,MATCH($C295,Param,0)))&lt;&gt;0))</f>
        <v>#REF!</v>
      </c>
      <c r="Y295" s="133" t="e">
        <f ca="1">SUMPRODUCT((MONTH(DatesUF)=$A295)*(OFFSET(DatesUF,,INDEX(ColUF1,MATCH($C295,Param,0)))))</f>
        <v>#REF!</v>
      </c>
      <c r="Z295" s="133"/>
      <c r="AA295" s="133" t="e">
        <f t="shared" ref="AA295" ca="1" si="1980">IF(X295=0,0,Y295/X295)</f>
        <v>#REF!</v>
      </c>
      <c r="AB295" s="133" t="e">
        <f t="array" aca="1" ref="AB295" ca="1">MIN(IF((MONTH(DatesUF)=$A295)*(OFFSET(DatesUF,,INDEX(ColUF1,MATCH($C295,Param,0))))&gt;0,OFFSET(DatesUF,,INDEX(ColUF1,MATCH($C295,Param,0)))))</f>
        <v>#REF!</v>
      </c>
      <c r="AC295" s="133" t="e">
        <f t="array" aca="1" ref="AC295" ca="1">MAX(IF((MONTH(DatesUF)=$A295)*(OFFSET(DatesUF,,INDEX(ColUF1,MATCH($C295,Param,0))))&gt;0,OFFSET(DatesUF,,INDEX(ColUF1,MATCH($C295,Param,0)))))</f>
        <v>#REF!</v>
      </c>
      <c r="AD295" s="31" t="e">
        <f ca="1">SUMPRODUCT((MONTH(DatesUF)=$A295)*(OFFSET(DatesUF,,INDEX(ColUF1,MATCH($C295,Param,0)))&gt;=INDEX(SeuilUF1,MATCH($C295,Param,0))))</f>
        <v>#REF!</v>
      </c>
      <c r="AE295" s="30" t="e">
        <f ca="1">SUMPRODUCT((MONTH(DatesUF)=$A295)*(OFFSET(DatesUF,,INDEX(ColUF2,MATCH($C295,Param,0)))&lt;&gt;0))</f>
        <v>#REF!</v>
      </c>
      <c r="AF295" s="133" t="e">
        <f ca="1">SUMPRODUCT((MONTH(DatesUF)=$A295)*(OFFSET(DatesUF,,INDEX(ColUF2,MATCH($C295,Param,0)))))</f>
        <v>#REF!</v>
      </c>
      <c r="AG295" s="133" t="e">
        <f t="shared" ref="AG295" ca="1" si="1981">IF(AE295=0,0,AF295/AE295)</f>
        <v>#REF!</v>
      </c>
      <c r="AH295" s="133" t="e">
        <f t="array" aca="1" ref="AH295" ca="1">MIN(IF((MONTH(DatesUF)=$A295)*(OFFSET(DatesUF,,INDEX(ColUF2,MATCH($C295,Param,0))))&gt;0,OFFSET(DatesUF,,INDEX(ColUF2,MATCH($C295,Param,0)))))</f>
        <v>#REF!</v>
      </c>
      <c r="AI295" s="133" t="e">
        <f t="array" aca="1" ref="AI295" ca="1">MAX(IF((MONTH(DatesUF)=$A295)*(OFFSET(DatesUF,,INDEX(ColUF2,MATCH($C295,Param,0))))&gt;0,OFFSET(DatesUF,,INDEX(ColUF2,MATCH($C295,Param,0)))))</f>
        <v>#REF!</v>
      </c>
      <c r="AJ295" s="31" t="e">
        <f ca="1">SUMPRODUCT((MONTH(DatesUF)=$A295)*(OFFSET(DatesUF,,INDEX(ColUF2,MATCH($C295,Param,0)))&gt;=INDEX(SeuilUF2,MATCH($C295,Param,0))))</f>
        <v>#REF!</v>
      </c>
      <c r="AK295" s="30" t="e">
        <f ca="1">SUMPRODUCT((MONTH(DatesSH)=$A295)*(OFFSET(DatesSH,,INDEX(ColSH,MATCH($C295,Param,0)))&lt;&gt;0))</f>
        <v>#REF!</v>
      </c>
      <c r="AL295" s="133" t="e">
        <f ca="1">SUMPRODUCT((MONTH(DatesSH)=$A295)*(OFFSET(DatesSH,,INDEX(ColSH,MATCH($C295,Param,0)))))</f>
        <v>#REF!</v>
      </c>
      <c r="AM295" s="133" t="e">
        <f t="shared" ref="AM295" ca="1" si="1982">IF(AK295=0,0,AL295/AK295)</f>
        <v>#REF!</v>
      </c>
      <c r="AN295" s="133" t="e">
        <f t="array" aca="1" ref="AN295" ca="1">MIN(IF((MONTH(DatesSH)=$A295)*(OFFSET(DatesSH,,INDEX(ColSH,MATCH($C295,Param,0))))&gt;0,OFFSET(DatesSH,,INDEX(ColSH,MATCH($C295,Param,0)))))</f>
        <v>#REF!</v>
      </c>
      <c r="AO295" s="160" t="e">
        <f t="array" aca="1" ref="AO295" ca="1">MAX(IF((MONTH(DatesSH)=$A295)*(OFFSET(DatesSH,,INDEX(ColSH,MATCH($C295,Param,0))))&gt;0,OFFSET(DatesSH,,INDEX(ColSH,MATCH($C295,Param,0)))))</f>
        <v>#REF!</v>
      </c>
      <c r="AP295" s="31" t="e">
        <f ca="1">SUMPRODUCT((MONTH(DatesSH)=$A295)*(OFFSET(DatesSH,,INDEX(ColSH,MATCH($C295,Param,0)))&gt;=INDEX(SeuilSH,MATCH($C295,Param,0))))</f>
        <v>#REF!</v>
      </c>
      <c r="AQ295" s="85" t="e">
        <f t="shared" ca="1" si="1970"/>
        <v>#REF!</v>
      </c>
    </row>
    <row r="296" spans="1:43" outlineLevel="2" x14ac:dyDescent="0.25">
      <c r="A296" s="18">
        <f t="shared" ref="A296:A319" si="1983">A295</f>
        <v>12</v>
      </c>
      <c r="B296" s="252"/>
      <c r="C296" s="55" t="s">
        <v>1</v>
      </c>
      <c r="D296" s="32" t="e">
        <f ca="1">SUMPRODUCT((MONTH(DatesS)=$A296)*(OFFSET(DatesS,,INDEX(ColS,MATCH($C296,Param,0)))&lt;&gt;0))</f>
        <v>#REF!</v>
      </c>
      <c r="E296" s="134" t="e">
        <f t="shared" ref="E296" ca="1" si="1984">SUMPRODUCT((MONTH(DatesS)=$A296)*(OFFSET(DatesS,,INDEX(ColS,MATCH($C296,Param,0)))))</f>
        <v>#REF!</v>
      </c>
      <c r="F296" s="134" t="e">
        <f t="shared" ca="1" si="1973"/>
        <v>#REF!</v>
      </c>
      <c r="G296" s="134" t="e">
        <f t="array" aca="1" ref="G296" ca="1">MIN(IF((MONTH(DatesS)=$A296)*(OFFSET(DatesS,,INDEX(ColS,MATCH($C296,Param,0))))&gt;0,OFFSET(DatesS,,INDEX(ColS,MATCH($C296,Param,0)))))</f>
        <v>#REF!</v>
      </c>
      <c r="H296" s="134" t="e">
        <f t="array" aca="1" ref="H296" ca="1">MAX(IF((MONTH(DatesS)=$A296)*(OFFSET(DatesS,,INDEX(ColS,MATCH($C296,Param,0))))&gt;0,OFFSET(DatesS,,INDEX(ColS,MATCH($C296,Param,0)))))</f>
        <v>#REF!</v>
      </c>
      <c r="I296" s="759" t="e">
        <f t="shared" ref="I296" ca="1" si="1985">SUMPRODUCT((MONTH(DatesS)=$A296)*(OFFSET(DatesS,,INDEX(ColS,MATCH($C296,Param,0)))&gt;=INDEX(SeuilS,MATCH($C296,Param,0))))</f>
        <v>#REF!</v>
      </c>
      <c r="J296" s="804"/>
      <c r="K296" s="760"/>
      <c r="L296" s="32">
        <f t="shared" ref="L296" ca="1" si="1986">SUMPRODUCT((MONTH(DatesD)=$A296)*(OFFSET(DatesD,,INDEX(ColD1,MATCH($C296,Param,0)))&lt;&gt;0))</f>
        <v>20</v>
      </c>
      <c r="M296" s="134">
        <f t="shared" ref="M296" ca="1" si="1987">SUMPRODUCT((MONTH(DatesD)=$A296)*(OFFSET(DatesD,,INDEX(ColD1,MATCH($C296,Param,0)))))</f>
        <v>160.38999999999996</v>
      </c>
      <c r="N296" s="134">
        <f t="shared" ca="1" si="1977"/>
        <v>8.0194999999999972</v>
      </c>
      <c r="O296" s="134">
        <f t="array" aca="1" ref="O296" ca="1">MIN(IF((MONTH(DatesD)=$A296)*(OFFSET(DatesD,,INDEX(ColD1,MATCH($C296,Param,0))))&gt;0,OFFSET(DatesD,,INDEX(ColD1,MATCH($C296,Param,0)))))</f>
        <v>7</v>
      </c>
      <c r="P296" s="134">
        <f t="array" aca="1" ref="P296" ca="1">MAX(IF((MONTH(DatesD)=$A296)*(OFFSET(DatesD,,INDEX(ColD1,MATCH($C296,Param,0))))&gt;0,OFFSET(DatesD,,INDEX(ColD1,MATCH($C296,Param,0)))))</f>
        <v>8.8000000000000007</v>
      </c>
      <c r="Q296" s="33">
        <f t="shared" ref="Q296" ca="1" si="1988">SUMPRODUCT((MONTH(DatesD)=$A296)*(OFFSET(DatesD,,INDEX(ColD1,MATCH($C296,Param,0)))&gt;=INDEX(SeuilD1,MATCH($C296,Param,0))))</f>
        <v>0</v>
      </c>
      <c r="R296" s="32">
        <f ca="1">SUMPRODUCT((MONTH(DatesD)=$A296)*(OFFSET(DatesD,,INDEX(ColD2,MATCH($C296,Param,0)))&lt;&gt;0))</f>
        <v>20</v>
      </c>
      <c r="S296" s="134">
        <f ca="1">SUMPRODUCT((MONTH(DatesD)=$A296)*(OFFSET(DatesD,,INDEX(ColD2,MATCH($C296,Param,0)))))</f>
        <v>177.84999999999997</v>
      </c>
      <c r="T296" s="134">
        <f t="shared" ca="1" si="1979"/>
        <v>8.8924999999999983</v>
      </c>
      <c r="U296" s="134">
        <f t="array" aca="1" ref="U296" ca="1">MIN(IF((MONTH(DatesD)=$A296)*(OFFSET(DatesD,,INDEX(ColD2,MATCH($C296,Param,0))))&gt;0,OFFSET(DatesD,,INDEX(ColD2,MATCH($C296,Param,0)))))</f>
        <v>8.1999999999999993</v>
      </c>
      <c r="V296" s="134">
        <f t="array" aca="1" ref="V296" ca="1">MAX(IF((MONTH(DatesD)=$A296)*(OFFSET(DatesD,,INDEX(ColD2,MATCH($C296,Param,0))))&gt;0,OFFSET(DatesD,,INDEX(ColD2,MATCH($C296,Param,0)))))</f>
        <v>9.1999999999999993</v>
      </c>
      <c r="W296" s="33">
        <f ca="1">SUMPRODUCT((MONTH(DatesD)=$A296)*(OFFSET(DatesD,,INDEX(ColD2,MATCH($C296,Param,0)))&gt;=INDEX(SeuilD2,MATCH($C296,Param,0))))</f>
        <v>0</v>
      </c>
      <c r="X296" s="750"/>
      <c r="Y296" s="751"/>
      <c r="Z296" s="751"/>
      <c r="AA296" s="751"/>
      <c r="AB296" s="751"/>
      <c r="AC296" s="751"/>
      <c r="AD296" s="752"/>
      <c r="AE296" s="753"/>
      <c r="AF296" s="754"/>
      <c r="AG296" s="754"/>
      <c r="AH296" s="754"/>
      <c r="AI296" s="754"/>
      <c r="AJ296" s="755"/>
      <c r="AK296" s="750"/>
      <c r="AL296" s="754"/>
      <c r="AM296" s="754"/>
      <c r="AN296" s="754"/>
      <c r="AO296" s="756"/>
      <c r="AP296" s="755"/>
      <c r="AQ296" s="85" t="e">
        <f t="shared" ca="1" si="1970"/>
        <v>#REF!</v>
      </c>
    </row>
    <row r="297" spans="1:43" outlineLevel="2" x14ac:dyDescent="0.25">
      <c r="A297" s="18">
        <f t="shared" si="1983"/>
        <v>12</v>
      </c>
      <c r="B297" s="252"/>
      <c r="C297" s="757" t="s">
        <v>35</v>
      </c>
      <c r="D297" s="32" t="e">
        <f t="shared" ref="D297" ca="1" si="1989">SUMPRODUCT((MONTH(DatesS)=$A297)*(OFFSET(DatesS,,INDEX(ColS,MATCH($C297,Param,0)))&lt;&gt;0))</f>
        <v>#REF!</v>
      </c>
      <c r="E297" s="134" t="e">
        <f t="shared" ref="E297" ca="1" si="1990">SUMPRODUCT((MONTH(DatesS)=$A297)*(OFFSET(DatesS,,INDEX(ColS,MATCH($C297,Param,0)))))</f>
        <v>#REF!</v>
      </c>
      <c r="F297" s="134" t="e">
        <f t="shared" ca="1" si="1973"/>
        <v>#REF!</v>
      </c>
      <c r="G297" s="134" t="e">
        <f t="array" aca="1" ref="G297" ca="1">MIN(IF((MONTH(DatesS)=$A297)*(OFFSET(DatesS,,INDEX(ColS,MATCH($C297,Param,0))))&gt;0,OFFSET(DatesS,,INDEX(ColS,MATCH($C297,Param,0)))))</f>
        <v>#REF!</v>
      </c>
      <c r="H297" s="134" t="e">
        <f t="array" aca="1" ref="H297" ca="1">MAX(IF((MONTH(DatesS)=$A297)*(OFFSET(DatesS,,INDEX(ColS,MATCH($C297,Param,0))))&gt;0,OFFSET(DatesS,,INDEX(ColS,MATCH($C297,Param,0)))))</f>
        <v>#REF!</v>
      </c>
      <c r="I297" s="759" t="e">
        <f t="shared" ref="I297" ca="1" si="1991">SUMPRODUCT((MONTH(DatesS)=$A297)*(OFFSET(DatesS,,INDEX(ColS,MATCH($C297,Param,0)))&gt;=INDEX(SeuilS,MATCH($C297,Param,0))))</f>
        <v>#REF!</v>
      </c>
      <c r="J297" s="804"/>
      <c r="K297" s="760"/>
      <c r="L297" s="32">
        <f t="shared" ref="L297" ca="1" si="1992">SUMPRODUCT((MONTH(DatesD)=$A297)*(OFFSET(DatesD,,INDEX(ColD1,MATCH($C297,Param,0)))&lt;&gt;0))</f>
        <v>20</v>
      </c>
      <c r="M297" s="134">
        <f t="shared" ref="M297" ca="1" si="1993">SUMPRODUCT((MONTH(DatesD)=$A297)*(OFFSET(DatesD,,INDEX(ColD1,MATCH($C297,Param,0)))))</f>
        <v>80125</v>
      </c>
      <c r="N297" s="134">
        <f t="shared" ca="1" si="1977"/>
        <v>4006.25</v>
      </c>
      <c r="O297" s="134">
        <f t="array" aca="1" ref="O297" ca="1">MIN(IF((MONTH(DatesD)=$A297)*(OFFSET(DatesD,,INDEX(ColD1,MATCH($C297,Param,0))))&gt;0,OFFSET(DatesD,,INDEX(ColD1,MATCH($C297,Param,0)))))</f>
        <v>819</v>
      </c>
      <c r="P297" s="134">
        <f t="array" aca="1" ref="P297" ca="1">MAX(IF((MONTH(DatesD)=$A297)*(OFFSET(DatesD,,INDEX(ColD1,MATCH($C297,Param,0))))&gt;0,OFFSET(DatesD,,INDEX(ColD1,MATCH($C297,Param,0)))))</f>
        <v>18990</v>
      </c>
      <c r="Q297" s="33">
        <f t="shared" ref="Q297" ca="1" si="1994">SUMPRODUCT((MONTH(DatesD)=$A297)*(OFFSET(DatesD,,INDEX(ColD1,MATCH($C297,Param,0)))&gt;=INDEX(SeuilD1,MATCH($C297,Param,0))))</f>
        <v>4</v>
      </c>
      <c r="R297" s="32">
        <f ca="1">SUMPRODUCT((MONTH(DatesD)=$A297)*(OFFSET(DatesD,,INDEX(ColD2,MATCH($C297,Param,0)))&lt;&gt;0))</f>
        <v>19</v>
      </c>
      <c r="S297" s="134">
        <f ca="1">SUMPRODUCT((MONTH(DatesD)=$A297)*(OFFSET(DatesD,,INDEX(ColD2,MATCH($C297,Param,0)))))</f>
        <v>12409</v>
      </c>
      <c r="T297" s="134">
        <f t="shared" ca="1" si="1979"/>
        <v>653.10526315789468</v>
      </c>
      <c r="U297" s="134">
        <f t="array" aca="1" ref="U297" ca="1">MIN(IF((MONTH(DatesD)=$A297)*(OFFSET(DatesD,,INDEX(ColD2,MATCH($C297,Param,0))))&gt;0,OFFSET(DatesD,,INDEX(ColD2,MATCH($C297,Param,0)))))</f>
        <v>405</v>
      </c>
      <c r="V297" s="134">
        <f t="array" aca="1" ref="V297" ca="1">MAX(IF((MONTH(DatesD)=$A297)*(OFFSET(DatesD,,INDEX(ColD2,MATCH($C297,Param,0))))&gt;0,OFFSET(DatesD,,INDEX(ColD2,MATCH($C297,Param,0)))))</f>
        <v>1639</v>
      </c>
      <c r="W297" s="33">
        <f ca="1">SUMPRODUCT((MONTH(DatesD)=$A297)*(OFFSET(DatesD,,INDEX(ColD2,MATCH($C297,Param,0)))&gt;=INDEX(SeuilD2,MATCH($C297,Param,0))))</f>
        <v>0</v>
      </c>
      <c r="X297" s="32" t="e">
        <f ca="1">SUMPRODUCT((MONTH(DatesUF)=$A297)*(OFFSET(DatesUF,,INDEX(ColUF1,MATCH($C297,Param,0)))&lt;&gt;0))</f>
        <v>#REF!</v>
      </c>
      <c r="Y297" s="134" t="e">
        <f ca="1">SUMPRODUCT((MONTH(DatesUF)=$A297)*(OFFSET(DatesUF,,INDEX(ColUF1,MATCH($C297,Param,0)))))</f>
        <v>#REF!</v>
      </c>
      <c r="Z297" s="134"/>
      <c r="AA297" s="134" t="e">
        <f t="shared" ref="AA297" ca="1" si="1995">IF(X297=0,0,Y297/X297)</f>
        <v>#REF!</v>
      </c>
      <c r="AB297" s="134" t="e">
        <f t="array" aca="1" ref="AB297" ca="1">MIN(IF((MONTH(DatesUF)=$A297)*(OFFSET(DatesUF,,INDEX(ColUF1,MATCH($C297,Param,0))))&gt;0,OFFSET(DatesUF,,INDEX(ColUF1,MATCH($C297,Param,0)))))</f>
        <v>#REF!</v>
      </c>
      <c r="AC297" s="134" t="e">
        <f t="array" aca="1" ref="AC297" ca="1">MAX(IF((MONTH(DatesUF)=$A297)*(OFFSET(DatesUF,,INDEX(ColUF1,MATCH($C297,Param,0))))&gt;0,OFFSET(DatesUF,,INDEX(ColUF1,MATCH($C297,Param,0)))))</f>
        <v>#REF!</v>
      </c>
      <c r="AD297" s="33" t="e">
        <f ca="1">SUMPRODUCT((MONTH(DatesUF)=$A297)*(OFFSET(DatesUF,,INDEX(ColUF1,MATCH($C297,Param,0)))&gt;=INDEX(SeuilUF1,MATCH($C297,Param,0))))</f>
        <v>#REF!</v>
      </c>
      <c r="AE297" s="807" t="e">
        <f ca="1">SUMPRODUCT((MONTH(DatesUF)=$A297)*(OFFSET(DatesUF,,INDEX(ColUF2,MATCH($C297,Param,0)))&lt;&gt;0))</f>
        <v>#REF!</v>
      </c>
      <c r="AF297" s="746" t="e">
        <f ca="1">SUMPRODUCT((MONTH(DatesUF)=$A297)*(OFFSET(DatesUF,,INDEX(ColUF2,MATCH($C297,Param,0)))))</f>
        <v>#REF!</v>
      </c>
      <c r="AG297" s="746" t="e">
        <f t="shared" ref="AG297" ca="1" si="1996">IF(AE297=0,0,AF297/AE297)</f>
        <v>#REF!</v>
      </c>
      <c r="AH297" s="746" t="e">
        <f t="array" aca="1" ref="AH297" ca="1">MIN(IF((MONTH(DatesUF)=$A297)*(OFFSET(DatesUF,,INDEX(ColUF2,MATCH($C297,Param,0))))&gt;0,OFFSET(DatesUF,,INDEX(ColUF2,MATCH($C297,Param,0)))))</f>
        <v>#REF!</v>
      </c>
      <c r="AI297" s="746" t="e">
        <f t="array" aca="1" ref="AI297" ca="1">MAX(IF((MONTH(DatesUF)=$A297)*(OFFSET(DatesUF,,INDEX(ColUF2,MATCH($C297,Param,0))))&gt;0,OFFSET(DatesUF,,INDEX(ColUF2,MATCH($C297,Param,0)))))</f>
        <v>#REF!</v>
      </c>
      <c r="AJ297" s="810" t="e">
        <f ca="1">SUMPRODUCT((MONTH(DatesUF)=$A297)*(OFFSET(DatesUF,,INDEX(ColUF2,MATCH($C297,Param,0)))&gt;=INDEX(SeuilUF2,MATCH($C297,Param,0))))</f>
        <v>#REF!</v>
      </c>
      <c r="AK297" s="32" t="e">
        <f ca="1">SUMPRODUCT((MONTH(DatesSH)=$A297)*(OFFSET(DatesSH,,INDEX(ColSH,MATCH($C297,Param,0)))&lt;&gt;0))</f>
        <v>#REF!</v>
      </c>
      <c r="AL297" s="746" t="e">
        <f ca="1">SUMPRODUCT((MONTH(DatesSH)=$A297)*(OFFSET(DatesSH,,INDEX(ColSH,MATCH($C297,Param,0)))))</f>
        <v>#REF!</v>
      </c>
      <c r="AM297" s="746" t="e">
        <f t="shared" ref="AM297" ca="1" si="1997">IF(AK297=0,0,AL297/AK297)</f>
        <v>#REF!</v>
      </c>
      <c r="AN297" s="746" t="e">
        <f t="array" aca="1" ref="AN297" ca="1">MIN(IF((MONTH(DatesSH)=$A297)*(OFFSET(DatesSH,,INDEX(ColSH,MATCH($C297,Param,0))))&gt;0,OFFSET(DatesSH,,INDEX(ColSH,MATCH($C297,Param,0)))))</f>
        <v>#REF!</v>
      </c>
      <c r="AO297" s="762" t="e">
        <f t="array" aca="1" ref="AO297" ca="1">MAX(IF((MONTH(DatesSH)=$A297)*(OFFSET(DatesSH,,INDEX(ColSH,MATCH($C297,Param,0))))&gt;0,OFFSET(DatesSH,,INDEX(ColSH,MATCH($C297,Param,0)))))</f>
        <v>#REF!</v>
      </c>
      <c r="AP297" s="761" t="e">
        <f ca="1">SUMPRODUCT((MONTH(DatesSH)=$A297)*(OFFSET(DatesSH,,INDEX(ColSH,MATCH($C297,Param,0)))&gt;=INDEX(SeuilSH,MATCH($C297,Param,0))))</f>
        <v>#REF!</v>
      </c>
      <c r="AQ297" s="85" t="e">
        <f t="shared" ca="1" si="1970"/>
        <v>#REF!</v>
      </c>
    </row>
    <row r="298" spans="1:43" outlineLevel="2" x14ac:dyDescent="0.25">
      <c r="A298" s="18">
        <f t="shared" si="1983"/>
        <v>12</v>
      </c>
      <c r="B298" s="252"/>
      <c r="C298" s="763" t="s">
        <v>45</v>
      </c>
      <c r="D298" s="32" t="e">
        <f t="shared" ref="D298" ca="1" si="1998">SUMPRODUCT((MONTH(DatesS)=$A298)*(OFFSET(DatesS,,INDEX(ColS,MATCH($C298,Param,0)))&lt;&gt;0))</f>
        <v>#REF!</v>
      </c>
      <c r="E298" s="134" t="e">
        <f t="shared" ref="E298:E299" ca="1" si="1999">SUMPRODUCT((MONTH(DatesS)=$A298)*(OFFSET(DatesS,,INDEX(ColS,MATCH($C298,Param,0)))))</f>
        <v>#REF!</v>
      </c>
      <c r="F298" s="134" t="e">
        <f t="shared" ca="1" si="1973"/>
        <v>#REF!</v>
      </c>
      <c r="G298" s="134" t="e">
        <f t="array" aca="1" ref="G298" ca="1">MIN(IF((MONTH(DatesS)=$A298)*(OFFSET(DatesS,,INDEX(ColS,MATCH($C298,Param,0))))&gt;0,OFFSET(DatesS,,INDEX(ColS,MATCH($C298,Param,0)))))</f>
        <v>#REF!</v>
      </c>
      <c r="H298" s="134" t="e">
        <f t="array" aca="1" ref="H298" ca="1">MAX(IF((MONTH(DatesS)=$A298)*(OFFSET(DatesS,,INDEX(ColS,MATCH($C298,Param,0))))&gt;0,OFFSET(DatesS,,INDEX(ColS,MATCH($C298,Param,0)))))</f>
        <v>#REF!</v>
      </c>
      <c r="I298" s="759" t="e">
        <f t="shared" ref="I298:K299" ca="1" si="2000">SUMPRODUCT((MONTH(DatesS)=$A298)*(OFFSET(DatesS,,INDEX(ColS,MATCH($C298,Param,0)))&gt;=INDEX(SeuilS,MATCH($C298,Param,0))))</f>
        <v>#REF!</v>
      </c>
      <c r="J298" s="804"/>
      <c r="K298" s="760"/>
      <c r="L298" s="32">
        <f t="shared" ref="L298" ca="1" si="2001">SUMPRODUCT((MONTH(DatesD)=$A298)*(OFFSET(DatesD,,INDEX(ColD1,MATCH($C298,Param,0)))&lt;&gt;0))</f>
        <v>20</v>
      </c>
      <c r="M298" s="134">
        <f t="shared" ref="M298" ca="1" si="2002">SUMPRODUCT((MONTH(DatesD)=$A298)*(OFFSET(DatesD,,INDEX(ColD1,MATCH($C298,Param,0)))))</f>
        <v>17747</v>
      </c>
      <c r="N298" s="134">
        <f t="shared" ca="1" si="1977"/>
        <v>887.35</v>
      </c>
      <c r="O298" s="134">
        <f t="array" aca="1" ref="O298" ca="1">MIN(IF((MONTH(DatesD)=$A298)*(OFFSET(DatesD,,INDEX(ColD1,MATCH($C298,Param,0))))&gt;0,OFFSET(DatesD,,INDEX(ColD1,MATCH($C298,Param,0)))))</f>
        <v>554</v>
      </c>
      <c r="P298" s="134">
        <f t="array" aca="1" ref="P298" ca="1">MAX(IF((MONTH(DatesD)=$A298)*(OFFSET(DatesD,,INDEX(ColD1,MATCH($C298,Param,0))))&gt;0,OFFSET(DatesD,,INDEX(ColD1,MATCH($C298,Param,0)))))</f>
        <v>1595</v>
      </c>
      <c r="Q298" s="33">
        <f t="shared" ref="Q298" ca="1" si="2003">SUMPRODUCT((MONTH(DatesD)=$A298)*(OFFSET(DatesD,,INDEX(ColD1,MATCH($C298,Param,0)))&gt;=INDEX(SeuilD1,MATCH($C298,Param,0))))</f>
        <v>0</v>
      </c>
      <c r="R298" s="808"/>
      <c r="S298" s="751"/>
      <c r="T298" s="751"/>
      <c r="U298" s="751"/>
      <c r="V298" s="751"/>
      <c r="W298" s="809"/>
      <c r="X298" s="753"/>
      <c r="Y298" s="754"/>
      <c r="Z298" s="754"/>
      <c r="AA298" s="754"/>
      <c r="AB298" s="754"/>
      <c r="AC298" s="754"/>
      <c r="AD298" s="755"/>
      <c r="AE298" s="753"/>
      <c r="AF298" s="754"/>
      <c r="AG298" s="754"/>
      <c r="AH298" s="754"/>
      <c r="AI298" s="754"/>
      <c r="AJ298" s="755"/>
      <c r="AK298" s="764"/>
      <c r="AL298" s="754"/>
      <c r="AM298" s="754"/>
      <c r="AN298" s="754"/>
      <c r="AO298" s="756"/>
      <c r="AP298" s="755"/>
      <c r="AQ298" s="85" t="e">
        <f t="shared" ca="1" si="1970"/>
        <v>#REF!</v>
      </c>
    </row>
    <row r="299" spans="1:43" outlineLevel="2" x14ac:dyDescent="0.25">
      <c r="A299" s="18">
        <f t="shared" si="1983"/>
        <v>12</v>
      </c>
      <c r="B299" s="252"/>
      <c r="C299" s="763" t="s">
        <v>95</v>
      </c>
      <c r="D299" s="32" t="e">
        <f ca="1">SUMPRODUCT((MONTH(DatesS)=$A299)*(OFFSET(DatesS,,INDEX(ColS,MATCH($C299,Param,0)))&lt;&gt;0))</f>
        <v>#REF!</v>
      </c>
      <c r="E299" s="134" t="e">
        <f t="shared" ca="1" si="1999"/>
        <v>#REF!</v>
      </c>
      <c r="F299" s="134" t="e">
        <f ca="1">IF(D299=0,0,E299/D299)</f>
        <v>#REF!</v>
      </c>
      <c r="G299" s="134" t="e">
        <f t="array" aca="1" ref="G299" ca="1">MIN(IF((MONTH(DatesS)=$A299)*(OFFSET(DatesS,,INDEX(ColS,MATCH($C299,Param,0))))&gt;0,OFFSET(DatesS,,INDEX(ColS,MATCH($C299,Param,0)))))</f>
        <v>#REF!</v>
      </c>
      <c r="H299" s="134" t="e">
        <f t="array" aca="1" ref="H299" ca="1">MAX(IF((MONTH(DatesS)=$A299)*(OFFSET(DatesS,,INDEX(ColS,MATCH($C299,Param,0))))&gt;0,OFFSET(DatesS,,INDEX(ColS,MATCH($C299,Param,0)))))</f>
        <v>#REF!</v>
      </c>
      <c r="I299" s="759" t="e">
        <f t="shared" ca="1" si="2000"/>
        <v>#REF!</v>
      </c>
      <c r="J299" s="748" t="e">
        <f t="shared" ref="J299" ca="1" si="2004">I299-K299</f>
        <v>#REF!</v>
      </c>
      <c r="K299" s="760" t="e">
        <f t="shared" ca="1" si="2000"/>
        <v>#REF!</v>
      </c>
      <c r="L299" s="750"/>
      <c r="M299" s="751"/>
      <c r="N299" s="751"/>
      <c r="O299" s="751"/>
      <c r="P299" s="751"/>
      <c r="Q299" s="752"/>
      <c r="R299" s="765"/>
      <c r="S299" s="766"/>
      <c r="T299" s="766"/>
      <c r="U299" s="766"/>
      <c r="V299" s="766"/>
      <c r="W299" s="767"/>
      <c r="X299" s="753"/>
      <c r="Y299" s="754"/>
      <c r="Z299" s="754"/>
      <c r="AA299" s="754"/>
      <c r="AB299" s="754"/>
      <c r="AC299" s="754"/>
      <c r="AD299" s="755"/>
      <c r="AE299" s="753"/>
      <c r="AF299" s="754"/>
      <c r="AG299" s="754"/>
      <c r="AH299" s="754"/>
      <c r="AI299" s="754"/>
      <c r="AJ299" s="755"/>
      <c r="AK299" s="764"/>
      <c r="AL299" s="754"/>
      <c r="AM299" s="754"/>
      <c r="AN299" s="754"/>
      <c r="AO299" s="756"/>
      <c r="AP299" s="755"/>
      <c r="AQ299" s="85"/>
    </row>
    <row r="300" spans="1:43" outlineLevel="2" x14ac:dyDescent="0.25">
      <c r="A300" s="18">
        <f>A298</f>
        <v>12</v>
      </c>
      <c r="B300" s="252"/>
      <c r="C300" s="763" t="s">
        <v>3</v>
      </c>
      <c r="D300" s="32" t="e">
        <f t="shared" ref="D300" ca="1" si="2005">SUMPRODUCT((MONTH(DatesS)=$A300)*(OFFSET(DatesS,,INDEX(ColS,MATCH($C300,Param,0)))&lt;&gt;0))</f>
        <v>#REF!</v>
      </c>
      <c r="E300" s="134" t="e">
        <f t="shared" ref="E300" ca="1" si="2006">SUMPRODUCT((MONTH(DatesS)=$A300)*(OFFSET(DatesS,,INDEX(ColS,MATCH($C300,Param,0)))))</f>
        <v>#REF!</v>
      </c>
      <c r="F300" s="134" t="e">
        <f t="shared" ca="1" si="1973"/>
        <v>#REF!</v>
      </c>
      <c r="G300" s="134" t="e">
        <f t="array" aca="1" ref="G300" ca="1">MIN(IF((MONTH(DatesS)=$A300)*(OFFSET(DatesS,,INDEX(ColS,MATCH($C300,Param,0))))&gt;0,OFFSET(DatesS,,INDEX(ColS,MATCH($C300,Param,0)))))</f>
        <v>#REF!</v>
      </c>
      <c r="H300" s="134" t="e">
        <f t="array" aca="1" ref="H300" ca="1">MAX(IF((MONTH(DatesS)=$A300)*(OFFSET(DatesS,,INDEX(ColS,MATCH($C300,Param,0))))&gt;0,OFFSET(DatesS,,INDEX(ColS,MATCH($C300,Param,0)))))</f>
        <v>#REF!</v>
      </c>
      <c r="I300" s="759" t="e">
        <f t="shared" ref="I300" ca="1" si="2007">SUMPRODUCT((MONTH(DatesS)=$A300)*(OFFSET(DatesS,,INDEX(ColS,MATCH($C300,Param,0)))&gt;=INDEX(SeuilS,MATCH($C300,Param,0))))</f>
        <v>#REF!</v>
      </c>
      <c r="J300" s="804"/>
      <c r="K300" s="760"/>
      <c r="L300" s="32">
        <f t="shared" ref="L300" ca="1" si="2008">SUMPRODUCT((MONTH(DatesD)=$A300)*(OFFSET(DatesD,,INDEX(ColD1,MATCH($C300,Param,0)))&lt;&gt;0))</f>
        <v>20</v>
      </c>
      <c r="M300" s="134">
        <f t="shared" ref="M300" ca="1" si="2009">SUMPRODUCT((MONTH(DatesD)=$A300)*(OFFSET(DatesD,,INDEX(ColD1,MATCH($C300,Param,0)))))</f>
        <v>78628.900460858742</v>
      </c>
      <c r="N300" s="134">
        <f t="shared" ca="1" si="1977"/>
        <v>3931.445023042937</v>
      </c>
      <c r="O300" s="134">
        <f t="array" aca="1" ref="O300" ca="1">MIN(IF((MONTH(DatesD)=$A300)*(OFFSET(DatesD,,INDEX(ColD1,MATCH($C300,Param,0))))&gt;0,OFFSET(DatesD,,INDEX(ColD1,MATCH($C300,Param,0)))))</f>
        <v>232.32323232323233</v>
      </c>
      <c r="P300" s="134">
        <f t="array" aca="1" ref="P300" ca="1">MAX(IF((MONTH(DatesD)=$A300)*(OFFSET(DatesD,,INDEX(ColD1,MATCH($C300,Param,0))))&gt;0,OFFSET(DatesD,,INDEX(ColD1,MATCH($C300,Param,0)))))</f>
        <v>25466.666666666672</v>
      </c>
      <c r="Q300" s="33">
        <f t="shared" ref="Q300" ca="1" si="2010">SUMPRODUCT((MONTH(DatesD)=$A300)*(OFFSET(DatesD,,INDEX(ColD1,MATCH($C300,Param,0)))&gt;=INDEX(SeuilD1,MATCH($C300,Param,0))))</f>
        <v>5</v>
      </c>
      <c r="R300" s="32">
        <f ca="1">SUMPRODUCT((MONTH(DatesD)=$A300)*(OFFSET(DatesD,,INDEX(ColD2,MATCH($C300,Param,0)))&lt;&gt;0))</f>
        <v>20</v>
      </c>
      <c r="S300" s="134">
        <f ca="1">SUMPRODUCT((MONTH(DatesD)=$A300)*(OFFSET(DatesD,,INDEX(ColD2,MATCH($C300,Param,0)))))</f>
        <v>1087.3032122170671</v>
      </c>
      <c r="T300" s="134">
        <f t="shared" ref="T300:T302" ca="1" si="2011">IF(R300=0,0,S300/R300)</f>
        <v>54.365160610853351</v>
      </c>
      <c r="U300" s="134">
        <f t="array" aca="1" ref="U300" ca="1">MIN(IF((MONTH(DatesD)=$A300)*(OFFSET(DatesD,,INDEX(ColD2,MATCH($C300,Param,0))))&gt;0,OFFSET(DatesD,,INDEX(ColD2,MATCH($C300,Param,0)))))</f>
        <v>10</v>
      </c>
      <c r="V300" s="134">
        <f t="array" aca="1" ref="V300" ca="1">MAX(IF((MONTH(DatesD)=$A300)*(OFFSET(DatesD,,INDEX(ColD2,MATCH($C300,Param,0))))&gt;0,OFFSET(DatesD,,INDEX(ColD2,MATCH($C300,Param,0)))))</f>
        <v>667.99999999999989</v>
      </c>
      <c r="W300" s="33">
        <f ca="1">SUMPRODUCT((MONTH(DatesD)=$A300)*(OFFSET(DatesD,,INDEX(ColD2,MATCH($C300,Param,0)))&gt;=INDEX(SeuilD2,MATCH($C300,Param,0))))</f>
        <v>1</v>
      </c>
      <c r="X300" s="758" t="e">
        <f ca="1">SUMPRODUCT((MONTH(DatesUF)=$A300)*(OFFSET(DatesUF,,INDEX(ColUF1,MATCH($C300,Param,0)))&lt;&gt;0))</f>
        <v>#REF!</v>
      </c>
      <c r="Y300" s="746" t="e">
        <f ca="1">SUMPRODUCT((MONTH(DatesUF)=$A300)*(OFFSET(DatesUF,,INDEX(ColUF1,MATCH($C300,Param,0)))))</f>
        <v>#REF!</v>
      </c>
      <c r="Z300" s="746"/>
      <c r="AA300" s="746" t="e">
        <f t="shared" ref="AA300" ca="1" si="2012">IF(X300=0,0,Y300/X300)</f>
        <v>#REF!</v>
      </c>
      <c r="AB300" s="746" t="e">
        <f t="array" aca="1" ref="AB300" ca="1">MIN(IF((MONTH(DatesUF)=$A300)*(OFFSET(DatesUF,,INDEX(ColUF1,MATCH($C300,Param,0))))&gt;0,OFFSET(DatesUF,,INDEX(ColUF1,MATCH($C300,Param,0)))))</f>
        <v>#REF!</v>
      </c>
      <c r="AC300" s="746" t="e">
        <f t="array" aca="1" ref="AC300" ca="1">MAX(IF((MONTH(DatesUF)=$A300)*(OFFSET(DatesUF,,INDEX(ColUF1,MATCH($C300,Param,0))))&gt;0,OFFSET(DatesUF,,INDEX(ColUF1,MATCH($C300,Param,0)))))</f>
        <v>#REF!</v>
      </c>
      <c r="AD300" s="761" t="e">
        <f ca="1">SUMPRODUCT((MONTH(DatesUF)=$A300)*(OFFSET(DatesUF,,INDEX(ColUF1,MATCH($C300,Param,0)))&gt;=INDEX(SeuilUF1,MATCH($C300,Param,0))))</f>
        <v>#REF!</v>
      </c>
      <c r="AE300" s="807" t="e">
        <f ca="1">SUMPRODUCT((MONTH(DatesUF)=$A300)*(OFFSET(DatesUF,,INDEX(ColUF2,MATCH($C300,Param,0)))&lt;&gt;0))</f>
        <v>#REF!</v>
      </c>
      <c r="AF300" s="746" t="e">
        <f ca="1">SUMPRODUCT((MONTH(DatesUF)=$A300)*(OFFSET(DatesUF,,INDEX(ColUF2,MATCH($C300,Param,0)))))</f>
        <v>#REF!</v>
      </c>
      <c r="AG300" s="746" t="e">
        <f t="shared" ref="AG300:AG302" ca="1" si="2013">IF(AE300=0,0,AF300/AE300)</f>
        <v>#REF!</v>
      </c>
      <c r="AH300" s="746" t="e">
        <f t="array" aca="1" ref="AH300" ca="1">MIN(IF((MONTH(DatesUF)=$A300)*(OFFSET(DatesUF,,INDEX(ColUF2,MATCH($C300,Param,0))))&gt;0,OFFSET(DatesUF,,INDEX(ColUF2,MATCH($C300,Param,0)))))</f>
        <v>#REF!</v>
      </c>
      <c r="AI300" s="746" t="e">
        <f t="array" aca="1" ref="AI300" ca="1">MAX(IF((MONTH(DatesUF)=$A300)*(OFFSET(DatesUF,,INDEX(ColUF2,MATCH($C300,Param,0))))&gt;0,OFFSET(DatesUF,,INDEX(ColUF2,MATCH($C300,Param,0)))))</f>
        <v>#REF!</v>
      </c>
      <c r="AJ300" s="810" t="e">
        <f t="shared" ref="AJ300" ca="1" si="2014">SUMPRODUCT((MONTH(DatesUF)=$A300)*(OFFSET(DatesUF,,INDEX(ColUF2,MATCH($C300,Param,0)))&gt;=INDEX(SeuilUF2,MATCH($C300,Param,0))))</f>
        <v>#REF!</v>
      </c>
      <c r="AK300" s="758" t="e">
        <f ca="1">SUMPRODUCT((MONTH(DatesSH)=$A300)*(OFFSET(DatesSH,,INDEX(ColSH,MATCH($C300,Param,0)))&lt;&gt;0))</f>
        <v>#REF!</v>
      </c>
      <c r="AL300" s="746" t="e">
        <f ca="1">SUMPRODUCT((MONTH(DatesSH)=$A300)*(OFFSET(DatesSH,,INDEX(ColSH,MATCH($C300,Param,0)))))</f>
        <v>#REF!</v>
      </c>
      <c r="AM300" s="746" t="e">
        <f t="shared" ref="AM300" ca="1" si="2015">IF(AK300=0,0,AL300/AK300)</f>
        <v>#REF!</v>
      </c>
      <c r="AN300" s="746" t="e">
        <f t="array" aca="1" ref="AN300" ca="1">MIN(IF((MONTH(DatesSH)=$A300)*(OFFSET(DatesSH,,INDEX(ColSH,MATCH($C300,Param,0))))&gt;0,OFFSET(DatesSH,,INDEX(ColSH,MATCH($C300,Param,0)))))</f>
        <v>#REF!</v>
      </c>
      <c r="AO300" s="762" t="e">
        <f t="array" aca="1" ref="AO300" ca="1">MAX(IF((MONTH(DatesSH)=$A300)*(OFFSET(DatesSH,,INDEX(ColSH,MATCH($C300,Param,0))))&gt;0,OFFSET(DatesSH,,INDEX(ColSH,MATCH($C300,Param,0)))))</f>
        <v>#REF!</v>
      </c>
      <c r="AP300" s="761" t="e">
        <f ca="1">SUMPRODUCT((MONTH(DatesSH)=$A300)*(OFFSET(DatesSH,,INDEX(ColSH,MATCH($C300,Param,0)))&gt;=INDEX(SeuilSH,MATCH($C300,Param,0))))</f>
        <v>#REF!</v>
      </c>
      <c r="AQ300" s="85" t="e">
        <f t="shared" ca="1" si="1970"/>
        <v>#REF!</v>
      </c>
    </row>
    <row r="301" spans="1:43" outlineLevel="2" x14ac:dyDescent="0.25">
      <c r="A301" s="18">
        <f t="shared" si="1983"/>
        <v>12</v>
      </c>
      <c r="B301" s="252"/>
      <c r="C301" s="763" t="s">
        <v>98</v>
      </c>
      <c r="D301" s="32" t="e">
        <f t="shared" ref="D301" ca="1" si="2016">SUMPRODUCT((MONTH(DatesS)=$A301)*(OFFSET(DatesS,,INDEX(ColS,MATCH($C301,Param,0)))&lt;&gt;0))</f>
        <v>#REF!</v>
      </c>
      <c r="E301" s="134" t="e">
        <f t="shared" ref="E301" ca="1" si="2017">SUMPRODUCT((MONTH(DatesS)=$A301)*(OFFSET(DatesS,,INDEX(ColS,MATCH($C301,Param,0)))))</f>
        <v>#REF!</v>
      </c>
      <c r="F301" s="134" t="e">
        <f t="shared" ca="1" si="1973"/>
        <v>#REF!</v>
      </c>
      <c r="G301" s="134" t="e">
        <f t="array" aca="1" ref="G301" ca="1">MIN(IF((MONTH(DatesS)=$A301)*(OFFSET(DatesS,,INDEX(ColS,MATCH($C301,Param,0))))&gt;0,OFFSET(DatesS,,INDEX(ColS,MATCH($C301,Param,0)))))</f>
        <v>#REF!</v>
      </c>
      <c r="H301" s="134" t="e">
        <f t="array" aca="1" ref="H301" ca="1">MAX(IF((MONTH(DatesS)=$A301)*(OFFSET(DatesS,,INDEX(ColS,MATCH($C301,Param,0))))&gt;0,OFFSET(DatesS,,INDEX(ColS,MATCH($C301,Param,0)))))</f>
        <v>#REF!</v>
      </c>
      <c r="I301" s="759" t="e">
        <f t="shared" ref="I301" ca="1" si="2018">SUMPRODUCT((MONTH(DatesS)=$A301)*(OFFSET(DatesS,,INDEX(ColS,MATCH($C301,Param,0)))&gt;=INDEX(SeuilS,MATCH($C301,Param,0))))</f>
        <v>#REF!</v>
      </c>
      <c r="J301" s="804"/>
      <c r="K301" s="760"/>
      <c r="L301" s="32">
        <f t="shared" ref="L301" ca="1" si="2019">SUMPRODUCT((MONTH(DatesD)=$A301)*(OFFSET(DatesD,,INDEX(ColD1,MATCH($C301,Param,0)))&lt;&gt;0))</f>
        <v>20</v>
      </c>
      <c r="M301" s="134">
        <f t="shared" ref="M301" ca="1" si="2020">SUMPRODUCT((MONTH(DatesD)=$A301)*(OFFSET(DatesD,,INDEX(ColD1,MATCH($C301,Param,0)))))</f>
        <v>1601.38</v>
      </c>
      <c r="N301" s="134">
        <f t="shared" ca="1" si="1977"/>
        <v>80.069000000000003</v>
      </c>
      <c r="O301" s="134">
        <f t="array" aca="1" ref="O301" ca="1">MIN(IF((MONTH(DatesD)=$A301)*(OFFSET(DatesD,,INDEX(ColD1,MATCH($C301,Param,0))))&gt;0,OFFSET(DatesD,,INDEX(ColD1,MATCH($C301,Param,0)))))</f>
        <v>7.7</v>
      </c>
      <c r="P301" s="134">
        <f t="array" aca="1" ref="P301" ca="1">MAX(IF((MONTH(DatesD)=$A301)*(OFFSET(DatesD,,INDEX(ColD1,MATCH($C301,Param,0))))&gt;0,OFFSET(DatesD,,INDEX(ColD1,MATCH($C301,Param,0)))))</f>
        <v>514</v>
      </c>
      <c r="Q301" s="33">
        <f t="shared" ref="Q301" ca="1" si="2021">SUMPRODUCT((MONTH(DatesD)=$A301)*(OFFSET(DatesD,,INDEX(ColD1,MATCH($C301,Param,0)))&gt;=INDEX(SeuilD1,MATCH($C301,Param,0))))</f>
        <v>1</v>
      </c>
      <c r="R301" s="32">
        <f ca="1">SUMPRODUCT((MONTH(DatesD)=$A301)*(OFFSET(DatesD,,INDEX(ColD2,MATCH($C301,Param,0)))&lt;&gt;0))</f>
        <v>20</v>
      </c>
      <c r="S301" s="134">
        <f ca="1">SUMPRODUCT((MONTH(DatesD)=$A301)*(OFFSET(DatesD,,INDEX(ColD2,MATCH($C301,Param,0)))))</f>
        <v>101.105</v>
      </c>
      <c r="T301" s="134">
        <f t="shared" ca="1" si="2011"/>
        <v>5.05525</v>
      </c>
      <c r="U301" s="134">
        <f t="array" aca="1" ref="U301" ca="1">MIN(IF((MONTH(DatesD)=$A301)*(OFFSET(DatesD,,INDEX(ColD2,MATCH($C301,Param,0))))&gt;0,OFFSET(DatesD,,INDEX(ColD2,MATCH($C301,Param,0)))))</f>
        <v>0.314</v>
      </c>
      <c r="V301" s="134">
        <f t="array" aca="1" ref="V301" ca="1">MAX(IF((MONTH(DatesD)=$A301)*(OFFSET(DatesD,,INDEX(ColD2,MATCH($C301,Param,0))))&gt;0,OFFSET(DatesD,,INDEX(ColD2,MATCH($C301,Param,0)))))</f>
        <v>87.4</v>
      </c>
      <c r="W301" s="33">
        <f ca="1">SUMPRODUCT((MONTH(DatesD)=$A301)*(OFFSET(DatesD,,INDEX(ColD2,MATCH($C301,Param,0)))&gt;=INDEX(SeuilD2,MATCH($C301,Param,0))))</f>
        <v>1</v>
      </c>
      <c r="X301" s="750"/>
      <c r="Y301" s="751"/>
      <c r="Z301" s="751"/>
      <c r="AA301" s="751"/>
      <c r="AB301" s="751"/>
      <c r="AC301" s="751"/>
      <c r="AD301" s="752"/>
      <c r="AE301" s="32" t="e">
        <f ca="1">SUMPRODUCT((MONTH(DatesUF)=$A301)*(OFFSET(DatesUF,,INDEX(ColUF2,MATCH($C301,Param,0)))&lt;&gt;0))</f>
        <v>#REF!</v>
      </c>
      <c r="AF301" s="134" t="e">
        <f ca="1">SUMPRODUCT((MONTH(DatesUF)=$A301)*(OFFSET(DatesUF,,INDEX(ColUF2,MATCH($C301,Param,0)))))</f>
        <v>#REF!</v>
      </c>
      <c r="AG301" s="134" t="e">
        <f t="shared" ca="1" si="2013"/>
        <v>#REF!</v>
      </c>
      <c r="AH301" s="134" t="e">
        <f t="array" aca="1" ref="AH301" ca="1">MIN(IF((MONTH(DatesUF)=$A301)*(OFFSET(DatesUF,,INDEX(ColUF2,MATCH($C301,Param,0))))&gt;0,OFFSET(DatesUF,,INDEX(ColUF2,MATCH($C301,Param,0)))))</f>
        <v>#REF!</v>
      </c>
      <c r="AI301" s="134" t="e">
        <f t="array" aca="1" ref="AI301" ca="1">MAX(IF((MONTH(DatesUF)=$A301)*(OFFSET(DatesUF,,INDEX(ColUF2,MATCH($C301,Param,0))))&gt;0,OFFSET(DatesUF,,INDEX(ColUF2,MATCH($C301,Param,0)))))</f>
        <v>#REF!</v>
      </c>
      <c r="AJ301" s="33" t="e">
        <f t="shared" ref="AJ301" ca="1" si="2022">SUMPRODUCT((MONTH(DatesUF)=$A301)*(OFFSET(DatesUF,,INDEX(ColUF2,MATCH($C301,Param,0)))&gt;=INDEX(SeuilUF2,MATCH($C301,Param,0))))</f>
        <v>#REF!</v>
      </c>
      <c r="AK301" s="750"/>
      <c r="AL301" s="751"/>
      <c r="AM301" s="751"/>
      <c r="AN301" s="751"/>
      <c r="AO301" s="768"/>
      <c r="AP301" s="752"/>
      <c r="AQ301" s="85" t="e">
        <f t="shared" ca="1" si="1970"/>
        <v>#REF!</v>
      </c>
    </row>
    <row r="302" spans="1:43" outlineLevel="2" x14ac:dyDescent="0.25">
      <c r="A302" s="18">
        <f t="shared" si="1983"/>
        <v>12</v>
      </c>
      <c r="B302" s="252"/>
      <c r="C302" s="763" t="s">
        <v>41</v>
      </c>
      <c r="D302" s="32" t="e">
        <f t="shared" ref="D302" ca="1" si="2023">SUMPRODUCT((MONTH(DatesS)=$A302)*(OFFSET(DatesS,,INDEX(ColS,MATCH($C302,Param,0)))&lt;&gt;0))</f>
        <v>#REF!</v>
      </c>
      <c r="E302" s="134" t="e">
        <f t="shared" ref="E302" ca="1" si="2024">SUMPRODUCT((MONTH(DatesS)=$A302)*(OFFSET(DatesS,,INDEX(ColS,MATCH($C302,Param,0)))))</f>
        <v>#REF!</v>
      </c>
      <c r="F302" s="134" t="e">
        <f t="shared" ca="1" si="1973"/>
        <v>#REF!</v>
      </c>
      <c r="G302" s="134" t="e">
        <f t="array" aca="1" ref="G302" ca="1">MIN(IF((MONTH(DatesS)=$A302)*(OFFSET(DatesS,,INDEX(ColS,MATCH($C302,Param,0))))&gt;0,OFFSET(DatesS,,INDEX(ColS,MATCH($C302,Param,0)))))</f>
        <v>#REF!</v>
      </c>
      <c r="H302" s="134" t="e">
        <f t="array" aca="1" ref="H302" ca="1">MAX(IF((MONTH(DatesS)=$A302)*(OFFSET(DatesS,,INDEX(ColS,MATCH($C302,Param,0))))&gt;0,OFFSET(DatesS,,INDEX(ColS,MATCH($C302,Param,0)))))</f>
        <v>#REF!</v>
      </c>
      <c r="I302" s="759" t="e">
        <f t="shared" ref="I302" ca="1" si="2025">SUMPRODUCT((MONTH(DatesS)=$A302)*(OFFSET(DatesS,,INDEX(ColS,MATCH($C302,Param,0)))&gt;=INDEX(SeuilS,MATCH($C302,Param,0))))</f>
        <v>#REF!</v>
      </c>
      <c r="J302" s="804"/>
      <c r="K302" s="760"/>
      <c r="L302" s="32">
        <f t="shared" ref="L302" ca="1" si="2026">SUMPRODUCT((MONTH(DatesD)=$A302)*(OFFSET(DatesD,,INDEX(ColD1,MATCH($C302,Param,0)))&lt;&gt;0))</f>
        <v>1</v>
      </c>
      <c r="M302" s="134">
        <f t="shared" ref="M302" ca="1" si="2027">SUMPRODUCT((MONTH(DatesD)=$A302)*(OFFSET(DatesD,,INDEX(ColD1,MATCH($C302,Param,0)))))</f>
        <v>40.799999999999997</v>
      </c>
      <c r="N302" s="134">
        <f t="shared" ca="1" si="1977"/>
        <v>40.799999999999997</v>
      </c>
      <c r="O302" s="134">
        <f t="array" aca="1" ref="O302" ca="1">MIN(IF((MONTH(DatesD)=$A302)*(OFFSET(DatesD,,INDEX(ColD1,MATCH($C302,Param,0))))&gt;0,OFFSET(DatesD,,INDEX(ColD1,MATCH($C302,Param,0)))))</f>
        <v>40.799999999999997</v>
      </c>
      <c r="P302" s="134">
        <f t="array" aca="1" ref="P302" ca="1">MAX(IF((MONTH(DatesD)=$A302)*(OFFSET(DatesD,,INDEX(ColD1,MATCH($C302,Param,0))))&gt;0,OFFSET(DatesD,,INDEX(ColD1,MATCH($C302,Param,0)))))</f>
        <v>40.799999999999997</v>
      </c>
      <c r="Q302" s="33">
        <f t="shared" ref="Q302" ca="1" si="2028">SUMPRODUCT((MONTH(DatesD)=$A302)*(OFFSET(DatesD,,INDEX(ColD1,MATCH($C302,Param,0)))&gt;=INDEX(SeuilD1,MATCH($C302,Param,0))))</f>
        <v>0</v>
      </c>
      <c r="R302" s="32">
        <f ca="1">SUMPRODUCT((MONTH(DatesD)=$A302)*(OFFSET(DatesD,,INDEX(ColD2,MATCH($C302,Param,0)))&lt;&gt;0))</f>
        <v>1</v>
      </c>
      <c r="S302" s="134">
        <f ca="1">SUMPRODUCT((MONTH(DatesD)=$A302)*(OFFSET(DatesD,,INDEX(ColD2,MATCH($C302,Param,0)))))</f>
        <v>9.8000000000000007</v>
      </c>
      <c r="T302" s="134">
        <f t="shared" ca="1" si="2011"/>
        <v>9.8000000000000007</v>
      </c>
      <c r="U302" s="134">
        <f t="array" aca="1" ref="U302" ca="1">MIN(IF((MONTH(DatesD)=$A302)*(OFFSET(DatesD,,INDEX(ColD2,MATCH($C302,Param,0))))&gt;0,OFFSET(DatesD,,INDEX(ColD2,MATCH($C302,Param,0)))))</f>
        <v>9.8000000000000007</v>
      </c>
      <c r="V302" s="134">
        <f t="array" aca="1" ref="V302" ca="1">MAX(IF((MONTH(DatesD)=$A302)*(OFFSET(DatesD,,INDEX(ColD2,MATCH($C302,Param,0))))&gt;0,OFFSET(DatesD,,INDEX(ColD2,MATCH($C302,Param,0)))))</f>
        <v>9.8000000000000007</v>
      </c>
      <c r="W302" s="33">
        <f ca="1">SUMPRODUCT((MONTH(DatesD)=$A302)*(OFFSET(DatesD,,INDEX(ColD2,MATCH($C302,Param,0)))&gt;=INDEX(SeuilD2,MATCH($C302,Param,0))))</f>
        <v>0</v>
      </c>
      <c r="X302" s="750"/>
      <c r="Y302" s="751"/>
      <c r="Z302" s="751"/>
      <c r="AA302" s="751"/>
      <c r="AB302" s="751"/>
      <c r="AC302" s="751"/>
      <c r="AD302" s="752"/>
      <c r="AE302" s="32" t="e">
        <f ca="1">SUMPRODUCT((MONTH(DatesUF)=$A302)*(OFFSET(DatesUF,,INDEX(ColUF2,MATCH($C302,Param,0)))&lt;&gt;0))</f>
        <v>#REF!</v>
      </c>
      <c r="AF302" s="162" t="e">
        <f ca="1">SUMPRODUCT((MONTH(DatesUF)=$A302)*(OFFSET(DatesUF,,INDEX(ColUF2,MATCH($C302,Param,0)))))</f>
        <v>#REF!</v>
      </c>
      <c r="AG302" s="162" t="e">
        <f t="shared" ca="1" si="2013"/>
        <v>#REF!</v>
      </c>
      <c r="AH302" s="162" t="e">
        <f t="array" aca="1" ref="AH302" ca="1">MIN(IF((MONTH(DatesUF)=$A302)*(OFFSET(DatesUF,,INDEX(ColUF2,MATCH($C302,Param,0))))&gt;0,OFFSET(DatesUF,,INDEX(ColUF2,MATCH($C302,Param,0)))))</f>
        <v>#REF!</v>
      </c>
      <c r="AI302" s="162" t="e">
        <f t="array" aca="1" ref="AI302" ca="1">MAX(IF((MONTH(DatesUF)=$A302)*(OFFSET(DatesUF,,INDEX(ColUF2,MATCH($C302,Param,0))))&gt;0,OFFSET(DatesUF,,INDEX(ColUF2,MATCH($C302,Param,0)))))</f>
        <v>#REF!</v>
      </c>
      <c r="AJ302" s="33" t="e">
        <f t="shared" ref="AJ302" ca="1" si="2029">SUMPRODUCT((MONTH(DatesUF)=$A302)*(OFFSET(DatesUF,,INDEX(ColUF2,MATCH($C302,Param,0)))&gt;=INDEX(SeuilUF2,MATCH($C302,Param,0))))</f>
        <v>#REF!</v>
      </c>
      <c r="AK302" s="750"/>
      <c r="AL302" s="751"/>
      <c r="AM302" s="751"/>
      <c r="AN302" s="751"/>
      <c r="AO302" s="768"/>
      <c r="AP302" s="752"/>
      <c r="AQ302" s="85" t="e">
        <f t="shared" ca="1" si="1970"/>
        <v>#REF!</v>
      </c>
    </row>
    <row r="303" spans="1:43" outlineLevel="2" x14ac:dyDescent="0.25">
      <c r="A303" s="18">
        <f t="shared" si="1983"/>
        <v>12</v>
      </c>
      <c r="B303" s="252"/>
      <c r="C303" s="763" t="s">
        <v>42</v>
      </c>
      <c r="D303" s="32" t="e">
        <f t="shared" ref="D303" ca="1" si="2030">SUMPRODUCT((MONTH(DatesS)=$A303)*(OFFSET(DatesS,,INDEX(ColS,MATCH($C303,Param,0)))&lt;&gt;0))</f>
        <v>#REF!</v>
      </c>
      <c r="E303" s="134" t="e">
        <f t="shared" ref="E303" ca="1" si="2031">SUMPRODUCT((MONTH(DatesS)=$A303)*(OFFSET(DatesS,,INDEX(ColS,MATCH($C303,Param,0)))))</f>
        <v>#REF!</v>
      </c>
      <c r="F303" s="134" t="e">
        <f t="shared" ca="1" si="1973"/>
        <v>#REF!</v>
      </c>
      <c r="G303" s="134" t="e">
        <f t="array" aca="1" ref="G303" ca="1">MIN(IF((MONTH(DatesS)=$A303)*(OFFSET(DatesS,,INDEX(ColS,MATCH($C303,Param,0))))&gt;0,OFFSET(DatesS,,INDEX(ColS,MATCH($C303,Param,0)))))</f>
        <v>#REF!</v>
      </c>
      <c r="H303" s="134" t="e">
        <f t="array" aca="1" ref="H303" ca="1">MAX(IF((MONTH(DatesS)=$A303)*(OFFSET(DatesS,,INDEX(ColS,MATCH($C303,Param,0))))&gt;0,OFFSET(DatesS,,INDEX(ColS,MATCH($C303,Param,0)))))</f>
        <v>#REF!</v>
      </c>
      <c r="I303" s="759" t="e">
        <f t="shared" ref="I303" ca="1" si="2032">SUMPRODUCT((MONTH(DatesS)=$A303)*(OFFSET(DatesS,,INDEX(ColS,MATCH($C303,Param,0)))&gt;=INDEX(SeuilS,MATCH($C303,Param,0))))</f>
        <v>#REF!</v>
      </c>
      <c r="J303" s="804"/>
      <c r="K303" s="760"/>
      <c r="L303" s="750"/>
      <c r="M303" s="751"/>
      <c r="N303" s="751"/>
      <c r="O303" s="751"/>
      <c r="P303" s="751"/>
      <c r="Q303" s="752"/>
      <c r="R303" s="808"/>
      <c r="S303" s="751"/>
      <c r="T303" s="751"/>
      <c r="U303" s="751"/>
      <c r="V303" s="751"/>
      <c r="W303" s="809"/>
      <c r="X303" s="750"/>
      <c r="Y303" s="751"/>
      <c r="Z303" s="751"/>
      <c r="AA303" s="751"/>
      <c r="AB303" s="751"/>
      <c r="AC303" s="751"/>
      <c r="AD303" s="752"/>
      <c r="AE303" s="808"/>
      <c r="AF303" s="751"/>
      <c r="AG303" s="751"/>
      <c r="AH303" s="751"/>
      <c r="AI303" s="751"/>
      <c r="AJ303" s="809" t="e">
        <f t="shared" ref="AJ303" ca="1" si="2033">SUMPRODUCT((MONTH(DatesUF)=$A303)*(OFFSET(DatesUF,,INDEX(ColUF2,MATCH($C303,Param,0)))&gt;=INDEX(SeuilUF2,MATCH($C303,Param,0))))</f>
        <v>#REF!</v>
      </c>
      <c r="AK303" s="750"/>
      <c r="AL303" s="751"/>
      <c r="AM303" s="751"/>
      <c r="AN303" s="751"/>
      <c r="AO303" s="768"/>
      <c r="AP303" s="752"/>
      <c r="AQ303" s="85" t="e">
        <f t="shared" ca="1" si="1970"/>
        <v>#REF!</v>
      </c>
    </row>
    <row r="304" spans="1:43" outlineLevel="2" x14ac:dyDescent="0.25">
      <c r="A304" s="18">
        <f t="shared" si="1983"/>
        <v>12</v>
      </c>
      <c r="B304" s="252"/>
      <c r="C304" s="763" t="s">
        <v>43</v>
      </c>
      <c r="D304" s="32" t="e">
        <f t="shared" ref="D304" ca="1" si="2034">SUMPRODUCT((MONTH(DatesS)=$A304)*(OFFSET(DatesS,,INDEX(ColS,MATCH($C304,Param,0)))&lt;&gt;0))</f>
        <v>#REF!</v>
      </c>
      <c r="E304" s="134" t="e">
        <f t="shared" ref="E304" ca="1" si="2035">SUMPRODUCT((MONTH(DatesS)=$A304)*(OFFSET(DatesS,,INDEX(ColS,MATCH($C304,Param,0)))))</f>
        <v>#REF!</v>
      </c>
      <c r="F304" s="134" t="e">
        <f t="shared" ca="1" si="1973"/>
        <v>#REF!</v>
      </c>
      <c r="G304" s="134" t="e">
        <f t="array" aca="1" ref="G304" ca="1">MIN(IF((MONTH(DatesS)=$A304)*(OFFSET(DatesS,,INDEX(ColS,MATCH($C304,Param,0))))&gt;0,OFFSET(DatesS,,INDEX(ColS,MATCH($C304,Param,0)))))</f>
        <v>#REF!</v>
      </c>
      <c r="H304" s="134" t="e">
        <f t="array" aca="1" ref="H304" ca="1">MAX(IF((MONTH(DatesS)=$A304)*(OFFSET(DatesS,,INDEX(ColS,MATCH($C304,Param,0))))&gt;0,OFFSET(DatesS,,INDEX(ColS,MATCH($C304,Param,0)))))</f>
        <v>#REF!</v>
      </c>
      <c r="I304" s="759" t="e">
        <f t="shared" ref="I304" ca="1" si="2036">SUMPRODUCT((MONTH(DatesS)=$A304)*(OFFSET(DatesS,,INDEX(ColS,MATCH($C304,Param,0)))&gt;=INDEX(SeuilS,MATCH($C304,Param,0))))</f>
        <v>#REF!</v>
      </c>
      <c r="J304" s="804"/>
      <c r="K304" s="760"/>
      <c r="L304" s="750"/>
      <c r="M304" s="751"/>
      <c r="N304" s="751"/>
      <c r="O304" s="751"/>
      <c r="P304" s="751"/>
      <c r="Q304" s="752"/>
      <c r="R304" s="808"/>
      <c r="S304" s="751"/>
      <c r="T304" s="751"/>
      <c r="U304" s="751"/>
      <c r="V304" s="751"/>
      <c r="W304" s="809"/>
      <c r="X304" s="750"/>
      <c r="Y304" s="751"/>
      <c r="Z304" s="751"/>
      <c r="AA304" s="751"/>
      <c r="AB304" s="751"/>
      <c r="AC304" s="751"/>
      <c r="AD304" s="752"/>
      <c r="AE304" s="808"/>
      <c r="AF304" s="751"/>
      <c r="AG304" s="751"/>
      <c r="AH304" s="751"/>
      <c r="AI304" s="751"/>
      <c r="AJ304" s="809" t="e">
        <f t="shared" ref="AJ304" ca="1" si="2037">SUMPRODUCT((MONTH(DatesUF)=$A304)*(OFFSET(DatesUF,,INDEX(ColUF2,MATCH($C304,Param,0)))&gt;=INDEX(SeuilUF2,MATCH($C304,Param,0))))</f>
        <v>#REF!</v>
      </c>
      <c r="AK304" s="750"/>
      <c r="AL304" s="751"/>
      <c r="AM304" s="751"/>
      <c r="AN304" s="751"/>
      <c r="AO304" s="768"/>
      <c r="AP304" s="752"/>
      <c r="AQ304" s="85" t="e">
        <f t="shared" ca="1" si="1970"/>
        <v>#REF!</v>
      </c>
    </row>
    <row r="305" spans="1:43" outlineLevel="2" x14ac:dyDescent="0.25">
      <c r="A305" s="18">
        <f t="shared" si="1983"/>
        <v>12</v>
      </c>
      <c r="B305" s="252"/>
      <c r="C305" s="763" t="s">
        <v>44</v>
      </c>
      <c r="D305" s="32" t="e">
        <f t="shared" ref="D305" ca="1" si="2038">SUMPRODUCT((MONTH(DatesS)=$A305)*(OFFSET(DatesS,,INDEX(ColS,MATCH($C305,Param,0)))&lt;&gt;0))</f>
        <v>#REF!</v>
      </c>
      <c r="E305" s="134" t="e">
        <f t="shared" ref="E305" ca="1" si="2039">SUMPRODUCT((MONTH(DatesS)=$A305)*(OFFSET(DatesS,,INDEX(ColS,MATCH($C305,Param,0)))))</f>
        <v>#REF!</v>
      </c>
      <c r="F305" s="134" t="e">
        <f t="shared" ca="1" si="1973"/>
        <v>#REF!</v>
      </c>
      <c r="G305" s="134" t="e">
        <f t="array" aca="1" ref="G305" ca="1">MIN(IF((MONTH(DatesS)=$A305)*(OFFSET(DatesS,,INDEX(ColS,MATCH($C305,Param,0))))&gt;0,OFFSET(DatesS,,INDEX(ColS,MATCH($C305,Param,0)))))</f>
        <v>#REF!</v>
      </c>
      <c r="H305" s="134" t="e">
        <f t="array" aca="1" ref="H305" ca="1">MAX(IF((MONTH(DatesS)=$A305)*(OFFSET(DatesS,,INDEX(ColS,MATCH($C305,Param,0))))&gt;0,OFFSET(DatesS,,INDEX(ColS,MATCH($C305,Param,0)))))</f>
        <v>#REF!</v>
      </c>
      <c r="I305" s="759" t="e">
        <f t="shared" ref="I305" ca="1" si="2040">SUMPRODUCT((MONTH(DatesS)=$A305)*(OFFSET(DatesS,,INDEX(ColS,MATCH($C305,Param,0)))&gt;=INDEX(SeuilS,MATCH($C305,Param,0))))</f>
        <v>#REF!</v>
      </c>
      <c r="J305" s="804"/>
      <c r="K305" s="760"/>
      <c r="L305" s="750"/>
      <c r="M305" s="751"/>
      <c r="N305" s="751"/>
      <c r="O305" s="751"/>
      <c r="P305" s="751"/>
      <c r="Q305" s="752"/>
      <c r="R305" s="808"/>
      <c r="S305" s="751"/>
      <c r="T305" s="751"/>
      <c r="U305" s="751"/>
      <c r="V305" s="751"/>
      <c r="W305" s="809"/>
      <c r="X305" s="750"/>
      <c r="Y305" s="751"/>
      <c r="Z305" s="751"/>
      <c r="AA305" s="751"/>
      <c r="AB305" s="751"/>
      <c r="AC305" s="751"/>
      <c r="AD305" s="752"/>
      <c r="AE305" s="808"/>
      <c r="AF305" s="751"/>
      <c r="AG305" s="751"/>
      <c r="AH305" s="751"/>
      <c r="AI305" s="751"/>
      <c r="AJ305" s="809" t="e">
        <f t="shared" ref="AJ305" ca="1" si="2041">SUMPRODUCT((MONTH(DatesUF)=$A305)*(OFFSET(DatesUF,,INDEX(ColUF2,MATCH($C305,Param,0)))&gt;=INDEX(SeuilUF2,MATCH($C305,Param,0))))</f>
        <v>#REF!</v>
      </c>
      <c r="AK305" s="750"/>
      <c r="AL305" s="751"/>
      <c r="AM305" s="751"/>
      <c r="AN305" s="751"/>
      <c r="AO305" s="768"/>
      <c r="AP305" s="752"/>
      <c r="AQ305" s="85" t="e">
        <f t="shared" ca="1" si="1970"/>
        <v>#REF!</v>
      </c>
    </row>
    <row r="306" spans="1:43" outlineLevel="2" x14ac:dyDescent="0.25">
      <c r="A306" s="18">
        <f t="shared" si="1983"/>
        <v>12</v>
      </c>
      <c r="B306" s="252"/>
      <c r="C306" s="763" t="s">
        <v>69</v>
      </c>
      <c r="D306" s="32" t="e">
        <f t="shared" ref="D306" ca="1" si="2042">SUMPRODUCT((MONTH(DatesS)=$A306)*(OFFSET(DatesS,,INDEX(ColS,MATCH($C306,Param,0)))&lt;&gt;0))</f>
        <v>#REF!</v>
      </c>
      <c r="E306" s="134" t="e">
        <f t="shared" ref="E306" ca="1" si="2043">SUMPRODUCT((MONTH(DatesS)=$A306)*(OFFSET(DatesS,,INDEX(ColS,MATCH($C306,Param,0)))))</f>
        <v>#REF!</v>
      </c>
      <c r="F306" s="134" t="e">
        <f t="shared" ca="1" si="1973"/>
        <v>#REF!</v>
      </c>
      <c r="G306" s="134" t="e">
        <f t="array" aca="1" ref="G306" ca="1">MIN(IF((MONTH(DatesS)=$A306)*(OFFSET(DatesS,,INDEX(ColS,MATCH($C306,Param,0))))&gt;0,OFFSET(DatesS,,INDEX(ColS,MATCH($C306,Param,0)))))</f>
        <v>#REF!</v>
      </c>
      <c r="H306" s="134" t="e">
        <f t="array" aca="1" ref="H306" ca="1">MAX(IF((MONTH(DatesS)=$A306)*(OFFSET(DatesS,,INDEX(ColS,MATCH($C306,Param,0))))&gt;0,OFFSET(DatesS,,INDEX(ColS,MATCH($C306,Param,0)))))</f>
        <v>#REF!</v>
      </c>
      <c r="I306" s="759" t="e">
        <f t="shared" ref="I306" ca="1" si="2044">SUMPRODUCT((MONTH(DatesS)=$A306)*(OFFSET(DatesS,,INDEX(ColS,MATCH($C306,Param,0)))&gt;=INDEX(SeuilS,MATCH($C306,Param,0))))</f>
        <v>#REF!</v>
      </c>
      <c r="J306" s="804"/>
      <c r="K306" s="760"/>
      <c r="L306" s="750"/>
      <c r="M306" s="751"/>
      <c r="N306" s="751"/>
      <c r="O306" s="751"/>
      <c r="P306" s="751"/>
      <c r="Q306" s="752"/>
      <c r="R306" s="808"/>
      <c r="S306" s="751"/>
      <c r="T306" s="751"/>
      <c r="U306" s="751"/>
      <c r="V306" s="751"/>
      <c r="W306" s="809"/>
      <c r="X306" s="750"/>
      <c r="Y306" s="751"/>
      <c r="Z306" s="751"/>
      <c r="AA306" s="751"/>
      <c r="AB306" s="751"/>
      <c r="AC306" s="751"/>
      <c r="AD306" s="752"/>
      <c r="AE306" s="32" t="e">
        <f ca="1">SUMPRODUCT((MONTH(DatesUF)=$A306)*(OFFSET(DatesUF,,INDEX(ColUF2,MATCH($C306,Param,0)))&lt;&gt;0))</f>
        <v>#REF!</v>
      </c>
      <c r="AF306" s="134" t="e">
        <f ca="1">SUMPRODUCT((MONTH(DatesUF)=$A306)*(OFFSET(DatesUF,,INDEX(ColUF2,MATCH($C306,Param,0)))))</f>
        <v>#REF!</v>
      </c>
      <c r="AG306" s="134" t="e">
        <f t="shared" ref="AG306" ca="1" si="2045">IF(AE306=0,0,AF306/AE306)</f>
        <v>#REF!</v>
      </c>
      <c r="AH306" s="134" t="e">
        <f t="array" aca="1" ref="AH306" ca="1">MIN(IF((MONTH(DatesUF)=$A306)*(OFFSET(DatesUF,,INDEX(ColUF2,MATCH($C306,Param,0))))&gt;0,OFFSET(DatesUF,,INDEX(ColUF2,MATCH($C306,Param,0)))))</f>
        <v>#REF!</v>
      </c>
      <c r="AI306" s="134" t="e">
        <f t="array" aca="1" ref="AI306" ca="1">MAX(IF((MONTH(DatesUF)=$A306)*(OFFSET(DatesUF,,INDEX(ColUF2,MATCH($C306,Param,0))))&gt;0,OFFSET(DatesUF,,INDEX(ColUF2,MATCH($C306,Param,0)))))</f>
        <v>#REF!</v>
      </c>
      <c r="AJ306" s="33" t="e">
        <f t="shared" ref="AJ306" ca="1" si="2046">SUMPRODUCT((MONTH(DatesUF)=$A306)*(OFFSET(DatesUF,,INDEX(ColUF2,MATCH($C306,Param,0)))&gt;=INDEX(SeuilUF2,MATCH($C306,Param,0))))</f>
        <v>#REF!</v>
      </c>
      <c r="AK306" s="758" t="e">
        <f ca="1">SUMPRODUCT((MONTH(DatesSH)=$A306)*(OFFSET(DatesSH,,INDEX(ColSH,MATCH($C306,Param,0)))&lt;&gt;0))</f>
        <v>#REF!</v>
      </c>
      <c r="AL306" s="746" t="e">
        <f ca="1">SUMPRODUCT((MONTH(DatesSH)=$A306)*(OFFSET(DatesSH,,INDEX(ColSH,MATCH($C306,Param,0)))))</f>
        <v>#REF!</v>
      </c>
      <c r="AM306" s="746" t="e">
        <f t="shared" ref="AM306" ca="1" si="2047">IF(AK306=0,0,AL306/AK306)</f>
        <v>#REF!</v>
      </c>
      <c r="AN306" s="746" t="e">
        <f t="array" aca="1" ref="AN306" ca="1">MIN(IF((MONTH(DatesSH)=$A306)*(OFFSET(DatesSH,,INDEX(ColSH,MATCH($C306,Param,0))))&gt;0,OFFSET(DatesSH,,INDEX(ColSH,MATCH($C306,Param,0)))))</f>
        <v>#REF!</v>
      </c>
      <c r="AO306" s="762" t="e">
        <f t="array" aca="1" ref="AO306" ca="1">MAX(IF((MONTH(DatesSH)=$A306)*(OFFSET(DatesSH,,INDEX(ColSH,MATCH($C306,Param,0))))&gt;0,OFFSET(DatesSH,,INDEX(ColSH,MATCH($C306,Param,0)))))</f>
        <v>#REF!</v>
      </c>
      <c r="AP306" s="761" t="e">
        <f ca="1">SUMPRODUCT((MONTH(DatesSH)=$A306)*(OFFSET(DatesSH,,INDEX(ColSH,MATCH($C306,Param,0)))&gt;=INDEX(SeuilSH,MATCH($C306,Param,0))))</f>
        <v>#REF!</v>
      </c>
      <c r="AQ306" s="85" t="e">
        <f t="shared" ca="1" si="1970"/>
        <v>#REF!</v>
      </c>
    </row>
    <row r="307" spans="1:43" outlineLevel="2" x14ac:dyDescent="0.25">
      <c r="A307" s="18">
        <f t="shared" si="1983"/>
        <v>12</v>
      </c>
      <c r="B307" s="252"/>
      <c r="C307" s="763" t="s">
        <v>26</v>
      </c>
      <c r="D307" s="32" t="e">
        <f t="shared" ref="D307" ca="1" si="2048">SUMPRODUCT((MONTH(DatesS)=$A307)*(OFFSET(DatesS,,INDEX(ColS,MATCH($C307,Param,0)))&lt;&gt;0))</f>
        <v>#REF!</v>
      </c>
      <c r="E307" s="134" t="e">
        <f t="shared" ref="E307" ca="1" si="2049">SUMPRODUCT((MONTH(DatesS)=$A307)*(OFFSET(DatesS,,INDEX(ColS,MATCH($C307,Param,0)))))</f>
        <v>#REF!</v>
      </c>
      <c r="F307" s="134" t="e">
        <f t="shared" ca="1" si="1973"/>
        <v>#REF!</v>
      </c>
      <c r="G307" s="134" t="e">
        <f t="array" aca="1" ref="G307" ca="1">MIN(IF((MONTH(DatesS)=$A307)*(OFFSET(DatesS,,INDEX(ColS,MATCH($C307,Param,0))))&gt;0,OFFSET(DatesS,,INDEX(ColS,MATCH($C307,Param,0)))))</f>
        <v>#REF!</v>
      </c>
      <c r="H307" s="134" t="e">
        <f t="array" aca="1" ref="H307" ca="1">MAX(IF((MONTH(DatesS)=$A307)*(OFFSET(DatesS,,INDEX(ColS,MATCH($C307,Param,0))))&gt;0,OFFSET(DatesS,,INDEX(ColS,MATCH($C307,Param,0)))))</f>
        <v>#REF!</v>
      </c>
      <c r="I307" s="759" t="e">
        <f t="shared" ref="I307" ca="1" si="2050">SUMPRODUCT((MONTH(DatesS)=$A307)*(OFFSET(DatesS,,INDEX(ColS,MATCH($C307,Param,0)))&gt;=INDEX(SeuilS,MATCH($C307,Param,0))))</f>
        <v>#REF!</v>
      </c>
      <c r="J307" s="804"/>
      <c r="K307" s="760"/>
      <c r="L307" s="32">
        <f t="shared" ref="L307" ca="1" si="2051">SUMPRODUCT((MONTH(DatesD)=$A307)*(OFFSET(DatesD,,INDEX(ColD1,MATCH($C307,Param,0)))&lt;&gt;0))</f>
        <v>1</v>
      </c>
      <c r="M307" s="134">
        <f t="shared" ref="M307" ca="1" si="2052">SUMPRODUCT((MONTH(DatesD)=$A307)*(OFFSET(DatesD,,INDEX(ColD1,MATCH($C307,Param,0)))))</f>
        <v>27</v>
      </c>
      <c r="N307" s="134">
        <f t="shared" ref="N307:N315" ca="1" si="2053">IF(L307=0,0,M307/L307)</f>
        <v>27</v>
      </c>
      <c r="O307" s="134">
        <f t="array" aca="1" ref="O307" ca="1">MIN(IF((MONTH(DatesD)=$A307)*(OFFSET(DatesD,,INDEX(ColD1,MATCH($C307,Param,0))))&gt;0,OFFSET(DatesD,,INDEX(ColD1,MATCH($C307,Param,0)))))</f>
        <v>27</v>
      </c>
      <c r="P307" s="134">
        <f t="array" aca="1" ref="P307" ca="1">MAX(IF((MONTH(DatesD)=$A307)*(OFFSET(DatesD,,INDEX(ColD1,MATCH($C307,Param,0))))&gt;0,OFFSET(DatesD,,INDEX(ColD1,MATCH($C307,Param,0)))))</f>
        <v>27</v>
      </c>
      <c r="Q307" s="33">
        <f t="shared" ref="Q307" ca="1" si="2054">SUMPRODUCT((MONTH(DatesD)=$A307)*(OFFSET(DatesD,,INDEX(ColD1,MATCH($C307,Param,0)))&gt;=INDEX(SeuilD1,MATCH($C307,Param,0))))</f>
        <v>0</v>
      </c>
      <c r="R307" s="32">
        <f t="shared" ref="R307" ca="1" si="2055">SUMPRODUCT((MONTH(DatesD)=$A307)*(OFFSET(DatesD,,INDEX(ColD2,MATCH($C307,Param,0)))&lt;&gt;0))</f>
        <v>1</v>
      </c>
      <c r="S307" s="134">
        <f t="shared" ref="S307" ca="1" si="2056">SUMPRODUCT((MONTH(DatesD)=$A307)*(OFFSET(DatesD,,INDEX(ColD2,MATCH($C307,Param,0)))))</f>
        <v>1.1000000000000001</v>
      </c>
      <c r="T307" s="134">
        <f t="shared" ref="T307:T315" ca="1" si="2057">IF(R307=0,0,S307/R307)</f>
        <v>1.1000000000000001</v>
      </c>
      <c r="U307" s="134">
        <f t="array" aca="1" ref="U307" ca="1">MIN(IF((MONTH(DatesD)=$A307)*(OFFSET(DatesD,,INDEX(ColD2,MATCH($C307,Param,0))))&gt;0,OFFSET(DatesD,,INDEX(ColD2,MATCH($C307,Param,0)))))</f>
        <v>1.1000000000000001</v>
      </c>
      <c r="V307" s="134">
        <f t="array" aca="1" ref="V307" ca="1">MAX(IF((MONTH(DatesD)=$A307)*(OFFSET(DatesD,,INDEX(ColD2,MATCH($C307,Param,0))))&gt;0,OFFSET(DatesD,,INDEX(ColD2,MATCH($C307,Param,0)))))</f>
        <v>1.1000000000000001</v>
      </c>
      <c r="W307" s="33">
        <f t="shared" ref="W307" ca="1" si="2058">SUMPRODUCT((MONTH(DatesD)=$A307)*(OFFSET(DatesD,,INDEX(ColD2,MATCH($C307,Param,0)))&gt;=INDEX(SeuilD2,MATCH($C307,Param,0))))</f>
        <v>0</v>
      </c>
      <c r="X307" s="750"/>
      <c r="Y307" s="751"/>
      <c r="Z307" s="751"/>
      <c r="AA307" s="751"/>
      <c r="AB307" s="751"/>
      <c r="AC307" s="751"/>
      <c r="AD307" s="752"/>
      <c r="AE307" s="808"/>
      <c r="AF307" s="751"/>
      <c r="AG307" s="751"/>
      <c r="AH307" s="751"/>
      <c r="AI307" s="768"/>
      <c r="AJ307" s="809"/>
      <c r="AK307" s="750"/>
      <c r="AL307" s="751"/>
      <c r="AM307" s="751"/>
      <c r="AN307" s="751"/>
      <c r="AO307" s="768"/>
      <c r="AP307" s="752"/>
      <c r="AQ307" s="85" t="e">
        <f t="shared" ca="1" si="1970"/>
        <v>#REF!</v>
      </c>
    </row>
    <row r="308" spans="1:43" outlineLevel="2" x14ac:dyDescent="0.25">
      <c r="A308" s="18">
        <f t="shared" si="1983"/>
        <v>12</v>
      </c>
      <c r="B308" s="252"/>
      <c r="C308" s="763" t="s">
        <v>64</v>
      </c>
      <c r="D308" s="32" t="e">
        <f t="shared" ref="D308" ca="1" si="2059">SUMPRODUCT((MONTH(DatesS)=$A308)*(OFFSET(DatesS,,INDEX(ColS,MATCH($C308,Param,0)))&lt;&gt;0))</f>
        <v>#REF!</v>
      </c>
      <c r="E308" s="134" t="e">
        <f t="shared" ref="E308" ca="1" si="2060">SUMPRODUCT((MONTH(DatesS)=$A308)*(OFFSET(DatesS,,INDEX(ColS,MATCH($C308,Param,0)))))</f>
        <v>#REF!</v>
      </c>
      <c r="F308" s="134" t="e">
        <f t="shared" ca="1" si="1973"/>
        <v>#REF!</v>
      </c>
      <c r="G308" s="134" t="e">
        <f t="array" aca="1" ref="G308" ca="1">MIN(IF((MONTH(DatesS)=$A308)*(OFFSET(DatesS,,INDEX(ColS,MATCH($C308,Param,0))))&gt;0,OFFSET(DatesS,,INDEX(ColS,MATCH($C308,Param,0)))))</f>
        <v>#REF!</v>
      </c>
      <c r="H308" s="134" t="e">
        <f t="array" aca="1" ref="H308" ca="1">MAX(IF((MONTH(DatesS)=$A308)*(OFFSET(DatesS,,INDEX(ColS,MATCH($C308,Param,0))))&gt;0,OFFSET(DatesS,,INDEX(ColS,MATCH($C308,Param,0)))))</f>
        <v>#REF!</v>
      </c>
      <c r="I308" s="759" t="e">
        <f t="shared" ref="I308" ca="1" si="2061">SUMPRODUCT((MONTH(DatesS)=$A308)*(OFFSET(DatesS,,INDEX(ColS,MATCH($C308,Param,0)))&gt;=INDEX(SeuilS,MATCH($C308,Param,0))))</f>
        <v>#REF!</v>
      </c>
      <c r="J308" s="804"/>
      <c r="K308" s="760"/>
      <c r="L308" s="32">
        <f t="shared" ref="L308" ca="1" si="2062">SUMPRODUCT((MONTH(DatesD)=$A308)*(OFFSET(DatesD,,INDEX(ColD1,MATCH($C308,Param,0)))&lt;&gt;0))</f>
        <v>0</v>
      </c>
      <c r="M308" s="134">
        <f t="shared" ref="M308" ca="1" si="2063">SUMPRODUCT((MONTH(DatesD)=$A308)*(OFFSET(DatesD,,INDEX(ColD1,MATCH($C308,Param,0)))))</f>
        <v>0</v>
      </c>
      <c r="N308" s="134">
        <f t="shared" ca="1" si="2053"/>
        <v>0</v>
      </c>
      <c r="O308" s="134">
        <f t="array" aca="1" ref="O308" ca="1">MIN(IF((MONTH(DatesD)=$A308)*(OFFSET(DatesD,,INDEX(ColD1,MATCH($C308,Param,0))))&gt;0,OFFSET(DatesD,,INDEX(ColD1,MATCH($C308,Param,0)))))</f>
        <v>0</v>
      </c>
      <c r="P308" s="134">
        <f t="array" aca="1" ref="P308" ca="1">MAX(IF((MONTH(DatesD)=$A308)*(OFFSET(DatesD,,INDEX(ColD1,MATCH($C308,Param,0))))&gt;0,OFFSET(DatesD,,INDEX(ColD1,MATCH($C308,Param,0)))))</f>
        <v>0</v>
      </c>
      <c r="Q308" s="33">
        <f t="shared" ref="Q308" ca="1" si="2064">SUMPRODUCT((MONTH(DatesD)=$A308)*(OFFSET(DatesD,,INDEX(ColD1,MATCH($C308,Param,0)))&gt;=INDEX(SeuilD1,MATCH($C308,Param,0))))</f>
        <v>0</v>
      </c>
      <c r="R308" s="32">
        <f t="shared" ref="R308" ca="1" si="2065">SUMPRODUCT((MONTH(DatesD)=$A308)*(OFFSET(DatesD,,INDEX(ColD2,MATCH($C308,Param,0)))&lt;&gt;0))</f>
        <v>0</v>
      </c>
      <c r="S308" s="134">
        <f t="shared" ref="S308" ca="1" si="2066">SUMPRODUCT((MONTH(DatesD)=$A308)*(OFFSET(DatesD,,INDEX(ColD2,MATCH($C308,Param,0)))))</f>
        <v>0</v>
      </c>
      <c r="T308" s="134">
        <f t="shared" ca="1" si="2057"/>
        <v>0</v>
      </c>
      <c r="U308" s="134">
        <f t="array" aca="1" ref="U308" ca="1">MIN(IF((MONTH(DatesD)=$A308)*(OFFSET(DatesD,,INDEX(ColD2,MATCH($C308,Param,0))))&gt;0,OFFSET(DatesD,,INDEX(ColD2,MATCH($C308,Param,0)))))</f>
        <v>0</v>
      </c>
      <c r="V308" s="134">
        <f t="array" aca="1" ref="V308" ca="1">MAX(IF((MONTH(DatesD)=$A308)*(OFFSET(DatesD,,INDEX(ColD2,MATCH($C308,Param,0))))&gt;0,OFFSET(DatesD,,INDEX(ColD2,MATCH($C308,Param,0)))))</f>
        <v>0</v>
      </c>
      <c r="W308" s="33">
        <f t="shared" ref="W308" ca="1" si="2067">SUMPRODUCT((MONTH(DatesD)=$A308)*(OFFSET(DatesD,,INDEX(ColD2,MATCH($C308,Param,0)))&gt;=INDEX(SeuilD2,MATCH($C308,Param,0))))</f>
        <v>0</v>
      </c>
      <c r="X308" s="750"/>
      <c r="Y308" s="751"/>
      <c r="Z308" s="751"/>
      <c r="AA308" s="751"/>
      <c r="AB308" s="751"/>
      <c r="AC308" s="751"/>
      <c r="AD308" s="752"/>
      <c r="AE308" s="808"/>
      <c r="AF308" s="751"/>
      <c r="AG308" s="751"/>
      <c r="AH308" s="751"/>
      <c r="AI308" s="768"/>
      <c r="AJ308" s="809"/>
      <c r="AK308" s="750"/>
      <c r="AL308" s="751"/>
      <c r="AM308" s="751"/>
      <c r="AN308" s="751"/>
      <c r="AO308" s="768"/>
      <c r="AP308" s="752"/>
      <c r="AQ308" s="85" t="e">
        <f t="shared" ca="1" si="1970"/>
        <v>#REF!</v>
      </c>
    </row>
    <row r="309" spans="1:43" outlineLevel="2" x14ac:dyDescent="0.25">
      <c r="A309" s="18">
        <f t="shared" si="1983"/>
        <v>12</v>
      </c>
      <c r="B309" s="252"/>
      <c r="C309" s="763" t="s">
        <v>65</v>
      </c>
      <c r="D309" s="32" t="e">
        <f t="shared" ref="D309" ca="1" si="2068">SUMPRODUCT((MONTH(DatesS)=$A309)*(OFFSET(DatesS,,INDEX(ColS,MATCH($C309,Param,0)))&lt;&gt;0))</f>
        <v>#REF!</v>
      </c>
      <c r="E309" s="134" t="e">
        <f t="shared" ref="E309" ca="1" si="2069">SUMPRODUCT((MONTH(DatesS)=$A309)*(OFFSET(DatesS,,INDEX(ColS,MATCH($C309,Param,0)))))</f>
        <v>#REF!</v>
      </c>
      <c r="F309" s="134" t="e">
        <f t="shared" ca="1" si="1973"/>
        <v>#REF!</v>
      </c>
      <c r="G309" s="134" t="e">
        <f t="array" aca="1" ref="G309" ca="1">MIN(IF((MONTH(DatesS)=$A309)*(OFFSET(DatesS,,INDEX(ColS,MATCH($C309,Param,0))))&gt;0,OFFSET(DatesS,,INDEX(ColS,MATCH($C309,Param,0)))))</f>
        <v>#REF!</v>
      </c>
      <c r="H309" s="134" t="e">
        <f t="array" aca="1" ref="H309" ca="1">MAX(IF((MONTH(DatesS)=$A309)*(OFFSET(DatesS,,INDEX(ColS,MATCH($C309,Param,0))))&gt;0,OFFSET(DatesS,,INDEX(ColS,MATCH($C309,Param,0)))))</f>
        <v>#REF!</v>
      </c>
      <c r="I309" s="759" t="e">
        <f t="shared" ref="I309" ca="1" si="2070">SUMPRODUCT((MONTH(DatesS)=$A309)*(OFFSET(DatesS,,INDEX(ColS,MATCH($C309,Param,0)))&gt;=INDEX(SeuilS,MATCH($C309,Param,0))))</f>
        <v>#REF!</v>
      </c>
      <c r="J309" s="804"/>
      <c r="K309" s="760"/>
      <c r="L309" s="32">
        <f t="shared" ref="L309" ca="1" si="2071">SUMPRODUCT((MONTH(DatesD)=$A309)*(OFFSET(DatesD,,INDEX(ColD1,MATCH($C309,Param,0)))&lt;&gt;0))</f>
        <v>6</v>
      </c>
      <c r="M309" s="134">
        <f t="shared" ref="M309" ca="1" si="2072">SUMPRODUCT((MONTH(DatesD)=$A309)*(OFFSET(DatesD,,INDEX(ColD1,MATCH($C309,Param,0)))))</f>
        <v>6.0000000000000005E-2</v>
      </c>
      <c r="N309" s="134">
        <f t="shared" ca="1" si="2053"/>
        <v>0.01</v>
      </c>
      <c r="O309" s="134">
        <f t="array" aca="1" ref="O309" ca="1">MIN(IF((MONTH(DatesD)=$A309)*(OFFSET(DatesD,,INDEX(ColD1,MATCH($C309,Param,0))))&gt;0,OFFSET(DatesD,,INDEX(ColD1,MATCH($C309,Param,0)))))</f>
        <v>0.01</v>
      </c>
      <c r="P309" s="134">
        <f t="array" aca="1" ref="P309" ca="1">MAX(IF((MONTH(DatesD)=$A309)*(OFFSET(DatesD,,INDEX(ColD1,MATCH($C309,Param,0))))&gt;0,OFFSET(DatesD,,INDEX(ColD1,MATCH($C309,Param,0)))))</f>
        <v>0.01</v>
      </c>
      <c r="Q309" s="33">
        <f t="shared" ref="Q309" ca="1" si="2073">SUMPRODUCT((MONTH(DatesD)=$A309)*(OFFSET(DatesD,,INDEX(ColD1,MATCH($C309,Param,0)))&gt;=INDEX(SeuilD1,MATCH($C309,Param,0))))</f>
        <v>0</v>
      </c>
      <c r="R309" s="32">
        <f t="shared" ref="R309" ca="1" si="2074">SUMPRODUCT((MONTH(DatesD)=$A309)*(OFFSET(DatesD,,INDEX(ColD2,MATCH($C309,Param,0)))&lt;&gt;0))</f>
        <v>8</v>
      </c>
      <c r="S309" s="134">
        <f t="shared" ref="S309" ca="1" si="2075">SUMPRODUCT((MONTH(DatesD)=$A309)*(OFFSET(DatesD,,INDEX(ColD2,MATCH($C309,Param,0)))))</f>
        <v>0.17</v>
      </c>
      <c r="T309" s="134">
        <f t="shared" ca="1" si="2057"/>
        <v>2.1250000000000002E-2</v>
      </c>
      <c r="U309" s="134">
        <f t="array" aca="1" ref="U309" ca="1">MIN(IF((MONTH(DatesD)=$A309)*(OFFSET(DatesD,,INDEX(ColD2,MATCH($C309,Param,0))))&gt;0,OFFSET(DatesD,,INDEX(ColD2,MATCH($C309,Param,0)))))</f>
        <v>0.01</v>
      </c>
      <c r="V309" s="134">
        <f t="array" aca="1" ref="V309" ca="1">MAX(IF((MONTH(DatesD)=$A309)*(OFFSET(DatesD,,INDEX(ColD2,MATCH($C309,Param,0))))&gt;0,OFFSET(DatesD,,INDEX(ColD2,MATCH($C309,Param,0)))))</f>
        <v>0.1</v>
      </c>
      <c r="W309" s="33">
        <f t="shared" ref="W309" ca="1" si="2076">SUMPRODUCT((MONTH(DatesD)=$A309)*(OFFSET(DatesD,,INDEX(ColD2,MATCH($C309,Param,0)))&gt;=INDEX(SeuilD2,MATCH($C309,Param,0))))</f>
        <v>1</v>
      </c>
      <c r="X309" s="750"/>
      <c r="Y309" s="751"/>
      <c r="Z309" s="751"/>
      <c r="AA309" s="751"/>
      <c r="AB309" s="751"/>
      <c r="AC309" s="751"/>
      <c r="AD309" s="752"/>
      <c r="AE309" s="808"/>
      <c r="AF309" s="751"/>
      <c r="AG309" s="751"/>
      <c r="AH309" s="751"/>
      <c r="AI309" s="768"/>
      <c r="AJ309" s="809"/>
      <c r="AK309" s="750"/>
      <c r="AL309" s="751"/>
      <c r="AM309" s="751"/>
      <c r="AN309" s="751"/>
      <c r="AO309" s="768"/>
      <c r="AP309" s="752"/>
      <c r="AQ309" s="85" t="e">
        <f t="shared" ca="1" si="1970"/>
        <v>#REF!</v>
      </c>
    </row>
    <row r="310" spans="1:43" outlineLevel="2" x14ac:dyDescent="0.25">
      <c r="A310" s="18">
        <f t="shared" si="1983"/>
        <v>12</v>
      </c>
      <c r="B310" s="252"/>
      <c r="C310" s="763" t="s">
        <v>24</v>
      </c>
      <c r="D310" s="32" t="e">
        <f t="shared" ref="D310" ca="1" si="2077">SUMPRODUCT((MONTH(DatesS)=$A310)*(OFFSET(DatesS,,INDEX(ColS,MATCH($C310,Param,0)))&lt;&gt;0))</f>
        <v>#REF!</v>
      </c>
      <c r="E310" s="134" t="e">
        <f t="shared" ref="E310" ca="1" si="2078">SUMPRODUCT((MONTH(DatesS)=$A310)*(OFFSET(DatesS,,INDEX(ColS,MATCH($C310,Param,0)))))</f>
        <v>#REF!</v>
      </c>
      <c r="F310" s="134" t="e">
        <f t="shared" ca="1" si="1973"/>
        <v>#REF!</v>
      </c>
      <c r="G310" s="134" t="e">
        <f t="array" aca="1" ref="G310" ca="1">MIN(IF((MONTH(DatesS)=$A310)*(OFFSET(DatesS,,INDEX(ColS,MATCH($C310,Param,0))))&gt;0,OFFSET(DatesS,,INDEX(ColS,MATCH($C310,Param,0)))))</f>
        <v>#REF!</v>
      </c>
      <c r="H310" s="134" t="e">
        <f t="array" aca="1" ref="H310" ca="1">MAX(IF((MONTH(DatesS)=$A310)*(OFFSET(DatesS,,INDEX(ColS,MATCH($C310,Param,0))))&gt;0,OFFSET(DatesS,,INDEX(ColS,MATCH($C310,Param,0)))))</f>
        <v>#REF!</v>
      </c>
      <c r="I310" s="759" t="e">
        <f t="shared" ref="I310" ca="1" si="2079">SUMPRODUCT((MONTH(DatesS)=$A310)*(OFFSET(DatesS,,INDEX(ColS,MATCH($C310,Param,0)))&gt;=INDEX(SeuilS,MATCH($C310,Param,0))))</f>
        <v>#REF!</v>
      </c>
      <c r="J310" s="804"/>
      <c r="K310" s="760"/>
      <c r="L310" s="32">
        <f t="shared" ref="L310" ca="1" si="2080">SUMPRODUCT((MONTH(DatesD)=$A310)*(OFFSET(DatesD,,INDEX(ColD1,MATCH($C310,Param,0)))&lt;&gt;0))</f>
        <v>0</v>
      </c>
      <c r="M310" s="134">
        <f t="shared" ref="M310" ca="1" si="2081">SUMPRODUCT((MONTH(DatesD)=$A310)*(OFFSET(DatesD,,INDEX(ColD1,MATCH($C310,Param,0)))))</f>
        <v>0</v>
      </c>
      <c r="N310" s="134">
        <f t="shared" ca="1" si="2053"/>
        <v>0</v>
      </c>
      <c r="O310" s="134">
        <f t="array" aca="1" ref="O310" ca="1">MIN(IF((MONTH(DatesD)=$A310)*(OFFSET(DatesD,,INDEX(ColD1,MATCH($C310,Param,0))))&gt;0,OFFSET(DatesD,,INDEX(ColD1,MATCH($C310,Param,0)))))</f>
        <v>0</v>
      </c>
      <c r="P310" s="134">
        <f t="array" aca="1" ref="P310" ca="1">MAX(IF((MONTH(DatesD)=$A310)*(OFFSET(DatesD,,INDEX(ColD1,MATCH($C310,Param,0))))&gt;0,OFFSET(DatesD,,INDEX(ColD1,MATCH($C310,Param,0)))))</f>
        <v>0</v>
      </c>
      <c r="Q310" s="33">
        <f t="shared" ref="Q310" ca="1" si="2082">SUMPRODUCT((MONTH(DatesD)=$A310)*(OFFSET(DatesD,,INDEX(ColD1,MATCH($C310,Param,0)))&gt;=INDEX(SeuilD1,MATCH($C310,Param,0))))</f>
        <v>0</v>
      </c>
      <c r="R310" s="32">
        <f t="shared" ref="R310" ca="1" si="2083">SUMPRODUCT((MONTH(DatesD)=$A310)*(OFFSET(DatesD,,INDEX(ColD2,MATCH($C310,Param,0)))&lt;&gt;0))</f>
        <v>0</v>
      </c>
      <c r="S310" s="134">
        <f t="shared" ref="S310" ca="1" si="2084">SUMPRODUCT((MONTH(DatesD)=$A310)*(OFFSET(DatesD,,INDEX(ColD2,MATCH($C310,Param,0)))))</f>
        <v>0</v>
      </c>
      <c r="T310" s="134">
        <f t="shared" ca="1" si="2057"/>
        <v>0</v>
      </c>
      <c r="U310" s="134">
        <f t="array" aca="1" ref="U310" ca="1">MIN(IF((MONTH(DatesD)=$A310)*(OFFSET(DatesD,,INDEX(ColD2,MATCH($C310,Param,0))))&gt;0,OFFSET(DatesD,,INDEX(ColD2,MATCH($C310,Param,0)))))</f>
        <v>0</v>
      </c>
      <c r="V310" s="134">
        <f t="array" aca="1" ref="V310" ca="1">MAX(IF((MONTH(DatesD)=$A310)*(OFFSET(DatesD,,INDEX(ColD2,MATCH($C310,Param,0))))&gt;0,OFFSET(DatesD,,INDEX(ColD2,MATCH($C310,Param,0)))))</f>
        <v>0</v>
      </c>
      <c r="W310" s="33">
        <f t="shared" ref="W310" ca="1" si="2085">SUMPRODUCT((MONTH(DatesD)=$A310)*(OFFSET(DatesD,,INDEX(ColD2,MATCH($C310,Param,0)))&gt;=INDEX(SeuilD2,MATCH($C310,Param,0))))</f>
        <v>0</v>
      </c>
      <c r="X310" s="750"/>
      <c r="Y310" s="751"/>
      <c r="Z310" s="751"/>
      <c r="AA310" s="751"/>
      <c r="AB310" s="751"/>
      <c r="AC310" s="751"/>
      <c r="AD310" s="752"/>
      <c r="AE310" s="808"/>
      <c r="AF310" s="751"/>
      <c r="AG310" s="751"/>
      <c r="AH310" s="751"/>
      <c r="AI310" s="768"/>
      <c r="AJ310" s="809"/>
      <c r="AK310" s="750"/>
      <c r="AL310" s="751"/>
      <c r="AM310" s="751"/>
      <c r="AN310" s="751"/>
      <c r="AO310" s="768"/>
      <c r="AP310" s="752"/>
      <c r="AQ310" s="85" t="e">
        <f t="shared" ca="1" si="1970"/>
        <v>#REF!</v>
      </c>
    </row>
    <row r="311" spans="1:43" outlineLevel="2" x14ac:dyDescent="0.25">
      <c r="A311" s="18">
        <f t="shared" si="1983"/>
        <v>12</v>
      </c>
      <c r="B311" s="252"/>
      <c r="C311" s="763" t="s">
        <v>20</v>
      </c>
      <c r="D311" s="32" t="e">
        <f t="shared" ref="D311" ca="1" si="2086">SUMPRODUCT((MONTH(DatesS)=$A311)*(OFFSET(DatesS,,INDEX(ColS,MATCH($C311,Param,0)))&lt;&gt;0))</f>
        <v>#REF!</v>
      </c>
      <c r="E311" s="134" t="e">
        <f t="shared" ref="E311" ca="1" si="2087">SUMPRODUCT((MONTH(DatesS)=$A311)*(OFFSET(DatesS,,INDEX(ColS,MATCH($C311,Param,0)))))</f>
        <v>#REF!</v>
      </c>
      <c r="F311" s="134" t="e">
        <f t="shared" ca="1" si="1973"/>
        <v>#REF!</v>
      </c>
      <c r="G311" s="134" t="e">
        <f t="array" aca="1" ref="G311" ca="1">MIN(IF((MONTH(DatesS)=$A311)*(OFFSET(DatesS,,INDEX(ColS,MATCH($C311,Param,0))))&gt;0,OFFSET(DatesS,,INDEX(ColS,MATCH($C311,Param,0)))))</f>
        <v>#REF!</v>
      </c>
      <c r="H311" s="134" t="e">
        <f t="array" aca="1" ref="H311" ca="1">MAX(IF((MONTH(DatesS)=$A311)*(OFFSET(DatesS,,INDEX(ColS,MATCH($C311,Param,0))))&gt;0,OFFSET(DatesS,,INDEX(ColS,MATCH($C311,Param,0)))))</f>
        <v>#REF!</v>
      </c>
      <c r="I311" s="759" t="e">
        <f t="shared" ref="I311" ca="1" si="2088">SUMPRODUCT((MONTH(DatesS)=$A311)*(OFFSET(DatesS,,INDEX(ColS,MATCH($C311,Param,0)))&gt;=INDEX(SeuilS,MATCH($C311,Param,0))))</f>
        <v>#REF!</v>
      </c>
      <c r="J311" s="804"/>
      <c r="K311" s="760"/>
      <c r="L311" s="32">
        <f t="shared" ref="L311" ca="1" si="2089">SUMPRODUCT((MONTH(DatesD)=$A311)*(OFFSET(DatesD,,INDEX(ColD1,MATCH($C311,Param,0)))&lt;&gt;0))</f>
        <v>0</v>
      </c>
      <c r="M311" s="134">
        <f t="shared" ref="M311" ca="1" si="2090">SUMPRODUCT((MONTH(DatesD)=$A311)*(OFFSET(DatesD,,INDEX(ColD1,MATCH($C311,Param,0)))))</f>
        <v>0</v>
      </c>
      <c r="N311" s="134">
        <f t="shared" ca="1" si="2053"/>
        <v>0</v>
      </c>
      <c r="O311" s="134">
        <f t="array" aca="1" ref="O311" ca="1">MIN(IF((MONTH(DatesD)=$A311)*(OFFSET(DatesD,,INDEX(ColD1,MATCH($C311,Param,0))))&gt;0,OFFSET(DatesD,,INDEX(ColD1,MATCH($C311,Param,0)))))</f>
        <v>0</v>
      </c>
      <c r="P311" s="134">
        <f t="array" aca="1" ref="P311" ca="1">MAX(IF((MONTH(DatesD)=$A311)*(OFFSET(DatesD,,INDEX(ColD1,MATCH($C311,Param,0))))&gt;0,OFFSET(DatesD,,INDEX(ColD1,MATCH($C311,Param,0)))))</f>
        <v>0</v>
      </c>
      <c r="Q311" s="33">
        <f t="shared" ref="Q311" ca="1" si="2091">SUMPRODUCT((MONTH(DatesD)=$A311)*(OFFSET(DatesD,,INDEX(ColD1,MATCH($C311,Param,0)))&gt;=INDEX(SeuilD1,MATCH($C311,Param,0))))</f>
        <v>0</v>
      </c>
      <c r="R311" s="32">
        <f t="shared" ref="R311" ca="1" si="2092">SUMPRODUCT((MONTH(DatesD)=$A311)*(OFFSET(DatesD,,INDEX(ColD2,MATCH($C311,Param,0)))&lt;&gt;0))</f>
        <v>0</v>
      </c>
      <c r="S311" s="134">
        <f t="shared" ref="S311" ca="1" si="2093">SUMPRODUCT((MONTH(DatesD)=$A311)*(OFFSET(DatesD,,INDEX(ColD2,MATCH($C311,Param,0)))))</f>
        <v>0</v>
      </c>
      <c r="T311" s="134">
        <f t="shared" ca="1" si="2057"/>
        <v>0</v>
      </c>
      <c r="U311" s="134">
        <f t="array" aca="1" ref="U311" ca="1">MIN(IF((MONTH(DatesD)=$A311)*(OFFSET(DatesD,,INDEX(ColD2,MATCH($C311,Param,0))))&gt;0,OFFSET(DatesD,,INDEX(ColD2,MATCH($C311,Param,0)))))</f>
        <v>0</v>
      </c>
      <c r="V311" s="134">
        <f t="array" aca="1" ref="V311" ca="1">MAX(IF((MONTH(DatesD)=$A311)*(OFFSET(DatesD,,INDEX(ColD2,MATCH($C311,Param,0))))&gt;0,OFFSET(DatesD,,INDEX(ColD2,MATCH($C311,Param,0)))))</f>
        <v>0</v>
      </c>
      <c r="W311" s="33">
        <f t="shared" ref="W311" ca="1" si="2094">SUMPRODUCT((MONTH(DatesD)=$A311)*(OFFSET(DatesD,,INDEX(ColD2,MATCH($C311,Param,0)))&gt;=INDEX(SeuilD2,MATCH($C311,Param,0))))</f>
        <v>0</v>
      </c>
      <c r="X311" s="750"/>
      <c r="Y311" s="751"/>
      <c r="Z311" s="751"/>
      <c r="AA311" s="751"/>
      <c r="AB311" s="751"/>
      <c r="AC311" s="751"/>
      <c r="AD311" s="752"/>
      <c r="AE311" s="808"/>
      <c r="AF311" s="751"/>
      <c r="AG311" s="751"/>
      <c r="AH311" s="751"/>
      <c r="AI311" s="768"/>
      <c r="AJ311" s="809"/>
      <c r="AK311" s="750"/>
      <c r="AL311" s="751"/>
      <c r="AM311" s="751"/>
      <c r="AN311" s="751"/>
      <c r="AO311" s="768"/>
      <c r="AP311" s="752"/>
      <c r="AQ311" s="85" t="e">
        <f t="shared" ca="1" si="1970"/>
        <v>#REF!</v>
      </c>
    </row>
    <row r="312" spans="1:43" outlineLevel="2" x14ac:dyDescent="0.25">
      <c r="A312" s="18">
        <f t="shared" si="1983"/>
        <v>12</v>
      </c>
      <c r="B312" s="252"/>
      <c r="C312" s="763" t="s">
        <v>23</v>
      </c>
      <c r="D312" s="32" t="e">
        <f t="shared" ref="D312" ca="1" si="2095">SUMPRODUCT((MONTH(DatesS)=$A312)*(OFFSET(DatesS,,INDEX(ColS,MATCH($C312,Param,0)))&lt;&gt;0))</f>
        <v>#REF!</v>
      </c>
      <c r="E312" s="134" t="e">
        <f t="shared" ref="E312" ca="1" si="2096">SUMPRODUCT((MONTH(DatesS)=$A312)*(OFFSET(DatesS,,INDEX(ColS,MATCH($C312,Param,0)))))</f>
        <v>#REF!</v>
      </c>
      <c r="F312" s="134" t="e">
        <f t="shared" ca="1" si="1973"/>
        <v>#REF!</v>
      </c>
      <c r="G312" s="134" t="e">
        <f t="array" aca="1" ref="G312" ca="1">MIN(IF((MONTH(DatesS)=$A312)*(OFFSET(DatesS,,INDEX(ColS,MATCH($C312,Param,0))))&gt;0,OFFSET(DatesS,,INDEX(ColS,MATCH($C312,Param,0)))))</f>
        <v>#REF!</v>
      </c>
      <c r="H312" s="134" t="e">
        <f t="array" aca="1" ref="H312" ca="1">MAX(IF((MONTH(DatesS)=$A312)*(OFFSET(DatesS,,INDEX(ColS,MATCH($C312,Param,0))))&gt;0,OFFSET(DatesS,,INDEX(ColS,MATCH($C312,Param,0)))))</f>
        <v>#REF!</v>
      </c>
      <c r="I312" s="759" t="e">
        <f t="shared" ref="I312" ca="1" si="2097">SUMPRODUCT((MONTH(DatesS)=$A312)*(OFFSET(DatesS,,INDEX(ColS,MATCH($C312,Param,0)))&gt;=INDEX(SeuilS,MATCH($C312,Param,0))))</f>
        <v>#REF!</v>
      </c>
      <c r="J312" s="804"/>
      <c r="K312" s="760"/>
      <c r="L312" s="32">
        <f t="shared" ref="L312" ca="1" si="2098">SUMPRODUCT((MONTH(DatesD)=$A312)*(OFFSET(DatesD,,INDEX(ColD1,MATCH($C312,Param,0)))&lt;&gt;0))</f>
        <v>0</v>
      </c>
      <c r="M312" s="134">
        <f t="shared" ref="M312" ca="1" si="2099">SUMPRODUCT((MONTH(DatesD)=$A312)*(OFFSET(DatesD,,INDEX(ColD1,MATCH($C312,Param,0)))))</f>
        <v>0</v>
      </c>
      <c r="N312" s="134">
        <f t="shared" ca="1" si="2053"/>
        <v>0</v>
      </c>
      <c r="O312" s="134">
        <f t="array" aca="1" ref="O312" ca="1">MIN(IF((MONTH(DatesD)=$A312)*(OFFSET(DatesD,,INDEX(ColD1,MATCH($C312,Param,0))))&gt;0,OFFSET(DatesD,,INDEX(ColD1,MATCH($C312,Param,0)))))</f>
        <v>0</v>
      </c>
      <c r="P312" s="134">
        <f t="array" aca="1" ref="P312" ca="1">MAX(IF((MONTH(DatesD)=$A312)*(OFFSET(DatesD,,INDEX(ColD1,MATCH($C312,Param,0))))&gt;0,OFFSET(DatesD,,INDEX(ColD1,MATCH($C312,Param,0)))))</f>
        <v>0</v>
      </c>
      <c r="Q312" s="33">
        <f t="shared" ref="Q312" ca="1" si="2100">SUMPRODUCT((MONTH(DatesD)=$A312)*(OFFSET(DatesD,,INDEX(ColD1,MATCH($C312,Param,0)))&gt;=INDEX(SeuilD1,MATCH($C312,Param,0))))</f>
        <v>0</v>
      </c>
      <c r="R312" s="32">
        <f t="shared" ref="R312" ca="1" si="2101">SUMPRODUCT((MONTH(DatesD)=$A312)*(OFFSET(DatesD,,INDEX(ColD2,MATCH($C312,Param,0)))&lt;&gt;0))</f>
        <v>0</v>
      </c>
      <c r="S312" s="134">
        <f t="shared" ref="S312" ca="1" si="2102">SUMPRODUCT((MONTH(DatesD)=$A312)*(OFFSET(DatesD,,INDEX(ColD2,MATCH($C312,Param,0)))))</f>
        <v>0</v>
      </c>
      <c r="T312" s="134">
        <f t="shared" ca="1" si="2057"/>
        <v>0</v>
      </c>
      <c r="U312" s="134">
        <f t="array" aca="1" ref="U312" ca="1">MIN(IF((MONTH(DatesD)=$A312)*(OFFSET(DatesD,,INDEX(ColD2,MATCH($C312,Param,0))))&gt;0,OFFSET(DatesD,,INDEX(ColD2,MATCH($C312,Param,0)))))</f>
        <v>0</v>
      </c>
      <c r="V312" s="134">
        <f t="array" aca="1" ref="V312" ca="1">MAX(IF((MONTH(DatesD)=$A312)*(OFFSET(DatesD,,INDEX(ColD2,MATCH($C312,Param,0))))&gt;0,OFFSET(DatesD,,INDEX(ColD2,MATCH($C312,Param,0)))))</f>
        <v>0</v>
      </c>
      <c r="W312" s="33">
        <f t="shared" ref="W312" ca="1" si="2103">SUMPRODUCT((MONTH(DatesD)=$A312)*(OFFSET(DatesD,,INDEX(ColD2,MATCH($C312,Param,0)))&gt;=INDEX(SeuilD2,MATCH($C312,Param,0))))</f>
        <v>0</v>
      </c>
      <c r="X312" s="750"/>
      <c r="Y312" s="751"/>
      <c r="Z312" s="751"/>
      <c r="AA312" s="751"/>
      <c r="AB312" s="751"/>
      <c r="AC312" s="751"/>
      <c r="AD312" s="752"/>
      <c r="AE312" s="808"/>
      <c r="AF312" s="751"/>
      <c r="AG312" s="751"/>
      <c r="AH312" s="751"/>
      <c r="AI312" s="768"/>
      <c r="AJ312" s="809"/>
      <c r="AK312" s="750"/>
      <c r="AL312" s="751"/>
      <c r="AM312" s="751"/>
      <c r="AN312" s="751"/>
      <c r="AO312" s="768"/>
      <c r="AP312" s="752"/>
      <c r="AQ312" s="85" t="e">
        <f t="shared" ca="1" si="1970"/>
        <v>#REF!</v>
      </c>
    </row>
    <row r="313" spans="1:43" outlineLevel="2" x14ac:dyDescent="0.25">
      <c r="A313" s="18">
        <f t="shared" si="1983"/>
        <v>12</v>
      </c>
      <c r="B313" s="252"/>
      <c r="C313" s="763" t="s">
        <v>21</v>
      </c>
      <c r="D313" s="32" t="e">
        <f t="shared" ref="D313" ca="1" si="2104">SUMPRODUCT((MONTH(DatesS)=$A313)*(OFFSET(DatesS,,INDEX(ColS,MATCH($C313,Param,0)))&lt;&gt;0))</f>
        <v>#REF!</v>
      </c>
      <c r="E313" s="134" t="e">
        <f t="shared" ref="E313" ca="1" si="2105">SUMPRODUCT((MONTH(DatesS)=$A313)*(OFFSET(DatesS,,INDEX(ColS,MATCH($C313,Param,0)))))</f>
        <v>#REF!</v>
      </c>
      <c r="F313" s="134" t="e">
        <f t="shared" ca="1" si="1973"/>
        <v>#REF!</v>
      </c>
      <c r="G313" s="134" t="e">
        <f t="array" aca="1" ref="G313" ca="1">MIN(IF((MONTH(DatesS)=$A313)*(OFFSET(DatesS,,INDEX(ColS,MATCH($C313,Param,0))))&gt;0,OFFSET(DatesS,,INDEX(ColS,MATCH($C313,Param,0)))))</f>
        <v>#REF!</v>
      </c>
      <c r="H313" s="134" t="e">
        <f t="array" aca="1" ref="H313" ca="1">MAX(IF((MONTH(DatesS)=$A313)*(OFFSET(DatesS,,INDEX(ColS,MATCH($C313,Param,0))))&gt;0,OFFSET(DatesS,,INDEX(ColS,MATCH($C313,Param,0)))))</f>
        <v>#REF!</v>
      </c>
      <c r="I313" s="759" t="e">
        <f t="shared" ref="I313" ca="1" si="2106">SUMPRODUCT((MONTH(DatesS)=$A313)*(OFFSET(DatesS,,INDEX(ColS,MATCH($C313,Param,0)))&gt;=INDEX(SeuilS,MATCH($C313,Param,0))))</f>
        <v>#REF!</v>
      </c>
      <c r="J313" s="804"/>
      <c r="K313" s="760"/>
      <c r="L313" s="32">
        <f t="shared" ref="L313" ca="1" si="2107">SUMPRODUCT((MONTH(DatesD)=$A313)*(OFFSET(DatesD,,INDEX(ColD1,MATCH($C313,Param,0)))&lt;&gt;0))</f>
        <v>0</v>
      </c>
      <c r="M313" s="134">
        <f t="shared" ref="M313" ca="1" si="2108">SUMPRODUCT((MONTH(DatesD)=$A313)*(OFFSET(DatesD,,INDEX(ColD1,MATCH($C313,Param,0)))))</f>
        <v>0</v>
      </c>
      <c r="N313" s="134">
        <f t="shared" ca="1" si="2053"/>
        <v>0</v>
      </c>
      <c r="O313" s="134">
        <f t="array" aca="1" ref="O313" ca="1">MIN(IF((MONTH(DatesD)=$A313)*(OFFSET(DatesD,,INDEX(ColD1,MATCH($C313,Param,0))))&gt;0,OFFSET(DatesD,,INDEX(ColD1,MATCH($C313,Param,0)))))</f>
        <v>0</v>
      </c>
      <c r="P313" s="134">
        <f t="array" aca="1" ref="P313" ca="1">MAX(IF((MONTH(DatesD)=$A313)*(OFFSET(DatesD,,INDEX(ColD1,MATCH($C313,Param,0))))&gt;0,OFFSET(DatesD,,INDEX(ColD1,MATCH($C313,Param,0)))))</f>
        <v>0</v>
      </c>
      <c r="Q313" s="33">
        <f t="shared" ref="Q313" ca="1" si="2109">SUMPRODUCT((MONTH(DatesD)=$A313)*(OFFSET(DatesD,,INDEX(ColD1,MATCH($C313,Param,0)))&gt;=INDEX(SeuilD1,MATCH($C313,Param,0))))</f>
        <v>0</v>
      </c>
      <c r="R313" s="32">
        <f t="shared" ref="R313" ca="1" si="2110">SUMPRODUCT((MONTH(DatesD)=$A313)*(OFFSET(DatesD,,INDEX(ColD2,MATCH($C313,Param,0)))&lt;&gt;0))</f>
        <v>0</v>
      </c>
      <c r="S313" s="134">
        <f t="shared" ref="S313" ca="1" si="2111">SUMPRODUCT((MONTH(DatesD)=$A313)*(OFFSET(DatesD,,INDEX(ColD2,MATCH($C313,Param,0)))))</f>
        <v>0</v>
      </c>
      <c r="T313" s="134">
        <f t="shared" ca="1" si="2057"/>
        <v>0</v>
      </c>
      <c r="U313" s="134">
        <f t="array" aca="1" ref="U313" ca="1">MIN(IF((MONTH(DatesD)=$A313)*(OFFSET(DatesD,,INDEX(ColD2,MATCH($C313,Param,0))))&gt;0,OFFSET(DatesD,,INDEX(ColD2,MATCH($C313,Param,0)))))</f>
        <v>0</v>
      </c>
      <c r="V313" s="134">
        <f t="array" aca="1" ref="V313" ca="1">MAX(IF((MONTH(DatesD)=$A313)*(OFFSET(DatesD,,INDEX(ColD2,MATCH($C313,Param,0))))&gt;0,OFFSET(DatesD,,INDEX(ColD2,MATCH($C313,Param,0)))))</f>
        <v>0</v>
      </c>
      <c r="W313" s="33">
        <f t="shared" ref="W313" ca="1" si="2112">SUMPRODUCT((MONTH(DatesD)=$A313)*(OFFSET(DatesD,,INDEX(ColD2,MATCH($C313,Param,0)))&gt;=INDEX(SeuilD2,MATCH($C313,Param,0))))</f>
        <v>0</v>
      </c>
      <c r="X313" s="750"/>
      <c r="Y313" s="751"/>
      <c r="Z313" s="751"/>
      <c r="AA313" s="751"/>
      <c r="AB313" s="751"/>
      <c r="AC313" s="751"/>
      <c r="AD313" s="752"/>
      <c r="AE313" s="808"/>
      <c r="AF313" s="751"/>
      <c r="AG313" s="751"/>
      <c r="AH313" s="751"/>
      <c r="AI313" s="768"/>
      <c r="AJ313" s="809"/>
      <c r="AK313" s="750"/>
      <c r="AL313" s="751"/>
      <c r="AM313" s="751"/>
      <c r="AN313" s="751"/>
      <c r="AO313" s="768"/>
      <c r="AP313" s="752"/>
      <c r="AQ313" s="85" t="e">
        <f t="shared" ca="1" si="1970"/>
        <v>#REF!</v>
      </c>
    </row>
    <row r="314" spans="1:43" outlineLevel="2" x14ac:dyDescent="0.25">
      <c r="A314" s="18">
        <f t="shared" si="1983"/>
        <v>12</v>
      </c>
      <c r="B314" s="252"/>
      <c r="C314" s="763" t="s">
        <v>25</v>
      </c>
      <c r="D314" s="32" t="e">
        <f t="shared" ref="D314" ca="1" si="2113">SUMPRODUCT((MONTH(DatesS)=$A314)*(OFFSET(DatesS,,INDEX(ColS,MATCH($C314,Param,0)))&lt;&gt;0))</f>
        <v>#REF!</v>
      </c>
      <c r="E314" s="134" t="e">
        <f t="shared" ref="E314" ca="1" si="2114">SUMPRODUCT((MONTH(DatesS)=$A314)*(OFFSET(DatesS,,INDEX(ColS,MATCH($C314,Param,0)))))</f>
        <v>#REF!</v>
      </c>
      <c r="F314" s="134" t="e">
        <f t="shared" ca="1" si="1973"/>
        <v>#REF!</v>
      </c>
      <c r="G314" s="134" t="e">
        <f t="array" aca="1" ref="G314" ca="1">MIN(IF((MONTH(DatesS)=$A314)*(OFFSET(DatesS,,INDEX(ColS,MATCH($C314,Param,0))))&gt;0,OFFSET(DatesS,,INDEX(ColS,MATCH($C314,Param,0)))))</f>
        <v>#REF!</v>
      </c>
      <c r="H314" s="134" t="e">
        <f t="array" aca="1" ref="H314" ca="1">MAX(IF((MONTH(DatesS)=$A314)*(OFFSET(DatesS,,INDEX(ColS,MATCH($C314,Param,0))))&gt;0,OFFSET(DatesS,,INDEX(ColS,MATCH($C314,Param,0)))))</f>
        <v>#REF!</v>
      </c>
      <c r="I314" s="759" t="e">
        <f t="shared" ref="I314" ca="1" si="2115">SUMPRODUCT((MONTH(DatesS)=$A314)*(OFFSET(DatesS,,INDEX(ColS,MATCH($C314,Param,0)))&gt;=INDEX(SeuilS,MATCH($C314,Param,0))))</f>
        <v>#REF!</v>
      </c>
      <c r="J314" s="804"/>
      <c r="K314" s="760"/>
      <c r="L314" s="32">
        <f t="shared" ref="L314" ca="1" si="2116">SUMPRODUCT((MONTH(DatesD)=$A314)*(OFFSET(DatesD,,INDEX(ColD1,MATCH($C314,Param,0)))&lt;&gt;0))</f>
        <v>0</v>
      </c>
      <c r="M314" s="134">
        <f t="shared" ref="M314" ca="1" si="2117">SUMPRODUCT((MONTH(DatesD)=$A314)*(OFFSET(DatesD,,INDEX(ColD1,MATCH($C314,Param,0)))))</f>
        <v>0</v>
      </c>
      <c r="N314" s="134">
        <f t="shared" ca="1" si="2053"/>
        <v>0</v>
      </c>
      <c r="O314" s="134">
        <f t="array" aca="1" ref="O314" ca="1">MIN(IF((MONTH(DatesD)=$A314)*(OFFSET(DatesD,,INDEX(ColD1,MATCH($C314,Param,0))))&gt;0,OFFSET(DatesD,,INDEX(ColD1,MATCH($C314,Param,0)))))</f>
        <v>0</v>
      </c>
      <c r="P314" s="134">
        <f t="array" aca="1" ref="P314" ca="1">MAX(IF((MONTH(DatesD)=$A314)*(OFFSET(DatesD,,INDEX(ColD1,MATCH($C314,Param,0))))&gt;0,OFFSET(DatesD,,INDEX(ColD1,MATCH($C314,Param,0)))))</f>
        <v>0</v>
      </c>
      <c r="Q314" s="33">
        <f t="shared" ref="Q314" ca="1" si="2118">SUMPRODUCT((MONTH(DatesD)=$A314)*(OFFSET(DatesD,,INDEX(ColD1,MATCH($C314,Param,0)))&gt;=INDEX(SeuilD1,MATCH($C314,Param,0))))</f>
        <v>0</v>
      </c>
      <c r="R314" s="32">
        <f t="shared" ref="R314" ca="1" si="2119">SUMPRODUCT((MONTH(DatesD)=$A314)*(OFFSET(DatesD,,INDEX(ColD2,MATCH($C314,Param,0)))&lt;&gt;0))</f>
        <v>0</v>
      </c>
      <c r="S314" s="134">
        <f t="shared" ref="S314" ca="1" si="2120">SUMPRODUCT((MONTH(DatesD)=$A314)*(OFFSET(DatesD,,INDEX(ColD2,MATCH($C314,Param,0)))))</f>
        <v>0</v>
      </c>
      <c r="T314" s="134">
        <f t="shared" ca="1" si="2057"/>
        <v>0</v>
      </c>
      <c r="U314" s="134">
        <f t="array" aca="1" ref="U314" ca="1">MIN(IF((MONTH(DatesD)=$A314)*(OFFSET(DatesD,,INDEX(ColD2,MATCH($C314,Param,0))))&gt;0,OFFSET(DatesD,,INDEX(ColD2,MATCH($C314,Param,0)))))</f>
        <v>0</v>
      </c>
      <c r="V314" s="134">
        <f t="array" aca="1" ref="V314" ca="1">MAX(IF((MONTH(DatesD)=$A314)*(OFFSET(DatesD,,INDEX(ColD2,MATCH($C314,Param,0))))&gt;0,OFFSET(DatesD,,INDEX(ColD2,MATCH($C314,Param,0)))))</f>
        <v>0</v>
      </c>
      <c r="W314" s="33">
        <f t="shared" ref="W314" ca="1" si="2121">SUMPRODUCT((MONTH(DatesD)=$A314)*(OFFSET(DatesD,,INDEX(ColD2,MATCH($C314,Param,0)))&gt;=INDEX(SeuilD2,MATCH($C314,Param,0))))</f>
        <v>0</v>
      </c>
      <c r="X314" s="750"/>
      <c r="Y314" s="751"/>
      <c r="Z314" s="751"/>
      <c r="AA314" s="751"/>
      <c r="AB314" s="751"/>
      <c r="AC314" s="751"/>
      <c r="AD314" s="752"/>
      <c r="AE314" s="808"/>
      <c r="AF314" s="751"/>
      <c r="AG314" s="751"/>
      <c r="AH314" s="751"/>
      <c r="AI314" s="768"/>
      <c r="AJ314" s="809"/>
      <c r="AK314" s="750"/>
      <c r="AL314" s="751"/>
      <c r="AM314" s="751"/>
      <c r="AN314" s="751"/>
      <c r="AO314" s="768"/>
      <c r="AP314" s="752"/>
      <c r="AQ314" s="85" t="e">
        <f t="shared" ca="1" si="1970"/>
        <v>#REF!</v>
      </c>
    </row>
    <row r="315" spans="1:43" outlineLevel="2" x14ac:dyDescent="0.25">
      <c r="A315" s="18">
        <f t="shared" si="1983"/>
        <v>12</v>
      </c>
      <c r="B315" s="252"/>
      <c r="C315" s="763" t="s">
        <v>22</v>
      </c>
      <c r="D315" s="47" t="e">
        <f t="shared" ref="D315" ca="1" si="2122">SUMPRODUCT((MONTH(DatesS)=$A315)*(OFFSET(DatesS,,INDEX(ColS,MATCH($C315,Param,0)))&lt;&gt;0))</f>
        <v>#REF!</v>
      </c>
      <c r="E315" s="135" t="e">
        <f t="shared" ref="E315" ca="1" si="2123">SUMPRODUCT((MONTH(DatesS)=$A315)*(OFFSET(DatesS,,INDEX(ColS,MATCH($C315,Param,0)))))</f>
        <v>#REF!</v>
      </c>
      <c r="F315" s="135" t="e">
        <f t="shared" ca="1" si="1973"/>
        <v>#REF!</v>
      </c>
      <c r="G315" s="135" t="e">
        <f t="array" aca="1" ref="G315" ca="1">MIN(IF((MONTH(DatesS)=$A315)*(OFFSET(DatesS,,INDEX(ColS,MATCH($C315,Param,0))))&gt;0,OFFSET(DatesS,,INDEX(ColS,MATCH($C315,Param,0)))))</f>
        <v>#REF!</v>
      </c>
      <c r="H315" s="135" t="e">
        <f t="array" aca="1" ref="H315" ca="1">MAX(IF((MONTH(DatesS)=$A315)*(OFFSET(DatesS,,INDEX(ColS,MATCH($C315,Param,0))))&gt;0,OFFSET(DatesS,,INDEX(ColS,MATCH($C315,Param,0)))))</f>
        <v>#REF!</v>
      </c>
      <c r="I315" s="743" t="e">
        <f t="shared" ref="I315" ca="1" si="2124">SUMPRODUCT((MONTH(DatesS)=$A315)*(OFFSET(DatesS,,INDEX(ColS,MATCH($C315,Param,0)))&gt;=INDEX(SeuilS,MATCH($C315,Param,0))))</f>
        <v>#REF!</v>
      </c>
      <c r="J315" s="769"/>
      <c r="K315" s="744"/>
      <c r="L315" s="47">
        <f t="shared" ref="L315" ca="1" si="2125">SUMPRODUCT((MONTH(DatesD)=$A315)*(OFFSET(DatesD,,INDEX(ColD1,MATCH($C315,Param,0)))&lt;&gt;0))</f>
        <v>0</v>
      </c>
      <c r="M315" s="135">
        <f t="shared" ref="M315" ca="1" si="2126">SUMPRODUCT((MONTH(DatesD)=$A315)*(OFFSET(DatesD,,INDEX(ColD1,MATCH($C315,Param,0)))))</f>
        <v>0</v>
      </c>
      <c r="N315" s="135">
        <f t="shared" ca="1" si="2053"/>
        <v>0</v>
      </c>
      <c r="O315" s="135">
        <f t="array" aca="1" ref="O315" ca="1">MIN(IF((MONTH(DatesD)=$A315)*(OFFSET(DatesD,,INDEX(ColD1,MATCH($C315,Param,0))))&gt;0,OFFSET(DatesD,,INDEX(ColD1,MATCH($C315,Param,0)))))</f>
        <v>0</v>
      </c>
      <c r="P315" s="135">
        <f t="array" aca="1" ref="P315" ca="1">MAX(IF((MONTH(DatesD)=$A315)*(OFFSET(DatesD,,INDEX(ColD1,MATCH($C315,Param,0))))&gt;0,OFFSET(DatesD,,INDEX(ColD1,MATCH($C315,Param,0)))))</f>
        <v>0</v>
      </c>
      <c r="Q315" s="48">
        <f t="shared" ref="Q315" ca="1" si="2127">SUMPRODUCT((MONTH(DatesD)=$A315)*(OFFSET(DatesD,,INDEX(ColD1,MATCH($C315,Param,0)))&gt;=INDEX(SeuilD1,MATCH($C315,Param,0))))</f>
        <v>0</v>
      </c>
      <c r="R315" s="32">
        <f t="shared" ref="R315" ca="1" si="2128">SUMPRODUCT((MONTH(DatesD)=$A315)*(OFFSET(DatesD,,INDEX(ColD2,MATCH($C315,Param,0)))&lt;&gt;0))</f>
        <v>0</v>
      </c>
      <c r="S315" s="134">
        <f t="shared" ref="S315" ca="1" si="2129">SUMPRODUCT((MONTH(DatesD)=$A315)*(OFFSET(DatesD,,INDEX(ColD2,MATCH($C315,Param,0)))))</f>
        <v>0</v>
      </c>
      <c r="T315" s="134">
        <f t="shared" ca="1" si="2057"/>
        <v>0</v>
      </c>
      <c r="U315" s="134">
        <f t="array" aca="1" ref="U315" ca="1">MIN(IF((MONTH(DatesD)=$A315)*(OFFSET(DatesD,,INDEX(ColD2,MATCH($C315,Param,0))))&gt;0,OFFSET(DatesD,,INDEX(ColD2,MATCH($C315,Param,0)))))</f>
        <v>0</v>
      </c>
      <c r="V315" s="134">
        <f t="array" aca="1" ref="V315" ca="1">MAX(IF((MONTH(DatesD)=$A315)*(OFFSET(DatesD,,INDEX(ColD2,MATCH($C315,Param,0))))&gt;0,OFFSET(DatesD,,INDEX(ColD2,MATCH($C315,Param,0)))))</f>
        <v>0</v>
      </c>
      <c r="W315" s="33">
        <f t="shared" ref="W315" ca="1" si="2130">SUMPRODUCT((MONTH(DatesD)=$A315)*(OFFSET(DatesD,,INDEX(ColD2,MATCH($C315,Param,0)))&gt;=INDEX(SeuilD2,MATCH($C315,Param,0))))</f>
        <v>0</v>
      </c>
      <c r="X315" s="750"/>
      <c r="Y315" s="751"/>
      <c r="Z315" s="751"/>
      <c r="AA315" s="751"/>
      <c r="AB315" s="751"/>
      <c r="AC315" s="751"/>
      <c r="AD315" s="752"/>
      <c r="AE315" s="808"/>
      <c r="AF315" s="751"/>
      <c r="AG315" s="751"/>
      <c r="AH315" s="751"/>
      <c r="AI315" s="768"/>
      <c r="AJ315" s="809"/>
      <c r="AK315" s="750"/>
      <c r="AL315" s="751"/>
      <c r="AM315" s="751"/>
      <c r="AN315" s="751"/>
      <c r="AO315" s="768"/>
      <c r="AP315" s="752"/>
      <c r="AQ315" s="85" t="e">
        <f t="shared" ca="1" si="1970"/>
        <v>#REF!</v>
      </c>
    </row>
    <row r="316" spans="1:43" outlineLevel="2" x14ac:dyDescent="0.25">
      <c r="A316" s="18">
        <f t="shared" si="1983"/>
        <v>12</v>
      </c>
      <c r="B316" s="252"/>
      <c r="C316" s="149" t="s">
        <v>47</v>
      </c>
      <c r="D316" s="807" t="e">
        <f t="shared" ref="D316:W316" ca="1" si="2131">SUM(D307:D308,D310:D315)</f>
        <v>#REF!</v>
      </c>
      <c r="E316" s="746" t="e">
        <f t="shared" ca="1" si="2131"/>
        <v>#REF!</v>
      </c>
      <c r="F316" s="746" t="e">
        <f t="shared" ca="1" si="2131"/>
        <v>#REF!</v>
      </c>
      <c r="G316" s="746" t="e">
        <f t="shared" ca="1" si="2131"/>
        <v>#REF!</v>
      </c>
      <c r="H316" s="746" t="e">
        <f t="shared" ca="1" si="2131"/>
        <v>#REF!</v>
      </c>
      <c r="I316" s="747" t="e">
        <f t="shared" ca="1" si="2131"/>
        <v>#REF!</v>
      </c>
      <c r="J316" s="748"/>
      <c r="K316" s="749"/>
      <c r="L316" s="758">
        <f t="shared" ca="1" si="2131"/>
        <v>1</v>
      </c>
      <c r="M316" s="746">
        <f t="shared" ca="1" si="2131"/>
        <v>27</v>
      </c>
      <c r="N316" s="746">
        <f t="shared" ca="1" si="2131"/>
        <v>27</v>
      </c>
      <c r="O316" s="746">
        <f t="shared" ca="1" si="2131"/>
        <v>27</v>
      </c>
      <c r="P316" s="746">
        <f t="shared" ca="1" si="2131"/>
        <v>27</v>
      </c>
      <c r="Q316" s="761">
        <f t="shared" ca="1" si="2131"/>
        <v>0</v>
      </c>
      <c r="R316" s="807">
        <f t="shared" ca="1" si="2131"/>
        <v>1</v>
      </c>
      <c r="S316" s="746">
        <f t="shared" ca="1" si="2131"/>
        <v>1.1000000000000001</v>
      </c>
      <c r="T316" s="746">
        <f t="shared" ca="1" si="2131"/>
        <v>1.1000000000000001</v>
      </c>
      <c r="U316" s="746">
        <f t="shared" ca="1" si="2131"/>
        <v>1.1000000000000001</v>
      </c>
      <c r="V316" s="746">
        <f t="shared" ca="1" si="2131"/>
        <v>1.1000000000000001</v>
      </c>
      <c r="W316" s="810">
        <f t="shared" ca="1" si="2131"/>
        <v>0</v>
      </c>
      <c r="X316" s="750"/>
      <c r="Y316" s="751"/>
      <c r="Z316" s="751"/>
      <c r="AA316" s="751"/>
      <c r="AB316" s="751"/>
      <c r="AC316" s="751"/>
      <c r="AD316" s="752"/>
      <c r="AE316" s="808"/>
      <c r="AF316" s="751"/>
      <c r="AG316" s="751"/>
      <c r="AH316" s="751"/>
      <c r="AI316" s="768"/>
      <c r="AJ316" s="809"/>
      <c r="AK316" s="750"/>
      <c r="AL316" s="751"/>
      <c r="AM316" s="751"/>
      <c r="AN316" s="751"/>
      <c r="AO316" s="768"/>
      <c r="AP316" s="752"/>
      <c r="AQ316" s="85" t="e">
        <f t="shared" ca="1" si="1970"/>
        <v>#REF!</v>
      </c>
    </row>
    <row r="317" spans="1:43" outlineLevel="2" x14ac:dyDescent="0.25">
      <c r="A317" s="18">
        <f t="shared" si="1983"/>
        <v>12</v>
      </c>
      <c r="B317" s="252"/>
      <c r="C317" s="770" t="s">
        <v>101</v>
      </c>
      <c r="D317" s="808"/>
      <c r="E317" s="751"/>
      <c r="F317" s="751"/>
      <c r="G317" s="751"/>
      <c r="H317" s="751"/>
      <c r="I317" s="771"/>
      <c r="J317" s="772"/>
      <c r="K317" s="800"/>
      <c r="L317" s="32">
        <f t="shared" ref="L317" ca="1" si="2132">SUMPRODUCT((MONTH(DatesD)=$A317)*(OFFSET(DatesD,,INDEX(ColD1,MATCH($C317,Param,0)))&lt;&gt;0))</f>
        <v>31</v>
      </c>
      <c r="M317" s="134">
        <f t="shared" ref="M317" ca="1" si="2133">SUMPRODUCT((MONTH(DatesD)=$A317)*(OFFSET(DatesD,,INDEX(ColD1,MATCH($C317,Param,0)))))</f>
        <v>1346950</v>
      </c>
      <c r="N317" s="134">
        <f t="shared" ref="N317" ca="1" si="2134">IF(L317=0,0,M317/L317)</f>
        <v>43450</v>
      </c>
      <c r="O317" s="134">
        <f t="array" aca="1" ref="O317" ca="1">MIN(IF((MONTH(DatesD)=$A317)*(OFFSET(DatesD,,INDEX(ColD1,MATCH($C317,Param,0))))&gt;0,OFFSET(DatesD,,INDEX(ColD1,MATCH($C317,Param,0)))))</f>
        <v>43435</v>
      </c>
      <c r="P317" s="134">
        <f t="array" aca="1" ref="P317" ca="1">MAX(IF((MONTH(DatesD)=$A317)*(OFFSET(DatesD,,INDEX(ColD1,MATCH($C317,Param,0))))&gt;0,OFFSET(DatesD,,INDEX(ColD1,MATCH($C317,Param,0)))))</f>
        <v>43465</v>
      </c>
      <c r="Q317" s="33">
        <f t="shared" ref="Q317" ca="1" si="2135">SUMPRODUCT((MONTH(DatesD)=$A317)*(OFFSET(DatesD,,INDEX(ColD1,MATCH($C317,Param,0)))&gt;=INDEX(SeuilD1,MATCH($C317,Param,0))))</f>
        <v>31</v>
      </c>
      <c r="R317" s="161">
        <f ca="1">SUMPRODUCT((MONTH(DatesD)=$A317)*(OFFSET(DatesD,,INDEX(ColD2,MATCH($C317,Param,0)))&lt;&gt;0))</f>
        <v>18</v>
      </c>
      <c r="S317" s="134">
        <f t="shared" ref="S317" ca="1" si="2136">SUMPRODUCT((MONTH(DatesD)=$A317)*(OFFSET(DatesD,,INDEX(ColD2,MATCH($C317,Param,0)))))</f>
        <v>1247.7375859108197</v>
      </c>
      <c r="T317" s="134">
        <f t="shared" ref="T317:T319" ca="1" si="2137">IF(R317=0,0,S317/R317)</f>
        <v>69.318754772823311</v>
      </c>
      <c r="U317" s="162">
        <f t="array" aca="1" ref="U317" ca="1">MIN(IF((MONTH(DatesD)=$A317)*(OFFSET(DatesD,,INDEX(ColD2,MATCH($C317,Param,0))))&gt;0,OFFSET(DatesD,,INDEX(ColD2,MATCH($C317,Param,0)))))</f>
        <v>41.514041514041516</v>
      </c>
      <c r="V317" s="134">
        <f t="array" aca="1" ref="V317" ca="1">MAX(IF((MONTH(DatesD)=$A317)*(OFFSET(DatesD,,INDEX(ColD2,MATCH($C317,Param,0))))&gt;0,OFFSET(DatesD,,INDEX(ColD2,MATCH($C317,Param,0)))))</f>
        <v>100</v>
      </c>
      <c r="W317" s="33">
        <f t="shared" ref="W317" ca="1" si="2138">SUMPRODUCT((MONTH(DatesD)=$A317)*(OFFSET(DatesD,,INDEX(ColD2,MATCH($C317,Param,0)))&gt;=INDEX(SeuilD2,MATCH($C317,Param,0))))</f>
        <v>0</v>
      </c>
      <c r="X317" s="750"/>
      <c r="Y317" s="751"/>
      <c r="Z317" s="751"/>
      <c r="AA317" s="751"/>
      <c r="AB317" s="751"/>
      <c r="AC317" s="751"/>
      <c r="AD317" s="752"/>
      <c r="AE317" s="161" t="e">
        <f ca="1">SUMPRODUCT((MONTH(DatesUF)=$A317)*(OFFSET(DatesUF,,INDEX(ColUF2,MATCH($C317,Param,0)))&lt;&gt;0))</f>
        <v>#REF!</v>
      </c>
      <c r="AF317" s="134" t="e">
        <f ca="1">SUMPRODUCT((MONTH(DatesUF)=$A317)*(OFFSET(DatesUF,,INDEX(ColUF2,MATCH($C317,Param,0)))))</f>
        <v>#REF!</v>
      </c>
      <c r="AG317" s="134" t="e">
        <f t="shared" ref="AG317:AG319" ca="1" si="2139">IF(AE317=0,0,AF317/AE317)</f>
        <v>#REF!</v>
      </c>
      <c r="AH317" s="134" t="e">
        <f t="array" aca="1" ref="AH317" ca="1">MIN(IF((MONTH(DatesUF)=$A317)*(OFFSET(DatesUF,,INDEX(ColUF2,MATCH($C317,Param,0))))&gt;0,OFFSET(DatesUF,,INDEX(ColUF2,MATCH($C317,Param,0)))))</f>
        <v>#REF!</v>
      </c>
      <c r="AI317" s="134" t="e">
        <f t="array" aca="1" ref="AI317" ca="1">MAX(IF((MONTH(DatesUF)=$A317)*(OFFSET(DatesUF,,INDEX(ColUF2,MATCH($C317,Param,0))))&gt;0,OFFSET(DatesUF,,INDEX(ColUF2,MATCH($C317,Param,0)))))</f>
        <v>#REF!</v>
      </c>
      <c r="AJ317" s="33" t="e">
        <f ca="1">SUMPRODUCT((MONTH(DatesUF)=$A317)*(OFFSET(DatesUF,,INDEX(ColUF2,MATCH($C317,Param,0)))&gt;=INDEX(SeuilUF2,MATCH($C317,Param,0))))</f>
        <v>#REF!</v>
      </c>
      <c r="AK317" s="750"/>
      <c r="AL317" s="751"/>
      <c r="AM317" s="751"/>
      <c r="AN317" s="751"/>
      <c r="AO317" s="768"/>
      <c r="AP317" s="752"/>
      <c r="AQ317" s="85"/>
    </row>
    <row r="318" spans="1:43" outlineLevel="2" x14ac:dyDescent="0.25">
      <c r="A318" s="18">
        <f t="shared" si="1983"/>
        <v>12</v>
      </c>
      <c r="B318" s="252"/>
      <c r="C318" s="773" t="s">
        <v>102</v>
      </c>
      <c r="D318" s="808"/>
      <c r="E318" s="751"/>
      <c r="F318" s="751"/>
      <c r="G318" s="751"/>
      <c r="H318" s="751"/>
      <c r="I318" s="771"/>
      <c r="J318" s="774"/>
      <c r="K318" s="801"/>
      <c r="L318" s="750"/>
      <c r="M318" s="751"/>
      <c r="N318" s="751"/>
      <c r="O318" s="751"/>
      <c r="P318" s="751"/>
      <c r="Q318" s="752"/>
      <c r="R318" s="811">
        <f t="shared" ref="R318" ca="1" si="2140">SUMPRODUCT((MONTH(DatesD)=$A318)*(OFFSET(DatesD,,INDEX(ColD2,MATCH($C318,Param,0)))&lt;&gt;0))</f>
        <v>18</v>
      </c>
      <c r="S318" s="746">
        <f t="shared" ref="S318" ca="1" si="2141">SUMPRODUCT((MONTH(DatesD)=$A318)*(OFFSET(DatesD,,INDEX(ColD2,MATCH($C318,Param,0)))))</f>
        <v>1750.9956344797733</v>
      </c>
      <c r="T318" s="746">
        <f t="shared" ca="1" si="2137"/>
        <v>97.277535248876291</v>
      </c>
      <c r="U318" s="775">
        <f t="array" aca="1" ref="U318" ca="1">MIN(IF((MONTH(DatesD)=$A318)*(OFFSET(DatesD,,INDEX(ColD2,MATCH($C318,Param,0))))&gt;0,OFFSET(DatesD,,INDEX(ColD2,MATCH($C318,Param,0)))))</f>
        <v>89.24508050089446</v>
      </c>
      <c r="V318" s="746">
        <f t="array" aca="1" ref="V318" ca="1">MAX(IF((MONTH(DatesD)=$A318)*(OFFSET(DatesD,,INDEX(ColD2,MATCH($C318,Param,0))))&gt;0,OFFSET(DatesD,,INDEX(ColD2,MATCH($C318,Param,0)))))</f>
        <v>99.519620253164547</v>
      </c>
      <c r="W318" s="810">
        <f t="shared" ref="W318" ca="1" si="2142">SUMPRODUCT((MONTH(DatesD)=$A318)*(OFFSET(DatesD,,INDEX(ColD2,MATCH($C318,Param,0)))&gt;=INDEX(SeuilD2,MATCH($C318,Param,0))))</f>
        <v>0</v>
      </c>
      <c r="X318" s="750"/>
      <c r="Y318" s="751"/>
      <c r="Z318" s="751"/>
      <c r="AA318" s="751"/>
      <c r="AB318" s="751"/>
      <c r="AC318" s="751"/>
      <c r="AD318" s="752"/>
      <c r="AE318" s="161" t="e">
        <f ca="1">SUMPRODUCT((MONTH(DatesUF)=$A318)*(OFFSET(DatesUF,,INDEX(ColUF2,MATCH($C318,Param,0)))&lt;&gt;0))</f>
        <v>#REF!</v>
      </c>
      <c r="AF318" s="134" t="e">
        <f ca="1">SUMPRODUCT((MONTH(DatesUF)=$A318)*(OFFSET(DatesUF,,INDEX(ColUF2,MATCH($C318,Param,0)))))</f>
        <v>#REF!</v>
      </c>
      <c r="AG318" s="134" t="e">
        <f t="shared" ca="1" si="2139"/>
        <v>#REF!</v>
      </c>
      <c r="AH318" s="134" t="e">
        <f t="array" aca="1" ref="AH318" ca="1">MIN(IF((MONTH(DatesUF)=$A318)*(OFFSET(DatesUF,,INDEX(ColUF2,MATCH($C318,Param,0))))&gt;0,OFFSET(DatesUF,,INDEX(ColUF2,MATCH($C318,Param,0)))))</f>
        <v>#REF!</v>
      </c>
      <c r="AI318" s="134" t="e">
        <f t="array" aca="1" ref="AI318" ca="1">MAX(IF((MONTH(DatesUF)=$A318)*(OFFSET(DatesUF,,INDEX(ColUF2,MATCH($C318,Param,0))))&gt;0,OFFSET(DatesUF,,INDEX(ColUF2,MATCH($C318,Param,0)))))</f>
        <v>#REF!</v>
      </c>
      <c r="AJ318" s="33" t="e">
        <f ca="1">SUMPRODUCT((MONTH(DatesUF)=$A318)*(OFFSET(DatesUF,,INDEX(ColUF2,MATCH($C318,Param,0)))&gt;=INDEX(SeuilUF2,MATCH($C318,Param,0))))</f>
        <v>#REF!</v>
      </c>
      <c r="AK318" s="750"/>
      <c r="AL318" s="751"/>
      <c r="AM318" s="751"/>
      <c r="AN318" s="751"/>
      <c r="AO318" s="768"/>
      <c r="AP318" s="752"/>
      <c r="AQ318" s="85"/>
    </row>
    <row r="319" spans="1:43" ht="15.75" outlineLevel="2" thickBot="1" x14ac:dyDescent="0.3">
      <c r="A319" s="18">
        <f t="shared" si="1983"/>
        <v>12</v>
      </c>
      <c r="B319" s="253"/>
      <c r="C319" s="156" t="s">
        <v>129</v>
      </c>
      <c r="D319" s="157"/>
      <c r="E319" s="158"/>
      <c r="F319" s="158"/>
      <c r="G319" s="158"/>
      <c r="H319" s="158"/>
      <c r="I319" s="776"/>
      <c r="J319" s="777"/>
      <c r="K319" s="802"/>
      <c r="L319" s="157"/>
      <c r="M319" s="158"/>
      <c r="N319" s="158"/>
      <c r="O319" s="158"/>
      <c r="P319" s="158"/>
      <c r="Q319" s="159"/>
      <c r="R319" s="812">
        <f t="shared" ref="R319" ca="1" si="2143">SUMPRODUCT((MONTH(DatesD)=$A319)*(OFFSET(DatesD,,INDEX(ColD2,MATCH($C319,Param,0)))&lt;&gt;0))</f>
        <v>18</v>
      </c>
      <c r="S319" s="813">
        <f t="shared" ref="S319" ca="1" si="2144">SUMPRODUCT((MONTH(DatesD)=$A319)*(OFFSET(DatesD,,INDEX(ColD2,MATCH($C319,Param,0)))))</f>
        <v>1738.6829715490917</v>
      </c>
      <c r="T319" s="813">
        <f t="shared" ca="1" si="2137"/>
        <v>96.593498419393981</v>
      </c>
      <c r="U319" s="814">
        <f t="array" aca="1" ref="U319" ca="1">MIN(IF((MONTH(DatesD)=$A319)*(OFFSET(DatesD,,INDEX(ColD2,MATCH($C319,Param,0))))&gt;0,OFFSET(DatesD,,INDEX(ColD2,MATCH($C319,Param,0)))))</f>
        <v>82.996108949416353</v>
      </c>
      <c r="V319" s="813">
        <f t="array" aca="1" ref="V319" ca="1">MAX(IF((MONTH(DatesD)=$A319)*(OFFSET(DatesD,,INDEX(ColD2,MATCH($C319,Param,0))))&gt;0,OFFSET(DatesD,,INDEX(ColD2,MATCH($C319,Param,0)))))</f>
        <v>99.491404011461313</v>
      </c>
      <c r="W319" s="815">
        <f t="shared" ref="W319" ca="1" si="2145">SUMPRODUCT((MONTH(DatesD)=$A319)*(OFFSET(DatesD,,INDEX(ColD2,MATCH($C319,Param,0)))&gt;=INDEX(SeuilD2,MATCH($C319,Param,0))))</f>
        <v>0</v>
      </c>
      <c r="X319" s="157"/>
      <c r="Y319" s="158"/>
      <c r="Z319" s="158"/>
      <c r="AA319" s="158"/>
      <c r="AB319" s="158"/>
      <c r="AC319" s="158"/>
      <c r="AD319" s="159"/>
      <c r="AE319" s="812" t="e">
        <f ca="1">SUMPRODUCT((MONTH(DatesUF)=$A319)*(OFFSET(DatesUF,,INDEX(ColUF2,MATCH($C319,Param,0)))&lt;&gt;0))</f>
        <v>#REF!</v>
      </c>
      <c r="AF319" s="813" t="e">
        <f ca="1">SUMPRODUCT((MONTH(DatesUF)=$A319)*(OFFSET(DatesUF,,INDEX(ColUF2,MATCH($C319,Param,0)))))</f>
        <v>#REF!</v>
      </c>
      <c r="AG319" s="813" t="e">
        <f t="shared" ca="1" si="2139"/>
        <v>#REF!</v>
      </c>
      <c r="AH319" s="813" t="e">
        <f t="array" aca="1" ref="AH319" ca="1">MIN(IF((MONTH(DatesUF)=$A319)*(OFFSET(DatesUF,,INDEX(ColUF2,MATCH($C319,Param,0))))&gt;0,OFFSET(DatesUF,,INDEX(ColUF2,MATCH($C319,Param,0)))))</f>
        <v>#REF!</v>
      </c>
      <c r="AI319" s="813" t="e">
        <f t="array" aca="1" ref="AI319" ca="1">MAX(IF((MONTH(DatesUF)=$A319)*(OFFSET(DatesUF,,INDEX(ColUF2,MATCH($C319,Param,0))))&gt;0,OFFSET(DatesUF,,INDEX(ColUF2,MATCH($C319,Param,0)))))</f>
        <v>#REF!</v>
      </c>
      <c r="AJ319" s="815" t="e">
        <f ca="1">SUMPRODUCT((MONTH(DatesUF)=$A319)*(OFFSET(DatesUF,,INDEX(ColUF2,MATCH($C319,Param,0)))&gt;=INDEX(SeuilUF2,MATCH($C319,Param,0))))</f>
        <v>#REF!</v>
      </c>
      <c r="AK319" s="157"/>
      <c r="AL319" s="158"/>
      <c r="AM319" s="158"/>
      <c r="AN319" s="158"/>
      <c r="AO319" s="158"/>
      <c r="AP319" s="159"/>
      <c r="AQ319" s="85"/>
    </row>
    <row r="320" spans="1:43" ht="15.75" thickBot="1" x14ac:dyDescent="0.3">
      <c r="B320" s="1068" t="s">
        <v>91</v>
      </c>
      <c r="C320" s="1069"/>
      <c r="D320" s="1070"/>
      <c r="E320" s="1070"/>
      <c r="F320" s="1070"/>
      <c r="G320" s="1070"/>
      <c r="H320" s="1070"/>
      <c r="I320" s="1070"/>
      <c r="J320" s="1070"/>
      <c r="K320" s="1070"/>
      <c r="L320" s="1070"/>
      <c r="M320" s="1070"/>
      <c r="N320" s="1070"/>
      <c r="O320" s="1070"/>
      <c r="P320" s="1070"/>
      <c r="Q320" s="1070"/>
      <c r="R320" s="1070"/>
      <c r="S320" s="1070"/>
      <c r="T320" s="1070"/>
      <c r="U320" s="1070"/>
      <c r="V320" s="1070"/>
      <c r="W320" s="1070"/>
      <c r="X320" s="1070"/>
      <c r="Y320" s="1070"/>
      <c r="Z320" s="1070"/>
      <c r="AA320" s="1070"/>
      <c r="AB320" s="1070"/>
      <c r="AC320" s="1070"/>
      <c r="AD320" s="1070"/>
      <c r="AE320" s="1070"/>
      <c r="AF320" s="1070"/>
      <c r="AG320" s="1070"/>
      <c r="AH320" s="1070"/>
      <c r="AI320" s="1070"/>
      <c r="AJ320" s="1070"/>
      <c r="AK320" s="1070"/>
      <c r="AL320" s="1070"/>
      <c r="AM320" s="1070"/>
      <c r="AN320" s="1070"/>
      <c r="AO320" s="1070"/>
      <c r="AP320" s="1071"/>
    </row>
    <row r="333" spans="1:1" x14ac:dyDescent="0.25">
      <c r="A333" s="67"/>
    </row>
    <row r="334" spans="1:1" x14ac:dyDescent="0.25">
      <c r="A334" s="67"/>
    </row>
    <row r="335" spans="1:1" x14ac:dyDescent="0.25">
      <c r="A335" s="67"/>
    </row>
    <row r="336" spans="1:1" x14ac:dyDescent="0.25">
      <c r="A336" s="67"/>
    </row>
    <row r="337" spans="1:43" x14ac:dyDescent="0.25">
      <c r="A337" s="67"/>
    </row>
    <row r="338" spans="1:43" x14ac:dyDescent="0.25">
      <c r="A338" s="67"/>
    </row>
    <row r="339" spans="1:43" x14ac:dyDescent="0.25">
      <c r="A339" s="67"/>
    </row>
    <row r="340" spans="1:43" x14ac:dyDescent="0.25">
      <c r="A340" s="67"/>
    </row>
    <row r="341" spans="1:43" x14ac:dyDescent="0.25">
      <c r="A341" s="67"/>
    </row>
    <row r="342" spans="1:43" x14ac:dyDescent="0.25">
      <c r="A342" s="67"/>
    </row>
    <row r="343" spans="1:43" x14ac:dyDescent="0.25">
      <c r="A343" s="67"/>
    </row>
    <row r="344" spans="1:43" x14ac:dyDescent="0.25">
      <c r="A344" s="67"/>
    </row>
    <row r="345" spans="1:43" ht="15.75" thickBot="1" x14ac:dyDescent="0.3">
      <c r="A345" s="67"/>
    </row>
    <row r="346" spans="1:43" x14ac:dyDescent="0.25">
      <c r="A346" s="67"/>
      <c r="B346" s="1072" t="s">
        <v>133</v>
      </c>
      <c r="C346" s="196" t="s">
        <v>2</v>
      </c>
      <c r="D346" s="254" t="e">
        <f ca="1">SUMPRODUCT((MONTH(DatesS)=$B$8)*(OFFSET(DatesS,,INDEX(ColS,MATCH($C346,Param,0)))&lt;&gt;0))</f>
        <v>#REF!</v>
      </c>
      <c r="E346" s="779" t="e">
        <f t="shared" ref="E346" ca="1" si="2146">SUMPRODUCT((MONTH(DatesS)=$A346)*(OFFSET(DatesS,,INDEX(ColS,MATCH($C346,Param,0)))))</f>
        <v>#REF!</v>
      </c>
      <c r="F346" s="779" t="e">
        <f ca="1">IF(D346=0,0,E346/D346)</f>
        <v>#REF!</v>
      </c>
      <c r="G346" s="779" t="e">
        <f t="array" aca="1" ref="G346" ca="1">MIN(IF((MONTH(DatesS)=$A346)*(OFFSET(DatesS,,INDEX(ColS,MATCH($C346,Param,0))))&gt;0,OFFSET(DatesS,,INDEX(ColS,MATCH($C346,Param,0)))))</f>
        <v>#REF!</v>
      </c>
      <c r="H346" s="779" t="e">
        <f t="array" aca="1" ref="H346" ca="1">MAX(IF((MONTH(DatesS)=$A346)*(OFFSET(DatesS,,INDEX(ColS,MATCH($C346,Param,0))))&gt;0,OFFSET(DatesS,,INDEX(ColS,MATCH($C346,Param,0)))))</f>
        <v>#REF!</v>
      </c>
      <c r="I346" s="780" t="e">
        <f ca="1">SUMPRODUCT((MONTH(DatesS)=$A346)*(OFFSET(DatesS,,INDEX(ColS,MATCH($C346,Param,0)))&gt;=INDEX(SeuilS,MATCH($C346,Param,0))))</f>
        <v>#REF!</v>
      </c>
      <c r="J346" s="198" t="e">
        <f ca="1">I346-K346</f>
        <v>#REF!</v>
      </c>
      <c r="K346" s="781" t="e">
        <f ca="1">SUMPRODUCT((MONTH(DatesS)=$A346)*(OFFSET(DatesS,,INDEX(ColS,MATCH($C346,Param,0)))&gt;=INDEX(SeuilS2,MATCH($C346,Param,0))))</f>
        <v>#REF!</v>
      </c>
      <c r="L346" s="30">
        <f t="shared" ref="L346" ca="1" si="2147">SUMPRODUCT((MONTH(DatesD)=$A346)*(OFFSET(DatesD,,INDEX(ColD1,MATCH($C346,Param,0)))&lt;&gt;0))</f>
        <v>0</v>
      </c>
      <c r="M346" s="133">
        <f t="shared" ref="M346" ca="1" si="2148">SUMPRODUCT((MONTH(DatesD)=$A346)*(OFFSET(DatesD,,INDEX(ColD1,MATCH($C346,Param,0)))))</f>
        <v>0</v>
      </c>
      <c r="N346" s="133">
        <f t="shared" ref="N346" ca="1" si="2149">IF(L346=0,0,M346/L346)</f>
        <v>0</v>
      </c>
      <c r="O346" s="133">
        <f t="array" aca="1" ref="O346" ca="1">MIN(IF((MONTH(DatesD)=$A346)*(OFFSET(DatesD,,INDEX(ColD1,MATCH($C346,Param,0))))&gt;0,OFFSET(DatesD,,INDEX(ColD1,MATCH($C346,Param,0)))))</f>
        <v>0</v>
      </c>
      <c r="P346" s="133">
        <f t="array" aca="1" ref="P346" ca="1">MAX(IF((MONTH(DatesD)=$A346)*(OFFSET(DatesD,,INDEX(ColD1,MATCH($C346,Param,0))))&gt;0,OFFSET(DatesD,,INDEX(ColD1,MATCH($C346,Param,0)))))</f>
        <v>0</v>
      </c>
      <c r="Q346" s="31">
        <f t="shared" ref="Q346" ca="1" si="2150">SUMPRODUCT((MONTH(DatesD)=$A346)*(OFFSET(DatesD,,INDEX(ColD1,MATCH($C346,Param,0)))&gt;=INDEX(SeuilD1,MATCH($C346,Param,0))))</f>
        <v>0</v>
      </c>
      <c r="R346" s="30">
        <f ca="1">SUMPRODUCT((MONTH(DatesD)=$A346)*(OFFSET(DatesD,,INDEX(ColD2,MATCH($C346,Param,0)))&lt;&gt;0))</f>
        <v>0</v>
      </c>
      <c r="S346" s="133">
        <f ca="1">SUMPRODUCT((MONTH(DatesD)=$A346)*(OFFSET(DatesD,,INDEX(ColD2,MATCH($C346,Param,0)))))</f>
        <v>0</v>
      </c>
      <c r="T346" s="133">
        <f ca="1">IF(R346=0,0,S346/R346)</f>
        <v>0</v>
      </c>
      <c r="U346" s="133">
        <f t="array" aca="1" ref="U346" ca="1">MIN(IF((MONTH(DatesD)=$A346)*(OFFSET(DatesD,,INDEX(ColD2,MATCH($C346,Param,0))))&gt;0,OFFSET(DatesD,,INDEX(ColD2,MATCH($C346,Param,0)))))</f>
        <v>0</v>
      </c>
      <c r="V346" s="133">
        <f t="array" aca="1" ref="V346" ca="1">MAX(IF((MONTH(DatesD)=$A346)*(OFFSET(DatesD,,INDEX(ColD2,MATCH($C346,Param,0))))&gt;0,OFFSET(DatesD,,INDEX(ColD2,MATCH($C346,Param,0)))))</f>
        <v>0</v>
      </c>
      <c r="W346" s="31">
        <f ca="1">SUMPRODUCT((MONTH(DatesD)=$A346)*(OFFSET(DatesD,,INDEX(ColD2,MATCH($C346,Param,0)))&gt;=INDEX(SeuilD2,MATCH($C346,Param,0))))</f>
        <v>0</v>
      </c>
      <c r="X346" s="30" t="e">
        <f ca="1">SUMPRODUCT((MONTH(DatesUF)=$A346)*(OFFSET(DatesUF,,INDEX(ColUF1,MATCH($C346,Param,0)))&lt;&gt;0))</f>
        <v>#REF!</v>
      </c>
      <c r="Y346" s="133" t="e">
        <f ca="1">SUMPRODUCT((MONTH(DatesUF)=$A346)*(OFFSET(DatesUF,,INDEX(ColUF1,MATCH($C346,Param,0)))))</f>
        <v>#REF!</v>
      </c>
      <c r="Z346" s="133"/>
      <c r="AA346" s="133" t="e">
        <f ca="1">IF(X346=0,0,Y346/X346)</f>
        <v>#REF!</v>
      </c>
      <c r="AB346" s="133" t="e">
        <f t="array" aca="1" ref="AB346" ca="1">MIN(IF((MONTH(DatesUF)=$A346)*(OFFSET(DatesUF,,INDEX(ColUF1,MATCH($C346,Param,0))))&gt;0,OFFSET(DatesUF,,INDEX(ColUF1,MATCH($C346,Param,0)))))</f>
        <v>#REF!</v>
      </c>
      <c r="AC346" s="133" t="e">
        <f t="array" aca="1" ref="AC346" ca="1">MAX(IF((MONTH(DatesUF)=$A346)*(OFFSET(DatesUF,,INDEX(ColUF1,MATCH($C346,Param,0))))&gt;0,OFFSET(DatesUF,,INDEX(ColUF1,MATCH($C346,Param,0)))))</f>
        <v>#REF!</v>
      </c>
      <c r="AD346" s="31" t="e">
        <f ca="1">SUMPRODUCT((MONTH(DatesUF)=$A346)*(OFFSET(DatesUF,,INDEX(ColUF1,MATCH($C346,Param,0)))&gt;=INDEX(SeuilUF1,MATCH($C346,Param,0))))</f>
        <v>#REF!</v>
      </c>
      <c r="AE346" s="30" t="e">
        <f ca="1">SUMPRODUCT((MONTH(DatesUF)=$A346)*(OFFSET(DatesUF,,INDEX(ColUF2,MATCH($C346,Param,0)))&lt;&gt;0))</f>
        <v>#REF!</v>
      </c>
      <c r="AF346" s="133" t="e">
        <f ca="1">SUMPRODUCT((MONTH(DatesUF)=$A346)*(OFFSET(DatesUF,,INDEX(ColUF2,MATCH($C346,Param,0)))))</f>
        <v>#REF!</v>
      </c>
      <c r="AG346" s="133"/>
      <c r="AH346" s="133" t="e">
        <f t="array" aca="1" ref="AH346" ca="1">MIN(IF((MONTH(DatesUF)=$A346)*(OFFSET(DatesUF,,INDEX(ColUF2,MATCH($C346,Param,0))))&gt;0,OFFSET(DatesUF,,INDEX(ColUF2,MATCH($C346,Param,0)))))</f>
        <v>#REF!</v>
      </c>
      <c r="AI346" s="133" t="e">
        <f t="array" aca="1" ref="AI346" ca="1">MAX(IF((MONTH(DatesUF)=$A346)*(OFFSET(DatesUF,,INDEX(ColUF2,MATCH($C346,Param,0))))&gt;0,OFFSET(DatesUF,,INDEX(ColUF2,MATCH($C346,Param,0)))))</f>
        <v>#REF!</v>
      </c>
      <c r="AJ346" s="31" t="e">
        <f ca="1">SUMPRODUCT((MONTH(DatesUF)=$A346)*(OFFSET(DatesUF,,INDEX(ColUF2,MATCH($C346,Param,0)))&gt;=INDEX(SeuilUF2,MATCH($C346,Param,0))))</f>
        <v>#REF!</v>
      </c>
      <c r="AK346" s="30" t="e">
        <f ca="1">SUMPRODUCT((MONTH(DatesSH)=$A346)*(OFFSET(DatesSH,,INDEX(ColSH,MATCH($C346,Param,0)))&lt;&gt;0))</f>
        <v>#REF!</v>
      </c>
      <c r="AL346" s="133" t="e">
        <f ca="1">SUMPRODUCT((MONTH(DatesSH)=$A346)*(OFFSET(DatesSH,,INDEX(ColSH,MATCH($C346,Param,0)))))</f>
        <v>#REF!</v>
      </c>
      <c r="AM346" s="133" t="e">
        <f t="shared" ref="AM346" ca="1" si="2151">IF(AK346=0,0,AL346/AK346)</f>
        <v>#REF!</v>
      </c>
      <c r="AN346" s="133" t="e">
        <f t="array" aca="1" ref="AN346" ca="1">MIN(IF((MONTH(DatesSH)=$A346)*(OFFSET(DatesSH,,INDEX(ColSH,MATCH($C346,Param,0))))&gt;0,OFFSET(DatesSH,,INDEX(ColSH,MATCH($C346,Param,0)))))</f>
        <v>#REF!</v>
      </c>
      <c r="AO346" s="160" t="e">
        <f t="array" aca="1" ref="AO346" ca="1">MAX(IF((MONTH(DatesSH)=$A346)*(OFFSET(DatesSH,,INDEX(ColSH,MATCH($C346,Param,0))))&gt;0,OFFSET(DatesSH,,INDEX(ColSH,MATCH($C346,Param,0)))))</f>
        <v>#REF!</v>
      </c>
      <c r="AP346" s="31" t="e">
        <f ca="1">SUMPRODUCT((MONTH(DatesSH)=$A346)*(OFFSET(DatesSH,,INDEX(ColSH,MATCH($C346,Param,0)))&gt;=INDEX(SeuilSH,MATCH($C346,Param,0))))</f>
        <v>#REF!</v>
      </c>
      <c r="AQ346" s="85" t="e">
        <f t="shared" ref="AQ346" ca="1" si="2152">AQ8+AQ34+AQ60+AQ87+AQ113+AQ139+AQ165+AQ191+AQ217+AQ243+AQ269+AQ295</f>
        <v>#REF!</v>
      </c>
    </row>
    <row r="347" spans="1:43" x14ac:dyDescent="0.25">
      <c r="A347" s="67"/>
      <c r="B347" s="1073"/>
      <c r="C347" s="197" t="s">
        <v>1</v>
      </c>
      <c r="D347" s="758" t="e">
        <f t="shared" ref="D347:E349" ca="1" si="2153">D9+D35+D61+D88+D114+D140+D166+D192+D218+D244+D270+D296</f>
        <v>#REF!</v>
      </c>
      <c r="E347" s="782" t="e">
        <f t="shared" ca="1" si="2153"/>
        <v>#REF!</v>
      </c>
      <c r="F347" s="746" t="e">
        <f ca="1">AVERAGE(F9,F35,F61,F88,F114,F140,F166,F192,F218,F244,F270,F296)</f>
        <v>#REF!</v>
      </c>
      <c r="G347" s="748" t="e">
        <f t="shared" ref="G347:I349" ca="1" si="2154">G9+G35+G61+G88+G114+G140+G166+G192+G218+G244+G270+G296</f>
        <v>#REF!</v>
      </c>
      <c r="H347" s="748" t="e">
        <f t="shared" ca="1" si="2154"/>
        <v>#REF!</v>
      </c>
      <c r="I347" s="761" t="e">
        <f t="shared" ca="1" si="2154"/>
        <v>#REF!</v>
      </c>
      <c r="J347" s="778"/>
      <c r="K347" s="778"/>
      <c r="L347" s="758">
        <f t="shared" ref="L347:M349" ca="1" si="2155">L9+L35+L61+L88+L114+L140+L166+L192+L218+L244+L270+L296</f>
        <v>312</v>
      </c>
      <c r="M347" s="748">
        <f t="shared" ca="1" si="2155"/>
        <v>2503.33</v>
      </c>
      <c r="N347" s="748">
        <f ca="1">AVERAGE(N9,N35,N61,N88,N114,N140,N166,N192,N218,N244,N270,N296)</f>
        <v>8.0247866682221556</v>
      </c>
      <c r="O347" s="748">
        <f t="shared" ref="O347:S349" ca="1" si="2156">O9+O35+O61+O88+O114+O140+O166+O192+O218+O244+O270+O296</f>
        <v>86.289999999999992</v>
      </c>
      <c r="P347" s="748">
        <f t="shared" ca="1" si="2156"/>
        <v>106.83999999999999</v>
      </c>
      <c r="Q347" s="761">
        <f t="shared" ca="1" si="2156"/>
        <v>0</v>
      </c>
      <c r="R347" s="758">
        <f t="shared" ca="1" si="2156"/>
        <v>312</v>
      </c>
      <c r="S347" s="748">
        <f t="shared" ca="1" si="2156"/>
        <v>2817.8699999999994</v>
      </c>
      <c r="T347" s="748">
        <f ca="1">AVERAGE(T9,T35,T61,T88,T114,T140,T166,T192,T218,T244,T270,T296)</f>
        <v>9.023147678577276</v>
      </c>
      <c r="U347" s="748">
        <f t="shared" ref="U347:Y349" ca="1" si="2157">U9+U35+U61+U88+U114+U140+U166+U192+U218+U244+U270+U296</f>
        <v>99.67</v>
      </c>
      <c r="V347" s="748">
        <f t="shared" ca="1" si="2157"/>
        <v>118.60000000000001</v>
      </c>
      <c r="W347" s="761">
        <f t="shared" ca="1" si="2157"/>
        <v>0</v>
      </c>
      <c r="X347" s="783">
        <f t="shared" si="2157"/>
        <v>0</v>
      </c>
      <c r="Y347" s="784">
        <f t="shared" si="2157"/>
        <v>0</v>
      </c>
      <c r="Z347" s="784"/>
      <c r="AA347" s="784">
        <f t="shared" ref="AA347:AQ347" si="2158">AA9+AA35+AA61+AA88+AA114+AA140+AA166+AA192+AA218+AA244+AA270+AA296</f>
        <v>0</v>
      </c>
      <c r="AB347" s="784">
        <f t="shared" si="2158"/>
        <v>0</v>
      </c>
      <c r="AC347" s="784">
        <f t="shared" si="2158"/>
        <v>0</v>
      </c>
      <c r="AD347" s="785">
        <f t="shared" si="2158"/>
        <v>0</v>
      </c>
      <c r="AE347" s="783">
        <f t="shared" si="2158"/>
        <v>0</v>
      </c>
      <c r="AF347" s="784">
        <f t="shared" si="2158"/>
        <v>0</v>
      </c>
      <c r="AG347" s="784">
        <f t="shared" si="2158"/>
        <v>0</v>
      </c>
      <c r="AH347" s="784">
        <f t="shared" si="2158"/>
        <v>0</v>
      </c>
      <c r="AI347" s="784">
        <f t="shared" si="2158"/>
        <v>0</v>
      </c>
      <c r="AJ347" s="785">
        <f t="shared" si="2158"/>
        <v>0</v>
      </c>
      <c r="AK347" s="783">
        <f t="shared" si="2158"/>
        <v>0</v>
      </c>
      <c r="AL347" s="784">
        <f t="shared" si="2158"/>
        <v>0</v>
      </c>
      <c r="AM347" s="784">
        <f t="shared" si="2158"/>
        <v>0</v>
      </c>
      <c r="AN347" s="784">
        <f t="shared" si="2158"/>
        <v>0</v>
      </c>
      <c r="AO347" s="784">
        <f t="shared" si="2158"/>
        <v>0</v>
      </c>
      <c r="AP347" s="785">
        <f t="shared" si="2158"/>
        <v>0</v>
      </c>
      <c r="AQ347" s="85" t="e">
        <f t="shared" ca="1" si="2158"/>
        <v>#REF!</v>
      </c>
    </row>
    <row r="348" spans="1:43" x14ac:dyDescent="0.25">
      <c r="A348" s="67"/>
      <c r="B348" s="1073"/>
      <c r="C348" s="786" t="s">
        <v>35</v>
      </c>
      <c r="D348" s="758" t="e">
        <f t="shared" ca="1" si="2153"/>
        <v>#REF!</v>
      </c>
      <c r="E348" s="782" t="e">
        <f t="shared" ca="1" si="2153"/>
        <v>#REF!</v>
      </c>
      <c r="F348" s="746" t="e">
        <f ca="1">AVERAGE(F10,F36,F62,F89,F115,F141,F167,F193,F219,F245,F271,F297)</f>
        <v>#REF!</v>
      </c>
      <c r="G348" s="748" t="e">
        <f t="shared" ca="1" si="2154"/>
        <v>#REF!</v>
      </c>
      <c r="H348" s="748" t="e">
        <f t="shared" ca="1" si="2154"/>
        <v>#REF!</v>
      </c>
      <c r="I348" s="761" t="e">
        <f t="shared" ca="1" si="2154"/>
        <v>#REF!</v>
      </c>
      <c r="J348" s="778"/>
      <c r="K348" s="778"/>
      <c r="L348" s="758">
        <f t="shared" ca="1" si="2155"/>
        <v>312</v>
      </c>
      <c r="M348" s="748">
        <f t="shared" ca="1" si="2155"/>
        <v>1591288</v>
      </c>
      <c r="N348" s="748">
        <f ca="1">AVERAGE(N10,N36,N62,N89,N115,N141,N167,N193,N219,N245,N271,N297)</f>
        <v>5241.6478136183732</v>
      </c>
      <c r="O348" s="748">
        <f t="shared" ca="1" si="2156"/>
        <v>22416</v>
      </c>
      <c r="P348" s="748">
        <f t="shared" ca="1" si="2156"/>
        <v>148115</v>
      </c>
      <c r="Q348" s="761">
        <f t="shared" ca="1" si="2156"/>
        <v>140</v>
      </c>
      <c r="R348" s="758">
        <f t="shared" ca="1" si="2156"/>
        <v>311</v>
      </c>
      <c r="S348" s="748">
        <f t="shared" ca="1" si="2156"/>
        <v>193138</v>
      </c>
      <c r="T348" s="748">
        <f ca="1">AVERAGE(T10,T36,T62,T89,T115,T141,T167,T193,T219,T245,T271,T297)</f>
        <v>649.37240331201201</v>
      </c>
      <c r="U348" s="748">
        <f t="shared" ca="1" si="2157"/>
        <v>3024</v>
      </c>
      <c r="V348" s="748">
        <f t="shared" ca="1" si="2157"/>
        <v>20379</v>
      </c>
      <c r="W348" s="761">
        <f t="shared" ca="1" si="2157"/>
        <v>5</v>
      </c>
      <c r="X348" s="758" t="e">
        <f t="shared" ca="1" si="2157"/>
        <v>#REF!</v>
      </c>
      <c r="Y348" s="748" t="e">
        <f t="shared" ca="1" si="2157"/>
        <v>#REF!</v>
      </c>
      <c r="Z348" s="748"/>
      <c r="AA348" s="748" t="e">
        <f t="shared" ref="AA348:AQ348" ca="1" si="2159">AA10+AA36+AA62+AA89+AA115+AA141+AA167+AA193+AA219+AA245+AA271+AA297</f>
        <v>#REF!</v>
      </c>
      <c r="AB348" s="748" t="e">
        <f t="shared" ca="1" si="2159"/>
        <v>#REF!</v>
      </c>
      <c r="AC348" s="748" t="e">
        <f t="shared" ca="1" si="2159"/>
        <v>#REF!</v>
      </c>
      <c r="AD348" s="761" t="e">
        <f t="shared" ca="1" si="2159"/>
        <v>#REF!</v>
      </c>
      <c r="AE348" s="758" t="e">
        <f t="shared" ca="1" si="2159"/>
        <v>#REF!</v>
      </c>
      <c r="AF348" s="748" t="e">
        <f t="shared" ca="1" si="2159"/>
        <v>#REF!</v>
      </c>
      <c r="AG348" s="748" t="e">
        <f t="shared" ca="1" si="2159"/>
        <v>#REF!</v>
      </c>
      <c r="AH348" s="748" t="e">
        <f t="shared" ca="1" si="2159"/>
        <v>#REF!</v>
      </c>
      <c r="AI348" s="748" t="e">
        <f t="shared" ca="1" si="2159"/>
        <v>#REF!</v>
      </c>
      <c r="AJ348" s="761" t="e">
        <f t="shared" ca="1" si="2159"/>
        <v>#REF!</v>
      </c>
      <c r="AK348" s="758" t="e">
        <f t="shared" ca="1" si="2159"/>
        <v>#REF!</v>
      </c>
      <c r="AL348" s="748" t="e">
        <f t="shared" ca="1" si="2159"/>
        <v>#REF!</v>
      </c>
      <c r="AM348" s="748" t="e">
        <f t="shared" ca="1" si="2159"/>
        <v>#REF!</v>
      </c>
      <c r="AN348" s="748" t="e">
        <f t="shared" ca="1" si="2159"/>
        <v>#REF!</v>
      </c>
      <c r="AO348" s="748" t="e">
        <f t="shared" ca="1" si="2159"/>
        <v>#REF!</v>
      </c>
      <c r="AP348" s="761" t="e">
        <f t="shared" ca="1" si="2159"/>
        <v>#REF!</v>
      </c>
      <c r="AQ348" s="85" t="e">
        <f t="shared" ca="1" si="2159"/>
        <v>#REF!</v>
      </c>
    </row>
    <row r="349" spans="1:43" x14ac:dyDescent="0.25">
      <c r="B349" s="1073"/>
      <c r="C349" s="773" t="s">
        <v>45</v>
      </c>
      <c r="D349" s="758" t="e">
        <f t="shared" ca="1" si="2153"/>
        <v>#REF!</v>
      </c>
      <c r="E349" s="782" t="e">
        <f t="shared" ca="1" si="2153"/>
        <v>#REF!</v>
      </c>
      <c r="F349" s="746" t="e">
        <f ca="1">AVERAGE(F11,F37,F63,F90,F116,F142,F168,F194,F220,F246,F272,F298)</f>
        <v>#REF!</v>
      </c>
      <c r="G349" s="748" t="e">
        <f t="shared" ca="1" si="2154"/>
        <v>#REF!</v>
      </c>
      <c r="H349" s="748" t="e">
        <f t="shared" ca="1" si="2154"/>
        <v>#REF!</v>
      </c>
      <c r="I349" s="761" t="e">
        <f t="shared" ca="1" si="2154"/>
        <v>#REF!</v>
      </c>
      <c r="J349" s="778"/>
      <c r="K349" s="778"/>
      <c r="L349" s="758">
        <f t="shared" ca="1" si="2155"/>
        <v>312</v>
      </c>
      <c r="M349" s="748">
        <f t="shared" ca="1" si="2155"/>
        <v>269021</v>
      </c>
      <c r="N349" s="748">
        <f ca="1">AVERAGE(N11,N37,N63,N90,N116,N142,N168,N194,N220,N246,N272,N298)</f>
        <v>888.84148328549918</v>
      </c>
      <c r="O349" s="748">
        <f t="shared" ca="1" si="2156"/>
        <v>4647</v>
      </c>
      <c r="P349" s="748">
        <f t="shared" ca="1" si="2156"/>
        <v>26583</v>
      </c>
      <c r="Q349" s="761">
        <f t="shared" ca="1" si="2156"/>
        <v>0</v>
      </c>
      <c r="R349" s="783">
        <f t="shared" si="2156"/>
        <v>0</v>
      </c>
      <c r="S349" s="784">
        <f t="shared" si="2156"/>
        <v>0</v>
      </c>
      <c r="T349" s="784">
        <f>T11+T37+T63+T90+T116+T142+T168+T194+T220+T246+T272+T298</f>
        <v>0</v>
      </c>
      <c r="U349" s="784">
        <f t="shared" si="2157"/>
        <v>0</v>
      </c>
      <c r="V349" s="784">
        <f t="shared" si="2157"/>
        <v>0</v>
      </c>
      <c r="W349" s="785">
        <f t="shared" si="2157"/>
        <v>0</v>
      </c>
      <c r="X349" s="758">
        <f t="shared" si="2157"/>
        <v>0</v>
      </c>
      <c r="Y349" s="748">
        <f t="shared" si="2157"/>
        <v>0</v>
      </c>
      <c r="Z349" s="748"/>
      <c r="AA349" s="748">
        <f t="shared" ref="AA349:AQ349" si="2160">AA11+AA37+AA63+AA90+AA116+AA142+AA168+AA194+AA220+AA246+AA272+AA298</f>
        <v>0</v>
      </c>
      <c r="AB349" s="748">
        <f t="shared" si="2160"/>
        <v>0</v>
      </c>
      <c r="AC349" s="748">
        <f t="shared" si="2160"/>
        <v>0</v>
      </c>
      <c r="AD349" s="761">
        <f t="shared" si="2160"/>
        <v>0</v>
      </c>
      <c r="AE349" s="783">
        <f t="shared" si="2160"/>
        <v>0</v>
      </c>
      <c r="AF349" s="784">
        <f t="shared" si="2160"/>
        <v>0</v>
      </c>
      <c r="AG349" s="784">
        <f t="shared" si="2160"/>
        <v>0</v>
      </c>
      <c r="AH349" s="784">
        <f t="shared" si="2160"/>
        <v>0</v>
      </c>
      <c r="AI349" s="784">
        <f t="shared" si="2160"/>
        <v>0</v>
      </c>
      <c r="AJ349" s="785">
        <f t="shared" si="2160"/>
        <v>0</v>
      </c>
      <c r="AK349" s="783">
        <f t="shared" si="2160"/>
        <v>0</v>
      </c>
      <c r="AL349" s="784">
        <f t="shared" si="2160"/>
        <v>0</v>
      </c>
      <c r="AM349" s="784">
        <f t="shared" si="2160"/>
        <v>0</v>
      </c>
      <c r="AN349" s="784">
        <f t="shared" si="2160"/>
        <v>0</v>
      </c>
      <c r="AO349" s="784">
        <f t="shared" si="2160"/>
        <v>0</v>
      </c>
      <c r="AP349" s="785">
        <f t="shared" si="2160"/>
        <v>0</v>
      </c>
      <c r="AQ349" s="85" t="e">
        <f t="shared" ca="1" si="2160"/>
        <v>#REF!</v>
      </c>
    </row>
    <row r="350" spans="1:43" x14ac:dyDescent="0.25">
      <c r="B350" s="1073"/>
      <c r="C350" s="773"/>
      <c r="D350" s="758"/>
      <c r="E350" s="782"/>
      <c r="F350" s="746"/>
      <c r="G350" s="748"/>
      <c r="H350" s="748"/>
      <c r="I350" s="761"/>
      <c r="J350" s="778"/>
      <c r="K350" s="778"/>
      <c r="L350" s="758"/>
      <c r="M350" s="748"/>
      <c r="N350" s="748"/>
      <c r="O350" s="748"/>
      <c r="P350" s="748"/>
      <c r="Q350" s="761"/>
      <c r="R350" s="783"/>
      <c r="S350" s="784"/>
      <c r="T350" s="784"/>
      <c r="U350" s="784"/>
      <c r="V350" s="784"/>
      <c r="W350" s="785"/>
      <c r="X350" s="758"/>
      <c r="Y350" s="748"/>
      <c r="Z350" s="748"/>
      <c r="AA350" s="748"/>
      <c r="AB350" s="748"/>
      <c r="AC350" s="748"/>
      <c r="AD350" s="761"/>
      <c r="AE350" s="783"/>
      <c r="AF350" s="784"/>
      <c r="AG350" s="784"/>
      <c r="AH350" s="784"/>
      <c r="AI350" s="784"/>
      <c r="AJ350" s="785"/>
      <c r="AK350" s="783"/>
      <c r="AL350" s="784"/>
      <c r="AM350" s="784"/>
      <c r="AN350" s="784"/>
      <c r="AO350" s="784"/>
      <c r="AP350" s="785"/>
      <c r="AQ350" s="85"/>
    </row>
    <row r="351" spans="1:43" x14ac:dyDescent="0.25">
      <c r="B351" s="1073"/>
      <c r="C351" s="773" t="s">
        <v>3</v>
      </c>
      <c r="D351" s="758" t="e">
        <f ca="1">D13+D39+D65+D92+D118+D144+D170+D196+D222+D248+D274+D300</f>
        <v>#REF!</v>
      </c>
      <c r="E351" s="782" t="e">
        <f ca="1">E13+E39+E65+E92+E118+E144+E170+E196+E222+E248+E274+E300</f>
        <v>#REF!</v>
      </c>
      <c r="F351" s="746" t="e">
        <f ca="1">AVERAGE(F13,F39,F65,F92,F118,F144,F170,F196,F222,F248,F274,F300)</f>
        <v>#REF!</v>
      </c>
      <c r="G351" s="748" t="e">
        <f t="shared" ref="G351:I352" ca="1" si="2161">G13+G39+G65+G92+G118+G144+G170+G196+G222+G248+G274+G300</f>
        <v>#REF!</v>
      </c>
      <c r="H351" s="748" t="e">
        <f t="shared" ca="1" si="2161"/>
        <v>#REF!</v>
      </c>
      <c r="I351" s="761" t="e">
        <f t="shared" ca="1" si="2161"/>
        <v>#REF!</v>
      </c>
      <c r="J351" s="778"/>
      <c r="K351" s="778"/>
      <c r="L351" s="758">
        <f ca="1">L13+L39+L65+L92+L118+L144+L170+L196+L222+L248+L274+L300</f>
        <v>312</v>
      </c>
      <c r="M351" s="748">
        <f ca="1">M13+M39+M65+M92+M118+M144+M170+M196+M222+M248+M274+M300</f>
        <v>1733571.6964380734</v>
      </c>
      <c r="N351" s="748">
        <f ca="1">AVERAGE(N13,N39,N65,N92,N118,N144,N170,N196,N222,N248,N274,N300)</f>
        <v>5684.2996514557371</v>
      </c>
      <c r="O351" s="748">
        <f t="shared" ref="O351:S352" ca="1" si="2162">O13+O39+O65+O92+O118+O144+O170+O196+O222+O248+O274+O300</f>
        <v>17379.821000457971</v>
      </c>
      <c r="P351" s="748">
        <f t="shared" ca="1" si="2162"/>
        <v>180259.49508008332</v>
      </c>
      <c r="Q351" s="761">
        <f t="shared" ca="1" si="2162"/>
        <v>162</v>
      </c>
      <c r="R351" s="758">
        <f t="shared" ca="1" si="2162"/>
        <v>312</v>
      </c>
      <c r="S351" s="748">
        <f t="shared" ca="1" si="2162"/>
        <v>11023.563622444224</v>
      </c>
      <c r="T351" s="748">
        <f ca="1">AVERAGE(T13,T39,T65,T92,T118,T144,T170,T196,T222,T248,T274,T300)</f>
        <v>35.91241186753701</v>
      </c>
      <c r="U351" s="748">
        <f t="shared" ref="U351:Y352" ca="1" si="2163">U13+U39+U65+U92+U118+U144+U170+U196+U222+U248+U274+U300</f>
        <v>149.39601901366638</v>
      </c>
      <c r="V351" s="748">
        <f t="shared" ca="1" si="2163"/>
        <v>2122.4903707198305</v>
      </c>
      <c r="W351" s="761">
        <f t="shared" ca="1" si="2163"/>
        <v>30</v>
      </c>
      <c r="X351" s="758" t="e">
        <f t="shared" ca="1" si="2163"/>
        <v>#REF!</v>
      </c>
      <c r="Y351" s="748" t="e">
        <f t="shared" ca="1" si="2163"/>
        <v>#REF!</v>
      </c>
      <c r="Z351" s="748"/>
      <c r="AA351" s="748" t="e">
        <f t="shared" ref="AA351:AQ351" ca="1" si="2164">AA13+AA39+AA65+AA92+AA118+AA144+AA170+AA196+AA222+AA248+AA274+AA300</f>
        <v>#REF!</v>
      </c>
      <c r="AB351" s="748" t="e">
        <f t="shared" ca="1" si="2164"/>
        <v>#REF!</v>
      </c>
      <c r="AC351" s="748" t="e">
        <f t="shared" ca="1" si="2164"/>
        <v>#REF!</v>
      </c>
      <c r="AD351" s="761" t="e">
        <f t="shared" ca="1" si="2164"/>
        <v>#REF!</v>
      </c>
      <c r="AE351" s="758" t="e">
        <f t="shared" ca="1" si="2164"/>
        <v>#REF!</v>
      </c>
      <c r="AF351" s="748" t="e">
        <f t="shared" ca="1" si="2164"/>
        <v>#REF!</v>
      </c>
      <c r="AG351" s="748" t="e">
        <f t="shared" ca="1" si="2164"/>
        <v>#REF!</v>
      </c>
      <c r="AH351" s="748" t="e">
        <f t="shared" ca="1" si="2164"/>
        <v>#REF!</v>
      </c>
      <c r="AI351" s="748" t="e">
        <f t="shared" ca="1" si="2164"/>
        <v>#REF!</v>
      </c>
      <c r="AJ351" s="761" t="e">
        <f t="shared" ca="1" si="2164"/>
        <v>#REF!</v>
      </c>
      <c r="AK351" s="758" t="e">
        <f t="shared" ca="1" si="2164"/>
        <v>#REF!</v>
      </c>
      <c r="AL351" s="748" t="e">
        <f t="shared" ca="1" si="2164"/>
        <v>#REF!</v>
      </c>
      <c r="AM351" s="748" t="e">
        <f t="shared" ca="1" si="2164"/>
        <v>#REF!</v>
      </c>
      <c r="AN351" s="748" t="e">
        <f t="shared" ca="1" si="2164"/>
        <v>#REF!</v>
      </c>
      <c r="AO351" s="748" t="e">
        <f t="shared" ca="1" si="2164"/>
        <v>#REF!</v>
      </c>
      <c r="AP351" s="761" t="e">
        <f t="shared" ca="1" si="2164"/>
        <v>#REF!</v>
      </c>
      <c r="AQ351" s="85" t="e">
        <f t="shared" ca="1" si="2164"/>
        <v>#REF!</v>
      </c>
    </row>
    <row r="352" spans="1:43" x14ac:dyDescent="0.25">
      <c r="B352" s="1073"/>
      <c r="C352" s="773" t="s">
        <v>98</v>
      </c>
      <c r="D352" s="758" t="e">
        <f ca="1">D14+D40+D66+D93+D119+D145+D171+D197+D223+D249+D275+D301</f>
        <v>#REF!</v>
      </c>
      <c r="E352" s="782" t="e">
        <f ca="1">E14+E40+E66+E93+E119+E145+E171+E197+E223+E249+E275+E301</f>
        <v>#REF!</v>
      </c>
      <c r="F352" s="746" t="e">
        <f ca="1">AVERAGE(F14,F40,F66,F93,F119,F145,F171,F197,F223,F249,F275,F301)</f>
        <v>#REF!</v>
      </c>
      <c r="G352" s="748" t="e">
        <f t="shared" ca="1" si="2161"/>
        <v>#REF!</v>
      </c>
      <c r="H352" s="748" t="e">
        <f t="shared" ca="1" si="2161"/>
        <v>#REF!</v>
      </c>
      <c r="I352" s="761" t="e">
        <f t="shared" ca="1" si="2161"/>
        <v>#REF!</v>
      </c>
      <c r="J352" s="778"/>
      <c r="K352" s="778"/>
      <c r="L352" s="758">
        <f ca="1">L14+L40+L66+L93+L119+L145+L171+L197+L223+L249+L275+L301</f>
        <v>312</v>
      </c>
      <c r="M352" s="748">
        <f ca="1">M14+M40+M66+M93+M119+M145+M171+M197+M223+M249+M275+M301</f>
        <v>49563.01</v>
      </c>
      <c r="N352" s="748">
        <f ca="1">AVERAGE(N14,N40,N66,N93,N119,N145,N171,N197,N223,N249,N275,N301)</f>
        <v>165.62133525839849</v>
      </c>
      <c r="O352" s="748">
        <f t="shared" ca="1" si="2162"/>
        <v>419.03</v>
      </c>
      <c r="P352" s="748">
        <f t="shared" ca="1" si="2162"/>
        <v>6619.3</v>
      </c>
      <c r="Q352" s="761">
        <f t="shared" ca="1" si="2162"/>
        <v>10</v>
      </c>
      <c r="R352" s="758">
        <f t="shared" ca="1" si="2162"/>
        <v>312</v>
      </c>
      <c r="S352" s="748">
        <f t="shared" ca="1" si="2162"/>
        <v>451.29199999999997</v>
      </c>
      <c r="T352" s="748">
        <f ca="1">AVERAGE(T14,T40,T66,T93,T119,T145,T171,T197,T223,T249,T275,T301)</f>
        <v>1.5387508083431574</v>
      </c>
      <c r="U352" s="748">
        <f t="shared" ca="1" si="2163"/>
        <v>5.1310000000000002</v>
      </c>
      <c r="V352" s="748">
        <f t="shared" ca="1" si="2163"/>
        <v>166.79599999999999</v>
      </c>
      <c r="W352" s="761">
        <f t="shared" ca="1" si="2163"/>
        <v>3</v>
      </c>
      <c r="X352" s="783">
        <f t="shared" si="2163"/>
        <v>0</v>
      </c>
      <c r="Y352" s="784">
        <f t="shared" si="2163"/>
        <v>0</v>
      </c>
      <c r="Z352" s="784"/>
      <c r="AA352" s="784">
        <f t="shared" ref="AA352:AQ352" si="2165">AA14+AA40+AA66+AA93+AA119+AA145+AA171+AA197+AA223+AA249+AA275+AA301</f>
        <v>0</v>
      </c>
      <c r="AB352" s="784">
        <f t="shared" si="2165"/>
        <v>0</v>
      </c>
      <c r="AC352" s="784">
        <f t="shared" si="2165"/>
        <v>0</v>
      </c>
      <c r="AD352" s="785">
        <f t="shared" si="2165"/>
        <v>0</v>
      </c>
      <c r="AE352" s="758" t="e">
        <f t="shared" ca="1" si="2165"/>
        <v>#REF!</v>
      </c>
      <c r="AF352" s="748" t="e">
        <f t="shared" ca="1" si="2165"/>
        <v>#REF!</v>
      </c>
      <c r="AG352" s="748" t="e">
        <f t="shared" ca="1" si="2165"/>
        <v>#REF!</v>
      </c>
      <c r="AH352" s="748" t="e">
        <f t="shared" ca="1" si="2165"/>
        <v>#REF!</v>
      </c>
      <c r="AI352" s="748" t="e">
        <f t="shared" ca="1" si="2165"/>
        <v>#REF!</v>
      </c>
      <c r="AJ352" s="761" t="e">
        <f t="shared" ca="1" si="2165"/>
        <v>#REF!</v>
      </c>
      <c r="AK352" s="783">
        <f t="shared" si="2165"/>
        <v>0</v>
      </c>
      <c r="AL352" s="784">
        <f t="shared" si="2165"/>
        <v>0</v>
      </c>
      <c r="AM352" s="784">
        <f t="shared" si="2165"/>
        <v>0</v>
      </c>
      <c r="AN352" s="784">
        <f t="shared" si="2165"/>
        <v>0</v>
      </c>
      <c r="AO352" s="784">
        <f t="shared" si="2165"/>
        <v>0</v>
      </c>
      <c r="AP352" s="785">
        <f t="shared" si="2165"/>
        <v>0</v>
      </c>
      <c r="AQ352" s="85" t="e">
        <f t="shared" ca="1" si="2165"/>
        <v>#REF!</v>
      </c>
    </row>
    <row r="353" spans="1:43" x14ac:dyDescent="0.25">
      <c r="B353" s="1073"/>
      <c r="C353" s="773" t="s">
        <v>41</v>
      </c>
      <c r="D353" s="758" t="e">
        <f t="shared" ref="D353:E370" ca="1" si="2166">D15+D41+D68+D94+D120+D146+D172+D198+D224+D250+D276+D302</f>
        <v>#REF!</v>
      </c>
      <c r="E353" s="782" t="e">
        <f t="shared" ca="1" si="2166"/>
        <v>#REF!</v>
      </c>
      <c r="F353" s="746" t="e">
        <f t="shared" ref="F353:F367" ca="1" si="2167">AVERAGE(F15,F41,F68,F94,F120,F146,F172,F198,F224,F250,F276,F302)</f>
        <v>#REF!</v>
      </c>
      <c r="G353" s="748" t="e">
        <f t="shared" ref="G353:I370" ca="1" si="2168">G15+G41+G68+G94+G120+G146+G172+G198+G224+G250+G276+G302</f>
        <v>#REF!</v>
      </c>
      <c r="H353" s="748" t="e">
        <f t="shared" ca="1" si="2168"/>
        <v>#REF!</v>
      </c>
      <c r="I353" s="761" t="e">
        <f t="shared" ca="1" si="2168"/>
        <v>#REF!</v>
      </c>
      <c r="J353" s="778"/>
      <c r="K353" s="778"/>
      <c r="L353" s="758">
        <f t="shared" ref="L353:M370" ca="1" si="2169">L15+L41+L68+L94+L120+L146+L172+L198+L224+L250+L276+L302</f>
        <v>48</v>
      </c>
      <c r="M353" s="748">
        <f t="shared" ca="1" si="2169"/>
        <v>3955.4</v>
      </c>
      <c r="N353" s="748">
        <f ca="1">AVERAGE(N15,N41,N68,N94,N120,N146,N172,N198,N224,N250,N276,N302)</f>
        <v>80.289861111111108</v>
      </c>
      <c r="O353" s="748">
        <f t="shared" ref="O353:S362" ca="1" si="2170">O15+O41+O68+O94+O120+O146+O172+O198+O224+O250+O276+O302</f>
        <v>590.4</v>
      </c>
      <c r="P353" s="748">
        <f t="shared" ca="1" si="2170"/>
        <v>1419.1</v>
      </c>
      <c r="Q353" s="761">
        <f t="shared" ca="1" si="2170"/>
        <v>0</v>
      </c>
      <c r="R353" s="758">
        <f t="shared" ca="1" si="2170"/>
        <v>48</v>
      </c>
      <c r="S353" s="748">
        <f t="shared" ca="1" si="2170"/>
        <v>813.39999999999986</v>
      </c>
      <c r="T353" s="748">
        <f ca="1">AVERAGE(T15,T41,T68,T94,T120,T146,T172,T198,T224,T250,T276,T302)</f>
        <v>17.023611111111112</v>
      </c>
      <c r="U353" s="748">
        <f t="shared" ref="U353:Y362" ca="1" si="2171">U15+U41+U68+U94+U120+U146+U172+U198+U224+U250+U276+U302</f>
        <v>121.60000000000001</v>
      </c>
      <c r="V353" s="748">
        <f t="shared" ca="1" si="2171"/>
        <v>364.90000000000009</v>
      </c>
      <c r="W353" s="761">
        <f t="shared" ca="1" si="2171"/>
        <v>0</v>
      </c>
      <c r="X353" s="783">
        <f t="shared" si="2171"/>
        <v>0</v>
      </c>
      <c r="Y353" s="784">
        <f t="shared" si="2171"/>
        <v>0</v>
      </c>
      <c r="Z353" s="784"/>
      <c r="AA353" s="784">
        <f t="shared" ref="AA353:AQ353" si="2172">AA15+AA41+AA68+AA94+AA120+AA146+AA172+AA198+AA224+AA250+AA276+AA302</f>
        <v>0</v>
      </c>
      <c r="AB353" s="784">
        <f t="shared" si="2172"/>
        <v>0</v>
      </c>
      <c r="AC353" s="784">
        <f t="shared" si="2172"/>
        <v>0</v>
      </c>
      <c r="AD353" s="785">
        <f t="shared" si="2172"/>
        <v>0</v>
      </c>
      <c r="AE353" s="758" t="e">
        <f t="shared" ca="1" si="2172"/>
        <v>#REF!</v>
      </c>
      <c r="AF353" s="748" t="e">
        <f t="shared" ca="1" si="2172"/>
        <v>#REF!</v>
      </c>
      <c r="AG353" s="748" t="e">
        <f t="shared" ca="1" si="2172"/>
        <v>#REF!</v>
      </c>
      <c r="AH353" s="748" t="e">
        <f t="shared" ca="1" si="2172"/>
        <v>#REF!</v>
      </c>
      <c r="AI353" s="748" t="e">
        <f t="shared" ca="1" si="2172"/>
        <v>#REF!</v>
      </c>
      <c r="AJ353" s="761" t="e">
        <f t="shared" ca="1" si="2172"/>
        <v>#REF!</v>
      </c>
      <c r="AK353" s="783">
        <f t="shared" si="2172"/>
        <v>0</v>
      </c>
      <c r="AL353" s="784">
        <f t="shared" si="2172"/>
        <v>0</v>
      </c>
      <c r="AM353" s="784">
        <f t="shared" si="2172"/>
        <v>0</v>
      </c>
      <c r="AN353" s="784">
        <f t="shared" si="2172"/>
        <v>0</v>
      </c>
      <c r="AO353" s="784">
        <f t="shared" si="2172"/>
        <v>0</v>
      </c>
      <c r="AP353" s="785">
        <f t="shared" si="2172"/>
        <v>0</v>
      </c>
      <c r="AQ353" s="85" t="e">
        <f t="shared" ca="1" si="2172"/>
        <v>#REF!</v>
      </c>
    </row>
    <row r="354" spans="1:43" x14ac:dyDescent="0.25">
      <c r="B354" s="1073"/>
      <c r="C354" s="773" t="s">
        <v>42</v>
      </c>
      <c r="D354" s="758" t="e">
        <f t="shared" ca="1" si="2166"/>
        <v>#REF!</v>
      </c>
      <c r="E354" s="782" t="e">
        <f t="shared" ca="1" si="2166"/>
        <v>#REF!</v>
      </c>
      <c r="F354" s="746" t="e">
        <f t="shared" ca="1" si="2167"/>
        <v>#REF!</v>
      </c>
      <c r="G354" s="748" t="e">
        <f t="shared" ca="1" si="2168"/>
        <v>#REF!</v>
      </c>
      <c r="H354" s="748" t="e">
        <f t="shared" ca="1" si="2168"/>
        <v>#REF!</v>
      </c>
      <c r="I354" s="761" t="e">
        <f t="shared" ca="1" si="2168"/>
        <v>#REF!</v>
      </c>
      <c r="J354" s="778"/>
      <c r="K354" s="778"/>
      <c r="L354" s="783">
        <f t="shared" si="2169"/>
        <v>0</v>
      </c>
      <c r="M354" s="784">
        <f t="shared" si="2169"/>
        <v>0</v>
      </c>
      <c r="N354" s="784">
        <f>N16+N42+N69+N95+N121+N147+N173+N199+N225+N251+N277+N303</f>
        <v>0</v>
      </c>
      <c r="O354" s="784">
        <f t="shared" si="2170"/>
        <v>0</v>
      </c>
      <c r="P354" s="784">
        <f t="shared" si="2170"/>
        <v>0</v>
      </c>
      <c r="Q354" s="785">
        <f t="shared" si="2170"/>
        <v>0</v>
      </c>
      <c r="R354" s="783">
        <f t="shared" si="2170"/>
        <v>0</v>
      </c>
      <c r="S354" s="784">
        <f t="shared" si="2170"/>
        <v>0</v>
      </c>
      <c r="T354" s="784">
        <f>T16+T42+T69+T95+T121+T147+T173+T199+T225+T251+T277+T303</f>
        <v>0</v>
      </c>
      <c r="U354" s="784">
        <f t="shared" si="2171"/>
        <v>0</v>
      </c>
      <c r="V354" s="784">
        <f t="shared" si="2171"/>
        <v>0</v>
      </c>
      <c r="W354" s="785">
        <f t="shared" si="2171"/>
        <v>0</v>
      </c>
      <c r="X354" s="783">
        <f t="shared" si="2171"/>
        <v>0</v>
      </c>
      <c r="Y354" s="784">
        <f t="shared" si="2171"/>
        <v>0</v>
      </c>
      <c r="Z354" s="784"/>
      <c r="AA354" s="784">
        <f t="shared" ref="AA354:AQ354" si="2173">AA16+AA42+AA69+AA95+AA121+AA147+AA173+AA199+AA225+AA251+AA277+AA303</f>
        <v>0</v>
      </c>
      <c r="AB354" s="784">
        <f t="shared" si="2173"/>
        <v>0</v>
      </c>
      <c r="AC354" s="784">
        <f t="shared" si="2173"/>
        <v>0</v>
      </c>
      <c r="AD354" s="785">
        <f t="shared" si="2173"/>
        <v>0</v>
      </c>
      <c r="AE354" s="783">
        <f t="shared" si="2173"/>
        <v>0</v>
      </c>
      <c r="AF354" s="784">
        <f t="shared" si="2173"/>
        <v>0</v>
      </c>
      <c r="AG354" s="784">
        <f t="shared" si="2173"/>
        <v>0</v>
      </c>
      <c r="AH354" s="784">
        <f t="shared" si="2173"/>
        <v>0</v>
      </c>
      <c r="AI354" s="784">
        <f t="shared" si="2173"/>
        <v>0</v>
      </c>
      <c r="AJ354" s="785" t="e">
        <f t="shared" ca="1" si="2173"/>
        <v>#REF!</v>
      </c>
      <c r="AK354" s="783">
        <f t="shared" si="2173"/>
        <v>0</v>
      </c>
      <c r="AL354" s="784">
        <f t="shared" si="2173"/>
        <v>0</v>
      </c>
      <c r="AM354" s="784">
        <f t="shared" si="2173"/>
        <v>0</v>
      </c>
      <c r="AN354" s="784">
        <f t="shared" si="2173"/>
        <v>0</v>
      </c>
      <c r="AO354" s="784">
        <f t="shared" si="2173"/>
        <v>0</v>
      </c>
      <c r="AP354" s="785">
        <f t="shared" si="2173"/>
        <v>0</v>
      </c>
      <c r="AQ354" s="85" t="e">
        <f t="shared" ca="1" si="2173"/>
        <v>#REF!</v>
      </c>
    </row>
    <row r="355" spans="1:43" x14ac:dyDescent="0.25">
      <c r="B355" s="1073"/>
      <c r="C355" s="773" t="s">
        <v>43</v>
      </c>
      <c r="D355" s="758" t="e">
        <f t="shared" ca="1" si="2166"/>
        <v>#REF!</v>
      </c>
      <c r="E355" s="782" t="e">
        <f t="shared" ca="1" si="2166"/>
        <v>#REF!</v>
      </c>
      <c r="F355" s="746" t="e">
        <f t="shared" ca="1" si="2167"/>
        <v>#REF!</v>
      </c>
      <c r="G355" s="748" t="e">
        <f t="shared" ca="1" si="2168"/>
        <v>#REF!</v>
      </c>
      <c r="H355" s="748" t="e">
        <f t="shared" ca="1" si="2168"/>
        <v>#REF!</v>
      </c>
      <c r="I355" s="761" t="e">
        <f t="shared" ca="1" si="2168"/>
        <v>#REF!</v>
      </c>
      <c r="J355" s="778"/>
      <c r="K355" s="778"/>
      <c r="L355" s="783">
        <f t="shared" si="2169"/>
        <v>0</v>
      </c>
      <c r="M355" s="784">
        <f t="shared" si="2169"/>
        <v>0</v>
      </c>
      <c r="N355" s="784">
        <f>N17+N43+N70+N96+N122+N148+N174+N200+N226+N252+N278+N304</f>
        <v>0</v>
      </c>
      <c r="O355" s="784">
        <f t="shared" si="2170"/>
        <v>0</v>
      </c>
      <c r="P355" s="784">
        <f t="shared" si="2170"/>
        <v>0</v>
      </c>
      <c r="Q355" s="785">
        <f t="shared" si="2170"/>
        <v>0</v>
      </c>
      <c r="R355" s="783">
        <f t="shared" si="2170"/>
        <v>0</v>
      </c>
      <c r="S355" s="784">
        <f t="shared" si="2170"/>
        <v>0</v>
      </c>
      <c r="T355" s="784">
        <f>T17+T43+T70+T96+T122+T148+T174+T200+T226+T252+T278+T304</f>
        <v>0</v>
      </c>
      <c r="U355" s="784">
        <f t="shared" si="2171"/>
        <v>0</v>
      </c>
      <c r="V355" s="784">
        <f t="shared" si="2171"/>
        <v>0</v>
      </c>
      <c r="W355" s="785">
        <f t="shared" si="2171"/>
        <v>0</v>
      </c>
      <c r="X355" s="783">
        <f t="shared" si="2171"/>
        <v>0</v>
      </c>
      <c r="Y355" s="784">
        <f t="shared" si="2171"/>
        <v>0</v>
      </c>
      <c r="Z355" s="784"/>
      <c r="AA355" s="784">
        <f t="shared" ref="AA355:AQ355" si="2174">AA17+AA43+AA70+AA96+AA122+AA148+AA174+AA200+AA226+AA252+AA278+AA304</f>
        <v>0</v>
      </c>
      <c r="AB355" s="784">
        <f t="shared" si="2174"/>
        <v>0</v>
      </c>
      <c r="AC355" s="784">
        <f t="shared" si="2174"/>
        <v>0</v>
      </c>
      <c r="AD355" s="785">
        <f t="shared" si="2174"/>
        <v>0</v>
      </c>
      <c r="AE355" s="783">
        <f t="shared" si="2174"/>
        <v>0</v>
      </c>
      <c r="AF355" s="784">
        <f t="shared" si="2174"/>
        <v>0</v>
      </c>
      <c r="AG355" s="784">
        <f t="shared" si="2174"/>
        <v>0</v>
      </c>
      <c r="AH355" s="784">
        <f t="shared" si="2174"/>
        <v>0</v>
      </c>
      <c r="AI355" s="784">
        <f t="shared" si="2174"/>
        <v>0</v>
      </c>
      <c r="AJ355" s="785" t="e">
        <f t="shared" ca="1" si="2174"/>
        <v>#REF!</v>
      </c>
      <c r="AK355" s="783">
        <f t="shared" si="2174"/>
        <v>0</v>
      </c>
      <c r="AL355" s="784">
        <f t="shared" si="2174"/>
        <v>0</v>
      </c>
      <c r="AM355" s="784">
        <f t="shared" si="2174"/>
        <v>0</v>
      </c>
      <c r="AN355" s="784">
        <f t="shared" si="2174"/>
        <v>0</v>
      </c>
      <c r="AO355" s="784">
        <f t="shared" si="2174"/>
        <v>0</v>
      </c>
      <c r="AP355" s="785">
        <f t="shared" si="2174"/>
        <v>0</v>
      </c>
      <c r="AQ355" s="85" t="e">
        <f t="shared" ca="1" si="2174"/>
        <v>#REF!</v>
      </c>
    </row>
    <row r="356" spans="1:43" x14ac:dyDescent="0.25">
      <c r="B356" s="1073"/>
      <c r="C356" s="773" t="s">
        <v>44</v>
      </c>
      <c r="D356" s="758" t="e">
        <f t="shared" ca="1" si="2166"/>
        <v>#REF!</v>
      </c>
      <c r="E356" s="782" t="e">
        <f t="shared" ca="1" si="2166"/>
        <v>#REF!</v>
      </c>
      <c r="F356" s="746" t="e">
        <f t="shared" ca="1" si="2167"/>
        <v>#REF!</v>
      </c>
      <c r="G356" s="748" t="e">
        <f t="shared" ca="1" si="2168"/>
        <v>#REF!</v>
      </c>
      <c r="H356" s="748" t="e">
        <f t="shared" ca="1" si="2168"/>
        <v>#REF!</v>
      </c>
      <c r="I356" s="761" t="e">
        <f t="shared" ca="1" si="2168"/>
        <v>#REF!</v>
      </c>
      <c r="J356" s="778"/>
      <c r="K356" s="778"/>
      <c r="L356" s="783">
        <f t="shared" si="2169"/>
        <v>0</v>
      </c>
      <c r="M356" s="784">
        <f t="shared" si="2169"/>
        <v>0</v>
      </c>
      <c r="N356" s="784">
        <f>N18+N44+N71+N97+N123+N149+N175+N201+N227+N253+N279+N305</f>
        <v>0</v>
      </c>
      <c r="O356" s="784">
        <f t="shared" si="2170"/>
        <v>0</v>
      </c>
      <c r="P356" s="784">
        <f t="shared" si="2170"/>
        <v>0</v>
      </c>
      <c r="Q356" s="785">
        <f t="shared" si="2170"/>
        <v>0</v>
      </c>
      <c r="R356" s="783">
        <f t="shared" si="2170"/>
        <v>0</v>
      </c>
      <c r="S356" s="784">
        <f t="shared" si="2170"/>
        <v>0</v>
      </c>
      <c r="T356" s="784">
        <f>T18+T44+T71+T97+T123+T149+T175+T201+T227+T253+T279+T305</f>
        <v>0</v>
      </c>
      <c r="U356" s="784">
        <f t="shared" si="2171"/>
        <v>0</v>
      </c>
      <c r="V356" s="784">
        <f t="shared" si="2171"/>
        <v>0</v>
      </c>
      <c r="W356" s="785">
        <f t="shared" si="2171"/>
        <v>0</v>
      </c>
      <c r="X356" s="783">
        <f t="shared" si="2171"/>
        <v>0</v>
      </c>
      <c r="Y356" s="784">
        <f t="shared" si="2171"/>
        <v>0</v>
      </c>
      <c r="Z356" s="784"/>
      <c r="AA356" s="784">
        <f t="shared" ref="AA356:AQ356" si="2175">AA18+AA44+AA71+AA97+AA123+AA149+AA175+AA201+AA227+AA253+AA279+AA305</f>
        <v>0</v>
      </c>
      <c r="AB356" s="784">
        <f t="shared" si="2175"/>
        <v>0</v>
      </c>
      <c r="AC356" s="784">
        <f t="shared" si="2175"/>
        <v>0</v>
      </c>
      <c r="AD356" s="785">
        <f t="shared" si="2175"/>
        <v>0</v>
      </c>
      <c r="AE356" s="783">
        <f t="shared" si="2175"/>
        <v>0</v>
      </c>
      <c r="AF356" s="784">
        <f t="shared" si="2175"/>
        <v>0</v>
      </c>
      <c r="AG356" s="784">
        <f t="shared" si="2175"/>
        <v>0</v>
      </c>
      <c r="AH356" s="784">
        <f t="shared" si="2175"/>
        <v>0</v>
      </c>
      <c r="AI356" s="784">
        <f t="shared" si="2175"/>
        <v>0</v>
      </c>
      <c r="AJ356" s="785" t="e">
        <f t="shared" ca="1" si="2175"/>
        <v>#REF!</v>
      </c>
      <c r="AK356" s="783">
        <f t="shared" si="2175"/>
        <v>0</v>
      </c>
      <c r="AL356" s="784">
        <f t="shared" si="2175"/>
        <v>0</v>
      </c>
      <c r="AM356" s="784">
        <f t="shared" si="2175"/>
        <v>0</v>
      </c>
      <c r="AN356" s="784">
        <f t="shared" si="2175"/>
        <v>0</v>
      </c>
      <c r="AO356" s="784">
        <f t="shared" si="2175"/>
        <v>0</v>
      </c>
      <c r="AP356" s="785">
        <f t="shared" si="2175"/>
        <v>0</v>
      </c>
      <c r="AQ356" s="85" t="e">
        <f t="shared" ca="1" si="2175"/>
        <v>#REF!</v>
      </c>
    </row>
    <row r="357" spans="1:43" x14ac:dyDescent="0.25">
      <c r="B357" s="1073"/>
      <c r="C357" s="773" t="s">
        <v>69</v>
      </c>
      <c r="D357" s="758" t="e">
        <f t="shared" ca="1" si="2166"/>
        <v>#REF!</v>
      </c>
      <c r="E357" s="782" t="e">
        <f t="shared" ca="1" si="2166"/>
        <v>#REF!</v>
      </c>
      <c r="F357" s="746" t="e">
        <f t="shared" ca="1" si="2167"/>
        <v>#REF!</v>
      </c>
      <c r="G357" s="748" t="e">
        <f t="shared" ca="1" si="2168"/>
        <v>#REF!</v>
      </c>
      <c r="H357" s="748" t="e">
        <f t="shared" ca="1" si="2168"/>
        <v>#REF!</v>
      </c>
      <c r="I357" s="761" t="e">
        <f t="shared" ca="1" si="2168"/>
        <v>#REF!</v>
      </c>
      <c r="J357" s="778"/>
      <c r="K357" s="778"/>
      <c r="L357" s="783">
        <f t="shared" si="2169"/>
        <v>0</v>
      </c>
      <c r="M357" s="784">
        <f t="shared" si="2169"/>
        <v>0</v>
      </c>
      <c r="N357" s="784">
        <f>N19+N45+N72+N98+N124+N150+N176+N202+N228+N254+N280+N306</f>
        <v>0</v>
      </c>
      <c r="O357" s="784">
        <f t="shared" si="2170"/>
        <v>0</v>
      </c>
      <c r="P357" s="784">
        <f t="shared" si="2170"/>
        <v>0</v>
      </c>
      <c r="Q357" s="785">
        <f t="shared" si="2170"/>
        <v>0</v>
      </c>
      <c r="R357" s="783">
        <f t="shared" si="2170"/>
        <v>0</v>
      </c>
      <c r="S357" s="784">
        <f t="shared" si="2170"/>
        <v>0</v>
      </c>
      <c r="T357" s="784">
        <f>T19+T45+T72+T98+T124+T150+T176+T202+T228+T254+T280+T306</f>
        <v>0</v>
      </c>
      <c r="U357" s="784">
        <f t="shared" si="2171"/>
        <v>0</v>
      </c>
      <c r="V357" s="784">
        <f t="shared" si="2171"/>
        <v>0</v>
      </c>
      <c r="W357" s="785">
        <f t="shared" si="2171"/>
        <v>0</v>
      </c>
      <c r="X357" s="783">
        <f t="shared" si="2171"/>
        <v>0</v>
      </c>
      <c r="Y357" s="784">
        <f t="shared" si="2171"/>
        <v>0</v>
      </c>
      <c r="Z357" s="784"/>
      <c r="AA357" s="784">
        <f t="shared" ref="AA357:AQ357" si="2176">AA19+AA45+AA72+AA98+AA124+AA150+AA176+AA202+AA228+AA254+AA280+AA306</f>
        <v>0</v>
      </c>
      <c r="AB357" s="784">
        <f t="shared" si="2176"/>
        <v>0</v>
      </c>
      <c r="AC357" s="784">
        <f t="shared" si="2176"/>
        <v>0</v>
      </c>
      <c r="AD357" s="785">
        <f t="shared" si="2176"/>
        <v>0</v>
      </c>
      <c r="AE357" s="783" t="e">
        <f t="shared" ca="1" si="2176"/>
        <v>#REF!</v>
      </c>
      <c r="AF357" s="784" t="e">
        <f t="shared" ca="1" si="2176"/>
        <v>#REF!</v>
      </c>
      <c r="AG357" s="784" t="e">
        <f t="shared" ca="1" si="2176"/>
        <v>#REF!</v>
      </c>
      <c r="AH357" s="784" t="e">
        <f t="shared" ca="1" si="2176"/>
        <v>#REF!</v>
      </c>
      <c r="AI357" s="784" t="e">
        <f t="shared" ca="1" si="2176"/>
        <v>#REF!</v>
      </c>
      <c r="AJ357" s="785" t="e">
        <f t="shared" ca="1" si="2176"/>
        <v>#REF!</v>
      </c>
      <c r="AK357" s="758" t="e">
        <f t="shared" ca="1" si="2176"/>
        <v>#REF!</v>
      </c>
      <c r="AL357" s="748" t="e">
        <f t="shared" ca="1" si="2176"/>
        <v>#REF!</v>
      </c>
      <c r="AM357" s="748" t="e">
        <f t="shared" ca="1" si="2176"/>
        <v>#REF!</v>
      </c>
      <c r="AN357" s="748" t="e">
        <f t="shared" ca="1" si="2176"/>
        <v>#REF!</v>
      </c>
      <c r="AO357" s="748" t="e">
        <f t="shared" ca="1" si="2176"/>
        <v>#REF!</v>
      </c>
      <c r="AP357" s="761" t="e">
        <f t="shared" ca="1" si="2176"/>
        <v>#REF!</v>
      </c>
      <c r="AQ357" s="85" t="e">
        <f t="shared" ca="1" si="2176"/>
        <v>#REF!</v>
      </c>
    </row>
    <row r="358" spans="1:43" x14ac:dyDescent="0.25">
      <c r="B358" s="1073"/>
      <c r="C358" s="773" t="s">
        <v>26</v>
      </c>
      <c r="D358" s="758" t="e">
        <f t="shared" ca="1" si="2166"/>
        <v>#REF!</v>
      </c>
      <c r="E358" s="782" t="e">
        <f t="shared" ca="1" si="2166"/>
        <v>#REF!</v>
      </c>
      <c r="F358" s="746" t="e">
        <f t="shared" ca="1" si="2167"/>
        <v>#REF!</v>
      </c>
      <c r="G358" s="748" t="e">
        <f t="shared" ca="1" si="2168"/>
        <v>#REF!</v>
      </c>
      <c r="H358" s="748" t="e">
        <f t="shared" ca="1" si="2168"/>
        <v>#REF!</v>
      </c>
      <c r="I358" s="761" t="e">
        <f t="shared" ca="1" si="2168"/>
        <v>#REF!</v>
      </c>
      <c r="J358" s="778"/>
      <c r="K358" s="778"/>
      <c r="L358" s="758">
        <f t="shared" ca="1" si="2169"/>
        <v>48</v>
      </c>
      <c r="M358" s="748">
        <f t="shared" ca="1" si="2169"/>
        <v>2527</v>
      </c>
      <c r="N358" s="748">
        <f t="shared" ref="N358:N370" ca="1" si="2177">AVERAGE(N20,N46,N73,N99,N125,N151,N177,N203,N229,N255,N281,N307)</f>
        <v>49.960555555555551</v>
      </c>
      <c r="O358" s="748">
        <f t="shared" ca="1" si="2170"/>
        <v>278.7</v>
      </c>
      <c r="P358" s="748">
        <f t="shared" ca="1" si="2170"/>
        <v>919</v>
      </c>
      <c r="Q358" s="761">
        <f t="shared" ca="1" si="2170"/>
        <v>21</v>
      </c>
      <c r="R358" s="758">
        <f t="shared" ca="1" si="2170"/>
        <v>48</v>
      </c>
      <c r="S358" s="748">
        <f t="shared" ca="1" si="2170"/>
        <v>58.54</v>
      </c>
      <c r="T358" s="748">
        <f t="shared" ref="T358:T370" ca="1" si="2178">AVERAGE(T20,T46,T73,T99,T125,T151,T177,T203,T229,T255,T281,T307)</f>
        <v>1.1973888888888891</v>
      </c>
      <c r="U358" s="748">
        <f t="shared" ca="1" si="2171"/>
        <v>8.65</v>
      </c>
      <c r="V358" s="748">
        <f t="shared" ca="1" si="2171"/>
        <v>25.580000000000002</v>
      </c>
      <c r="W358" s="761">
        <f t="shared" ca="1" si="2171"/>
        <v>1</v>
      </c>
      <c r="X358" s="783">
        <f t="shared" si="2171"/>
        <v>0</v>
      </c>
      <c r="Y358" s="784">
        <f t="shared" si="2171"/>
        <v>0</v>
      </c>
      <c r="Z358" s="784"/>
      <c r="AA358" s="784">
        <f t="shared" ref="AA358:AQ358" si="2179">AA20+AA46+AA73+AA99+AA125+AA151+AA177+AA203+AA229+AA255+AA281+AA307</f>
        <v>0</v>
      </c>
      <c r="AB358" s="784">
        <f t="shared" si="2179"/>
        <v>0</v>
      </c>
      <c r="AC358" s="784">
        <f t="shared" si="2179"/>
        <v>0</v>
      </c>
      <c r="AD358" s="785">
        <f t="shared" si="2179"/>
        <v>0</v>
      </c>
      <c r="AE358" s="783">
        <f t="shared" si="2179"/>
        <v>0</v>
      </c>
      <c r="AF358" s="784">
        <f t="shared" si="2179"/>
        <v>0</v>
      </c>
      <c r="AG358" s="784">
        <f t="shared" si="2179"/>
        <v>0</v>
      </c>
      <c r="AH358" s="784">
        <f t="shared" si="2179"/>
        <v>0</v>
      </c>
      <c r="AI358" s="784">
        <f t="shared" si="2179"/>
        <v>0</v>
      </c>
      <c r="AJ358" s="785">
        <f t="shared" si="2179"/>
        <v>0</v>
      </c>
      <c r="AK358" s="783">
        <f t="shared" si="2179"/>
        <v>0</v>
      </c>
      <c r="AL358" s="784">
        <f t="shared" si="2179"/>
        <v>0</v>
      </c>
      <c r="AM358" s="784">
        <f t="shared" si="2179"/>
        <v>0</v>
      </c>
      <c r="AN358" s="784">
        <f t="shared" si="2179"/>
        <v>0</v>
      </c>
      <c r="AO358" s="784">
        <f t="shared" si="2179"/>
        <v>0</v>
      </c>
      <c r="AP358" s="785">
        <f t="shared" si="2179"/>
        <v>0</v>
      </c>
      <c r="AQ358" s="85" t="e">
        <f t="shared" ca="1" si="2179"/>
        <v>#REF!</v>
      </c>
    </row>
    <row r="359" spans="1:43" x14ac:dyDescent="0.25">
      <c r="B359" s="1073"/>
      <c r="C359" s="773" t="s">
        <v>64</v>
      </c>
      <c r="D359" s="758" t="e">
        <f t="shared" ca="1" si="2166"/>
        <v>#REF!</v>
      </c>
      <c r="E359" s="782" t="e">
        <f t="shared" ca="1" si="2166"/>
        <v>#REF!</v>
      </c>
      <c r="F359" s="746" t="e">
        <f t="shared" ca="1" si="2167"/>
        <v>#REF!</v>
      </c>
      <c r="G359" s="748" t="e">
        <f t="shared" ca="1" si="2168"/>
        <v>#REF!</v>
      </c>
      <c r="H359" s="748" t="e">
        <f t="shared" ca="1" si="2168"/>
        <v>#REF!</v>
      </c>
      <c r="I359" s="761" t="e">
        <f t="shared" ca="1" si="2168"/>
        <v>#REF!</v>
      </c>
      <c r="J359" s="778"/>
      <c r="K359" s="778"/>
      <c r="L359" s="758">
        <f t="shared" ca="1" si="2169"/>
        <v>38</v>
      </c>
      <c r="M359" s="748">
        <f t="shared" ca="1" si="2169"/>
        <v>14.298157908999999</v>
      </c>
      <c r="N359" s="748">
        <f t="shared" ca="1" si="2177"/>
        <v>0.28426509532638888</v>
      </c>
      <c r="O359" s="748">
        <f t="shared" ca="1" si="2170"/>
        <v>1.5090000000000003</v>
      </c>
      <c r="P359" s="748">
        <f t="shared" ca="1" si="2170"/>
        <v>6.9946579090000016</v>
      </c>
      <c r="Q359" s="761">
        <f t="shared" ca="1" si="2170"/>
        <v>0</v>
      </c>
      <c r="R359" s="758">
        <f t="shared" ca="1" si="2170"/>
        <v>38</v>
      </c>
      <c r="S359" s="748">
        <f t="shared" ca="1" si="2170"/>
        <v>2.8484000000000003</v>
      </c>
      <c r="T359" s="748">
        <f t="shared" ca="1" si="2178"/>
        <v>5.5639999999999995E-2</v>
      </c>
      <c r="U359" s="748">
        <f t="shared" ca="1" si="2171"/>
        <v>0.59889999999999999</v>
      </c>
      <c r="V359" s="748">
        <f t="shared" ca="1" si="2171"/>
        <v>0.72000000000000008</v>
      </c>
      <c r="W359" s="761">
        <f t="shared" ca="1" si="2171"/>
        <v>0</v>
      </c>
      <c r="X359" s="783">
        <f t="shared" si="2171"/>
        <v>0</v>
      </c>
      <c r="Y359" s="784">
        <f t="shared" si="2171"/>
        <v>0</v>
      </c>
      <c r="Z359" s="784"/>
      <c r="AA359" s="784">
        <f t="shared" ref="AA359:AQ359" si="2180">AA21+AA47+AA74+AA100+AA126+AA152+AA178+AA204+AA230+AA256+AA282+AA308</f>
        <v>0</v>
      </c>
      <c r="AB359" s="784">
        <f t="shared" si="2180"/>
        <v>0</v>
      </c>
      <c r="AC359" s="784">
        <f t="shared" si="2180"/>
        <v>0</v>
      </c>
      <c r="AD359" s="785">
        <f t="shared" si="2180"/>
        <v>0</v>
      </c>
      <c r="AE359" s="783">
        <f t="shared" si="2180"/>
        <v>0</v>
      </c>
      <c r="AF359" s="784">
        <f t="shared" si="2180"/>
        <v>0</v>
      </c>
      <c r="AG359" s="784">
        <f t="shared" si="2180"/>
        <v>0</v>
      </c>
      <c r="AH359" s="784">
        <f t="shared" si="2180"/>
        <v>0</v>
      </c>
      <c r="AI359" s="784">
        <f t="shared" si="2180"/>
        <v>0</v>
      </c>
      <c r="AJ359" s="785">
        <f t="shared" si="2180"/>
        <v>0</v>
      </c>
      <c r="AK359" s="783">
        <f t="shared" si="2180"/>
        <v>0</v>
      </c>
      <c r="AL359" s="784">
        <f t="shared" si="2180"/>
        <v>0</v>
      </c>
      <c r="AM359" s="784">
        <f t="shared" si="2180"/>
        <v>0</v>
      </c>
      <c r="AN359" s="784">
        <f t="shared" si="2180"/>
        <v>0</v>
      </c>
      <c r="AO359" s="784">
        <f t="shared" si="2180"/>
        <v>0</v>
      </c>
      <c r="AP359" s="785">
        <f t="shared" si="2180"/>
        <v>0</v>
      </c>
      <c r="AQ359" s="85" t="e">
        <f t="shared" ca="1" si="2180"/>
        <v>#REF!</v>
      </c>
    </row>
    <row r="360" spans="1:43" x14ac:dyDescent="0.25">
      <c r="B360" s="1073"/>
      <c r="C360" s="773" t="s">
        <v>65</v>
      </c>
      <c r="D360" s="758" t="e">
        <f t="shared" ca="1" si="2166"/>
        <v>#REF!</v>
      </c>
      <c r="E360" s="782" t="e">
        <f t="shared" ca="1" si="2166"/>
        <v>#REF!</v>
      </c>
      <c r="F360" s="746" t="e">
        <f t="shared" ca="1" si="2167"/>
        <v>#REF!</v>
      </c>
      <c r="G360" s="748" t="e">
        <f t="shared" ca="1" si="2168"/>
        <v>#REF!</v>
      </c>
      <c r="H360" s="748" t="e">
        <f t="shared" ca="1" si="2168"/>
        <v>#REF!</v>
      </c>
      <c r="I360" s="761" t="e">
        <f t="shared" ca="1" si="2168"/>
        <v>#REF!</v>
      </c>
      <c r="J360" s="778"/>
      <c r="K360" s="778"/>
      <c r="L360" s="758">
        <f t="shared" ca="1" si="2169"/>
        <v>298</v>
      </c>
      <c r="M360" s="748">
        <f t="shared" ca="1" si="2169"/>
        <v>3.4000000000000008</v>
      </c>
      <c r="N360" s="748">
        <f t="shared" ca="1" si="2177"/>
        <v>1.135398661576823E-2</v>
      </c>
      <c r="O360" s="748">
        <f t="shared" ca="1" si="2170"/>
        <v>0.11999999999999998</v>
      </c>
      <c r="P360" s="748">
        <f t="shared" ca="1" si="2170"/>
        <v>0.50000000000000011</v>
      </c>
      <c r="Q360" s="761">
        <f t="shared" ca="1" si="2170"/>
        <v>0</v>
      </c>
      <c r="R360" s="758">
        <f t="shared" ca="1" si="2170"/>
        <v>302</v>
      </c>
      <c r="S360" s="748">
        <f t="shared" ca="1" si="2170"/>
        <v>3.1900000000000013</v>
      </c>
      <c r="T360" s="748">
        <f t="shared" ca="1" si="2178"/>
        <v>1.1213235992402662E-2</v>
      </c>
      <c r="U360" s="748">
        <f t="shared" ca="1" si="2171"/>
        <v>0.11999999999999998</v>
      </c>
      <c r="V360" s="748">
        <f t="shared" ca="1" si="2171"/>
        <v>0.26</v>
      </c>
      <c r="W360" s="761">
        <f t="shared" ca="1" si="2171"/>
        <v>1</v>
      </c>
      <c r="X360" s="783">
        <f t="shared" si="2171"/>
        <v>0</v>
      </c>
      <c r="Y360" s="784">
        <f t="shared" si="2171"/>
        <v>0</v>
      </c>
      <c r="Z360" s="784"/>
      <c r="AA360" s="784">
        <f t="shared" ref="AA360:AQ360" si="2181">AA22+AA48+AA75+AA101+AA127+AA153+AA179+AA205+AA231+AA257+AA283+AA309</f>
        <v>0</v>
      </c>
      <c r="AB360" s="784">
        <f t="shared" si="2181"/>
        <v>0</v>
      </c>
      <c r="AC360" s="784">
        <f t="shared" si="2181"/>
        <v>0</v>
      </c>
      <c r="AD360" s="785">
        <f t="shared" si="2181"/>
        <v>0</v>
      </c>
      <c r="AE360" s="783">
        <f t="shared" si="2181"/>
        <v>0</v>
      </c>
      <c r="AF360" s="784">
        <f t="shared" si="2181"/>
        <v>0</v>
      </c>
      <c r="AG360" s="784">
        <f t="shared" si="2181"/>
        <v>0</v>
      </c>
      <c r="AH360" s="784">
        <f t="shared" si="2181"/>
        <v>0</v>
      </c>
      <c r="AI360" s="784">
        <f t="shared" si="2181"/>
        <v>0</v>
      </c>
      <c r="AJ360" s="785">
        <f t="shared" si="2181"/>
        <v>0</v>
      </c>
      <c r="AK360" s="783">
        <f t="shared" si="2181"/>
        <v>0</v>
      </c>
      <c r="AL360" s="784">
        <f t="shared" si="2181"/>
        <v>0</v>
      </c>
      <c r="AM360" s="784">
        <f t="shared" si="2181"/>
        <v>0</v>
      </c>
      <c r="AN360" s="784">
        <f t="shared" si="2181"/>
        <v>0</v>
      </c>
      <c r="AO360" s="784">
        <f t="shared" si="2181"/>
        <v>0</v>
      </c>
      <c r="AP360" s="785">
        <f t="shared" si="2181"/>
        <v>0</v>
      </c>
      <c r="AQ360" s="85" t="e">
        <f t="shared" ca="1" si="2181"/>
        <v>#REF!</v>
      </c>
    </row>
    <row r="361" spans="1:43" x14ac:dyDescent="0.25">
      <c r="B361" s="1073"/>
      <c r="C361" s="773" t="s">
        <v>24</v>
      </c>
      <c r="D361" s="758" t="e">
        <f t="shared" ca="1" si="2166"/>
        <v>#REF!</v>
      </c>
      <c r="E361" s="782" t="e">
        <f t="shared" ca="1" si="2166"/>
        <v>#REF!</v>
      </c>
      <c r="F361" s="746" t="e">
        <f t="shared" ca="1" si="2167"/>
        <v>#REF!</v>
      </c>
      <c r="G361" s="748" t="e">
        <f t="shared" ca="1" si="2168"/>
        <v>#REF!</v>
      </c>
      <c r="H361" s="748" t="e">
        <f t="shared" ca="1" si="2168"/>
        <v>#REF!</v>
      </c>
      <c r="I361" s="761" t="e">
        <f t="shared" ca="1" si="2168"/>
        <v>#REF!</v>
      </c>
      <c r="J361" s="778"/>
      <c r="K361" s="778"/>
      <c r="L361" s="758">
        <f t="shared" ca="1" si="2169"/>
        <v>47</v>
      </c>
      <c r="M361" s="748">
        <f t="shared" ca="1" si="2169"/>
        <v>32.974665248999997</v>
      </c>
      <c r="N361" s="748">
        <f t="shared" ca="1" si="2177"/>
        <v>0.63425926518194442</v>
      </c>
      <c r="O361" s="748">
        <f t="shared" ca="1" si="2170"/>
        <v>4.0332641539999994</v>
      </c>
      <c r="P361" s="748">
        <f t="shared" ca="1" si="2170"/>
        <v>11.81028987</v>
      </c>
      <c r="Q361" s="761">
        <f t="shared" ca="1" si="2170"/>
        <v>1</v>
      </c>
      <c r="R361" s="758">
        <f t="shared" ca="1" si="2170"/>
        <v>48</v>
      </c>
      <c r="S361" s="748">
        <f t="shared" ca="1" si="2170"/>
        <v>3.2727999999999997</v>
      </c>
      <c r="T361" s="748">
        <f t="shared" ca="1" si="2178"/>
        <v>5.8636250000000008E-2</v>
      </c>
      <c r="U361" s="748">
        <f t="shared" ca="1" si="2171"/>
        <v>0.49520000000000008</v>
      </c>
      <c r="V361" s="748">
        <f t="shared" ca="1" si="2171"/>
        <v>0.92220000000000013</v>
      </c>
      <c r="W361" s="761">
        <f t="shared" ca="1" si="2171"/>
        <v>0</v>
      </c>
      <c r="X361" s="783">
        <f t="shared" si="2171"/>
        <v>0</v>
      </c>
      <c r="Y361" s="784">
        <f t="shared" si="2171"/>
        <v>0</v>
      </c>
      <c r="Z361" s="784"/>
      <c r="AA361" s="784">
        <f t="shared" ref="AA361:AQ361" si="2182">AA23+AA49+AA76+AA102+AA128+AA154+AA180+AA206+AA232+AA258+AA284+AA310</f>
        <v>0</v>
      </c>
      <c r="AB361" s="784">
        <f t="shared" si="2182"/>
        <v>0</v>
      </c>
      <c r="AC361" s="784">
        <f t="shared" si="2182"/>
        <v>0</v>
      </c>
      <c r="AD361" s="785">
        <f t="shared" si="2182"/>
        <v>0</v>
      </c>
      <c r="AE361" s="783">
        <f t="shared" si="2182"/>
        <v>0</v>
      </c>
      <c r="AF361" s="784">
        <f t="shared" si="2182"/>
        <v>0</v>
      </c>
      <c r="AG361" s="784">
        <f t="shared" si="2182"/>
        <v>0</v>
      </c>
      <c r="AH361" s="784">
        <f t="shared" si="2182"/>
        <v>0</v>
      </c>
      <c r="AI361" s="784">
        <f t="shared" si="2182"/>
        <v>0</v>
      </c>
      <c r="AJ361" s="785">
        <f t="shared" si="2182"/>
        <v>0</v>
      </c>
      <c r="AK361" s="783">
        <f t="shared" si="2182"/>
        <v>0</v>
      </c>
      <c r="AL361" s="784">
        <f t="shared" si="2182"/>
        <v>0</v>
      </c>
      <c r="AM361" s="784">
        <f t="shared" si="2182"/>
        <v>0</v>
      </c>
      <c r="AN361" s="784">
        <f t="shared" si="2182"/>
        <v>0</v>
      </c>
      <c r="AO361" s="784">
        <f t="shared" si="2182"/>
        <v>0</v>
      </c>
      <c r="AP361" s="785">
        <f t="shared" si="2182"/>
        <v>0</v>
      </c>
      <c r="AQ361" s="85" t="e">
        <f t="shared" ca="1" si="2182"/>
        <v>#REF!</v>
      </c>
    </row>
    <row r="362" spans="1:43" x14ac:dyDescent="0.25">
      <c r="B362" s="1073"/>
      <c r="C362" s="773" t="s">
        <v>20</v>
      </c>
      <c r="D362" s="758" t="e">
        <f t="shared" ca="1" si="2166"/>
        <v>#REF!</v>
      </c>
      <c r="E362" s="782" t="e">
        <f t="shared" ca="1" si="2166"/>
        <v>#REF!</v>
      </c>
      <c r="F362" s="746" t="e">
        <f t="shared" ca="1" si="2167"/>
        <v>#REF!</v>
      </c>
      <c r="G362" s="748" t="e">
        <f t="shared" ca="1" si="2168"/>
        <v>#REF!</v>
      </c>
      <c r="H362" s="748" t="e">
        <f t="shared" ca="1" si="2168"/>
        <v>#REF!</v>
      </c>
      <c r="I362" s="761" t="e">
        <f t="shared" ca="1" si="2168"/>
        <v>#REF!</v>
      </c>
      <c r="J362" s="778"/>
      <c r="K362" s="778"/>
      <c r="L362" s="758">
        <f t="shared" ca="1" si="2169"/>
        <v>47</v>
      </c>
      <c r="M362" s="748">
        <f t="shared" ca="1" si="2169"/>
        <v>5492.4709380000004</v>
      </c>
      <c r="N362" s="748">
        <f t="shared" ca="1" si="2177"/>
        <v>105.20662929444445</v>
      </c>
      <c r="O362" s="748">
        <f t="shared" ca="1" si="2170"/>
        <v>745.46997400000009</v>
      </c>
      <c r="P362" s="748">
        <f t="shared" ca="1" si="2170"/>
        <v>2071.6658520000001</v>
      </c>
      <c r="Q362" s="761">
        <f t="shared" ca="1" si="2170"/>
        <v>31</v>
      </c>
      <c r="R362" s="758">
        <f t="shared" ca="1" si="2170"/>
        <v>48</v>
      </c>
      <c r="S362" s="748">
        <f t="shared" ca="1" si="2170"/>
        <v>53.86247125700001</v>
      </c>
      <c r="T362" s="748">
        <f t="shared" ca="1" si="2178"/>
        <v>0.95803198599027783</v>
      </c>
      <c r="U362" s="748">
        <f t="shared" ca="1" si="2171"/>
        <v>3.3502573770000001</v>
      </c>
      <c r="V362" s="748">
        <f t="shared" ca="1" si="2171"/>
        <v>38.933216923000003</v>
      </c>
      <c r="W362" s="761">
        <f t="shared" ca="1" si="2171"/>
        <v>1</v>
      </c>
      <c r="X362" s="783">
        <f t="shared" si="2171"/>
        <v>0</v>
      </c>
      <c r="Y362" s="784">
        <f t="shared" si="2171"/>
        <v>0</v>
      </c>
      <c r="Z362" s="784"/>
      <c r="AA362" s="784">
        <f t="shared" ref="AA362:AQ362" si="2183">AA24+AA50+AA77+AA103+AA129+AA155+AA181+AA207+AA233+AA259+AA285+AA311</f>
        <v>0</v>
      </c>
      <c r="AB362" s="784">
        <f t="shared" si="2183"/>
        <v>0</v>
      </c>
      <c r="AC362" s="784">
        <f t="shared" si="2183"/>
        <v>0</v>
      </c>
      <c r="AD362" s="785">
        <f t="shared" si="2183"/>
        <v>0</v>
      </c>
      <c r="AE362" s="783">
        <f t="shared" si="2183"/>
        <v>0</v>
      </c>
      <c r="AF362" s="784">
        <f t="shared" si="2183"/>
        <v>0</v>
      </c>
      <c r="AG362" s="784">
        <f t="shared" si="2183"/>
        <v>0</v>
      </c>
      <c r="AH362" s="784">
        <f t="shared" si="2183"/>
        <v>0</v>
      </c>
      <c r="AI362" s="784">
        <f t="shared" si="2183"/>
        <v>0</v>
      </c>
      <c r="AJ362" s="785">
        <f t="shared" si="2183"/>
        <v>0</v>
      </c>
      <c r="AK362" s="783">
        <f t="shared" si="2183"/>
        <v>0</v>
      </c>
      <c r="AL362" s="784">
        <f t="shared" si="2183"/>
        <v>0</v>
      </c>
      <c r="AM362" s="784">
        <f t="shared" si="2183"/>
        <v>0</v>
      </c>
      <c r="AN362" s="784">
        <f t="shared" si="2183"/>
        <v>0</v>
      </c>
      <c r="AO362" s="784">
        <f t="shared" si="2183"/>
        <v>0</v>
      </c>
      <c r="AP362" s="785">
        <f t="shared" si="2183"/>
        <v>0</v>
      </c>
      <c r="AQ362" s="85" t="e">
        <f t="shared" ca="1" si="2183"/>
        <v>#REF!</v>
      </c>
    </row>
    <row r="363" spans="1:43" x14ac:dyDescent="0.25">
      <c r="B363" s="1073"/>
      <c r="C363" s="773" t="s">
        <v>23</v>
      </c>
      <c r="D363" s="758" t="e">
        <f t="shared" ca="1" si="2166"/>
        <v>#REF!</v>
      </c>
      <c r="E363" s="782" t="e">
        <f t="shared" ca="1" si="2166"/>
        <v>#REF!</v>
      </c>
      <c r="F363" s="746" t="e">
        <f t="shared" ca="1" si="2167"/>
        <v>#REF!</v>
      </c>
      <c r="G363" s="748" t="e">
        <f t="shared" ca="1" si="2168"/>
        <v>#REF!</v>
      </c>
      <c r="H363" s="748" t="e">
        <f t="shared" ca="1" si="2168"/>
        <v>#REF!</v>
      </c>
      <c r="I363" s="761" t="e">
        <f t="shared" ca="1" si="2168"/>
        <v>#REF!</v>
      </c>
      <c r="J363" s="778"/>
      <c r="K363" s="778"/>
      <c r="L363" s="758">
        <f t="shared" ca="1" si="2169"/>
        <v>47</v>
      </c>
      <c r="M363" s="748">
        <f t="shared" ca="1" si="2169"/>
        <v>697.7674563999999</v>
      </c>
      <c r="N363" s="748">
        <f t="shared" ca="1" si="2177"/>
        <v>13.34668015638889</v>
      </c>
      <c r="O363" s="748">
        <f t="shared" ref="O363:S370" ca="1" si="2184">O25+O51+O78+O104+O130+O156+O182+O208+O234+O260+O286+O312</f>
        <v>106.10184649999999</v>
      </c>
      <c r="P363" s="748">
        <f t="shared" ca="1" si="2184"/>
        <v>221.1334574</v>
      </c>
      <c r="Q363" s="761">
        <f t="shared" ca="1" si="2184"/>
        <v>1</v>
      </c>
      <c r="R363" s="758">
        <f t="shared" ca="1" si="2184"/>
        <v>48</v>
      </c>
      <c r="S363" s="748">
        <f t="shared" ca="1" si="2184"/>
        <v>10.979013591000001</v>
      </c>
      <c r="T363" s="748">
        <f t="shared" ca="1" si="2178"/>
        <v>0.20124375894722224</v>
      </c>
      <c r="U363" s="748">
        <f t="shared" ref="U363:Y370" ca="1" si="2185">U25+U51+U78+U104+U130+U156+U182+U208+U234+U260+U286+U312</f>
        <v>1.2153187989999998</v>
      </c>
      <c r="V363" s="748">
        <f t="shared" ca="1" si="2185"/>
        <v>5.6892526879999998</v>
      </c>
      <c r="W363" s="761">
        <f t="shared" ca="1" si="2185"/>
        <v>0</v>
      </c>
      <c r="X363" s="783">
        <f t="shared" si="2185"/>
        <v>0</v>
      </c>
      <c r="Y363" s="784">
        <f t="shared" si="2185"/>
        <v>0</v>
      </c>
      <c r="Z363" s="784"/>
      <c r="AA363" s="784">
        <f t="shared" ref="AA363:AQ363" si="2186">AA25+AA51+AA78+AA104+AA130+AA156+AA182+AA208+AA234+AA260+AA286+AA312</f>
        <v>0</v>
      </c>
      <c r="AB363" s="784">
        <f t="shared" si="2186"/>
        <v>0</v>
      </c>
      <c r="AC363" s="784">
        <f t="shared" si="2186"/>
        <v>0</v>
      </c>
      <c r="AD363" s="785">
        <f t="shared" si="2186"/>
        <v>0</v>
      </c>
      <c r="AE363" s="783">
        <f t="shared" si="2186"/>
        <v>0</v>
      </c>
      <c r="AF363" s="784">
        <f t="shared" si="2186"/>
        <v>0</v>
      </c>
      <c r="AG363" s="784">
        <f t="shared" si="2186"/>
        <v>0</v>
      </c>
      <c r="AH363" s="784">
        <f t="shared" si="2186"/>
        <v>0</v>
      </c>
      <c r="AI363" s="784">
        <f t="shared" si="2186"/>
        <v>0</v>
      </c>
      <c r="AJ363" s="785">
        <f t="shared" si="2186"/>
        <v>0</v>
      </c>
      <c r="AK363" s="783">
        <f t="shared" si="2186"/>
        <v>0</v>
      </c>
      <c r="AL363" s="784">
        <f t="shared" si="2186"/>
        <v>0</v>
      </c>
      <c r="AM363" s="784">
        <f t="shared" si="2186"/>
        <v>0</v>
      </c>
      <c r="AN363" s="784">
        <f t="shared" si="2186"/>
        <v>0</v>
      </c>
      <c r="AO363" s="784">
        <f t="shared" si="2186"/>
        <v>0</v>
      </c>
      <c r="AP363" s="785">
        <f t="shared" si="2186"/>
        <v>0</v>
      </c>
      <c r="AQ363" s="85" t="e">
        <f t="shared" ca="1" si="2186"/>
        <v>#REF!</v>
      </c>
    </row>
    <row r="364" spans="1:43" x14ac:dyDescent="0.25">
      <c r="B364" s="1073"/>
      <c r="C364" s="773" t="s">
        <v>21</v>
      </c>
      <c r="D364" s="758" t="e">
        <f t="shared" ca="1" si="2166"/>
        <v>#REF!</v>
      </c>
      <c r="E364" s="782" t="e">
        <f t="shared" ca="1" si="2166"/>
        <v>#REF!</v>
      </c>
      <c r="F364" s="746" t="e">
        <f t="shared" ca="1" si="2167"/>
        <v>#REF!</v>
      </c>
      <c r="G364" s="748" t="e">
        <f t="shared" ca="1" si="2168"/>
        <v>#REF!</v>
      </c>
      <c r="H364" s="748" t="e">
        <f t="shared" ca="1" si="2168"/>
        <v>#REF!</v>
      </c>
      <c r="I364" s="761" t="e">
        <f t="shared" ca="1" si="2168"/>
        <v>#REF!</v>
      </c>
      <c r="J364" s="778"/>
      <c r="K364" s="778"/>
      <c r="L364" s="758">
        <f t="shared" ca="1" si="2169"/>
        <v>47</v>
      </c>
      <c r="M364" s="748">
        <f t="shared" ca="1" si="2169"/>
        <v>51.495327750000001</v>
      </c>
      <c r="N364" s="748">
        <f t="shared" ca="1" si="2177"/>
        <v>0.93063058119444442</v>
      </c>
      <c r="O364" s="748">
        <f t="shared" ca="1" si="2184"/>
        <v>6.5574307580000006</v>
      </c>
      <c r="P364" s="748">
        <f t="shared" ca="1" si="2184"/>
        <v>16.749371710000002</v>
      </c>
      <c r="Q364" s="761">
        <f t="shared" ca="1" si="2184"/>
        <v>0</v>
      </c>
      <c r="R364" s="758">
        <f t="shared" ca="1" si="2184"/>
        <v>48</v>
      </c>
      <c r="S364" s="748">
        <f t="shared" ca="1" si="2184"/>
        <v>5.5720999999999989</v>
      </c>
      <c r="T364" s="748">
        <f t="shared" ca="1" si="2178"/>
        <v>0.10837680555555552</v>
      </c>
      <c r="U364" s="748">
        <f t="shared" ca="1" si="2185"/>
        <v>1.0549999999999999</v>
      </c>
      <c r="V364" s="748">
        <f t="shared" ca="1" si="2185"/>
        <v>1.5989999999999998</v>
      </c>
      <c r="W364" s="761">
        <f t="shared" ca="1" si="2185"/>
        <v>0</v>
      </c>
      <c r="X364" s="783">
        <f t="shared" si="2185"/>
        <v>0</v>
      </c>
      <c r="Y364" s="784">
        <f t="shared" si="2185"/>
        <v>0</v>
      </c>
      <c r="Z364" s="784"/>
      <c r="AA364" s="784">
        <f t="shared" ref="AA364:AQ364" si="2187">AA26+AA52+AA79+AA105+AA131+AA157+AA183+AA209+AA235+AA261+AA287+AA313</f>
        <v>0</v>
      </c>
      <c r="AB364" s="784">
        <f t="shared" si="2187"/>
        <v>0</v>
      </c>
      <c r="AC364" s="784">
        <f t="shared" si="2187"/>
        <v>0</v>
      </c>
      <c r="AD364" s="785">
        <f t="shared" si="2187"/>
        <v>0</v>
      </c>
      <c r="AE364" s="783">
        <f t="shared" si="2187"/>
        <v>0</v>
      </c>
      <c r="AF364" s="784">
        <f t="shared" si="2187"/>
        <v>0</v>
      </c>
      <c r="AG364" s="784">
        <f t="shared" si="2187"/>
        <v>0</v>
      </c>
      <c r="AH364" s="784">
        <f t="shared" si="2187"/>
        <v>0</v>
      </c>
      <c r="AI364" s="784">
        <f t="shared" si="2187"/>
        <v>0</v>
      </c>
      <c r="AJ364" s="785">
        <f t="shared" si="2187"/>
        <v>0</v>
      </c>
      <c r="AK364" s="783">
        <f t="shared" si="2187"/>
        <v>0</v>
      </c>
      <c r="AL364" s="784">
        <f t="shared" si="2187"/>
        <v>0</v>
      </c>
      <c r="AM364" s="784">
        <f t="shared" si="2187"/>
        <v>0</v>
      </c>
      <c r="AN364" s="784">
        <f t="shared" si="2187"/>
        <v>0</v>
      </c>
      <c r="AO364" s="784">
        <f t="shared" si="2187"/>
        <v>0</v>
      </c>
      <c r="AP364" s="785">
        <f t="shared" si="2187"/>
        <v>0</v>
      </c>
      <c r="AQ364" s="85" t="e">
        <f t="shared" ca="1" si="2187"/>
        <v>#REF!</v>
      </c>
    </row>
    <row r="365" spans="1:43" x14ac:dyDescent="0.25">
      <c r="A365" s="67"/>
      <c r="B365" s="1073"/>
      <c r="C365" s="773" t="s">
        <v>25</v>
      </c>
      <c r="D365" s="758" t="e">
        <f t="shared" ca="1" si="2166"/>
        <v>#REF!</v>
      </c>
      <c r="E365" s="782" t="e">
        <f t="shared" ca="1" si="2166"/>
        <v>#REF!</v>
      </c>
      <c r="F365" s="746" t="e">
        <f t="shared" ca="1" si="2167"/>
        <v>#REF!</v>
      </c>
      <c r="G365" s="748" t="e">
        <f t="shared" ca="1" si="2168"/>
        <v>#REF!</v>
      </c>
      <c r="H365" s="748" t="e">
        <f t="shared" ca="1" si="2168"/>
        <v>#REF!</v>
      </c>
      <c r="I365" s="761" t="e">
        <f t="shared" ca="1" si="2168"/>
        <v>#REF!</v>
      </c>
      <c r="J365" s="778"/>
      <c r="K365" s="778"/>
      <c r="L365" s="758">
        <f t="shared" ca="1" si="2169"/>
        <v>47</v>
      </c>
      <c r="M365" s="748">
        <f t="shared" ca="1" si="2169"/>
        <v>4.3900000000000006</v>
      </c>
      <c r="N365" s="748">
        <f t="shared" ca="1" si="2177"/>
        <v>8.2500000000000018E-2</v>
      </c>
      <c r="O365" s="748">
        <f t="shared" ca="1" si="2184"/>
        <v>0.79</v>
      </c>
      <c r="P365" s="748">
        <f t="shared" ca="1" si="2184"/>
        <v>1.1400000000000001</v>
      </c>
      <c r="Q365" s="761">
        <f t="shared" ca="1" si="2184"/>
        <v>3</v>
      </c>
      <c r="R365" s="758">
        <f t="shared" ca="1" si="2184"/>
        <v>47</v>
      </c>
      <c r="S365" s="748">
        <f t="shared" ca="1" si="2184"/>
        <v>3.1400000000000006</v>
      </c>
      <c r="T365" s="748">
        <f t="shared" ca="1" si="2178"/>
        <v>6.1833333333333344E-2</v>
      </c>
      <c r="U365" s="748">
        <f t="shared" ca="1" si="2185"/>
        <v>0.69000000000000006</v>
      </c>
      <c r="V365" s="748">
        <f t="shared" ca="1" si="2185"/>
        <v>0.83000000000000018</v>
      </c>
      <c r="W365" s="761">
        <f t="shared" ca="1" si="2185"/>
        <v>0</v>
      </c>
      <c r="X365" s="783">
        <f t="shared" si="2185"/>
        <v>0</v>
      </c>
      <c r="Y365" s="784">
        <f t="shared" si="2185"/>
        <v>0</v>
      </c>
      <c r="Z365" s="784"/>
      <c r="AA365" s="784">
        <f t="shared" ref="AA365:AQ365" si="2188">AA27+AA53+AA80+AA106+AA132+AA158+AA184+AA210+AA236+AA262+AA288+AA314</f>
        <v>0</v>
      </c>
      <c r="AB365" s="784">
        <f t="shared" si="2188"/>
        <v>0</v>
      </c>
      <c r="AC365" s="784">
        <f t="shared" si="2188"/>
        <v>0</v>
      </c>
      <c r="AD365" s="785">
        <f t="shared" si="2188"/>
        <v>0</v>
      </c>
      <c r="AE365" s="783">
        <f t="shared" si="2188"/>
        <v>0</v>
      </c>
      <c r="AF365" s="784">
        <f t="shared" si="2188"/>
        <v>0</v>
      </c>
      <c r="AG365" s="784">
        <f t="shared" si="2188"/>
        <v>0</v>
      </c>
      <c r="AH365" s="784">
        <f t="shared" si="2188"/>
        <v>0</v>
      </c>
      <c r="AI365" s="784">
        <f t="shared" si="2188"/>
        <v>0</v>
      </c>
      <c r="AJ365" s="785">
        <f t="shared" si="2188"/>
        <v>0</v>
      </c>
      <c r="AK365" s="783">
        <f t="shared" si="2188"/>
        <v>0</v>
      </c>
      <c r="AL365" s="784">
        <f t="shared" si="2188"/>
        <v>0</v>
      </c>
      <c r="AM365" s="784">
        <f t="shared" si="2188"/>
        <v>0</v>
      </c>
      <c r="AN365" s="784">
        <f t="shared" si="2188"/>
        <v>0</v>
      </c>
      <c r="AO365" s="784">
        <f t="shared" si="2188"/>
        <v>0</v>
      </c>
      <c r="AP365" s="785">
        <f t="shared" si="2188"/>
        <v>0</v>
      </c>
      <c r="AQ365" s="85" t="e">
        <f t="shared" ca="1" si="2188"/>
        <v>#REF!</v>
      </c>
    </row>
    <row r="366" spans="1:43" x14ac:dyDescent="0.25">
      <c r="A366" s="67"/>
      <c r="B366" s="1073"/>
      <c r="C366" s="773" t="s">
        <v>22</v>
      </c>
      <c r="D366" s="758" t="e">
        <f t="shared" ca="1" si="2166"/>
        <v>#REF!</v>
      </c>
      <c r="E366" s="782" t="e">
        <f t="shared" ca="1" si="2166"/>
        <v>#REF!</v>
      </c>
      <c r="F366" s="746" t="e">
        <f t="shared" ca="1" si="2167"/>
        <v>#REF!</v>
      </c>
      <c r="G366" s="748" t="e">
        <f t="shared" ca="1" si="2168"/>
        <v>#REF!</v>
      </c>
      <c r="H366" s="748" t="e">
        <f t="shared" ca="1" si="2168"/>
        <v>#REF!</v>
      </c>
      <c r="I366" s="761" t="e">
        <f t="shared" ca="1" si="2168"/>
        <v>#REF!</v>
      </c>
      <c r="J366" s="778"/>
      <c r="K366" s="778"/>
      <c r="L366" s="758">
        <f t="shared" ca="1" si="2169"/>
        <v>47</v>
      </c>
      <c r="M366" s="748">
        <f t="shared" ca="1" si="2169"/>
        <v>11399.747116</v>
      </c>
      <c r="N366" s="748">
        <f t="shared" ca="1" si="2177"/>
        <v>215.63096075833332</v>
      </c>
      <c r="O366" s="748">
        <f t="shared" ca="1" si="2184"/>
        <v>1590.0162270000001</v>
      </c>
      <c r="P366" s="748">
        <f t="shared" ca="1" si="2184"/>
        <v>3742.5937750000003</v>
      </c>
      <c r="Q366" s="761">
        <f t="shared" ca="1" si="2184"/>
        <v>34</v>
      </c>
      <c r="R366" s="758">
        <f t="shared" ca="1" si="2184"/>
        <v>49</v>
      </c>
      <c r="S366" s="748">
        <f t="shared" ca="1" si="2184"/>
        <v>68.382254294000006</v>
      </c>
      <c r="T366" s="748">
        <f t="shared" ca="1" si="2178"/>
        <v>1.1901363272250001</v>
      </c>
      <c r="U366" s="748">
        <f t="shared" ca="1" si="2185"/>
        <v>4.2761872060000004</v>
      </c>
      <c r="V366" s="748">
        <f t="shared" ca="1" si="2185"/>
        <v>48.257346210000001</v>
      </c>
      <c r="W366" s="761">
        <f t="shared" ca="1" si="2185"/>
        <v>2</v>
      </c>
      <c r="X366" s="783">
        <f t="shared" si="2185"/>
        <v>0</v>
      </c>
      <c r="Y366" s="784">
        <f t="shared" si="2185"/>
        <v>0</v>
      </c>
      <c r="Z366" s="784"/>
      <c r="AA366" s="784">
        <f t="shared" ref="AA366:AQ366" si="2189">AA28+AA54+AA81+AA107+AA133+AA159+AA185+AA211+AA237+AA263+AA289+AA315</f>
        <v>0</v>
      </c>
      <c r="AB366" s="784">
        <f t="shared" si="2189"/>
        <v>0</v>
      </c>
      <c r="AC366" s="784">
        <f t="shared" si="2189"/>
        <v>0</v>
      </c>
      <c r="AD366" s="785">
        <f t="shared" si="2189"/>
        <v>0</v>
      </c>
      <c r="AE366" s="783">
        <f t="shared" si="2189"/>
        <v>0</v>
      </c>
      <c r="AF366" s="784">
        <f t="shared" si="2189"/>
        <v>0</v>
      </c>
      <c r="AG366" s="784">
        <f t="shared" si="2189"/>
        <v>0</v>
      </c>
      <c r="AH366" s="784">
        <f t="shared" si="2189"/>
        <v>0</v>
      </c>
      <c r="AI366" s="784">
        <f t="shared" si="2189"/>
        <v>0</v>
      </c>
      <c r="AJ366" s="785">
        <f t="shared" si="2189"/>
        <v>0</v>
      </c>
      <c r="AK366" s="783">
        <f t="shared" si="2189"/>
        <v>0</v>
      </c>
      <c r="AL366" s="784">
        <f t="shared" si="2189"/>
        <v>0</v>
      </c>
      <c r="AM366" s="784">
        <f t="shared" si="2189"/>
        <v>0</v>
      </c>
      <c r="AN366" s="784">
        <f t="shared" si="2189"/>
        <v>0</v>
      </c>
      <c r="AO366" s="784">
        <f t="shared" si="2189"/>
        <v>0</v>
      </c>
      <c r="AP366" s="785">
        <f t="shared" si="2189"/>
        <v>0</v>
      </c>
      <c r="AQ366" s="85" t="e">
        <f t="shared" ca="1" si="2189"/>
        <v>#REF!</v>
      </c>
    </row>
    <row r="367" spans="1:43" x14ac:dyDescent="0.25">
      <c r="A367" s="67"/>
      <c r="B367" s="1073"/>
      <c r="C367" s="195" t="s">
        <v>47</v>
      </c>
      <c r="D367" s="758" t="e">
        <f t="shared" ca="1" si="2166"/>
        <v>#REF!</v>
      </c>
      <c r="E367" s="782" t="e">
        <f t="shared" ca="1" si="2166"/>
        <v>#REF!</v>
      </c>
      <c r="F367" s="746" t="e">
        <f t="shared" ca="1" si="2167"/>
        <v>#REF!</v>
      </c>
      <c r="G367" s="748" t="e">
        <f t="shared" ca="1" si="2168"/>
        <v>#REF!</v>
      </c>
      <c r="H367" s="748" t="e">
        <f t="shared" ca="1" si="2168"/>
        <v>#REF!</v>
      </c>
      <c r="I367" s="761" t="e">
        <f t="shared" ca="1" si="2168"/>
        <v>#REF!</v>
      </c>
      <c r="J367" s="778"/>
      <c r="K367" s="778"/>
      <c r="L367" s="758">
        <f t="shared" ca="1" si="2169"/>
        <v>368</v>
      </c>
      <c r="M367" s="748">
        <f t="shared" ca="1" si="2169"/>
        <v>20220.143661308</v>
      </c>
      <c r="N367" s="748">
        <f t="shared" ca="1" si="2177"/>
        <v>386.07648070642495</v>
      </c>
      <c r="O367" s="748">
        <f t="shared" ca="1" si="2184"/>
        <v>2733.1777424120005</v>
      </c>
      <c r="P367" s="748">
        <f t="shared" ca="1" si="2184"/>
        <v>6991.0874038890006</v>
      </c>
      <c r="Q367" s="761">
        <f t="shared" ca="1" si="2184"/>
        <v>91</v>
      </c>
      <c r="R367" s="758">
        <f t="shared" ca="1" si="2184"/>
        <v>374</v>
      </c>
      <c r="S367" s="748">
        <f t="shared" ca="1" si="2184"/>
        <v>206.59703914200006</v>
      </c>
      <c r="T367" s="748">
        <f t="shared" ca="1" si="2178"/>
        <v>3.8312873499402786</v>
      </c>
      <c r="U367" s="748">
        <f t="shared" ca="1" si="2185"/>
        <v>20.330863382</v>
      </c>
      <c r="V367" s="748">
        <f t="shared" ca="1" si="2185"/>
        <v>122.53101582099998</v>
      </c>
      <c r="W367" s="761">
        <f t="shared" ca="1" si="2185"/>
        <v>4</v>
      </c>
      <c r="X367" s="783">
        <f t="shared" si="2185"/>
        <v>0</v>
      </c>
      <c r="Y367" s="784">
        <f t="shared" si="2185"/>
        <v>0</v>
      </c>
      <c r="Z367" s="784"/>
      <c r="AA367" s="784">
        <f t="shared" ref="AA367:AQ367" si="2190">AA29+AA55+AA82+AA108+AA134+AA160+AA186+AA212+AA238+AA264+AA290+AA316</f>
        <v>0</v>
      </c>
      <c r="AB367" s="784">
        <f t="shared" si="2190"/>
        <v>0</v>
      </c>
      <c r="AC367" s="784">
        <f t="shared" si="2190"/>
        <v>0</v>
      </c>
      <c r="AD367" s="785">
        <f t="shared" si="2190"/>
        <v>0</v>
      </c>
      <c r="AE367" s="783">
        <f t="shared" si="2190"/>
        <v>0</v>
      </c>
      <c r="AF367" s="784">
        <f t="shared" si="2190"/>
        <v>0</v>
      </c>
      <c r="AG367" s="784">
        <f t="shared" si="2190"/>
        <v>0</v>
      </c>
      <c r="AH367" s="784">
        <f t="shared" si="2190"/>
        <v>0</v>
      </c>
      <c r="AI367" s="784">
        <f t="shared" si="2190"/>
        <v>0</v>
      </c>
      <c r="AJ367" s="785">
        <f t="shared" si="2190"/>
        <v>0</v>
      </c>
      <c r="AK367" s="783">
        <f t="shared" si="2190"/>
        <v>0</v>
      </c>
      <c r="AL367" s="784">
        <f t="shared" si="2190"/>
        <v>0</v>
      </c>
      <c r="AM367" s="784">
        <f t="shared" si="2190"/>
        <v>0</v>
      </c>
      <c r="AN367" s="784">
        <f t="shared" si="2190"/>
        <v>0</v>
      </c>
      <c r="AO367" s="784">
        <f t="shared" si="2190"/>
        <v>0</v>
      </c>
      <c r="AP367" s="785">
        <f t="shared" si="2190"/>
        <v>0</v>
      </c>
      <c r="AQ367" s="85" t="e">
        <f t="shared" ca="1" si="2190"/>
        <v>#REF!</v>
      </c>
    </row>
    <row r="368" spans="1:43" x14ac:dyDescent="0.25">
      <c r="A368" s="67"/>
      <c r="B368" s="1073"/>
      <c r="C368" s="787" t="s">
        <v>101</v>
      </c>
      <c r="D368" s="783">
        <f t="shared" si="2166"/>
        <v>0</v>
      </c>
      <c r="E368" s="784">
        <f t="shared" si="2166"/>
        <v>0</v>
      </c>
      <c r="F368" s="788"/>
      <c r="G368" s="784">
        <f t="shared" si="2168"/>
        <v>0</v>
      </c>
      <c r="H368" s="784">
        <f t="shared" si="2168"/>
        <v>0</v>
      </c>
      <c r="I368" s="785">
        <f t="shared" si="2168"/>
        <v>0</v>
      </c>
      <c r="J368" s="789"/>
      <c r="K368" s="789"/>
      <c r="L368" s="758">
        <f t="shared" ca="1" si="2169"/>
        <v>366</v>
      </c>
      <c r="M368" s="748">
        <f t="shared" ca="1" si="2169"/>
        <v>15841761</v>
      </c>
      <c r="N368" s="748">
        <f t="shared" ca="1" si="2177"/>
        <v>43283.119791666664</v>
      </c>
      <c r="O368" s="748">
        <f t="shared" ca="1" si="2184"/>
        <v>519210</v>
      </c>
      <c r="P368" s="748">
        <f t="shared" ca="1" si="2184"/>
        <v>519898</v>
      </c>
      <c r="Q368" s="761">
        <f t="shared" ca="1" si="2184"/>
        <v>366</v>
      </c>
      <c r="R368" s="758">
        <f t="shared" ca="1" si="2184"/>
        <v>301</v>
      </c>
      <c r="S368" s="748">
        <f t="shared" ca="1" si="2184"/>
        <v>24380.490147389297</v>
      </c>
      <c r="T368" s="748">
        <f t="shared" ca="1" si="2178"/>
        <v>81.102162198751728</v>
      </c>
      <c r="U368" s="748">
        <f t="shared" ca="1" si="2185"/>
        <v>648.47708414276292</v>
      </c>
      <c r="V368" s="748">
        <f t="shared" ca="1" si="2185"/>
        <v>1137.0180558779348</v>
      </c>
      <c r="W368" s="761">
        <f t="shared" ca="1" si="2185"/>
        <v>0</v>
      </c>
      <c r="X368" s="783">
        <f t="shared" si="2185"/>
        <v>0</v>
      </c>
      <c r="Y368" s="784">
        <f t="shared" si="2185"/>
        <v>0</v>
      </c>
      <c r="Z368" s="784"/>
      <c r="AA368" s="784">
        <f t="shared" ref="AA368:AQ368" si="2191">AA30+AA56+AA83+AA109+AA135+AA161+AA187+AA213+AA239+AA265+AA291+AA317</f>
        <v>0</v>
      </c>
      <c r="AB368" s="784">
        <f t="shared" si="2191"/>
        <v>0</v>
      </c>
      <c r="AC368" s="784">
        <f t="shared" si="2191"/>
        <v>0</v>
      </c>
      <c r="AD368" s="785">
        <f t="shared" si="2191"/>
        <v>0</v>
      </c>
      <c r="AE368" s="758" t="e">
        <f t="shared" ca="1" si="2191"/>
        <v>#REF!</v>
      </c>
      <c r="AF368" s="748" t="e">
        <f t="shared" ca="1" si="2191"/>
        <v>#REF!</v>
      </c>
      <c r="AG368" s="748" t="e">
        <f t="shared" ca="1" si="2191"/>
        <v>#REF!</v>
      </c>
      <c r="AH368" s="748" t="e">
        <f t="shared" ca="1" si="2191"/>
        <v>#REF!</v>
      </c>
      <c r="AI368" s="748" t="e">
        <f t="shared" ca="1" si="2191"/>
        <v>#REF!</v>
      </c>
      <c r="AJ368" s="761" t="e">
        <f t="shared" ca="1" si="2191"/>
        <v>#REF!</v>
      </c>
      <c r="AK368" s="783">
        <f t="shared" si="2191"/>
        <v>0</v>
      </c>
      <c r="AL368" s="784">
        <f t="shared" si="2191"/>
        <v>0</v>
      </c>
      <c r="AM368" s="784">
        <f t="shared" si="2191"/>
        <v>0</v>
      </c>
      <c r="AN368" s="784">
        <f t="shared" si="2191"/>
        <v>0</v>
      </c>
      <c r="AO368" s="784">
        <f t="shared" si="2191"/>
        <v>0</v>
      </c>
      <c r="AP368" s="785">
        <f t="shared" si="2191"/>
        <v>0</v>
      </c>
      <c r="AQ368" s="85">
        <f t="shared" si="2191"/>
        <v>0</v>
      </c>
    </row>
    <row r="369" spans="1:43" x14ac:dyDescent="0.25">
      <c r="A369" s="67"/>
      <c r="B369" s="1073"/>
      <c r="C369" s="773" t="s">
        <v>102</v>
      </c>
      <c r="D369" s="783">
        <f t="shared" si="2166"/>
        <v>0</v>
      </c>
      <c r="E369" s="784">
        <f t="shared" si="2166"/>
        <v>0</v>
      </c>
      <c r="F369" s="788"/>
      <c r="G369" s="784">
        <f t="shared" si="2168"/>
        <v>0</v>
      </c>
      <c r="H369" s="784">
        <f t="shared" si="2168"/>
        <v>0</v>
      </c>
      <c r="I369" s="785">
        <f t="shared" si="2168"/>
        <v>0</v>
      </c>
      <c r="J369" s="789"/>
      <c r="K369" s="789"/>
      <c r="L369" s="758">
        <f t="shared" si="2169"/>
        <v>0</v>
      </c>
      <c r="M369" s="748">
        <f t="shared" si="2169"/>
        <v>0</v>
      </c>
      <c r="N369" s="748" t="e">
        <f t="shared" si="2177"/>
        <v>#DIV/0!</v>
      </c>
      <c r="O369" s="748">
        <f t="shared" si="2184"/>
        <v>0</v>
      </c>
      <c r="P369" s="748">
        <f t="shared" si="2184"/>
        <v>0</v>
      </c>
      <c r="Q369" s="761">
        <f t="shared" si="2184"/>
        <v>0</v>
      </c>
      <c r="R369" s="758">
        <f t="shared" ca="1" si="2184"/>
        <v>302</v>
      </c>
      <c r="S369" s="748">
        <f t="shared" ca="1" si="2184"/>
        <v>29576.716755930975</v>
      </c>
      <c r="T369" s="748">
        <f t="shared" ca="1" si="2178"/>
        <v>97.992274637915941</v>
      </c>
      <c r="U369" s="748">
        <f t="shared" ca="1" si="2185"/>
        <v>1038.3909462277652</v>
      </c>
      <c r="V369" s="748">
        <f t="shared" ca="1" si="2185"/>
        <v>1194.8874029062242</v>
      </c>
      <c r="W369" s="761">
        <f t="shared" ca="1" si="2185"/>
        <v>0</v>
      </c>
      <c r="X369" s="783">
        <f t="shared" si="2185"/>
        <v>0</v>
      </c>
      <c r="Y369" s="784">
        <f t="shared" si="2185"/>
        <v>0</v>
      </c>
      <c r="Z369" s="784"/>
      <c r="AA369" s="784">
        <f t="shared" ref="AA369:AQ369" si="2192">AA31+AA57+AA84+AA110+AA136+AA162+AA188+AA214+AA240+AA266+AA292+AA318</f>
        <v>0</v>
      </c>
      <c r="AB369" s="784">
        <f t="shared" si="2192"/>
        <v>0</v>
      </c>
      <c r="AC369" s="784">
        <f t="shared" si="2192"/>
        <v>0</v>
      </c>
      <c r="AD369" s="785">
        <f t="shared" si="2192"/>
        <v>0</v>
      </c>
      <c r="AE369" s="758" t="e">
        <f t="shared" ca="1" si="2192"/>
        <v>#REF!</v>
      </c>
      <c r="AF369" s="748" t="e">
        <f t="shared" ca="1" si="2192"/>
        <v>#REF!</v>
      </c>
      <c r="AG369" s="748" t="e">
        <f t="shared" ca="1" si="2192"/>
        <v>#REF!</v>
      </c>
      <c r="AH369" s="748" t="e">
        <f t="shared" ca="1" si="2192"/>
        <v>#REF!</v>
      </c>
      <c r="AI369" s="748" t="e">
        <f t="shared" ca="1" si="2192"/>
        <v>#REF!</v>
      </c>
      <c r="AJ369" s="761" t="e">
        <f t="shared" ca="1" si="2192"/>
        <v>#REF!</v>
      </c>
      <c r="AK369" s="783">
        <f t="shared" si="2192"/>
        <v>0</v>
      </c>
      <c r="AL369" s="784">
        <f t="shared" si="2192"/>
        <v>0</v>
      </c>
      <c r="AM369" s="784">
        <f t="shared" si="2192"/>
        <v>0</v>
      </c>
      <c r="AN369" s="784">
        <f t="shared" si="2192"/>
        <v>0</v>
      </c>
      <c r="AO369" s="784">
        <f t="shared" si="2192"/>
        <v>0</v>
      </c>
      <c r="AP369" s="785">
        <f t="shared" si="2192"/>
        <v>0</v>
      </c>
      <c r="AQ369" s="85">
        <f t="shared" si="2192"/>
        <v>0</v>
      </c>
    </row>
    <row r="370" spans="1:43" ht="15.75" thickBot="1" x14ac:dyDescent="0.3">
      <c r="A370" s="67"/>
      <c r="B370" s="1074"/>
      <c r="C370" s="156" t="s">
        <v>129</v>
      </c>
      <c r="D370" s="790">
        <f t="shared" si="2166"/>
        <v>0</v>
      </c>
      <c r="E370" s="791">
        <f t="shared" si="2166"/>
        <v>0</v>
      </c>
      <c r="F370" s="792"/>
      <c r="G370" s="791">
        <f t="shared" si="2168"/>
        <v>0</v>
      </c>
      <c r="H370" s="791">
        <f t="shared" si="2168"/>
        <v>0</v>
      </c>
      <c r="I370" s="793">
        <f t="shared" si="2168"/>
        <v>0</v>
      </c>
      <c r="J370" s="794"/>
      <c r="K370" s="794"/>
      <c r="L370" s="795">
        <f t="shared" si="2169"/>
        <v>0</v>
      </c>
      <c r="M370" s="796">
        <f t="shared" si="2169"/>
        <v>0</v>
      </c>
      <c r="N370" s="796" t="e">
        <f t="shared" si="2177"/>
        <v>#DIV/0!</v>
      </c>
      <c r="O370" s="796">
        <f t="shared" si="2184"/>
        <v>0</v>
      </c>
      <c r="P370" s="796">
        <f t="shared" si="2184"/>
        <v>0</v>
      </c>
      <c r="Q370" s="797">
        <f t="shared" si="2184"/>
        <v>0</v>
      </c>
      <c r="R370" s="795">
        <f t="shared" ca="1" si="2184"/>
        <v>302</v>
      </c>
      <c r="S370" s="796">
        <f t="shared" ca="1" si="2184"/>
        <v>29733.788928973063</v>
      </c>
      <c r="T370" s="796">
        <f t="shared" ca="1" si="2178"/>
        <v>98.475764187409936</v>
      </c>
      <c r="U370" s="796">
        <f t="shared" ca="1" si="2185"/>
        <v>1121.7545708977386</v>
      </c>
      <c r="V370" s="796">
        <f t="shared" ca="1" si="2185"/>
        <v>1195.2738136720627</v>
      </c>
      <c r="W370" s="797">
        <f t="shared" ca="1" si="2185"/>
        <v>0</v>
      </c>
      <c r="X370" s="790">
        <f t="shared" si="2185"/>
        <v>0</v>
      </c>
      <c r="Y370" s="791">
        <f t="shared" si="2185"/>
        <v>0</v>
      </c>
      <c r="Z370" s="791"/>
      <c r="AA370" s="791">
        <f t="shared" ref="AA370:AQ370" si="2193">AA32+AA58+AA85+AA111+AA137+AA163+AA189+AA215+AA241+AA267+AA293+AA319</f>
        <v>0</v>
      </c>
      <c r="AB370" s="791">
        <f t="shared" si="2193"/>
        <v>0</v>
      </c>
      <c r="AC370" s="791">
        <f t="shared" si="2193"/>
        <v>0</v>
      </c>
      <c r="AD370" s="793">
        <f t="shared" si="2193"/>
        <v>0</v>
      </c>
      <c r="AE370" s="795" t="e">
        <f t="shared" ca="1" si="2193"/>
        <v>#REF!</v>
      </c>
      <c r="AF370" s="796" t="e">
        <f t="shared" ca="1" si="2193"/>
        <v>#REF!</v>
      </c>
      <c r="AG370" s="796" t="e">
        <f t="shared" ca="1" si="2193"/>
        <v>#REF!</v>
      </c>
      <c r="AH370" s="796" t="e">
        <f t="shared" ca="1" si="2193"/>
        <v>#REF!</v>
      </c>
      <c r="AI370" s="796" t="e">
        <f t="shared" ca="1" si="2193"/>
        <v>#REF!</v>
      </c>
      <c r="AJ370" s="797" t="e">
        <f t="shared" ca="1" si="2193"/>
        <v>#REF!</v>
      </c>
      <c r="AK370" s="790">
        <f t="shared" si="2193"/>
        <v>0</v>
      </c>
      <c r="AL370" s="791">
        <f t="shared" si="2193"/>
        <v>0</v>
      </c>
      <c r="AM370" s="791">
        <f t="shared" si="2193"/>
        <v>0</v>
      </c>
      <c r="AN370" s="791">
        <f t="shared" si="2193"/>
        <v>0</v>
      </c>
      <c r="AO370" s="791">
        <f t="shared" si="2193"/>
        <v>0</v>
      </c>
      <c r="AP370" s="793">
        <f t="shared" si="2193"/>
        <v>0</v>
      </c>
      <c r="AQ370" s="85">
        <f t="shared" si="2193"/>
        <v>0</v>
      </c>
    </row>
    <row r="379" spans="1:43" x14ac:dyDescent="0.25">
      <c r="A379" s="67"/>
      <c r="B379" s="43" t="s">
        <v>135</v>
      </c>
    </row>
  </sheetData>
  <mergeCells count="9">
    <mergeCell ref="AK6:AP6"/>
    <mergeCell ref="B320:AP320"/>
    <mergeCell ref="B346:B370"/>
    <mergeCell ref="B2:Q2"/>
    <mergeCell ref="D6:K6"/>
    <mergeCell ref="L6:Q6"/>
    <mergeCell ref="R6:W6"/>
    <mergeCell ref="X6:AD6"/>
    <mergeCell ref="AE6:AJ6"/>
  </mergeCells>
  <dataValidations count="1">
    <dataValidation type="list" allowBlank="1" showInputMessage="1" showErrorMessage="1" sqref="D6 L6:AP6">
      <formula1>Station</formula1>
    </dataValidation>
  </dataValidations>
  <pageMargins left="0.7" right="0.7" top="0.75" bottom="0.75" header="0.3" footer="0.3"/>
  <ignoredErrors>
    <ignoredError sqref="J11:J12 J29:W29 J68:AP319 J38:AP66" formula="1"/>
    <ignoredError sqref="E9 F9:H9" evalError="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7" tint="-0.249977111117893"/>
  </sheetPr>
  <dimension ref="A1:R263"/>
  <sheetViews>
    <sheetView showZeros="0" tabSelected="1" zoomScale="160" zoomScaleNormal="160" workbookViewId="0">
      <selection activeCell="G30" sqref="G30"/>
    </sheetView>
  </sheetViews>
  <sheetFormatPr baseColWidth="10" defaultColWidth="11.42578125" defaultRowHeight="15" x14ac:dyDescent="0.25"/>
  <cols>
    <col min="1" max="1" width="13.7109375" style="42" customWidth="1"/>
    <col min="2" max="2" width="9.85546875" style="42" bestFit="1" customWidth="1"/>
    <col min="3" max="3" width="7.85546875" style="42" bestFit="1" customWidth="1"/>
    <col min="4" max="4" width="8.42578125" style="42" bestFit="1" customWidth="1"/>
    <col min="5" max="5" width="9.5703125" style="42" bestFit="1" customWidth="1"/>
    <col min="6" max="7" width="8.5703125" style="42" bestFit="1" customWidth="1"/>
    <col min="8" max="9" width="7.85546875" style="42" bestFit="1" customWidth="1"/>
    <col min="10" max="10" width="10.42578125" style="42" bestFit="1" customWidth="1"/>
    <col min="11" max="11" width="8.5703125" style="42" bestFit="1" customWidth="1"/>
    <col min="12" max="15" width="7.85546875" style="42" bestFit="1" customWidth="1"/>
    <col min="16" max="17" width="10" style="42" bestFit="1" customWidth="1"/>
    <col min="18" max="16384" width="11.42578125" style="42"/>
  </cols>
  <sheetData>
    <row r="1" spans="1:18" ht="16.5" x14ac:dyDescent="0.3">
      <c r="A1" s="1081"/>
      <c r="B1" s="1081"/>
      <c r="C1" s="307"/>
      <c r="D1" s="307"/>
      <c r="E1" s="308"/>
      <c r="F1" s="308"/>
      <c r="G1" s="308"/>
      <c r="H1" s="308"/>
      <c r="I1" s="309"/>
      <c r="J1" s="310"/>
      <c r="K1" s="310"/>
      <c r="L1" s="310"/>
      <c r="M1" s="310"/>
      <c r="N1" s="311"/>
      <c r="O1" s="310"/>
      <c r="P1" s="894" t="s">
        <v>409</v>
      </c>
      <c r="Q1" s="893">
        <f>Parametres!C2</f>
        <v>43101</v>
      </c>
      <c r="R1" s="310"/>
    </row>
    <row r="2" spans="1:18" ht="16.5" thickBot="1" x14ac:dyDescent="0.3">
      <c r="A2" s="1081"/>
      <c r="B2" s="1081"/>
      <c r="C2" s="314"/>
      <c r="D2" s="314"/>
      <c r="E2" s="308"/>
      <c r="F2" s="308"/>
      <c r="G2" s="308"/>
      <c r="H2" s="308"/>
      <c r="I2" s="308"/>
      <c r="J2" s="308"/>
      <c r="K2" s="308"/>
      <c r="L2" s="310"/>
      <c r="M2" s="310"/>
      <c r="N2" s="310"/>
      <c r="O2" s="310"/>
      <c r="P2" s="310"/>
      <c r="Q2" s="310"/>
      <c r="R2" s="310"/>
    </row>
    <row r="3" spans="1:18" ht="18.75" thickBot="1" x14ac:dyDescent="0.3">
      <c r="A3" s="315" t="s">
        <v>144</v>
      </c>
      <c r="B3" s="315"/>
      <c r="C3" s="316"/>
      <c r="D3" s="316"/>
      <c r="E3" s="308"/>
      <c r="F3" s="308"/>
      <c r="G3" s="1082" t="s">
        <v>410</v>
      </c>
      <c r="H3" s="1083"/>
      <c r="I3" s="1083"/>
      <c r="J3" s="1083"/>
      <c r="K3" s="1083"/>
      <c r="L3" s="1083"/>
      <c r="M3" s="1083"/>
      <c r="N3" s="1083"/>
      <c r="O3" s="1084"/>
      <c r="P3" s="310"/>
      <c r="Q3" s="310"/>
      <c r="R3" s="310"/>
    </row>
    <row r="4" spans="1:18" thickBot="1" x14ac:dyDescent="0.4">
      <c r="A4" s="1085" t="s">
        <v>145</v>
      </c>
      <c r="B4" s="1085"/>
      <c r="C4" s="316"/>
      <c r="D4" s="316"/>
      <c r="E4" s="310"/>
      <c r="F4" s="310"/>
      <c r="G4" s="310"/>
      <c r="H4" s="310"/>
      <c r="I4" s="310"/>
      <c r="J4" s="310"/>
      <c r="K4" s="310"/>
      <c r="L4" s="310"/>
      <c r="M4" s="310"/>
      <c r="N4" s="310"/>
      <c r="O4" s="310"/>
      <c r="P4" s="310"/>
      <c r="Q4" s="310"/>
      <c r="R4" s="310"/>
    </row>
    <row r="5" spans="1:18" ht="15.95" thickBot="1" x14ac:dyDescent="0.4">
      <c r="A5" s="316"/>
      <c r="B5" s="308"/>
      <c r="C5" s="317"/>
      <c r="D5" s="318"/>
      <c r="E5" s="318"/>
      <c r="F5" s="318"/>
      <c r="G5" s="1086" t="s">
        <v>146</v>
      </c>
      <c r="H5" s="1087"/>
      <c r="I5" s="1087"/>
      <c r="J5" s="1087"/>
      <c r="K5" s="1087"/>
      <c r="L5" s="1087"/>
      <c r="M5" s="1087"/>
      <c r="N5" s="1087"/>
      <c r="O5" s="1088"/>
      <c r="P5" s="310"/>
      <c r="Q5" s="310"/>
      <c r="R5" s="310"/>
    </row>
    <row r="6" spans="1:18" ht="16.5" thickBot="1" x14ac:dyDescent="0.3">
      <c r="A6" s="310"/>
      <c r="B6" s="308"/>
      <c r="C6" s="317"/>
      <c r="D6" s="318"/>
      <c r="E6" s="318"/>
      <c r="F6" s="318"/>
      <c r="G6" s="319"/>
      <c r="H6" s="319"/>
      <c r="I6" s="320"/>
      <c r="J6" s="319"/>
      <c r="K6" s="319"/>
      <c r="L6" s="319"/>
      <c r="M6" s="310"/>
      <c r="N6" s="310"/>
      <c r="O6" s="310"/>
      <c r="P6" s="310"/>
      <c r="Q6" s="310"/>
      <c r="R6" s="310"/>
    </row>
    <row r="7" spans="1:18" ht="16.5" thickBot="1" x14ac:dyDescent="0.3">
      <c r="A7" s="310"/>
      <c r="B7" s="308"/>
      <c r="C7" s="317"/>
      <c r="D7" s="1089" t="s">
        <v>147</v>
      </c>
      <c r="E7" s="1090"/>
      <c r="F7" s="1090"/>
      <c r="G7" s="1090"/>
      <c r="H7" s="1090"/>
      <c r="I7" s="1090"/>
      <c r="J7" s="1091"/>
      <c r="K7" s="1089" t="s">
        <v>148</v>
      </c>
      <c r="L7" s="1090"/>
      <c r="M7" s="1090"/>
      <c r="N7" s="1090"/>
      <c r="O7" s="1090"/>
      <c r="P7" s="1090"/>
      <c r="Q7" s="1091"/>
      <c r="R7" s="310"/>
    </row>
    <row r="8" spans="1:18" ht="16.5" thickBot="1" x14ac:dyDescent="0.3">
      <c r="A8" s="310"/>
      <c r="B8" s="308"/>
      <c r="C8" s="317"/>
      <c r="D8" s="317"/>
      <c r="E8" s="317"/>
      <c r="F8" s="317"/>
      <c r="G8" s="317"/>
      <c r="H8" s="317"/>
      <c r="I8" s="317"/>
      <c r="J8" s="321"/>
      <c r="K8" s="317"/>
      <c r="L8" s="317"/>
      <c r="M8" s="310"/>
      <c r="N8" s="310"/>
      <c r="O8" s="310"/>
      <c r="P8" s="310"/>
      <c r="Q8" s="310"/>
      <c r="R8" s="310"/>
    </row>
    <row r="9" spans="1:18" x14ac:dyDescent="0.25">
      <c r="A9" s="1092" t="s">
        <v>86</v>
      </c>
      <c r="B9" s="322" t="s">
        <v>87</v>
      </c>
      <c r="C9" s="323"/>
      <c r="D9" s="324" t="s">
        <v>70</v>
      </c>
      <c r="E9" s="325"/>
      <c r="F9" s="325" t="s">
        <v>71</v>
      </c>
      <c r="G9" s="325"/>
      <c r="H9" s="325" t="s">
        <v>149</v>
      </c>
      <c r="I9" s="326"/>
      <c r="J9" s="1094" t="s">
        <v>1</v>
      </c>
      <c r="K9" s="324" t="s">
        <v>70</v>
      </c>
      <c r="L9" s="324"/>
      <c r="M9" s="325" t="s">
        <v>71</v>
      </c>
      <c r="N9" s="325"/>
      <c r="O9" s="325" t="s">
        <v>149</v>
      </c>
      <c r="P9" s="326"/>
      <c r="Q9" s="1094" t="s">
        <v>1</v>
      </c>
      <c r="R9" s="310"/>
    </row>
    <row r="10" spans="1:18" ht="16.5" thickBot="1" x14ac:dyDescent="0.3">
      <c r="A10" s="1093"/>
      <c r="B10" s="523" t="s">
        <v>150</v>
      </c>
      <c r="C10" s="524" t="s">
        <v>151</v>
      </c>
      <c r="D10" s="525" t="s">
        <v>152</v>
      </c>
      <c r="E10" s="473" t="s">
        <v>153</v>
      </c>
      <c r="F10" s="473" t="s">
        <v>88</v>
      </c>
      <c r="G10" s="473" t="s">
        <v>153</v>
      </c>
      <c r="H10" s="473" t="s">
        <v>88</v>
      </c>
      <c r="I10" s="473" t="s">
        <v>153</v>
      </c>
      <c r="J10" s="1095"/>
      <c r="K10" s="525" t="s">
        <v>88</v>
      </c>
      <c r="L10" s="525" t="s">
        <v>153</v>
      </c>
      <c r="M10" s="525" t="s">
        <v>88</v>
      </c>
      <c r="N10" s="473" t="s">
        <v>153</v>
      </c>
      <c r="O10" s="473" t="s">
        <v>88</v>
      </c>
      <c r="P10" s="473" t="s">
        <v>153</v>
      </c>
      <c r="Q10" s="1095"/>
      <c r="R10" s="328"/>
    </row>
    <row r="11" spans="1:18" x14ac:dyDescent="0.25">
      <c r="A11" s="329" t="s">
        <v>154</v>
      </c>
      <c r="B11" s="627">
        <f>SUMIF('Station Degrémont'!B$14:B$44,"&lt;&gt;0")</f>
        <v>18587</v>
      </c>
      <c r="C11" s="626">
        <f>AVERAGEIF('Station Degrémont'!B$14:B$44,"&lt;&gt;0")</f>
        <v>714.88461538461536</v>
      </c>
      <c r="D11" s="628">
        <f>SUMIF('Station Degrémont'!G$14:G$44,"&lt;&gt;0")</f>
        <v>67059.339000000007</v>
      </c>
      <c r="E11" s="628">
        <f>AVERAGEIF('Station Degrémont'!G$14:G$44,"&lt;&gt;0")</f>
        <v>2579.2053461538462</v>
      </c>
      <c r="F11" s="628">
        <f>SUMIF('Station Degrémont'!P$14:P$44,"&lt;&gt;0")</f>
        <v>64984.362607496558</v>
      </c>
      <c r="G11" s="895">
        <f>AVERAGEIF('Station Degrémont'!P$14:P$44,"&lt;&gt;0")</f>
        <v>2499.3985618267907</v>
      </c>
      <c r="H11" s="628">
        <f>SUMIF('Station Degrémont'!T$14:T$44,"&lt;&gt;0")</f>
        <v>3218.9732000000008</v>
      </c>
      <c r="I11" s="895">
        <f>AVERAGEIF('Station Degrémont'!T$14:T$44,"&lt;&gt;0")</f>
        <v>123.80666153846157</v>
      </c>
      <c r="J11" s="629">
        <f>AVERAGEIF('Station Degrémont'!C$14:C$44,"&lt;&gt;0")</f>
        <v>8.1884615384615405</v>
      </c>
      <c r="K11" s="627">
        <f>SUMIF('Station Degrémont'!AA$14:AA$44,"&lt;&gt;0")</f>
        <v>11425.261</v>
      </c>
      <c r="L11" s="895">
        <f>AVERAGEIF('Station Degrémont'!AA$14:AA$44,"&lt;&gt;0")</f>
        <v>439.43311538461541</v>
      </c>
      <c r="M11" s="628">
        <f>SUMIF('Station Degrémont'!AF$14:AF$44,"&lt;&gt;0")</f>
        <v>584.07916365007554</v>
      </c>
      <c r="N11" s="895">
        <f>AVERAGEIF('Station Degrémont'!AF$14:AF$44,"&lt;&gt;0")</f>
        <v>22.464583217310597</v>
      </c>
      <c r="O11" s="628">
        <f>SUMIF('Station Degrémont'!AJ$14:AJ$44,"&lt;&gt;0")</f>
        <v>19.594098000000002</v>
      </c>
      <c r="P11" s="628">
        <f>AVERAGEIF('Station Degrémont'!AJ$14:AJ$44,"&lt;&gt;0")</f>
        <v>0.75361915384615397</v>
      </c>
      <c r="Q11" s="899">
        <f>AVERAGEIF('Station Degrémont'!W$14:W$44,"&lt;&gt;0")</f>
        <v>9.4915384615384646</v>
      </c>
      <c r="R11" s="310"/>
    </row>
    <row r="12" spans="1:18" x14ac:dyDescent="0.25">
      <c r="A12" s="332" t="s">
        <v>155</v>
      </c>
      <c r="B12" s="526">
        <f>SUMIF('Station Degrémont'!B$45:B$72,"&lt;&gt;0")</f>
        <v>18338</v>
      </c>
      <c r="C12" s="586">
        <f>AVERAGEIF('Station Degrémont'!B$45:B$72,"&lt;&gt;0")</f>
        <v>679.18518518518522</v>
      </c>
      <c r="D12" s="594">
        <f>SUMIF('Station Degrémont'!G$45:G$72,"&lt;&gt;0")</f>
        <v>55984.307000000001</v>
      </c>
      <c r="E12" s="594">
        <f>AVERAGEIF('Station Degrémont'!G$45:G$72,"&lt;&gt;0")</f>
        <v>2073.4928518518518</v>
      </c>
      <c r="F12" s="594">
        <f>SUMIF('Station Degrémont'!P$45:P$72,"&lt;&gt;0")</f>
        <v>53656.672631952417</v>
      </c>
      <c r="G12" s="896">
        <f>AVERAGEIF('Station Degrémont'!P$45:P$72,"&lt;&gt;0")</f>
        <v>1987.2841715537932</v>
      </c>
      <c r="H12" s="594">
        <f>SUMIF('Station Degrémont'!T$45:T$72,"&lt;&gt;0")</f>
        <v>1702.4493000000004</v>
      </c>
      <c r="I12" s="896">
        <f>AVERAGEIF('Station Degrémont'!T$45:T$72,"&lt;&gt;0")</f>
        <v>63.053677777777793</v>
      </c>
      <c r="J12" s="588">
        <f>AVERAGEIF('Station Degrémont'!C$45:C$72,"&lt;&gt;0")</f>
        <v>8.2914814814814815</v>
      </c>
      <c r="K12" s="603">
        <f>SUMIF('Station Degrémont'!AA$45:AA$72,"&lt;&gt;0")</f>
        <v>7479.4010000000007</v>
      </c>
      <c r="L12" s="896">
        <f>AVERAGEIF('Station Degrémont'!AA$45:AA$72,"&lt;&gt;0")</f>
        <v>277.01485185185186</v>
      </c>
      <c r="M12" s="594">
        <f>SUMIF('Station Degrémont'!AF$45:AF$72,"&lt;&gt;0")</f>
        <v>597.0902142857143</v>
      </c>
      <c r="N12" s="896">
        <f>AVERAGEIF('Station Degrémont'!AF$45:AF$72,"&lt;&gt;0")</f>
        <v>22.114452380952383</v>
      </c>
      <c r="O12" s="594">
        <f>SUMIF('Station Degrémont'!AJ$45:AJ$72,"&lt;&gt;0")</f>
        <v>18.432267999999997</v>
      </c>
      <c r="P12" s="594">
        <f>AVERAGEIF('Station Degrémont'!AJ$45:AJ$72,"&lt;&gt;0")</f>
        <v>0.6826765925925925</v>
      </c>
      <c r="Q12" s="535">
        <f>AVERAGEIF('Station Degrémont'!W$45:W$72,"&lt;&gt;0")</f>
        <v>9.3081481481481489</v>
      </c>
      <c r="R12" s="310"/>
    </row>
    <row r="13" spans="1:18" x14ac:dyDescent="0.25">
      <c r="A13" s="332" t="s">
        <v>156</v>
      </c>
      <c r="B13" s="526">
        <f>SUMIF('Station Degrémont'!B$73:B$103,"&lt;&gt;0")</f>
        <v>22051</v>
      </c>
      <c r="C13" s="586">
        <f>AVERAGEIF('Station Degrémont'!B$73:B$103,"&lt;&gt;0")</f>
        <v>735.0333333333333</v>
      </c>
      <c r="D13" s="594">
        <f>SUMIF('Station Degrémont'!G$73:G$103,"&lt;&gt;0")</f>
        <v>31443.354999999992</v>
      </c>
      <c r="E13" s="594">
        <f>AVERAGEIF('Station Degrémont'!G$73:G$103,"&lt;&gt;0")</f>
        <v>1048.1118333333332</v>
      </c>
      <c r="F13" s="898">
        <f>SUMIF('Station Degrémont'!P$73:P$103,"&lt;&gt;0")</f>
        <v>19204.577303965307</v>
      </c>
      <c r="G13" s="896">
        <f>AVERAGEIF('Station Degrémont'!P$73:P$103,"&lt;&gt;0")</f>
        <v>640.1525767988436</v>
      </c>
      <c r="H13" s="594">
        <f>SUMIF('Station Degrémont'!T$73:T$103,"&lt;&gt;0")</f>
        <v>646.00197000000014</v>
      </c>
      <c r="I13" s="896">
        <f>AVERAGEIF('Station Degrémont'!T$73:T$103,"&lt;&gt;0")</f>
        <v>21.533399000000006</v>
      </c>
      <c r="J13" s="588">
        <f>AVERAGEIF('Station Degrémont'!C$73:C$103,"&lt;&gt;0")</f>
        <v>8.1063333333333336</v>
      </c>
      <c r="K13" s="603">
        <f>SUMIF('Station Degrémont'!AA$73:AA$103,"&lt;&gt;0")</f>
        <v>9589.246000000001</v>
      </c>
      <c r="L13" s="896">
        <f>AVERAGEIF('Station Degrémont'!A$73:AA$103,"&lt;&gt;0")</f>
        <v>2143.5516523483338</v>
      </c>
      <c r="M13" s="594">
        <f>SUMIF('Station Degrémont'!AF$73:AF$103,"&lt;&gt;0")</f>
        <v>666.2005910518053</v>
      </c>
      <c r="N13" s="898">
        <f>AVERAGEIF('Station Degrémont'!AF$73:AF$103,"&lt;&gt;0")</f>
        <v>22.206686368393509</v>
      </c>
      <c r="O13" s="594">
        <f>SUMIF('Station Degrémont'!AJ$73:AJ$103,"&lt;&gt;0")</f>
        <v>17.158068999999998</v>
      </c>
      <c r="P13" s="594">
        <f>AVERAGEIF('Station Degrémont'!AJ$73:AJ$103,"&lt;&gt;0")</f>
        <v>0.5719356333333333</v>
      </c>
      <c r="Q13" s="535">
        <f>AVERAGEIF('Station Degrémont'!W$73:W$103,"&lt;&gt;0")</f>
        <v>9.2216666666666676</v>
      </c>
      <c r="R13" s="310"/>
    </row>
    <row r="14" spans="1:18" x14ac:dyDescent="0.25">
      <c r="A14" s="332" t="s">
        <v>157</v>
      </c>
      <c r="B14" s="526">
        <f>SUMIF('Station Degrémont'!B$104:B$133,"&lt;&gt;0")</f>
        <v>21145</v>
      </c>
      <c r="C14" s="586">
        <f>AVERAGEIF('Station Degrémont'!B$104:B$133,"&lt;&gt;0")</f>
        <v>729.13793103448279</v>
      </c>
      <c r="D14" s="594">
        <f>SUMIF('Station Degrémont'!G$104:G$133,"&lt;&gt;0")</f>
        <v>35985.305</v>
      </c>
      <c r="E14" s="594">
        <f>AVERAGEIF('Station Degrémont'!G$104:G$133,"&lt;&gt;0")</f>
        <v>1240.8725862068966</v>
      </c>
      <c r="F14" s="594">
        <f>SUMIF('Station Degrémont'!P$104:P$133,"&lt;&gt;0")</f>
        <v>20817.722049081305</v>
      </c>
      <c r="G14" s="896">
        <f>AVERAGEIF('Station Degrémont'!P$104:P$133,"&lt;&gt;0")</f>
        <v>717.85248445107948</v>
      </c>
      <c r="H14" s="594">
        <f>SUMIF('Station Degrémont'!T$104:T$133,"&lt;&gt;0")</f>
        <v>670.98315000000002</v>
      </c>
      <c r="I14" s="896">
        <f>AVERAGEIF('Station Degrémont'!T$104:T$133,"&lt;&gt;0")</f>
        <v>23.137350000000001</v>
      </c>
      <c r="J14" s="588">
        <f>AVERAGEIF('Station Degrémont'!C$104:C$133,"&lt;&gt;0")</f>
        <v>7.8989655172413782</v>
      </c>
      <c r="K14" s="603">
        <f>SUMIF('Station Degrémont'!AA$104:AA$133,"&lt;&gt;0")</f>
        <v>11463.735999999997</v>
      </c>
      <c r="L14" s="896">
        <f>AVERAGEIF('Station Degrémont'!AA$104:AA$133,"&lt;&gt;0")</f>
        <v>395.30124137931023</v>
      </c>
      <c r="M14" s="594">
        <f>SUMIF('Station Degrémont'!AF$104:AF$133,"&lt;&gt;0")</f>
        <v>835.39489466089469</v>
      </c>
      <c r="N14" s="896">
        <f>AVERAGEIF('Station Degrémont'!AF$104:AF$133,"&lt;&gt;0")</f>
        <v>28.806720505548093</v>
      </c>
      <c r="O14" s="896">
        <f>SUMIF('Station Degrémont'!AJ$104:AJ$133,"&lt;&gt;0")</f>
        <v>19.478437</v>
      </c>
      <c r="P14" s="594">
        <f>AVERAGEIF('Station Degrémont'!AJ$104:AJ$133,"&lt;&gt;0")</f>
        <v>0.67167024137931031</v>
      </c>
      <c r="Q14" s="535">
        <f>AVERAGEIF('Station Degrémont'!W$104:W$133,"&lt;&gt;0")</f>
        <v>8.9037931034482778</v>
      </c>
      <c r="R14" s="310"/>
    </row>
    <row r="15" spans="1:18" x14ac:dyDescent="0.25">
      <c r="A15" s="332" t="s">
        <v>158</v>
      </c>
      <c r="B15" s="526">
        <f>SUMIF('Station Degrémont'!B$134:B$164,"&lt;&gt;0")</f>
        <v>17510</v>
      </c>
      <c r="C15" s="586">
        <f>AVERAGEIF('Station Degrémont'!B$134:B$164,"&lt;&gt;0")</f>
        <v>648.51851851851848</v>
      </c>
      <c r="D15" s="594">
        <f>SUMIF('Station Degrémont'!G$134:G$164,"&lt;&gt;0")</f>
        <v>116953.31700000001</v>
      </c>
      <c r="E15" s="594">
        <f>AVERAGEIF('Station Degrémont'!G$134:G$164,"&lt;&gt;0")</f>
        <v>4331.6043333333337</v>
      </c>
      <c r="F15" s="594">
        <f>SUMIF('Station Degrémont'!P$134:P$164,"&lt;&gt;0")</f>
        <v>158046.23948798914</v>
      </c>
      <c r="G15" s="896">
        <f>AVERAGEIF('Station Degrémont'!P$134:P$164,"&lt;&gt;0")</f>
        <v>5853.5644254810795</v>
      </c>
      <c r="H15" s="594">
        <f>SUMIF('Station Degrémont'!T$134:T$164,"&lt;&gt;0")</f>
        <v>5083.6989999999996</v>
      </c>
      <c r="I15" s="896">
        <f>AVERAGEIF('Station Degrémont'!T$134:T$164,"&lt;&gt;0")</f>
        <v>188.28514814814812</v>
      </c>
      <c r="J15" s="588">
        <f>AVERAGEIF('Station Degrémont'!C$134:C$164,"&lt;&gt;0")</f>
        <v>7.7681481481481471</v>
      </c>
      <c r="K15" s="603">
        <f>SUMIF('Station Degrémont'!AA$134:AA$164,"&lt;&gt;0")</f>
        <v>13272.58</v>
      </c>
      <c r="L15" s="896">
        <f>AVERAGEIF('Station Degrémont'!AA$134:AA$164,"&lt;&gt;0")</f>
        <v>491.57703703703703</v>
      </c>
      <c r="M15" s="594">
        <f>SUMIF('Station Degrémont'!AF$134:AF$164,"&lt;&gt;0")</f>
        <v>898.57548038457492</v>
      </c>
      <c r="N15" s="896">
        <f>AVERAGEIF('Station Degrémont'!AF$134:AF$164,"&lt;&gt;0")</f>
        <v>33.280573347576848</v>
      </c>
      <c r="O15" s="594">
        <f>SUMIF('Station Degrémont'!AJ$134:AJ$164,"&lt;&gt;0")</f>
        <v>48.197288999999998</v>
      </c>
      <c r="P15" s="594">
        <f>AVERAGEIF('Station Degrémont'!AJ$134:AJ$164,"&lt;&gt;0")</f>
        <v>1.7850847777777776</v>
      </c>
      <c r="Q15" s="535">
        <f>AVERAGEIF('Station Degrémont'!W$134:W$164,"&lt;&gt;0")</f>
        <v>8.7111111111111104</v>
      </c>
      <c r="R15" s="310"/>
    </row>
    <row r="16" spans="1:18" x14ac:dyDescent="0.25">
      <c r="A16" s="332" t="s">
        <v>159</v>
      </c>
      <c r="B16" s="526">
        <f>SUMIF('Station Degrémont'!B$165:B$194,"&lt;&gt;0")</f>
        <v>22713</v>
      </c>
      <c r="C16" s="586">
        <f>AVERAGEIF('Station Degrémont'!B$165:B$194,"&lt;&gt;0")</f>
        <v>757.1</v>
      </c>
      <c r="D16" s="594">
        <f>SUMIF('Station Degrémont'!G$165:G$194,"&lt;&gt;0")</f>
        <v>71124.57699999999</v>
      </c>
      <c r="E16" s="594">
        <f>AVERAGEIF('Station Degrémont'!G$165:G$194,"&lt;&gt;0")</f>
        <v>2370.8192333333332</v>
      </c>
      <c r="F16" s="594">
        <f>SUMIF('Station Degrémont'!P$165:P$194,"&lt;&gt;0")</f>
        <v>77273.902489998567</v>
      </c>
      <c r="G16" s="594">
        <f>AVERAGEIF('Station Degrémont'!P$165:P$194,"&lt;&gt;0")</f>
        <v>2575.7967496666188</v>
      </c>
      <c r="H16" s="594">
        <f>SUMIF('Station Degrémont'!T$165:T$194,"&lt;&gt;0")</f>
        <v>1620.1306</v>
      </c>
      <c r="I16" s="594">
        <f>AVERAGEIF('Station Degrémont'!T$165:T$194,"&lt;&gt;0")</f>
        <v>54.004353333333334</v>
      </c>
      <c r="J16" s="588">
        <f>AVERAGEIF('Station Degrémont'!C$165:C$194,"&lt;&gt;0")</f>
        <v>8.1060000000000016</v>
      </c>
      <c r="K16" s="603">
        <f>SUMIF('Station Degrémont'!AA$165:AA$194,"&lt;&gt;0")</f>
        <v>14576.812000000002</v>
      </c>
      <c r="L16" s="896">
        <f>AVERAGEIF('Station Degrémont'!AA$165:AA$194,"&lt;&gt;0")</f>
        <v>485.89373333333339</v>
      </c>
      <c r="M16" s="594">
        <f>SUMIF('Station Degrémont'!AF$165:AF$194,"&lt;&gt;0")</f>
        <v>525.69300000000021</v>
      </c>
      <c r="N16" s="594">
        <f>AVERAGEIF('Station Degrémont'!AF$165:AF$194,"&lt;&gt;0")</f>
        <v>17.523100000000007</v>
      </c>
      <c r="O16" s="594">
        <f>SUMIF('Station Degrémont'!AJ$165:AJ$194,"&lt;&gt;0")</f>
        <v>13.536386999999998</v>
      </c>
      <c r="P16" s="896">
        <f>AVERAGEIF('Station Degrémont'!AJ$165:AJ$194,"&lt;&gt;0")</f>
        <v>0.45121289999999992</v>
      </c>
      <c r="Q16" s="535">
        <f>AVERAGEIF('Station Degrémont'!W$165:W$194,"&lt;&gt;0")</f>
        <v>9.0293333333333319</v>
      </c>
      <c r="R16" s="310"/>
    </row>
    <row r="17" spans="1:18" x14ac:dyDescent="0.25">
      <c r="A17" s="332" t="s">
        <v>160</v>
      </c>
      <c r="B17" s="526">
        <f>SUMIF('Station Degrémont'!B$195:B$225,"&lt;&gt;0")</f>
        <v>19151</v>
      </c>
      <c r="C17" s="586">
        <f>AVERAGEIF('Station Degrémont'!B$195:B$225,"&lt;&gt;0")</f>
        <v>766.04</v>
      </c>
      <c r="D17" s="594">
        <f>SUMIF('Station Degrémont'!G$195:G$225,"&lt;&gt;0")</f>
        <v>119648.91199999998</v>
      </c>
      <c r="E17" s="594">
        <f>AVERAGEIF('Station Degrémont'!G$195:G$225,"&lt;&gt;0")</f>
        <v>4985.3713333333326</v>
      </c>
      <c r="F17" s="594">
        <f>SUMIF('Station Degrémont'!P$195:P$225,"&lt;&gt;0")</f>
        <v>140109.41143808092</v>
      </c>
      <c r="G17" s="896">
        <f>AVERAGEIF('Station Degrémont'!P$195:P$225,"&lt;&gt;0")</f>
        <v>5837.8921432533716</v>
      </c>
      <c r="H17" s="594">
        <f>SUMIF('Station Degrémont'!T$195:T$225,"&lt;&gt;0")</f>
        <v>2934.5060000000003</v>
      </c>
      <c r="I17" s="896">
        <f>AVERAGEIF('Station Degrémont'!T$195:T$225,"&lt;&gt;0")</f>
        <v>122.27108333333335</v>
      </c>
      <c r="J17" s="588">
        <f>AVERAGEIF('Station Degrémont'!C$195:C$225,"&lt;&gt;0")</f>
        <v>7.8148</v>
      </c>
      <c r="K17" s="603">
        <f>SUMIF('Station Degrémont'!AA$195:AA$225,"&lt;&gt;0")</f>
        <v>12291.427999999998</v>
      </c>
      <c r="L17" s="896">
        <f>AVERAGEIF('Station Degrémont'!AA$195:AA$225,"&lt;&gt;0")</f>
        <v>512.14283333333321</v>
      </c>
      <c r="M17" s="594">
        <f>SUMIF('Station Degrémont'!AF$195:AF$225,"&lt;&gt;0")</f>
        <v>529.04399999999998</v>
      </c>
      <c r="N17" s="896">
        <f>AVERAGEIF('Station Degrémont'!AF$195:AF$225,"&lt;&gt;0")</f>
        <v>22.043499999999998</v>
      </c>
      <c r="O17" s="594">
        <f>SUMIF('Station Degrémont'!AJ$195:AJ$225,"&lt;&gt;0")</f>
        <v>26.773592999999995</v>
      </c>
      <c r="P17" s="594">
        <f>AVERAGEIF('Station Degrémont'!AJ$195:AJ$225,"&lt;&gt;0")</f>
        <v>1.1155663749999998</v>
      </c>
      <c r="Q17" s="535">
        <f>AVERAGEIF('Station Degrémont'!W$195:W$225,"&lt;&gt;0")</f>
        <v>8.9459999999999997</v>
      </c>
      <c r="R17" s="310"/>
    </row>
    <row r="18" spans="1:18" x14ac:dyDescent="0.25">
      <c r="A18" s="332" t="s">
        <v>161</v>
      </c>
      <c r="B18" s="526">
        <f>SUMIF('Station Degrémont'!B$226:B$256,"&lt;&gt;0")</f>
        <v>9735</v>
      </c>
      <c r="C18" s="586">
        <f>AVERAGEIF('Station Degrémont'!B$226:B$256,"&lt;&gt;0")</f>
        <v>486.75</v>
      </c>
      <c r="D18" s="594">
        <f>SUMIF('Station Degrémont'!G$226:G$256,"&lt;&gt;0")</f>
        <v>53579.485000000001</v>
      </c>
      <c r="E18" s="594">
        <f>AVERAGEIF('Station Degrémont'!G$226:G$256,"&lt;&gt;0")</f>
        <v>3348.7178125</v>
      </c>
      <c r="F18" s="594">
        <f>SUMIF('Station Degrémont'!P$226:P$256,"&lt;&gt;0")</f>
        <v>53230.776176808373</v>
      </c>
      <c r="G18" s="896">
        <f>AVERAGEIF('Station Degrémont'!P$226:P$256,"&lt;&gt;0")</f>
        <v>3326.9235110505233</v>
      </c>
      <c r="H18" s="594">
        <f>SUMIF('Station Degrémont'!T$226:T$256,"&lt;&gt;0")</f>
        <v>1939.2210000000002</v>
      </c>
      <c r="I18" s="896">
        <f>AVERAGEIF('Station Degrémont'!T$226:T$256,"&lt;&gt;0")</f>
        <v>121.20131250000001</v>
      </c>
      <c r="J18" s="588">
        <f>AVERAGEIF('Station Degrémont'!C$226:C$256,"&lt;&gt;0")</f>
        <v>8.09375</v>
      </c>
      <c r="K18" s="603">
        <f>SUMIF('Station Degrémont'!AA$226:AA$256,"&lt;&gt;0")</f>
        <v>7431.0839999999998</v>
      </c>
      <c r="L18" s="896">
        <f>AVERAGEIF('Station Degrémont'!AA$226:AA$256,"&lt;&gt;0")</f>
        <v>464.44274999999999</v>
      </c>
      <c r="M18" s="594">
        <f>SUMIF('Station Degrémont'!AF$226:AF$256,"&lt;&gt;0")</f>
        <v>249.0587280016662</v>
      </c>
      <c r="N18" s="896">
        <f>AVERAGEIF('Station Degrémont'!AF$226:AF$256,"&lt;&gt;0")</f>
        <v>15.566170500104137</v>
      </c>
      <c r="O18" s="594">
        <f>SUMIF('Station Degrémont'!AJ$226:AJ$256,"&lt;&gt;0")</f>
        <v>8.8424349999999983</v>
      </c>
      <c r="P18" s="594">
        <f>AVERAGEIF('Station Degrémont'!AJ$226:AJ$256,"&lt;&gt;0")</f>
        <v>0.55265218749999989</v>
      </c>
      <c r="Q18" s="535">
        <f>AVERAGEIF('Station Degrémont'!W$226:W$256,"&lt;&gt;0")</f>
        <v>8.8474999999999984</v>
      </c>
      <c r="R18" s="310"/>
    </row>
    <row r="19" spans="1:18" x14ac:dyDescent="0.25">
      <c r="A19" s="332" t="s">
        <v>162</v>
      </c>
      <c r="B19" s="526">
        <f>SUMIF('Station Degrémont'!B$257:B$286,"&lt;&gt;0")</f>
        <v>19454</v>
      </c>
      <c r="C19" s="586">
        <f>AVERAGEIF('Station Degrémont'!B$257:B$286,"&lt;&gt;0")</f>
        <v>778.16</v>
      </c>
      <c r="D19" s="594">
        <f>SUMIF('Station Degrémont'!G$257:G$286,"&lt;&gt;0")</f>
        <v>122759.56</v>
      </c>
      <c r="E19" s="594">
        <f>AVERAGEIF('Station Degrémont'!G$257:G$286,"&lt;&gt;0")</f>
        <v>4910.3823999999995</v>
      </c>
      <c r="F19" s="594">
        <f>SUMIF('Station Degrémont'!P$257:P$286,"&lt;&gt;0")</f>
        <v>149141.7842108341</v>
      </c>
      <c r="G19" s="896">
        <f>AVERAGEIF('Station Degrémont'!P$257:P$286,"&lt;&gt;0")</f>
        <v>5965.6713684333636</v>
      </c>
      <c r="H19" s="594">
        <f>SUMIF('Station Degrémont'!T$257:T$286,"&lt;&gt;0")</f>
        <v>4201.2914000000001</v>
      </c>
      <c r="I19" s="896">
        <f>AVERAGEIF('Station Degrémont'!T$257:T$286,"&lt;&gt;0")</f>
        <v>168.05165600000001</v>
      </c>
      <c r="J19" s="588">
        <f>AVERAGEIF('Station Degrémont'!C$257:C$286,"&lt;&gt;0")</f>
        <v>7.9571428571428573</v>
      </c>
      <c r="K19" s="603">
        <f>SUMIF('Station Degrémont'!AA$257:AA$286,"&lt;&gt;0")</f>
        <v>7359.6230000000005</v>
      </c>
      <c r="L19" s="896">
        <f>AVERAGEIF('Station Degrémont'!AA$257:AA$286,"&lt;&gt;0")</f>
        <v>294.38492000000002</v>
      </c>
      <c r="M19" s="594">
        <f>SUMIF('Station Degrémont'!AF$257:AF$286,"&lt;&gt;0")</f>
        <v>425.79217731884961</v>
      </c>
      <c r="N19" s="896">
        <f>AVERAGEIF('Station Degrémont'!AF$257:AF$286,"&lt;&gt;0")</f>
        <v>17.031687092753984</v>
      </c>
      <c r="O19" s="594">
        <f>SUMIF('Station Degrémont'!AJ$257:AJ$286,"&lt;&gt;0")</f>
        <v>18.655650000000001</v>
      </c>
      <c r="P19" s="594">
        <f>AVERAGEIF('Station Degrémont'!AJ$257:AJ$286,"&lt;&gt;0")</f>
        <v>0.74622600000000006</v>
      </c>
      <c r="Q19" s="535">
        <f>AVERAGEIF('Station Degrémont'!W$257:W$286,"&lt;&gt;0")</f>
        <v>8.9117857142857133</v>
      </c>
      <c r="R19" s="310"/>
    </row>
    <row r="20" spans="1:18" x14ac:dyDescent="0.25">
      <c r="A20" s="332" t="s">
        <v>163</v>
      </c>
      <c r="B20" s="526">
        <f>SUMIF('Station Degrémont'!B$287:B$317,"&lt;&gt;0")</f>
        <v>24343</v>
      </c>
      <c r="C20" s="586">
        <f>AVERAGEIF('Station Degrémont'!B$287:B$317,"&lt;&gt;0")</f>
        <v>869.39285714285711</v>
      </c>
      <c r="D20" s="594">
        <f>SUMIF('Station Degrémont'!G$287:G$317,"&lt;&gt;0")</f>
        <v>258315.41299999994</v>
      </c>
      <c r="E20" s="594">
        <f>AVERAGEIF('Station Degrémont'!G$287:G$317,"&lt;&gt;0")</f>
        <v>9225.5504642857122</v>
      </c>
      <c r="F20" s="594">
        <f>SUMIF('Station Degrémont'!P$287:P$317,"&lt;&gt;0")</f>
        <v>318461.78105696582</v>
      </c>
      <c r="G20" s="896">
        <f>AVERAGEIF('Station Degrémont'!P$287:P$317,"&lt;&gt;0")</f>
        <v>11373.63503774878</v>
      </c>
      <c r="H20" s="594">
        <f>SUMIF('Station Degrémont'!T$287:T$317,"&lt;&gt;0")</f>
        <v>6762.2720999999992</v>
      </c>
      <c r="I20" s="896">
        <f>AVERAGEIF('Station Degrémont'!T$287:T$317,"&lt;&gt;0")</f>
        <v>241.50971785714282</v>
      </c>
      <c r="J20" s="588">
        <f>AVERAGEIF('Station Degrémont'!C$287:C$317,"&lt;&gt;0")</f>
        <v>7.9728571428571433</v>
      </c>
      <c r="K20" s="603">
        <f>SUMIF('Station Degrémont'!AA$287:AA$317,"&lt;&gt;0")</f>
        <v>10640.069999999998</v>
      </c>
      <c r="L20" s="896">
        <f>AVERAGEIF('Station Degrémont'!AA$287:AA$317,"&lt;&gt;0")</f>
        <v>380.00249999999994</v>
      </c>
      <c r="M20" s="594">
        <f>SUMIF('Station Degrémont'!AF$287:AF$317,"&lt;&gt;0")</f>
        <v>705.74651552620207</v>
      </c>
      <c r="N20" s="896">
        <f>AVERAGEIF('Station Degrémont'!AF$287:AF$317,"&lt;&gt;0")</f>
        <v>25.205232697364359</v>
      </c>
      <c r="O20" s="594">
        <f>SUMIF('Station Degrémont'!AJ$287:AJ$317,"&lt;&gt;0")</f>
        <v>21.052837</v>
      </c>
      <c r="P20" s="594">
        <f>AVERAGEIF('Station Degrémont'!AJ$287:AJ$317,"&lt;&gt;0")</f>
        <v>0.75188703571428572</v>
      </c>
      <c r="Q20" s="535">
        <f>AVERAGEIF('Station Degrémont'!W$287:W$317,"&lt;&gt;0")</f>
        <v>8.9328571428571433</v>
      </c>
      <c r="R20" s="310"/>
    </row>
    <row r="21" spans="1:18" x14ac:dyDescent="0.25">
      <c r="A21" s="332" t="s">
        <v>164</v>
      </c>
      <c r="B21" s="526">
        <f>SUMIF('Station Degrémont'!B$318:B$347,"&lt;&gt;0")</f>
        <v>17717</v>
      </c>
      <c r="C21" s="586">
        <f>AVERAGEIF('Station Degrémont'!B$318:B$347,"&lt;&gt;0")</f>
        <v>770.304347826087</v>
      </c>
      <c r="D21" s="594">
        <f>SUMIF('Station Degrémont'!G$318:G$347,"&lt;&gt;0")</f>
        <v>142440.64099999997</v>
      </c>
      <c r="E21" s="594">
        <f>AVERAGEIF('Station Degrémont'!G$318:G$347,"&lt;&gt;0")</f>
        <v>6474.5745909090901</v>
      </c>
      <c r="F21" s="594">
        <f>SUMIF('Station Degrémont'!P$318:P$347,"&lt;&gt;0")</f>
        <v>142831.30009115874</v>
      </c>
      <c r="G21" s="896">
        <f>AVERAGEIF('Station Degrémont'!P$318:P$347,"&lt;&gt;0")</f>
        <v>6492.3318223253973</v>
      </c>
      <c r="H21" s="594">
        <f>SUMIF('Station Degrémont'!T$318:T$347,"&lt;&gt;0")</f>
        <v>3655.6875599999994</v>
      </c>
      <c r="I21" s="896">
        <f>AVERAGEIF('Station Degrémont'!T$318:T$347,"&lt;&gt;0")</f>
        <v>166.16761636363634</v>
      </c>
      <c r="J21" s="588">
        <f>AVERAGEIF('Station Degrémont'!C$318:C$347,"&lt;&gt;0")</f>
        <v>8.08</v>
      </c>
      <c r="K21" s="603">
        <f>SUMIF('Station Degrémont'!AA$318:AA$347,"&lt;&gt;0")</f>
        <v>11171.16</v>
      </c>
      <c r="L21" s="896">
        <f>AVERAGEIF('Station Degrémont'!AA$318:AA$347,"&lt;&gt;0")</f>
        <v>507.78</v>
      </c>
      <c r="M21" s="594">
        <f>SUMIF('Station Degrémont'!AF$318:AF$347,"&lt;&gt;0")</f>
        <v>648.2350516400893</v>
      </c>
      <c r="N21" s="896">
        <f>AVERAGEIF('Station Degrémont'!AF$318:AF$347,"&lt;&gt;0")</f>
        <v>29.46522962000406</v>
      </c>
      <c r="O21" s="594">
        <f>SUMIF('Station Degrémont'!AJ$318:AJ$347,"&lt;&gt;0")</f>
        <v>15.154377999999998</v>
      </c>
      <c r="P21" s="594">
        <f>AVERAGEIF('Station Degrémont'!AJ$318:AJ$347,"&lt;&gt;0")</f>
        <v>0.68883536363636355</v>
      </c>
      <c r="Q21" s="535">
        <f>AVERAGEIF('Station Degrémont'!W$318:W$347,"&lt;&gt;0")</f>
        <v>9.0815384615384609</v>
      </c>
      <c r="R21" s="310"/>
    </row>
    <row r="22" spans="1:18" ht="15.75" thickBot="1" x14ac:dyDescent="0.3">
      <c r="A22" s="522" t="s">
        <v>165</v>
      </c>
      <c r="B22" s="527">
        <f>SUMIF('Station Degrémont'!B$348:B$378,"&lt;&gt;0")</f>
        <v>16462</v>
      </c>
      <c r="C22" s="587">
        <f>AVERAGEIF('Station Degrémont'!B$348:B$378,"&lt;&gt;0")</f>
        <v>823.1</v>
      </c>
      <c r="D22" s="596">
        <f>SUMIF('Station Degrémont'!G$348:G$378,"&lt;&gt;0")</f>
        <v>40295.955999999998</v>
      </c>
      <c r="E22" s="596">
        <f>AVERAGEIF('Station Degrémont'!G$348:G$378,"&lt;&gt;0")</f>
        <v>2238.6642222222222</v>
      </c>
      <c r="F22" s="596">
        <f>SUMIF('Station Degrémont'!P$348:P$378,"&lt;&gt;0")</f>
        <v>31794.253691705879</v>
      </c>
      <c r="G22" s="897">
        <f>AVERAGEIF('Station Degrémont'!P$348:P$378,"&lt;&gt;0")</f>
        <v>1766.3474273169932</v>
      </c>
      <c r="H22" s="596">
        <f>SUMIF('Station Degrémont'!T$348:T$378,"&lt;&gt;0")</f>
        <v>960.90079999999989</v>
      </c>
      <c r="I22" s="897">
        <f>AVERAGEIF('Station Degrémont'!T$348:T$378,"&lt;&gt;0")</f>
        <v>53.383377777777774</v>
      </c>
      <c r="J22" s="589">
        <f>AVERAGEIF('Station Degrémont'!C$348:C$378,"&lt;&gt;0")</f>
        <v>8.0194999999999972</v>
      </c>
      <c r="K22" s="604">
        <f>SUMIF('Station Degrémont'!AA$348:AA$378,"&lt;&gt;0")</f>
        <v>9875.1589999999997</v>
      </c>
      <c r="L22" s="897">
        <f>AVERAGEIF('Station Degrémont'!AA$348:AA$378,"&lt;&gt;0")</f>
        <v>580.89170588235288</v>
      </c>
      <c r="M22" s="596">
        <f>SUMIF('Station Degrémont'!AF$348:AF$378,"&lt;&gt;0")</f>
        <v>868.58419863858353</v>
      </c>
      <c r="N22" s="897">
        <f>AVERAGEIF('Station Degrémont'!AF$348:AF$378,"&lt;&gt;0")</f>
        <v>48.254677702143532</v>
      </c>
      <c r="O22" s="596">
        <f>SUMIF('Station Degrémont'!AJ$348:AJ$378,"&lt;&gt;0")</f>
        <v>83.445259000000007</v>
      </c>
      <c r="P22" s="897">
        <f>AVERAGEIF('Station Degrémont'!AJ$348:AJ$378,"&lt;&gt;0")</f>
        <v>4.6358477222222225</v>
      </c>
      <c r="Q22" s="605">
        <f>AVERAGEIF('Station Degrémont'!W$348:W$378,"&lt;&gt;0")</f>
        <v>8.8924999999999983</v>
      </c>
      <c r="R22" s="310"/>
    </row>
    <row r="23" spans="1:18" ht="15.75" thickBot="1" x14ac:dyDescent="0.3">
      <c r="A23" s="335" t="s">
        <v>166</v>
      </c>
      <c r="B23" s="528">
        <f t="shared" ref="B23:Q23" si="0">AVERAGE(B11:B22)</f>
        <v>18933.833333333332</v>
      </c>
      <c r="C23" s="529">
        <f t="shared" si="0"/>
        <v>729.8005657020899</v>
      </c>
      <c r="D23" s="528">
        <f t="shared" si="0"/>
        <v>92965.847249999992</v>
      </c>
      <c r="E23" s="529">
        <f t="shared" si="0"/>
        <v>3735.6139172885796</v>
      </c>
      <c r="F23" s="528">
        <f t="shared" si="0"/>
        <v>102462.73193633644</v>
      </c>
      <c r="G23" s="529">
        <f t="shared" si="0"/>
        <v>4086.4041899922195</v>
      </c>
      <c r="H23" s="528">
        <f t="shared" si="0"/>
        <v>2783.0096733333335</v>
      </c>
      <c r="I23" s="529">
        <f t="shared" si="0"/>
        <v>112.20044613580092</v>
      </c>
      <c r="J23" s="533">
        <f t="shared" si="0"/>
        <v>8.0247866682221556</v>
      </c>
      <c r="K23" s="528">
        <f t="shared" si="0"/>
        <v>10547.963333333335</v>
      </c>
      <c r="L23" s="529">
        <f t="shared" si="0"/>
        <v>581.03469504584734</v>
      </c>
      <c r="M23" s="528">
        <f t="shared" si="0"/>
        <v>627.79116792987134</v>
      </c>
      <c r="N23" s="529">
        <f t="shared" si="0"/>
        <v>25.330217786012625</v>
      </c>
      <c r="O23" s="528">
        <f t="shared" si="0"/>
        <v>25.860058333333338</v>
      </c>
      <c r="P23" s="529">
        <f t="shared" si="0"/>
        <v>1.1172678319168365</v>
      </c>
      <c r="Q23" s="533">
        <f t="shared" si="0"/>
        <v>9.023147678577276</v>
      </c>
      <c r="R23" s="310"/>
    </row>
    <row r="24" spans="1:18" ht="15.75" thickBot="1" x14ac:dyDescent="0.3">
      <c r="A24" s="335" t="s">
        <v>167</v>
      </c>
      <c r="B24" s="530">
        <f>SUM(B11:B22)</f>
        <v>227206</v>
      </c>
      <c r="C24" s="531"/>
      <c r="D24" s="530">
        <f>SUM(D11:D22)</f>
        <v>1115590.1669999999</v>
      </c>
      <c r="E24" s="532"/>
      <c r="F24" s="530">
        <f>SUM(F11:F22)</f>
        <v>1229552.7832360372</v>
      </c>
      <c r="G24" s="532"/>
      <c r="H24" s="530">
        <f>SUM(H11:H22)</f>
        <v>33396.11608</v>
      </c>
      <c r="I24" s="532"/>
      <c r="J24" s="534"/>
      <c r="K24" s="530">
        <f>SUM(K11:K22)</f>
        <v>126575.56000000001</v>
      </c>
      <c r="L24" s="532"/>
      <c r="M24" s="530">
        <f>SUM(M11:M22)</f>
        <v>7533.494015158456</v>
      </c>
      <c r="N24" s="536"/>
      <c r="O24" s="530">
        <f>SUM(O11:O22)</f>
        <v>310.32070000000004</v>
      </c>
      <c r="P24" s="536"/>
      <c r="Q24" s="537"/>
      <c r="R24" s="310"/>
    </row>
    <row r="25" spans="1:18" ht="15.75" thickBot="1" x14ac:dyDescent="0.3">
      <c r="A25" s="340"/>
      <c r="B25" s="341"/>
      <c r="C25" s="340"/>
      <c r="D25" s="341"/>
      <c r="E25" s="342"/>
      <c r="F25" s="341"/>
      <c r="G25" s="342"/>
      <c r="H25" s="341"/>
      <c r="I25" s="342"/>
      <c r="J25" s="342"/>
      <c r="K25" s="343"/>
      <c r="L25" s="342"/>
      <c r="M25" s="341"/>
      <c r="N25" s="310"/>
      <c r="O25" s="341"/>
      <c r="P25" s="310"/>
      <c r="Q25" s="310"/>
      <c r="R25" s="310"/>
    </row>
    <row r="26" spans="1:18" ht="16.5" thickBot="1" x14ac:dyDescent="0.3">
      <c r="A26" s="310"/>
      <c r="B26" s="310"/>
      <c r="C26" s="310"/>
      <c r="D26" s="310"/>
      <c r="E26" s="308"/>
      <c r="F26" s="308"/>
      <c r="G26" s="344" t="s">
        <v>147</v>
      </c>
      <c r="H26" s="345"/>
      <c r="I26" s="345"/>
      <c r="J26" s="346"/>
      <c r="K26" s="344" t="s">
        <v>148</v>
      </c>
      <c r="L26" s="345"/>
      <c r="M26" s="345"/>
      <c r="N26" s="346"/>
      <c r="O26" s="342"/>
      <c r="P26" s="342"/>
      <c r="Q26" s="310"/>
      <c r="R26" s="310"/>
    </row>
    <row r="27" spans="1:18" ht="16.5" thickBot="1" x14ac:dyDescent="0.3">
      <c r="A27" s="310"/>
      <c r="B27" s="310"/>
      <c r="C27" s="310"/>
      <c r="D27" s="310"/>
      <c r="E27" s="308"/>
      <c r="F27" s="308"/>
      <c r="G27" s="308"/>
      <c r="H27" s="308"/>
      <c r="I27" s="308"/>
      <c r="J27" s="321"/>
      <c r="K27" s="308"/>
      <c r="L27" s="308"/>
      <c r="M27" s="308"/>
      <c r="N27" s="308"/>
      <c r="O27" s="342"/>
      <c r="P27" s="342"/>
      <c r="Q27" s="310"/>
      <c r="R27" s="310"/>
    </row>
    <row r="28" spans="1:18" x14ac:dyDescent="0.25">
      <c r="A28" s="310"/>
      <c r="B28" s="310"/>
      <c r="C28" s="310"/>
      <c r="D28" s="310"/>
      <c r="E28" s="1092" t="s">
        <v>86</v>
      </c>
      <c r="F28" s="544" t="s">
        <v>87</v>
      </c>
      <c r="G28" s="544" t="s">
        <v>70</v>
      </c>
      <c r="H28" s="544" t="s">
        <v>71</v>
      </c>
      <c r="I28" s="544" t="s">
        <v>149</v>
      </c>
      <c r="J28" s="546" t="s">
        <v>79</v>
      </c>
      <c r="K28" s="544" t="s">
        <v>70</v>
      </c>
      <c r="L28" s="544" t="s">
        <v>71</v>
      </c>
      <c r="M28" s="544" t="s">
        <v>149</v>
      </c>
      <c r="N28" s="546" t="s">
        <v>79</v>
      </c>
      <c r="O28" s="342"/>
      <c r="P28" s="342"/>
      <c r="Q28" s="310"/>
      <c r="R28" s="310"/>
    </row>
    <row r="29" spans="1:18" ht="16.5" thickBot="1" x14ac:dyDescent="0.3">
      <c r="A29" s="310"/>
      <c r="B29" s="310"/>
      <c r="C29" s="310"/>
      <c r="D29" s="310"/>
      <c r="E29" s="1093"/>
      <c r="F29" s="545" t="s">
        <v>151</v>
      </c>
      <c r="G29" s="545" t="s">
        <v>78</v>
      </c>
      <c r="H29" s="545" t="s">
        <v>78</v>
      </c>
      <c r="I29" s="548" t="s">
        <v>78</v>
      </c>
      <c r="J29" s="547"/>
      <c r="K29" s="545" t="s">
        <v>78</v>
      </c>
      <c r="L29" s="545" t="s">
        <v>78</v>
      </c>
      <c r="M29" s="548" t="s">
        <v>78</v>
      </c>
      <c r="N29" s="547"/>
      <c r="O29" s="342"/>
      <c r="P29" s="342"/>
      <c r="Q29" s="310"/>
      <c r="R29" s="310"/>
    </row>
    <row r="30" spans="1:18" x14ac:dyDescent="0.25">
      <c r="A30" s="310"/>
      <c r="B30" s="310"/>
      <c r="C30" s="310"/>
      <c r="D30" s="310"/>
      <c r="E30" s="350" t="s">
        <v>154</v>
      </c>
      <c r="F30" s="610">
        <f>IF(COUNT(C11),C11,"")</f>
        <v>714.88461538461536</v>
      </c>
      <c r="G30" s="628">
        <f>IF(COUNT(D11),(D11/B11)*1000,"")</f>
        <v>3607.8624307311566</v>
      </c>
      <c r="H30" s="628">
        <f>IF(COUNT(F11),(F11/B11)*1000,"")</f>
        <v>3496.2265350780954</v>
      </c>
      <c r="I30" s="628">
        <f>IF(COUNT(H11),(H11/$B11)*1000,"")</f>
        <v>173.18411793188793</v>
      </c>
      <c r="J30" s="611"/>
      <c r="K30" s="612">
        <f>IF(COUNT(K11),(K11/$B11)*1000,"")</f>
        <v>614.69096680475604</v>
      </c>
      <c r="L30" s="613">
        <f>IF(COUNT(M11),(M11/$B11)*1000,"")</f>
        <v>31.424068631305513</v>
      </c>
      <c r="M30" s="613">
        <f>IF(COUNT(O11),(O11/$B11)*1000,"")</f>
        <v>1.054182923548717</v>
      </c>
      <c r="N30" s="549"/>
      <c r="O30" s="342"/>
      <c r="P30" s="342"/>
      <c r="Q30" s="310"/>
      <c r="R30" s="310"/>
    </row>
    <row r="31" spans="1:18" x14ac:dyDescent="0.25">
      <c r="A31" s="310"/>
      <c r="B31" s="310"/>
      <c r="C31" s="310"/>
      <c r="D31" s="310"/>
      <c r="E31" s="353" t="s">
        <v>155</v>
      </c>
      <c r="F31" s="592">
        <f t="shared" ref="F31:F41" si="1">IF(COUNT(C12),C12,"")</f>
        <v>679.18518518518522</v>
      </c>
      <c r="G31" s="898">
        <f t="shared" ref="G31:G41" si="2">IF(COUNT(D12),(D12/B12)*1000,"")</f>
        <v>3052.9123677609336</v>
      </c>
      <c r="H31" s="898">
        <f t="shared" ref="H31:H41" si="3">IF(COUNT(F12),(F12/B12)*1000,"")</f>
        <v>2925.9828024840449</v>
      </c>
      <c r="I31" s="898">
        <f t="shared" ref="I31:I41" si="4">IF(COUNT(H12),(H12/$B12)*1000,"")</f>
        <v>92.837239611735214</v>
      </c>
      <c r="J31" s="598"/>
      <c r="K31" s="600">
        <f t="shared" ref="K31:K41" si="5">IF(COUNT(K12),(K12/$B12)*1000,"")</f>
        <v>407.86350747082565</v>
      </c>
      <c r="L31" s="595">
        <f t="shared" ref="L31:L41" si="6">IF(COUNT(M12),(M12/$B12)*1000,"")</f>
        <v>32.560269074365486</v>
      </c>
      <c r="M31" s="595">
        <f t="shared" ref="M31:M41" si="7">IF(COUNT(O12),(O12/$B12)*1000,"")</f>
        <v>1.0051405823972077</v>
      </c>
      <c r="N31" s="550"/>
      <c r="O31" s="342"/>
      <c r="P31" s="342"/>
      <c r="Q31" s="310"/>
      <c r="R31" s="310"/>
    </row>
    <row r="32" spans="1:18" x14ac:dyDescent="0.25">
      <c r="A32" s="310"/>
      <c r="B32" s="310"/>
      <c r="C32" s="310"/>
      <c r="D32" s="310"/>
      <c r="E32" s="353" t="s">
        <v>156</v>
      </c>
      <c r="F32" s="592">
        <f t="shared" si="1"/>
        <v>735.0333333333333</v>
      </c>
      <c r="G32" s="898">
        <f t="shared" si="2"/>
        <v>1425.9378259489361</v>
      </c>
      <c r="H32" s="898">
        <f t="shared" si="3"/>
        <v>870.91638945922216</v>
      </c>
      <c r="I32" s="898">
        <f t="shared" si="4"/>
        <v>29.295812888304393</v>
      </c>
      <c r="J32" s="598"/>
      <c r="K32" s="600">
        <f t="shared" si="5"/>
        <v>434.86671806267299</v>
      </c>
      <c r="L32" s="595">
        <f t="shared" si="6"/>
        <v>30.211808582459089</v>
      </c>
      <c r="M32" s="595">
        <f t="shared" si="7"/>
        <v>0.77810843045666844</v>
      </c>
      <c r="N32" s="550"/>
      <c r="O32" s="342"/>
      <c r="P32" s="342"/>
      <c r="Q32" s="310"/>
      <c r="R32" s="310"/>
    </row>
    <row r="33" spans="1:18" x14ac:dyDescent="0.25">
      <c r="A33" s="310"/>
      <c r="B33" s="310"/>
      <c r="C33" s="310"/>
      <c r="D33" s="310"/>
      <c r="E33" s="353" t="s">
        <v>157</v>
      </c>
      <c r="F33" s="592">
        <f t="shared" si="1"/>
        <v>729.13793103448279</v>
      </c>
      <c r="G33" s="898">
        <f t="shared" si="2"/>
        <v>1701.8351856230786</v>
      </c>
      <c r="H33" s="898">
        <f t="shared" si="3"/>
        <v>984.52220615187071</v>
      </c>
      <c r="I33" s="898">
        <f t="shared" si="4"/>
        <v>31.73247339796642</v>
      </c>
      <c r="J33" s="598"/>
      <c r="K33" s="600">
        <f t="shared" si="5"/>
        <v>542.14878221801837</v>
      </c>
      <c r="L33" s="595">
        <f t="shared" si="6"/>
        <v>39.507916512693058</v>
      </c>
      <c r="M33" s="595">
        <f t="shared" si="7"/>
        <v>0.9211840624261054</v>
      </c>
      <c r="N33" s="550"/>
      <c r="O33" s="342"/>
      <c r="P33" s="342"/>
      <c r="Q33" s="310"/>
      <c r="R33" s="310"/>
    </row>
    <row r="34" spans="1:18" x14ac:dyDescent="0.25">
      <c r="A34" s="310"/>
      <c r="B34" s="310"/>
      <c r="C34" s="310"/>
      <c r="D34" s="310"/>
      <c r="E34" s="353" t="s">
        <v>158</v>
      </c>
      <c r="F34" s="592">
        <f t="shared" si="1"/>
        <v>648.51851851851848</v>
      </c>
      <c r="G34" s="898">
        <f t="shared" si="2"/>
        <v>6679.2299828669338</v>
      </c>
      <c r="H34" s="898">
        <f t="shared" si="3"/>
        <v>9026.0559387772209</v>
      </c>
      <c r="I34" s="898">
        <f t="shared" si="4"/>
        <v>290.33118218161047</v>
      </c>
      <c r="J34" s="598"/>
      <c r="K34" s="600">
        <f t="shared" si="5"/>
        <v>758</v>
      </c>
      <c r="L34" s="595">
        <f t="shared" si="6"/>
        <v>51.31784582436179</v>
      </c>
      <c r="M34" s="595">
        <f t="shared" si="7"/>
        <v>2.7525579097658479</v>
      </c>
      <c r="N34" s="550"/>
      <c r="O34" s="342"/>
      <c r="P34" s="310"/>
      <c r="Q34" s="310"/>
      <c r="R34" s="310"/>
    </row>
    <row r="35" spans="1:18" x14ac:dyDescent="0.25">
      <c r="A35" s="310"/>
      <c r="B35" s="310"/>
      <c r="C35" s="310"/>
      <c r="D35" s="310"/>
      <c r="E35" s="353" t="s">
        <v>159</v>
      </c>
      <c r="F35" s="592">
        <f t="shared" si="1"/>
        <v>757.1</v>
      </c>
      <c r="G35" s="898">
        <f t="shared" si="2"/>
        <v>3131.447937304627</v>
      </c>
      <c r="H35" s="898">
        <f t="shared" si="3"/>
        <v>3402.1882838021647</v>
      </c>
      <c r="I35" s="898">
        <f t="shared" si="4"/>
        <v>71.330541980363662</v>
      </c>
      <c r="J35" s="598"/>
      <c r="K35" s="600">
        <f t="shared" si="5"/>
        <v>641.78276757803906</v>
      </c>
      <c r="L35" s="595">
        <f t="shared" si="6"/>
        <v>23.145027077004368</v>
      </c>
      <c r="M35" s="595">
        <f t="shared" si="7"/>
        <v>0.59597530048870684</v>
      </c>
      <c r="N35" s="550"/>
      <c r="O35" s="342"/>
      <c r="P35" s="310"/>
      <c r="Q35" s="310"/>
      <c r="R35" s="310"/>
    </row>
    <row r="36" spans="1:18" x14ac:dyDescent="0.25">
      <c r="A36" s="310"/>
      <c r="B36" s="310"/>
      <c r="C36" s="310"/>
      <c r="D36" s="310"/>
      <c r="E36" s="353" t="s">
        <v>160</v>
      </c>
      <c r="F36" s="592">
        <f t="shared" si="1"/>
        <v>766.04</v>
      </c>
      <c r="G36" s="898">
        <f t="shared" si="2"/>
        <v>6247.6587123387808</v>
      </c>
      <c r="H36" s="898">
        <f t="shared" si="3"/>
        <v>7316.0363134082254</v>
      </c>
      <c r="I36" s="898">
        <f t="shared" si="4"/>
        <v>153.22990966529164</v>
      </c>
      <c r="J36" s="598"/>
      <c r="K36" s="600">
        <f t="shared" si="5"/>
        <v>641.81651088715989</v>
      </c>
      <c r="L36" s="595">
        <f t="shared" si="6"/>
        <v>27.624875985588218</v>
      </c>
      <c r="M36" s="595">
        <f t="shared" si="7"/>
        <v>1.3980258472142446</v>
      </c>
      <c r="N36" s="550"/>
      <c r="O36" s="342"/>
      <c r="P36" s="310"/>
      <c r="Q36" s="310"/>
      <c r="R36" s="310"/>
    </row>
    <row r="37" spans="1:18" x14ac:dyDescent="0.25">
      <c r="A37" s="310"/>
      <c r="B37" s="310"/>
      <c r="C37" s="310"/>
      <c r="D37" s="310"/>
      <c r="E37" s="353" t="s">
        <v>161</v>
      </c>
      <c r="F37" s="592">
        <f t="shared" si="1"/>
        <v>486.75</v>
      </c>
      <c r="G37" s="898">
        <f t="shared" si="2"/>
        <v>5503.7991782229074</v>
      </c>
      <c r="H37" s="898">
        <f t="shared" si="3"/>
        <v>5467.9790628462633</v>
      </c>
      <c r="I37" s="898">
        <f t="shared" si="4"/>
        <v>199.20092449922961</v>
      </c>
      <c r="J37" s="598"/>
      <c r="K37" s="600">
        <f t="shared" si="5"/>
        <v>763.33682588597844</v>
      </c>
      <c r="L37" s="595">
        <f t="shared" si="6"/>
        <v>25.583844684300587</v>
      </c>
      <c r="M37" s="595">
        <f t="shared" si="7"/>
        <v>0.90831381612737527</v>
      </c>
      <c r="N37" s="550"/>
      <c r="O37" s="342"/>
      <c r="P37" s="310"/>
      <c r="Q37" s="310"/>
      <c r="R37" s="310"/>
    </row>
    <row r="38" spans="1:18" x14ac:dyDescent="0.25">
      <c r="A38" s="310"/>
      <c r="B38" s="310"/>
      <c r="C38" s="310"/>
      <c r="D38" s="310"/>
      <c r="E38" s="353" t="s">
        <v>162</v>
      </c>
      <c r="F38" s="592">
        <f t="shared" si="1"/>
        <v>778.16</v>
      </c>
      <c r="G38" s="898">
        <f t="shared" si="2"/>
        <v>6310.2477639559984</v>
      </c>
      <c r="H38" s="898">
        <f t="shared" si="3"/>
        <v>7666.3814234005395</v>
      </c>
      <c r="I38" s="898">
        <f t="shared" si="4"/>
        <v>215.96028580240568</v>
      </c>
      <c r="J38" s="598"/>
      <c r="K38" s="600">
        <f t="shared" si="5"/>
        <v>378.30898529865328</v>
      </c>
      <c r="L38" s="595">
        <f t="shared" si="6"/>
        <v>21.887127445196342</v>
      </c>
      <c r="M38" s="595">
        <f t="shared" si="7"/>
        <v>0.95896216716356542</v>
      </c>
      <c r="N38" s="550"/>
      <c r="O38" s="342"/>
      <c r="P38" s="310"/>
      <c r="Q38" s="310"/>
      <c r="R38" s="310"/>
    </row>
    <row r="39" spans="1:18" x14ac:dyDescent="0.25">
      <c r="A39" s="310"/>
      <c r="B39" s="310"/>
      <c r="C39" s="310"/>
      <c r="D39" s="310"/>
      <c r="E39" s="353" t="s">
        <v>163</v>
      </c>
      <c r="F39" s="592">
        <f t="shared" si="1"/>
        <v>869.39285714285711</v>
      </c>
      <c r="G39" s="898">
        <f t="shared" si="2"/>
        <v>10611.486382122168</v>
      </c>
      <c r="H39" s="898">
        <f t="shared" si="3"/>
        <v>13082.273386885996</v>
      </c>
      <c r="I39" s="898">
        <f t="shared" si="4"/>
        <v>277.79123772747812</v>
      </c>
      <c r="J39" s="598"/>
      <c r="K39" s="600">
        <f t="shared" si="5"/>
        <v>437.08951238549059</v>
      </c>
      <c r="L39" s="595">
        <f t="shared" si="6"/>
        <v>28.991764183798303</v>
      </c>
      <c r="M39" s="595">
        <f t="shared" si="7"/>
        <v>0.86484151501458328</v>
      </c>
      <c r="N39" s="550"/>
      <c r="O39" s="342"/>
      <c r="P39" s="310"/>
      <c r="Q39" s="310"/>
      <c r="R39" s="310"/>
    </row>
    <row r="40" spans="1:18" x14ac:dyDescent="0.25">
      <c r="A40" s="310"/>
      <c r="B40" s="310"/>
      <c r="C40" s="310"/>
      <c r="D40" s="310"/>
      <c r="E40" s="353" t="s">
        <v>164</v>
      </c>
      <c r="F40" s="592">
        <f t="shared" si="1"/>
        <v>770.304347826087</v>
      </c>
      <c r="G40" s="898">
        <f t="shared" si="2"/>
        <v>8039.772026866849</v>
      </c>
      <c r="H40" s="898">
        <f t="shared" si="3"/>
        <v>8061.8219840356014</v>
      </c>
      <c r="I40" s="898">
        <f t="shared" si="4"/>
        <v>206.3378427499012</v>
      </c>
      <c r="J40" s="598"/>
      <c r="K40" s="600">
        <f t="shared" si="5"/>
        <v>630.53338601343341</v>
      </c>
      <c r="L40" s="595">
        <f t="shared" si="6"/>
        <v>36.588307932499255</v>
      </c>
      <c r="M40" s="595">
        <f t="shared" si="7"/>
        <v>0.85535801772309061</v>
      </c>
      <c r="N40" s="550"/>
      <c r="O40" s="342"/>
      <c r="P40" s="310"/>
      <c r="Q40" s="310"/>
      <c r="R40" s="310"/>
    </row>
    <row r="41" spans="1:18" ht="17.25" thickBot="1" x14ac:dyDescent="0.35">
      <c r="A41" s="310"/>
      <c r="B41" s="310"/>
      <c r="C41" s="310"/>
      <c r="D41" s="310"/>
      <c r="E41" s="356" t="s">
        <v>165</v>
      </c>
      <c r="F41" s="593">
        <f t="shared" si="1"/>
        <v>823.1</v>
      </c>
      <c r="G41" s="900">
        <f t="shared" si="2"/>
        <v>2447.8165471996108</v>
      </c>
      <c r="H41" s="900">
        <f t="shared" si="3"/>
        <v>1931.3724755015114</v>
      </c>
      <c r="I41" s="900">
        <f t="shared" si="4"/>
        <v>58.370841939011051</v>
      </c>
      <c r="J41" s="599"/>
      <c r="K41" s="601">
        <f t="shared" si="5"/>
        <v>599.87601749483656</v>
      </c>
      <c r="L41" s="597">
        <f t="shared" si="6"/>
        <v>52.762981329035568</v>
      </c>
      <c r="M41" s="597">
        <f t="shared" si="7"/>
        <v>5.068962398250517</v>
      </c>
      <c r="N41" s="602"/>
      <c r="O41" s="310"/>
      <c r="P41" s="357"/>
      <c r="Q41" s="358"/>
      <c r="R41" s="359"/>
    </row>
    <row r="42" spans="1:18" ht="16.5" thickBot="1" x14ac:dyDescent="0.3">
      <c r="A42" s="310"/>
      <c r="B42" s="310"/>
      <c r="C42" s="310"/>
      <c r="D42" s="310"/>
      <c r="E42" s="339" t="s">
        <v>166</v>
      </c>
      <c r="F42" s="540">
        <f>AVERAGE(F30:F41)</f>
        <v>729.8005657020899</v>
      </c>
      <c r="G42" s="541">
        <f>AVERAGE(G30:G41)</f>
        <v>4896.6671950784976</v>
      </c>
      <c r="H42" s="541">
        <f>AVERAGE(H30:H41)</f>
        <v>5352.6464001525628</v>
      </c>
      <c r="I42" s="541">
        <f>AVERAGE(I30:I41)</f>
        <v>149.96686753126548</v>
      </c>
      <c r="J42" s="542"/>
      <c r="K42" s="540">
        <f>AVERAGE(K30:K41)</f>
        <v>570.85949834165535</v>
      </c>
      <c r="L42" s="541">
        <f>AVERAGE(L30:L41)</f>
        <v>33.467153105217299</v>
      </c>
      <c r="M42" s="543">
        <f>AVERAGE(M30:M41)</f>
        <v>1.4301344142147192</v>
      </c>
      <c r="N42" s="360"/>
      <c r="O42" s="308"/>
      <c r="P42" s="308"/>
      <c r="Q42" s="358"/>
      <c r="R42" s="358"/>
    </row>
    <row r="43" spans="1:18" ht="15.75" x14ac:dyDescent="0.25">
      <c r="A43" s="310"/>
      <c r="B43" s="310"/>
      <c r="C43" s="310"/>
      <c r="D43" s="310"/>
      <c r="E43" s="361"/>
      <c r="F43" s="362"/>
      <c r="G43" s="362"/>
      <c r="H43" s="362"/>
      <c r="I43" s="362"/>
      <c r="J43" s="363"/>
      <c r="K43" s="362"/>
      <c r="L43" s="362"/>
      <c r="M43" s="363"/>
      <c r="N43" s="363"/>
      <c r="O43" s="308"/>
      <c r="P43" s="308"/>
      <c r="Q43" s="358"/>
      <c r="R43" s="358"/>
    </row>
    <row r="44" spans="1:18" ht="15.75" x14ac:dyDescent="0.25">
      <c r="A44" s="310"/>
      <c r="B44" s="310"/>
      <c r="C44" s="310"/>
      <c r="D44" s="310"/>
      <c r="E44" s="340"/>
      <c r="F44" s="341"/>
      <c r="G44" s="341"/>
      <c r="H44" s="341"/>
      <c r="I44" s="341"/>
      <c r="J44" s="364"/>
      <c r="K44" s="364"/>
      <c r="L44" s="364"/>
      <c r="M44" s="364"/>
      <c r="N44" s="364"/>
      <c r="O44" s="308"/>
      <c r="P44" s="310"/>
      <c r="Q44" s="310"/>
      <c r="R44" s="358"/>
    </row>
    <row r="45" spans="1:18" ht="16.5" thickBot="1" x14ac:dyDescent="0.3">
      <c r="A45" s="1081"/>
      <c r="B45" s="1081"/>
      <c r="C45" s="365"/>
      <c r="D45" s="365"/>
      <c r="E45" s="308"/>
      <c r="F45" s="308"/>
      <c r="G45" s="308"/>
      <c r="H45" s="308"/>
      <c r="I45" s="308"/>
      <c r="J45" s="308"/>
      <c r="K45" s="308"/>
      <c r="L45" s="310"/>
      <c r="M45" s="317"/>
      <c r="N45" s="317"/>
      <c r="O45" s="308"/>
      <c r="P45" s="312" t="str">
        <f>$P$1</f>
        <v>Année</v>
      </c>
      <c r="Q45" s="366">
        <f>$Q$1</f>
        <v>43101</v>
      </c>
      <c r="R45" s="308"/>
    </row>
    <row r="46" spans="1:18" ht="18.75" thickBot="1" x14ac:dyDescent="0.3">
      <c r="A46" s="1081"/>
      <c r="B46" s="1081"/>
      <c r="C46" s="367"/>
      <c r="D46" s="367"/>
      <c r="E46" s="308"/>
      <c r="F46" s="308"/>
      <c r="G46" s="1082" t="str">
        <f>G3</f>
        <v>BILAN ANNUEL  -  STATION DEGREMONT</v>
      </c>
      <c r="H46" s="1083"/>
      <c r="I46" s="1083"/>
      <c r="J46" s="1083"/>
      <c r="K46" s="1083"/>
      <c r="L46" s="1083"/>
      <c r="M46" s="1083"/>
      <c r="N46" s="1083"/>
      <c r="O46" s="1084"/>
      <c r="P46" s="308"/>
      <c r="Q46" s="308"/>
      <c r="R46" s="308"/>
    </row>
    <row r="47" spans="1:18" ht="15.75" x14ac:dyDescent="0.25">
      <c r="A47" s="315" t="s">
        <v>144</v>
      </c>
      <c r="B47" s="315"/>
      <c r="C47" s="367"/>
      <c r="D47" s="367"/>
      <c r="E47" s="308"/>
      <c r="F47" s="310"/>
      <c r="G47" s="310"/>
      <c r="H47" s="310"/>
      <c r="I47" s="310"/>
      <c r="J47" s="310"/>
      <c r="K47" s="310"/>
      <c r="L47" s="310"/>
      <c r="M47" s="310"/>
      <c r="N47" s="310"/>
      <c r="O47" s="310"/>
      <c r="P47" s="308"/>
      <c r="Q47" s="308"/>
      <c r="R47" s="308"/>
    </row>
    <row r="48" spans="1:18" ht="16.5" x14ac:dyDescent="0.3">
      <c r="A48" s="1085" t="s">
        <v>145</v>
      </c>
      <c r="B48" s="1085"/>
      <c r="C48" s="342"/>
      <c r="D48" s="342"/>
      <c r="E48" s="342"/>
      <c r="F48" s="342"/>
      <c r="G48" s="1096" t="s">
        <v>168</v>
      </c>
      <c r="H48" s="1097"/>
      <c r="I48" s="1097"/>
      <c r="J48" s="1097"/>
      <c r="K48" s="1097"/>
      <c r="L48" s="1097"/>
      <c r="M48" s="1097"/>
      <c r="N48" s="1097"/>
      <c r="O48" s="1098"/>
      <c r="P48" s="308"/>
      <c r="Q48" s="308"/>
      <c r="R48" s="308"/>
    </row>
    <row r="49" spans="1:18" ht="15.75" thickBot="1" x14ac:dyDescent="0.3">
      <c r="A49" s="310"/>
      <c r="B49" s="310"/>
      <c r="C49" s="310"/>
      <c r="D49" s="310"/>
      <c r="E49" s="310"/>
      <c r="F49" s="310"/>
      <c r="G49" s="310"/>
      <c r="H49" s="310"/>
      <c r="I49" s="310"/>
      <c r="J49" s="310"/>
      <c r="K49" s="310"/>
      <c r="L49" s="310"/>
      <c r="M49" s="310"/>
      <c r="N49" s="310"/>
      <c r="O49" s="310"/>
      <c r="P49" s="310"/>
      <c r="Q49" s="310"/>
      <c r="R49" s="310"/>
    </row>
    <row r="50" spans="1:18" ht="16.5" thickBot="1" x14ac:dyDescent="0.3">
      <c r="A50" s="310"/>
      <c r="B50" s="308"/>
      <c r="C50" s="1089" t="s">
        <v>147</v>
      </c>
      <c r="D50" s="1090"/>
      <c r="E50" s="1090"/>
      <c r="F50" s="1090"/>
      <c r="G50" s="1090"/>
      <c r="H50" s="1090"/>
      <c r="I50" s="1091"/>
      <c r="J50" s="368" t="s">
        <v>148</v>
      </c>
      <c r="K50" s="345"/>
      <c r="L50" s="345"/>
      <c r="M50" s="345"/>
      <c r="N50" s="345"/>
      <c r="O50" s="345"/>
      <c r="P50" s="346"/>
      <c r="Q50" s="310"/>
      <c r="R50" s="310"/>
    </row>
    <row r="51" spans="1:18" ht="16.5" thickBot="1" x14ac:dyDescent="0.3">
      <c r="A51" s="310"/>
      <c r="B51" s="308"/>
      <c r="C51" s="308"/>
      <c r="D51" s="308"/>
      <c r="E51" s="308"/>
      <c r="F51" s="308"/>
      <c r="G51" s="308"/>
      <c r="H51" s="308"/>
      <c r="I51" s="369"/>
      <c r="J51" s="308"/>
      <c r="K51" s="308"/>
      <c r="L51" s="308"/>
      <c r="M51" s="310"/>
      <c r="N51" s="310"/>
      <c r="O51" s="310"/>
      <c r="P51" s="310"/>
      <c r="Q51" s="310"/>
      <c r="R51" s="310"/>
    </row>
    <row r="52" spans="1:18" x14ac:dyDescent="0.25">
      <c r="A52" s="310"/>
      <c r="B52" s="1092" t="s">
        <v>86</v>
      </c>
      <c r="C52" s="324" t="s">
        <v>72</v>
      </c>
      <c r="D52" s="325" t="s">
        <v>73</v>
      </c>
      <c r="E52" s="325" t="s">
        <v>75</v>
      </c>
      <c r="F52" s="370" t="s">
        <v>74</v>
      </c>
      <c r="G52" s="325" t="s">
        <v>169</v>
      </c>
      <c r="H52" s="325" t="s">
        <v>76</v>
      </c>
      <c r="I52" s="371" t="s">
        <v>127</v>
      </c>
      <c r="J52" s="324" t="s">
        <v>72</v>
      </c>
      <c r="K52" s="325" t="s">
        <v>73</v>
      </c>
      <c r="L52" s="325" t="s">
        <v>75</v>
      </c>
      <c r="M52" s="370" t="s">
        <v>74</v>
      </c>
      <c r="N52" s="325" t="s">
        <v>169</v>
      </c>
      <c r="O52" s="325" t="s">
        <v>76</v>
      </c>
      <c r="P52" s="371" t="s">
        <v>127</v>
      </c>
      <c r="Q52" s="310"/>
      <c r="R52" s="310"/>
    </row>
    <row r="53" spans="1:18" ht="15.75" thickBot="1" x14ac:dyDescent="0.3">
      <c r="A53" s="310"/>
      <c r="B53" s="1093"/>
      <c r="C53" s="372" t="s">
        <v>153</v>
      </c>
      <c r="D53" s="348" t="s">
        <v>153</v>
      </c>
      <c r="E53" s="348" t="s">
        <v>153</v>
      </c>
      <c r="F53" s="349" t="s">
        <v>153</v>
      </c>
      <c r="G53" s="349" t="s">
        <v>153</v>
      </c>
      <c r="H53" s="349" t="s">
        <v>153</v>
      </c>
      <c r="I53" s="373" t="s">
        <v>153</v>
      </c>
      <c r="J53" s="347" t="s">
        <v>153</v>
      </c>
      <c r="K53" s="348" t="s">
        <v>153</v>
      </c>
      <c r="L53" s="348" t="s">
        <v>153</v>
      </c>
      <c r="M53" s="349" t="s">
        <v>153</v>
      </c>
      <c r="N53" s="349" t="s">
        <v>153</v>
      </c>
      <c r="O53" s="349" t="s">
        <v>153</v>
      </c>
      <c r="P53" s="373" t="s">
        <v>153</v>
      </c>
      <c r="Q53" s="310"/>
      <c r="R53" s="310"/>
    </row>
    <row r="54" spans="1:18" x14ac:dyDescent="0.25">
      <c r="A54" s="310"/>
      <c r="B54" s="350" t="s">
        <v>154</v>
      </c>
      <c r="C54" s="614">
        <f>AVERAGEIF('Station Degrémont'!BQ$14:BQ$44,"&lt;&gt;0")</f>
        <v>74.075600000000009</v>
      </c>
      <c r="D54" s="608">
        <f>AVERAGEIF('Station Degrémont'!CG$14:CG$44,"&lt;&gt;0")</f>
        <v>480.35880000000009</v>
      </c>
      <c r="E54" s="608">
        <f>AVERAGEIF('Station Degrémont'!BY$14:BY$44,"&lt;&gt;0")</f>
        <v>0.31734860000000004</v>
      </c>
      <c r="F54" s="608">
        <f>AVERAGEIF('Station Degrémont'!BU$14:BU$44,"&lt;&gt;0")</f>
        <v>5.8346147999999998</v>
      </c>
      <c r="G54" s="615">
        <f>AVERAGEIF('Station Degrémont'!BF$14:BF$44,"&lt;&gt;0")</f>
        <v>0.55267409999999995</v>
      </c>
      <c r="H54" s="608">
        <f>AVERAGEIF('Station Degrémont'!BB$14:BB$44,"&lt;&gt;0")</f>
        <v>30.775200000000002</v>
      </c>
      <c r="I54" s="609">
        <f>AVERAGEIF('Station Degrémont'!CC$14:CC$44,"&lt;&gt;0")</f>
        <v>2.0069999999999998E-2</v>
      </c>
      <c r="J54" s="616">
        <f>AVERAGEIF('Station Degrémont'!CZ$14:CZ$44,"&lt;&gt;0")</f>
        <v>2.5656745999999999</v>
      </c>
      <c r="K54" s="608">
        <f>AVERAGEIF('Station Degrémont'!DP$14:DP$44,"&lt;&gt;0")</f>
        <v>3.1795960000000001</v>
      </c>
      <c r="L54" s="608">
        <f>AVERAGEIF('Station Degrémont'!DH$14:DH$44,"&lt;&gt;0")</f>
        <v>4.9851360000000004E-2</v>
      </c>
      <c r="M54" s="608">
        <f>AVERAGEIF('Station Degrémont'!DD$14:DD$44,"&lt;&gt;0")</f>
        <v>0.26253276000000003</v>
      </c>
      <c r="N54" s="615">
        <f>AVERAGEIF('Station Degrémont'!CO$14:CO$44,"&lt;&gt;0")</f>
        <v>6.3369160000000008E-2</v>
      </c>
      <c r="O54" s="608">
        <f>AVERAGEIF('Station Degrémont'!CK$14:CK$44,"&lt;&gt;0")</f>
        <v>0.99747399999999986</v>
      </c>
      <c r="P54" s="617">
        <f>AVERAGEIF('Station Degrémont'!DL$14:DL$44,"&lt;&gt;0")</f>
        <v>2.0069999999999998E-2</v>
      </c>
      <c r="Q54" s="310"/>
      <c r="R54" s="310"/>
    </row>
    <row r="55" spans="1:18" x14ac:dyDescent="0.25">
      <c r="A55" s="310"/>
      <c r="B55" s="353" t="s">
        <v>155</v>
      </c>
      <c r="C55" s="582">
        <f>AVERAGEIF('Station Degrémont'!BQ$45:BQ$73,"&lt;&gt;0")</f>
        <v>42.657225000000004</v>
      </c>
      <c r="D55" s="586">
        <f>AVERAGEIF('Station Degrémont'!CG$45:CG$73,"&lt;&gt;0")</f>
        <v>58.59640000000001</v>
      </c>
      <c r="E55" s="586">
        <f>AVERAGEIF('Station Degrémont'!BY$45:BY$73,"&lt;&gt;0")</f>
        <v>0.18200350000000001</v>
      </c>
      <c r="F55" s="586">
        <f>AVERAGEIF('Station Degrémont'!BU$45:BU$73,"&lt;&gt;0")</f>
        <v>4.94923</v>
      </c>
      <c r="G55" s="606">
        <f>AVERAGEIF('Station Degrémont'!BF$45:BF$73,"&lt;&gt;0")</f>
        <v>4.7257500000000001E-2</v>
      </c>
      <c r="H55" s="586">
        <f>AVERAGEIF('Station Degrémont'!BB$45:BB$73,"&lt;&gt;0")</f>
        <v>23.090999999999998</v>
      </c>
      <c r="I55" s="588">
        <f>AVERAGEIF('Station Degrémont'!CC$45:CC$73,"&lt;&gt;0")</f>
        <v>2.5597499999999999E-2</v>
      </c>
      <c r="J55" s="590">
        <f>AVERAGEIF('Station Degrémont'!CZ$45:CZ$73,"&lt;&gt;0")</f>
        <v>0.175765</v>
      </c>
      <c r="K55" s="586">
        <f>AVERAGEIF('Station Degrémont'!DP$45:DP$73,"&lt;&gt;0")</f>
        <v>0.34745175</v>
      </c>
      <c r="L55" s="586">
        <f>AVERAGEIF('Station Degrémont'!DH$45:DH$73,"&lt;&gt;0")</f>
        <v>6.5652274999999996E-2</v>
      </c>
      <c r="M55" s="586">
        <f>AVERAGEIF('Station Degrémont'!DD$45:DD$73,"&lt;&gt;0")</f>
        <v>6.6116024999999995E-2</v>
      </c>
      <c r="N55" s="606">
        <f>AVERAGEIF('Station Degrémont'!CO$45:CO$73,"&lt;&gt;0")</f>
        <v>2.5597499999999999E-2</v>
      </c>
      <c r="O55" s="586">
        <f>AVERAGEIF('Station Degrémont'!CK$45:CK$73,"&lt;&gt;0")</f>
        <v>0.83264000000000005</v>
      </c>
      <c r="P55" s="584">
        <f>AVERAGEIF('Station Degrémont'!DL$45:DL$73,"&lt;&gt;0")</f>
        <v>2.5597499999999999E-2</v>
      </c>
      <c r="Q55" s="310"/>
      <c r="R55" s="310"/>
    </row>
    <row r="56" spans="1:18" x14ac:dyDescent="0.25">
      <c r="A56" s="310"/>
      <c r="B56" s="353" t="s">
        <v>156</v>
      </c>
      <c r="C56" s="582">
        <f>AVERAGEIF('Station Degrémont'!BQ$74:BQ$104,"&lt;&gt;0")</f>
        <v>20.440924999999996</v>
      </c>
      <c r="D56" s="586">
        <f>AVERAGEIF('Station Degrémont'!CG$74:CG$104,"&lt;&gt;0")</f>
        <v>35.734074999999997</v>
      </c>
      <c r="E56" s="586">
        <f>AVERAGEIF('Station Degrémont'!BY$74:BY$104,"&lt;&gt;0")</f>
        <v>0.16916999999999999</v>
      </c>
      <c r="F56" s="586">
        <f>AVERAGEIF('Station Degrémont'!BU$74:BU$104,"&lt;&gt;0")</f>
        <v>3.0030975</v>
      </c>
      <c r="G56" s="606">
        <f>AVERAGEIF('Station Degrémont'!BF$74:BF$104,"&lt;&gt;0")</f>
        <v>4.0114999999999998E-2</v>
      </c>
      <c r="H56" s="586">
        <f>AVERAGEIF('Station Degrémont'!BB$74:BB$104,"&lt;&gt;0")</f>
        <v>12.48005</v>
      </c>
      <c r="I56" s="588">
        <f>AVERAGEIF('Station Degrémont'!CC$74:CC$104,"&lt;&gt;0")</f>
        <v>2.5747500000000003E-2</v>
      </c>
      <c r="J56" s="590">
        <f>AVERAGEIF('Station Degrémont'!CZ$74:CZ$104,"&lt;&gt;0")</f>
        <v>0.26475500000000007</v>
      </c>
      <c r="K56" s="586">
        <f>AVERAGEIF('Station Degrémont'!DP$74:DP$104,"&lt;&gt;0")</f>
        <v>0.32100249999999997</v>
      </c>
      <c r="L56" s="586">
        <f>AVERAGEIF('Station Degrémont'!DH$74:DH$104,"&lt;&gt;0")</f>
        <v>9.8885000000000015E-2</v>
      </c>
      <c r="M56" s="586">
        <f>AVERAGEIF('Station Degrémont'!DD$74:DD$104,"&lt;&gt;0")</f>
        <v>6.8502499999999994E-2</v>
      </c>
      <c r="N56" s="606">
        <f>AVERAGEIF('Station Degrémont'!CO$74:CO$104,"&lt;&gt;0")</f>
        <v>2.5747500000000003E-2</v>
      </c>
      <c r="O56" s="586">
        <f>AVERAGEIF('Station Degrémont'!CK$74:CK$104,"&lt;&gt;0")</f>
        <v>0.79944250000000006</v>
      </c>
      <c r="P56" s="584">
        <f>AVERAGEIF('Station Degrémont'!DL$74:DL$104,"&lt;&gt;0")</f>
        <v>2.5747500000000003E-2</v>
      </c>
      <c r="Q56" s="310"/>
      <c r="R56" s="310"/>
    </row>
    <row r="57" spans="1:18" x14ac:dyDescent="0.25">
      <c r="A57" s="310"/>
      <c r="B57" s="353" t="s">
        <v>157</v>
      </c>
      <c r="C57" s="582">
        <f>AVERAGEIF('Station Degrémont'!BQ$105:BQ$134,"&lt;&gt;0")</f>
        <v>13.984645</v>
      </c>
      <c r="D57" s="586">
        <f>AVERAGEIF('Station Degrémont'!CG$105:CG$134,"&lt;&gt;0")</f>
        <v>32.333496000000004</v>
      </c>
      <c r="E57" s="586">
        <f>AVERAGEIF('Station Degrémont'!BY$105:BY$134,"&lt;&gt;0")</f>
        <v>0.12989249999999999</v>
      </c>
      <c r="F57" s="586">
        <f>AVERAGEIF('Station Degrémont'!BU$105:BU$134,"&lt;&gt;0")</f>
        <v>2.8821075</v>
      </c>
      <c r="G57" s="606">
        <f>AVERAGEIF('Station Degrémont'!BF$105:BF$134,"&lt;&gt;0")</f>
        <v>5.1663121480500007E-2</v>
      </c>
      <c r="H57" s="586">
        <f>AVERAGEIF('Station Degrémont'!BB$105:BB$134,"&lt;&gt;0")</f>
        <v>10.155899999999999</v>
      </c>
      <c r="I57" s="588">
        <f>AVERAGEIF('Station Degrémont'!CC$105:CC$134,"&lt;&gt;0")</f>
        <v>6.1592500000000001E-2</v>
      </c>
      <c r="J57" s="590">
        <f>AVERAGEIF('Station Degrémont'!CZ$105:CZ$134,"&lt;&gt;0")</f>
        <v>0.1229276</v>
      </c>
      <c r="K57" s="586">
        <f>AVERAGEIF('Station Degrémont'!DP$105:DP$134,"&lt;&gt;0")</f>
        <v>0.52537250000000002</v>
      </c>
      <c r="L57" s="586">
        <f>AVERAGEIF('Station Degrémont'!DH$105:DH$134,"&lt;&gt;0")</f>
        <v>8.2727999999999996E-2</v>
      </c>
      <c r="M57" s="586">
        <f>AVERAGEIF('Station Degrémont'!DD$105:DD$134,"&lt;&gt;0")</f>
        <v>0.13114580000000001</v>
      </c>
      <c r="N57" s="606">
        <f>AVERAGEIF('Station Degrémont'!CO$105:CO$134,"&lt;&gt;0")</f>
        <v>2.55675E-2</v>
      </c>
      <c r="O57" s="586">
        <f>AVERAGEIF('Station Degrémont'!CK$105:CK$134,"&lt;&gt;0")</f>
        <v>0.68909500000000001</v>
      </c>
      <c r="P57" s="584">
        <f>AVERAGEIF('Station Degrémont'!DL$105:DL$134,"&lt;&gt;0")</f>
        <v>7.0652500000000007E-2</v>
      </c>
      <c r="Q57" s="310"/>
      <c r="R57" s="310"/>
    </row>
    <row r="58" spans="1:18" x14ac:dyDescent="0.25">
      <c r="A58" s="310"/>
      <c r="B58" s="353" t="s">
        <v>158</v>
      </c>
      <c r="C58" s="582">
        <f>AVERAGEIF('Station Degrémont'!BQ$135:BQ$165,"&lt;&gt;0")</f>
        <v>106.64013333333332</v>
      </c>
      <c r="D58" s="586">
        <f>AVERAGEIF('Station Degrémont'!CG$135:CG$165,"&lt;&gt;0")</f>
        <v>167.70666666666668</v>
      </c>
      <c r="E58" s="586">
        <f>AVERAGEIF('Station Degrémont'!BY$135:BY$165,"&lt;&gt;0")</f>
        <v>2.5865466666666665</v>
      </c>
      <c r="F58" s="586">
        <f>AVERAGEIF('Station Degrémont'!BU$135:BU$165,"&lt;&gt;0")</f>
        <v>14.625333333333336</v>
      </c>
      <c r="G58" s="606">
        <f>AVERAGEIF('Station Degrémont'!BF$135:BF$165,"&lt;&gt;0")</f>
        <v>8.7800000000000003E-2</v>
      </c>
      <c r="H58" s="586">
        <f>AVERAGEIF('Station Degrémont'!BB$135:BB$165,"&lt;&gt;0")</f>
        <v>44.415466666666667</v>
      </c>
      <c r="I58" s="588">
        <f>AVERAGEIF('Station Degrémont'!CC$135:CC$165,"&lt;&gt;0")</f>
        <v>0.12523999999999999</v>
      </c>
      <c r="J58" s="590">
        <f>AVERAGEIF('Station Degrémont'!CZ$135:CZ$165,"&lt;&gt;0")</f>
        <v>0.18962499999999999</v>
      </c>
      <c r="K58" s="586">
        <f>AVERAGEIF('Station Degrémont'!DP$135:DP$165,"&lt;&gt;0")</f>
        <v>0.35947750000000001</v>
      </c>
      <c r="L58" s="586">
        <f>AVERAGEIF('Station Degrémont'!DH$135:DH$165,"&lt;&gt;0")</f>
        <v>0.12003999999999999</v>
      </c>
      <c r="M58" s="586">
        <f>AVERAGEIF('Station Degrémont'!DD$135:DD$165,"&lt;&gt;0")</f>
        <v>0.11506666666666666</v>
      </c>
      <c r="N58" s="606">
        <f>AVERAGEIF('Station Degrémont'!CO$135:CO$165,"&lt;&gt;0")</f>
        <v>2.2999999999999996E-2</v>
      </c>
      <c r="O58" s="586">
        <f>AVERAGEIF('Station Degrémont'!CK$135:CK$165,"&lt;&gt;0")</f>
        <v>0.62274666666666667</v>
      </c>
      <c r="P58" s="584">
        <f>AVERAGEIF('Station Degrémont'!DL$135:DL$165,"&lt;&gt;0")</f>
        <v>4.9986666666666672E-2</v>
      </c>
      <c r="Q58" s="310"/>
      <c r="R58" s="310"/>
    </row>
    <row r="59" spans="1:18" x14ac:dyDescent="0.25">
      <c r="A59" s="310"/>
      <c r="B59" s="353" t="s">
        <v>159</v>
      </c>
      <c r="C59" s="582">
        <f>AVERAGEIF('Station Degrémont'!BQ$166:BQ$195,"&lt;&gt;0")</f>
        <v>40.030027499999996</v>
      </c>
      <c r="D59" s="586">
        <f>AVERAGEIF('Station Degrémont'!CG$166:CG$195,"&lt;&gt;0")</f>
        <v>90.651134000000013</v>
      </c>
      <c r="E59" s="586">
        <f>AVERAGEIF('Station Degrémont'!BY$166:BY$195,"&lt;&gt;0")</f>
        <v>0.24030675000000001</v>
      </c>
      <c r="F59" s="586">
        <f>AVERAGEIF('Station Degrémont'!BU$166:BU$195,"&lt;&gt;0")</f>
        <v>8.7641911085999986</v>
      </c>
      <c r="G59" s="606">
        <f>AVERAGEIF('Station Degrémont'!BF$166:BF$195,"&lt;&gt;0")</f>
        <v>7.2910000000000003E-2</v>
      </c>
      <c r="H59" s="586">
        <f>AVERAGEIF('Station Degrémont'!BB$166:BB$195,"&lt;&gt;0")</f>
        <v>20.240974999999999</v>
      </c>
      <c r="I59" s="588">
        <f>AVERAGEIF('Station Degrémont'!CC$166:CC$195,"&lt;&gt;0")</f>
        <v>2.496E-2</v>
      </c>
      <c r="J59" s="590">
        <f>AVERAGEIF('Station Degrémont'!CZ$166:CZ$195,"&lt;&gt;0")</f>
        <v>0.42485250000000008</v>
      </c>
      <c r="K59" s="586">
        <f>AVERAGEIF('Station Degrémont'!DP$166:DP$195,"&lt;&gt;0")</f>
        <v>0.32305318000000005</v>
      </c>
      <c r="L59" s="586">
        <f>AVERAGEIF('Station Degrémont'!DH$166:DH$195,"&lt;&gt;0")</f>
        <v>8.4050199999999992E-2</v>
      </c>
      <c r="M59" s="586">
        <f>AVERAGEIF('Station Degrémont'!DD$166:DD$195,"&lt;&gt;0")</f>
        <v>0.10459400000000001</v>
      </c>
      <c r="N59" s="606">
        <f>AVERAGEIF('Station Degrémont'!CO$166:CO$195,"&lt;&gt;0")</f>
        <v>2.496E-2</v>
      </c>
      <c r="O59" s="586">
        <f>AVERAGEIF('Station Degrémont'!CK$166:CK$195,"&lt;&gt;0")</f>
        <v>1.1108500000000001</v>
      </c>
      <c r="P59" s="584">
        <f>AVERAGEIF('Station Degrémont'!DL$166:DL$195,"&lt;&gt;0")</f>
        <v>2.496E-2</v>
      </c>
      <c r="Q59" s="310"/>
      <c r="R59" s="310"/>
    </row>
    <row r="60" spans="1:18" x14ac:dyDescent="0.25">
      <c r="A60" s="310"/>
      <c r="B60" s="353" t="s">
        <v>160</v>
      </c>
      <c r="C60" s="582">
        <f>AVERAGEIF('Station Degrémont'!BQ$196:BQ$226,"&lt;&gt;0")</f>
        <v>112.2676725</v>
      </c>
      <c r="D60" s="586">
        <f>AVERAGEIF('Station Degrémont'!CG$196:CG$226,"&lt;&gt;0")</f>
        <v>141.61945499999999</v>
      </c>
      <c r="E60" s="586">
        <f>AVERAGEIF('Station Degrémont'!BY$196:BY$226,"&lt;&gt;0")</f>
        <v>0.83014499999999991</v>
      </c>
      <c r="F60" s="586">
        <f>AVERAGEIF('Station Degrémont'!BU$196:BU$226,"&lt;&gt;0")</f>
        <v>15.442935</v>
      </c>
      <c r="G60" s="606">
        <f>AVERAGEIF('Station Degrémont'!BF$196:BF$226,"&lt;&gt;0")</f>
        <v>0.3265575</v>
      </c>
      <c r="H60" s="586">
        <f>AVERAGEIF('Station Degrémont'!BB$196:BB$226,"&lt;&gt;0")</f>
        <v>76.728749999999991</v>
      </c>
      <c r="I60" s="588">
        <f>AVERAGEIF('Station Degrémont'!CC$196:CC$226,"&lt;&gt;0")</f>
        <v>3.5970000000000002E-2</v>
      </c>
      <c r="J60" s="590">
        <f>AVERAGEIF('Station Degrémont'!CZ$196:CZ$226,"&lt;&gt;0")</f>
        <v>0.59170495500000009</v>
      </c>
      <c r="K60" s="586">
        <f>AVERAGEIF('Station Degrémont'!DP$196:DP$226,"&lt;&gt;0")</f>
        <v>0.31284000000000001</v>
      </c>
      <c r="L60" s="586">
        <f>AVERAGEIF('Station Degrémont'!DH$196:DH$226,"&lt;&gt;0")</f>
        <v>6.1811250000000012E-2</v>
      </c>
      <c r="M60" s="586">
        <f>AVERAGEIF('Station Degrémont'!DD$196:DD$226,"&lt;&gt;0")</f>
        <v>0.11097000000000001</v>
      </c>
      <c r="N60" s="606">
        <f>AVERAGEIF('Station Degrémont'!CO$196:CO$226,"&lt;&gt;0")</f>
        <v>6.2692500000000012E-2</v>
      </c>
      <c r="O60" s="586">
        <f>AVERAGEIF('Station Degrémont'!CK$196:CK$226,"&lt;&gt;0")</f>
        <v>1.0848225</v>
      </c>
      <c r="P60" s="584">
        <f>AVERAGEIF('Station Degrémont'!DL$196:DL$226,"&lt;&gt;0")</f>
        <v>2.673E-2</v>
      </c>
      <c r="Q60" s="310"/>
      <c r="R60" s="310"/>
    </row>
    <row r="61" spans="1:18" x14ac:dyDescent="0.25">
      <c r="A61" s="310"/>
      <c r="B61" s="353" t="s">
        <v>161</v>
      </c>
      <c r="C61" s="582">
        <f>AVERAGEIF('Station Degrémont'!BQ$227:BQ$257,"&lt;&gt;0")</f>
        <v>73.386876666666652</v>
      </c>
      <c r="D61" s="586">
        <f>AVERAGEIF('Station Degrémont'!CG$227:CG$257,"&lt;&gt;0")</f>
        <v>93.749006666666673</v>
      </c>
      <c r="E61" s="586">
        <f>AVERAGEIF('Station Degrémont'!BY$227:BY$257,"&lt;&gt;0")</f>
        <v>0.37159066666666662</v>
      </c>
      <c r="F61" s="586">
        <f>AVERAGEIF('Station Degrémont'!BU$227:BU$257,"&lt;&gt;0")</f>
        <v>6.4844533333333336</v>
      </c>
      <c r="G61" s="606">
        <f>AVERAGEIF('Station Degrémont'!BF$227:BF$257,"&lt;&gt;0")</f>
        <v>0.33928333333333333</v>
      </c>
      <c r="H61" s="586">
        <f>AVERAGEIF('Station Degrémont'!BB$227:BB$257,"&lt;&gt;0")</f>
        <v>35.533999999999999</v>
      </c>
      <c r="I61" s="588">
        <f>AVERAGEIF('Station Degrémont'!CC$227:CC$257,"&lt;&gt;0")</f>
        <v>1.8609999999999998E-2</v>
      </c>
      <c r="J61" s="590">
        <f>AVERAGEIF('Station Degrémont'!CZ$227:CZ$257,"&lt;&gt;0")</f>
        <v>0.36385466666666666</v>
      </c>
      <c r="K61" s="586">
        <f>AVERAGEIF('Station Degrémont'!DP$227:DP$257,"&lt;&gt;0")</f>
        <v>0.25688126666666666</v>
      </c>
      <c r="L61" s="586">
        <f>AVERAGEIF('Station Degrémont'!DH$227:DH$257,"&lt;&gt;0")</f>
        <v>9.5611333333333326E-2</v>
      </c>
      <c r="M61" s="586">
        <f>AVERAGEIF('Station Degrémont'!DD$227:DD$257,"&lt;&gt;0")</f>
        <v>8.3253533333333338E-2</v>
      </c>
      <c r="N61" s="606">
        <f>AVERAGEIF('Station Degrémont'!CO$227:CO$257,"&lt;&gt;0")</f>
        <v>1.8609999999999998E-2</v>
      </c>
      <c r="O61" s="586">
        <f>AVERAGEIF('Station Degrémont'!CK$227:CK$257,"&lt;&gt;0")</f>
        <v>0.65174666666666659</v>
      </c>
      <c r="P61" s="584">
        <f>AVERAGEIF('Station Degrémont'!DL$227:DL$257,"&lt;&gt;0")</f>
        <v>1.8609999999999998E-2</v>
      </c>
      <c r="Q61" s="310"/>
      <c r="R61" s="310"/>
    </row>
    <row r="62" spans="1:18" x14ac:dyDescent="0.25">
      <c r="A62" s="310"/>
      <c r="B62" s="353" t="s">
        <v>162</v>
      </c>
      <c r="C62" s="582">
        <f>AVERAGEIF('Station Degrémont'!BQ$258:BQ$287,"&lt;&gt;0")</f>
        <v>107.62920750000001</v>
      </c>
      <c r="D62" s="586">
        <f>AVERAGEIF('Station Degrémont'!CG$258:CG$287,"&lt;&gt;0")</f>
        <v>209.92237499999999</v>
      </c>
      <c r="E62" s="586">
        <f>AVERAGEIF('Station Degrémont'!BY$258:BY$287,"&lt;&gt;0")</f>
        <v>0.45649499999999998</v>
      </c>
      <c r="F62" s="586">
        <f>AVERAGEIF('Station Degrémont'!BU$258:BU$287,"&lt;&gt;0")</f>
        <v>18.130612499999998</v>
      </c>
      <c r="G62" s="606">
        <f>AVERAGEIF('Station Degrémont'!BF$258:BF$287,"&lt;&gt;0")</f>
        <v>0.24834249999999999</v>
      </c>
      <c r="H62" s="586">
        <f>AVERAGEIF('Station Degrémont'!BB$258:BB$287,"&lt;&gt;0")</f>
        <v>57.054000000000002</v>
      </c>
      <c r="I62" s="588">
        <f>AVERAGEIF('Station Degrémont'!CC$258:CC$287,"&lt;&gt;0")</f>
        <v>2.678125E-2</v>
      </c>
      <c r="J62" s="590">
        <f>AVERAGEIF('Station Degrémont'!CZ$258:CZ$287,"&lt;&gt;0")</f>
        <v>0.33427000000000001</v>
      </c>
      <c r="K62" s="586">
        <f>AVERAGEIF('Station Degrémont'!DP$258:DP$287,"&lt;&gt;0")</f>
        <v>0.25396750000000001</v>
      </c>
      <c r="L62" s="586">
        <f>AVERAGEIF('Station Degrémont'!DH$258:DH$287,"&lt;&gt;0")</f>
        <v>8.9359999999999995E-2</v>
      </c>
      <c r="M62" s="586">
        <f>AVERAGEIF('Station Degrémont'!DD$258:DD$287,"&lt;&gt;0")</f>
        <v>0.21214499999999997</v>
      </c>
      <c r="N62" s="606">
        <f>AVERAGEIF('Station Degrémont'!CO$258:CO$287,"&lt;&gt;0")</f>
        <v>5.5298750000000008E-2</v>
      </c>
      <c r="O62" s="586">
        <f>AVERAGEIF('Station Degrémont'!CK$258:CK$287,"&lt;&gt;0")</f>
        <v>0.59222750000000002</v>
      </c>
      <c r="P62" s="584">
        <f>AVERAGEIF('Station Degrémont'!DL$258:DL$287,"&lt;&gt;0")</f>
        <v>2.1268749999999999E-2</v>
      </c>
      <c r="Q62" s="310"/>
      <c r="R62" s="310"/>
    </row>
    <row r="63" spans="1:18" x14ac:dyDescent="0.25">
      <c r="A63" s="310"/>
      <c r="B63" s="353" t="s">
        <v>163</v>
      </c>
      <c r="C63" s="582">
        <f>AVERAGEIF('Station Degrémont'!BQ$288:BQ$318,"&lt;&gt;0")</f>
        <v>188.63536735839998</v>
      </c>
      <c r="D63" s="586">
        <f>AVERAGEIF('Station Degrémont'!CG$288:CG$318,"&lt;&gt;0")</f>
        <v>299.73935240899999</v>
      </c>
      <c r="E63" s="586">
        <f>AVERAGEIF('Station Degrémont'!BY$288:BY$318,"&lt;&gt;0")</f>
        <v>2.5795451086319998</v>
      </c>
      <c r="F63" s="586">
        <f>AVERAGEIF('Station Degrémont'!BU$288:BU$318,"&lt;&gt;0")</f>
        <v>24.140055589859998</v>
      </c>
      <c r="G63" s="606" t="e">
        <f>AVERAGEIF('Station Degrémont'!BF$288:BF$318,"&lt;&gt;0")</f>
        <v>#DIV/0!</v>
      </c>
      <c r="H63" s="586">
        <f>AVERAGEIF('Station Degrémont'!BB$288:BB$318,"&lt;&gt;0")</f>
        <v>86.706400000000002</v>
      </c>
      <c r="I63" s="588">
        <f>AVERAGEIF('Station Degrémont'!CC$288:CC$318,"&lt;&gt;0")</f>
        <v>6.0177000000000001E-2</v>
      </c>
      <c r="J63" s="590">
        <f>AVERAGEIF('Station Degrémont'!CZ$288:CZ$318,"&lt;&gt;0")</f>
        <v>0.36341040651040002</v>
      </c>
      <c r="K63" s="586">
        <f>AVERAGEIF('Station Degrémont'!DP$288:DP$318,"&lt;&gt;0")</f>
        <v>1.0068855052982</v>
      </c>
      <c r="L63" s="586">
        <f>AVERAGEIF('Station Degrémont'!DH$288:DH$318,"&lt;&gt;0")</f>
        <v>6.9434999999999997E-2</v>
      </c>
      <c r="M63" s="586">
        <f>AVERAGEIF('Station Degrémont'!DD$288:DD$318,"&lt;&gt;0")</f>
        <v>0.29970862432019996</v>
      </c>
      <c r="N63" s="606" t="e">
        <f>AVERAGEIF('Station Degrémont'!CO$288:CO$318,"&lt;&gt;0")</f>
        <v>#DIV/0!</v>
      </c>
      <c r="O63" s="586">
        <f>AVERAGEIF('Station Degrémont'!CK$288:CK$318,"&lt;&gt;0")</f>
        <v>0.93064000000000002</v>
      </c>
      <c r="P63" s="584">
        <f>AVERAGEIF('Station Degrémont'!DL$288:DL$318,"&lt;&gt;0")</f>
        <v>1.3887E-2</v>
      </c>
      <c r="Q63" s="310"/>
      <c r="R63" s="310"/>
    </row>
    <row r="64" spans="1:18" x14ac:dyDescent="0.25">
      <c r="A64" s="310"/>
      <c r="B64" s="353" t="s">
        <v>164</v>
      </c>
      <c r="C64" s="582">
        <f>AVERAGEIF('Station Degrémont'!BQ$319:BQ$348,"&lt;&gt;0")</f>
        <v>152.3258285565</v>
      </c>
      <c r="D64" s="586">
        <f>AVERAGEIF('Station Degrémont'!CG$319:CG$348,"&lt;&gt;0")</f>
        <v>291.79315448150004</v>
      </c>
      <c r="E64" s="586">
        <f>AVERAGEIF('Station Degrémont'!BY$319:BY$348,"&lt;&gt;0")</f>
        <v>0.89356743577450004</v>
      </c>
      <c r="F64" s="586">
        <f>AVERAGEIF('Station Degrémont'!BU$319:BU$348,"&lt;&gt;0")</f>
        <v>26.087725409774997</v>
      </c>
      <c r="G64" s="606" t="e">
        <f>AVERAGEIF('Station Degrémont'!BF$319:BF$348,"&lt;&gt;0")</f>
        <v>#DIV/0!</v>
      </c>
      <c r="H64" s="586">
        <f>AVERAGEIF('Station Degrémont'!BB$319:BB$348,"&lt;&gt;0")</f>
        <v>42.329749999999997</v>
      </c>
      <c r="I64" s="588">
        <f>AVERAGEIF('Station Degrémont'!CC$319:CC$348,"&lt;&gt;0")</f>
        <v>5.2958749999999999E-2</v>
      </c>
      <c r="J64" s="590">
        <f>AVERAGEIF('Station Degrémont'!CZ$319:CZ$348,"&lt;&gt;0")</f>
        <v>0.53831907580749994</v>
      </c>
      <c r="K64" s="586">
        <f>AVERAGEIF('Station Degrémont'!DP$319:DP$348,"&lt;&gt;0")</f>
        <v>0.61553995576474996</v>
      </c>
      <c r="L64" s="586">
        <f>AVERAGEIF('Station Degrémont'!DH$319:DH$348,"&lt;&gt;0")</f>
        <v>6.1106249999999994E-2</v>
      </c>
      <c r="M64" s="586">
        <f>AVERAGEIF('Station Degrémont'!DD$319:DD$348,"&lt;&gt;0")</f>
        <v>0.20190941572649998</v>
      </c>
      <c r="N64" s="606" t="e">
        <f>AVERAGEIF('Station Degrémont'!CO$319:CO$348,"&lt;&gt;0")</f>
        <v>#DIV/0!</v>
      </c>
      <c r="O64" s="586">
        <f>AVERAGEIF('Station Degrémont'!CK$319:CK$348,"&lt;&gt;0")</f>
        <v>1.2478</v>
      </c>
      <c r="P64" s="584">
        <f>AVERAGEIF('Station Degrémont'!DL$319:DL$348,"&lt;&gt;0")</f>
        <v>5.2958749999999999E-2</v>
      </c>
      <c r="Q64" s="310"/>
      <c r="R64" s="310"/>
    </row>
    <row r="65" spans="1:18" ht="15.75" thickBot="1" x14ac:dyDescent="0.3">
      <c r="A65" s="310"/>
      <c r="B65" s="356" t="s">
        <v>165</v>
      </c>
      <c r="C65" s="583" t="e">
        <f>AVERAGEIF('Station Degrémont'!BQ$349:BQ$379,"&lt;&gt;0")</f>
        <v>#DIV/0!</v>
      </c>
      <c r="D65" s="587" t="e">
        <f>AVERAGEIF('Station Degrémont'!CG$349:CG$379,"&lt;&gt;0")</f>
        <v>#DIV/0!</v>
      </c>
      <c r="E65" s="587" t="e">
        <f>AVERAGEIF('Station Degrémont'!BY$349:BY$379,"&lt;&gt;0")</f>
        <v>#DIV/0!</v>
      </c>
      <c r="F65" s="587" t="e">
        <f>AVERAGEIF('Station Degrémont'!BU$349:BU$379,"&lt;&gt;0")</f>
        <v>#DIV/0!</v>
      </c>
      <c r="G65" s="607" t="e">
        <f>AVERAGEIF('Station Degrémont'!BF$349:BF$379,"&lt;&gt;0")</f>
        <v>#DIV/0!</v>
      </c>
      <c r="H65" s="587">
        <f>AVERAGEIF('Station Degrémont'!BB$349:BB$379,"&lt;&gt;0")</f>
        <v>24.245999999999999</v>
      </c>
      <c r="I65" s="589" t="e">
        <f>AVERAGEIF('Station Degrémont'!CC$349:CC$379,"&lt;&gt;0")</f>
        <v>#DIV/0!</v>
      </c>
      <c r="J65" s="591" t="e">
        <f>AVERAGEIF('Station Degrémont'!CZ$349:CZ$379,"&lt;&gt;0")</f>
        <v>#DIV/0!</v>
      </c>
      <c r="K65" s="587" t="e">
        <f>AVERAGEIF('Station Degrémont'!DP$349:DP$379,"&lt;&gt;0")</f>
        <v>#DIV/0!</v>
      </c>
      <c r="L65" s="587" t="e">
        <f>AVERAGEIF('Station Degrémont'!DH$349:DH$379,"&lt;&gt;0")</f>
        <v>#DIV/0!</v>
      </c>
      <c r="M65" s="587" t="e">
        <f>AVERAGEIF('Station Degrémont'!DD$349:DD$379,"&lt;&gt;0")</f>
        <v>#DIV/0!</v>
      </c>
      <c r="N65" s="607" t="e">
        <f>AVERAGEIF('Station Degrémont'!CO$349:CO$379,"&lt;&gt;0")</f>
        <v>#DIV/0!</v>
      </c>
      <c r="O65" s="587">
        <f>AVERAGEIF('Station Degrémont'!CK$349:CK$379,"&lt;&gt;0")</f>
        <v>0.98780000000000012</v>
      </c>
      <c r="P65" s="585" t="e">
        <f>AVERAGEIF('Station Degrémont'!DL$349:DL$379,"&lt;&gt;0")</f>
        <v>#DIV/0!</v>
      </c>
      <c r="Q65" s="310"/>
      <c r="R65" s="310"/>
    </row>
    <row r="66" spans="1:18" ht="15.75" thickBot="1" x14ac:dyDescent="0.3">
      <c r="A66" s="310"/>
      <c r="B66" s="339" t="s">
        <v>166</v>
      </c>
      <c r="C66" s="553" t="e">
        <f>IF(COUNT(C54:C65),AVERAGE(C54:C65),"")</f>
        <v>#DIV/0!</v>
      </c>
      <c r="D66" s="553" t="e">
        <f>IF(COUNT(D54:D65),AVERAGE(D54:D65),"")</f>
        <v>#DIV/0!</v>
      </c>
      <c r="E66" s="553" t="e">
        <f t="shared" ref="E66:P66" si="8">IF(COUNT(E54:E65),AVERAGE(E54:E65),"")</f>
        <v>#DIV/0!</v>
      </c>
      <c r="F66" s="553" t="e">
        <f t="shared" si="8"/>
        <v>#DIV/0!</v>
      </c>
      <c r="G66" s="553" t="e">
        <f t="shared" si="8"/>
        <v>#DIV/0!</v>
      </c>
      <c r="H66" s="553">
        <f t="shared" si="8"/>
        <v>38.646457638888883</v>
      </c>
      <c r="I66" s="554" t="e">
        <f t="shared" si="8"/>
        <v>#DIV/0!</v>
      </c>
      <c r="J66" s="553" t="e">
        <f t="shared" si="8"/>
        <v>#DIV/0!</v>
      </c>
      <c r="K66" s="553" t="e">
        <f t="shared" si="8"/>
        <v>#DIV/0!</v>
      </c>
      <c r="L66" s="553" t="e">
        <f t="shared" si="8"/>
        <v>#DIV/0!</v>
      </c>
      <c r="M66" s="553" t="e">
        <f t="shared" si="8"/>
        <v>#DIV/0!</v>
      </c>
      <c r="N66" s="553" t="e">
        <f t="shared" si="8"/>
        <v>#DIV/0!</v>
      </c>
      <c r="O66" s="553">
        <f t="shared" si="8"/>
        <v>0.87894040277777774</v>
      </c>
      <c r="P66" s="553" t="e">
        <f t="shared" si="8"/>
        <v>#DIV/0!</v>
      </c>
      <c r="Q66" s="310"/>
      <c r="R66" s="310"/>
    </row>
    <row r="67" spans="1:18" x14ac:dyDescent="0.25">
      <c r="A67" s="310"/>
      <c r="B67" s="310"/>
      <c r="C67" s="310"/>
      <c r="D67" s="310"/>
      <c r="E67" s="310"/>
      <c r="F67" s="310"/>
      <c r="G67" s="310"/>
      <c r="H67" s="310"/>
      <c r="I67" s="310"/>
      <c r="J67" s="310"/>
      <c r="K67" s="310"/>
      <c r="L67" s="310"/>
      <c r="M67" s="310"/>
      <c r="N67" s="310"/>
      <c r="O67" s="310"/>
      <c r="P67" s="310"/>
      <c r="Q67" s="310"/>
      <c r="R67" s="310"/>
    </row>
    <row r="68" spans="1:18" ht="16.5" x14ac:dyDescent="0.3">
      <c r="A68" s="310"/>
      <c r="B68" s="310"/>
      <c r="C68" s="310"/>
      <c r="D68" s="310"/>
      <c r="E68" s="310"/>
      <c r="F68" s="310"/>
      <c r="G68" s="1096" t="s">
        <v>170</v>
      </c>
      <c r="H68" s="1097"/>
      <c r="I68" s="1097"/>
      <c r="J68" s="1097"/>
      <c r="K68" s="1097"/>
      <c r="L68" s="1097"/>
      <c r="M68" s="1097"/>
      <c r="N68" s="1097"/>
      <c r="O68" s="1098"/>
      <c r="P68" s="310"/>
      <c r="Q68" s="310"/>
      <c r="R68" s="310"/>
    </row>
    <row r="69" spans="1:18" ht="15.75" thickBot="1" x14ac:dyDescent="0.3">
      <c r="A69" s="310"/>
      <c r="B69" s="310"/>
      <c r="C69" s="310"/>
      <c r="D69" s="310"/>
      <c r="E69" s="310"/>
      <c r="F69" s="310"/>
      <c r="G69" s="310"/>
      <c r="H69" s="310"/>
      <c r="I69" s="310"/>
      <c r="J69" s="310"/>
      <c r="K69" s="310"/>
      <c r="L69" s="310"/>
      <c r="M69" s="310"/>
      <c r="N69" s="310"/>
      <c r="O69" s="310"/>
      <c r="P69" s="310"/>
      <c r="Q69" s="310"/>
      <c r="R69" s="310"/>
    </row>
    <row r="70" spans="1:18" ht="16.5" thickBot="1" x14ac:dyDescent="0.3">
      <c r="A70" s="310"/>
      <c r="B70" s="308"/>
      <c r="C70" s="1089" t="s">
        <v>147</v>
      </c>
      <c r="D70" s="1090"/>
      <c r="E70" s="1090"/>
      <c r="F70" s="1090"/>
      <c r="G70" s="1090"/>
      <c r="H70" s="1090"/>
      <c r="I70" s="1091"/>
      <c r="J70" s="344" t="s">
        <v>148</v>
      </c>
      <c r="K70" s="345"/>
      <c r="L70" s="345"/>
      <c r="M70" s="345"/>
      <c r="N70" s="345"/>
      <c r="O70" s="345"/>
      <c r="P70" s="346"/>
      <c r="Q70" s="310"/>
      <c r="R70" s="310"/>
    </row>
    <row r="71" spans="1:18" ht="16.5" thickBot="1" x14ac:dyDescent="0.3">
      <c r="A71" s="310"/>
      <c r="B71" s="308"/>
      <c r="C71" s="308"/>
      <c r="D71" s="308"/>
      <c r="E71" s="308"/>
      <c r="F71" s="308"/>
      <c r="G71" s="308"/>
      <c r="H71" s="308"/>
      <c r="I71" s="369"/>
      <c r="J71" s="308"/>
      <c r="K71" s="308"/>
      <c r="L71" s="308"/>
      <c r="M71" s="308"/>
      <c r="N71" s="308"/>
      <c r="O71" s="310"/>
      <c r="P71" s="310"/>
      <c r="Q71" s="310"/>
      <c r="R71" s="310"/>
    </row>
    <row r="72" spans="1:18" x14ac:dyDescent="0.25">
      <c r="A72" s="310"/>
      <c r="B72" s="1092" t="s">
        <v>86</v>
      </c>
      <c r="C72" s="322" t="s">
        <v>72</v>
      </c>
      <c r="D72" s="325" t="s">
        <v>73</v>
      </c>
      <c r="E72" s="325" t="s">
        <v>75</v>
      </c>
      <c r="F72" s="370" t="s">
        <v>74</v>
      </c>
      <c r="G72" s="325" t="s">
        <v>169</v>
      </c>
      <c r="H72" s="325" t="s">
        <v>76</v>
      </c>
      <c r="I72" s="371" t="s">
        <v>127</v>
      </c>
      <c r="J72" s="324" t="s">
        <v>72</v>
      </c>
      <c r="K72" s="325" t="s">
        <v>73</v>
      </c>
      <c r="L72" s="325" t="s">
        <v>75</v>
      </c>
      <c r="M72" s="370" t="s">
        <v>74</v>
      </c>
      <c r="N72" s="325" t="s">
        <v>169</v>
      </c>
      <c r="O72" s="325" t="s">
        <v>76</v>
      </c>
      <c r="P72" s="371" t="s">
        <v>127</v>
      </c>
      <c r="Q72" s="310"/>
      <c r="R72" s="310"/>
    </row>
    <row r="73" spans="1:18" ht="15.75" thickBot="1" x14ac:dyDescent="0.3">
      <c r="A73" s="310"/>
      <c r="B73" s="1093"/>
      <c r="C73" s="372" t="s">
        <v>152</v>
      </c>
      <c r="D73" s="348" t="s">
        <v>152</v>
      </c>
      <c r="E73" s="348" t="s">
        <v>152</v>
      </c>
      <c r="F73" s="349" t="s">
        <v>152</v>
      </c>
      <c r="G73" s="349" t="s">
        <v>88</v>
      </c>
      <c r="H73" s="349" t="s">
        <v>152</v>
      </c>
      <c r="I73" s="373" t="s">
        <v>152</v>
      </c>
      <c r="J73" s="347" t="s">
        <v>152</v>
      </c>
      <c r="K73" s="348" t="s">
        <v>152</v>
      </c>
      <c r="L73" s="348" t="s">
        <v>152</v>
      </c>
      <c r="M73" s="349" t="s">
        <v>152</v>
      </c>
      <c r="N73" s="349" t="s">
        <v>88</v>
      </c>
      <c r="O73" s="349" t="s">
        <v>152</v>
      </c>
      <c r="P73" s="373" t="s">
        <v>152</v>
      </c>
      <c r="Q73" s="310"/>
      <c r="R73" s="310"/>
    </row>
    <row r="74" spans="1:18" x14ac:dyDescent="0.25">
      <c r="A74" s="310"/>
      <c r="B74" s="350" t="s">
        <v>154</v>
      </c>
      <c r="C74" s="614">
        <f>SUMIF('Station Degrémont'!BQ$14:BQ$44,"&lt;&gt;0")</f>
        <v>370.37800000000004</v>
      </c>
      <c r="D74" s="608">
        <f>SUMIF('Station Degrémont'!CG$14:CG$44,"&lt;&gt;0")</f>
        <v>2401.7940000000003</v>
      </c>
      <c r="E74" s="608">
        <f>SUMIF('Station Degrémont'!BY$14:BY$44,"&lt;&gt;0")</f>
        <v>1.5867430000000002</v>
      </c>
      <c r="F74" s="608">
        <f>SUMIF('Station Degrémont'!BU$14:BU$44,"&lt;&gt;0")</f>
        <v>29.173074</v>
      </c>
      <c r="G74" s="608">
        <f>SUMIF('Station Degrémont'!BF$14:BF$44,"&lt;&gt;0")</f>
        <v>2.7633704999999997</v>
      </c>
      <c r="H74" s="608">
        <f>SUMIF('Station Degrémont'!BB$14:BB$44,"&lt;&gt;0")</f>
        <v>153.876</v>
      </c>
      <c r="I74" s="609">
        <f>SUMIF('Station Degrémont'!CC$14:CC$44,"&lt;&gt;0")</f>
        <v>0.10034999999999999</v>
      </c>
      <c r="J74" s="616">
        <f>SUMIF('Station Degrémont'!CZ$14:CZ$44,"&lt;&gt;0")</f>
        <v>12.828372999999999</v>
      </c>
      <c r="K74" s="608">
        <f>SUMIF('Station Degrémont'!DP$14:DP$44,"&lt;&gt;0")</f>
        <v>15.89798</v>
      </c>
      <c r="L74" s="608">
        <f>SUMIF('Station Degrémont'!DH$14:DH$44,"&lt;&gt;0")</f>
        <v>0.24925680000000003</v>
      </c>
      <c r="M74" s="608">
        <f>SUMIF('Station Degrémont'!DD$14:DD$44,"&lt;&gt;0")</f>
        <v>1.3126638000000002</v>
      </c>
      <c r="N74" s="608">
        <f>SUMIF('Station Degrémont'!CO$14:CO$44,"&lt;&gt;0")</f>
        <v>0.31684580000000001</v>
      </c>
      <c r="O74" s="608">
        <f>SUMIF('Station Degrémont'!CK$14:CK$44,"&lt;&gt;0")</f>
        <v>4.9873699999999994</v>
      </c>
      <c r="P74" s="617">
        <f>SUMIF('Station Degrémont'!DL$14:DL$44,"&lt;&gt;0")</f>
        <v>0.10034999999999999</v>
      </c>
      <c r="Q74" s="310"/>
      <c r="R74" s="310"/>
    </row>
    <row r="75" spans="1:18" x14ac:dyDescent="0.25">
      <c r="A75" s="310"/>
      <c r="B75" s="353" t="s">
        <v>155</v>
      </c>
      <c r="C75" s="582">
        <f>SUMIF('Station Degrémont'!BQ$45:BQ$73,"&lt;&gt;0")</f>
        <v>170.62890000000002</v>
      </c>
      <c r="D75" s="586">
        <f>SUMIF('Station Degrémont'!CG$45:CG$73,"&lt;&gt;0")</f>
        <v>234.38560000000004</v>
      </c>
      <c r="E75" s="586">
        <f>SUMIF('Station Degrémont'!BY$45:BY$73,"&lt;&gt;0")</f>
        <v>0.72801400000000005</v>
      </c>
      <c r="F75" s="586">
        <f>SUMIF('Station Degrémont'!BU$45:BU$73,"&lt;&gt;0")</f>
        <v>19.79692</v>
      </c>
      <c r="G75" s="586">
        <f>SUMIF('Station Degrémont'!BF$45:BF$73,"&lt;&gt;0")</f>
        <v>0.18903</v>
      </c>
      <c r="H75" s="586">
        <f>SUMIF('Station Degrémont'!BB$45:BB$73,"&lt;&gt;0")</f>
        <v>92.36399999999999</v>
      </c>
      <c r="I75" s="588">
        <f>SUMIF('Station Degrémont'!CC$45:CC$73,"&lt;&gt;0")</f>
        <v>0.10238999999999999</v>
      </c>
      <c r="J75" s="590">
        <f>SUMIF('Station Degrémont'!CZ$45:CZ$73,"&lt;&gt;0")</f>
        <v>0.70306000000000002</v>
      </c>
      <c r="K75" s="586">
        <f>SUMIF('Station Degrémont'!DP$45:DP$73,"&lt;&gt;0")</f>
        <v>1.389807</v>
      </c>
      <c r="L75" s="586">
        <f>SUMIF('Station Degrémont'!DH$45:DH$73,"&lt;&gt;0")</f>
        <v>0.26260909999999998</v>
      </c>
      <c r="M75" s="586">
        <f>SUMIF('Station Degrémont'!DD$45:DD$73,"&lt;&gt;0")</f>
        <v>0.26446409999999998</v>
      </c>
      <c r="N75" s="586">
        <f>SUMIF('Station Degrémont'!CO$45:CO$73,"&lt;&gt;0")</f>
        <v>0.10238999999999999</v>
      </c>
      <c r="O75" s="586">
        <f>SUMIF('Station Degrémont'!CK$45:CK$73,"&lt;&gt;0")</f>
        <v>3.3305600000000002</v>
      </c>
      <c r="P75" s="584">
        <f>SUMIF('Station Degrémont'!DL$45:DL$73,"&lt;&gt;0")</f>
        <v>0.10238999999999999</v>
      </c>
      <c r="Q75" s="310"/>
      <c r="R75" s="310"/>
    </row>
    <row r="76" spans="1:18" x14ac:dyDescent="0.25">
      <c r="A76" s="310"/>
      <c r="B76" s="353" t="s">
        <v>156</v>
      </c>
      <c r="C76" s="582">
        <f>SUMIF('Station Degrémont'!BQ$74:BQ$104,"&lt;&gt;0")</f>
        <v>81.763699999999986</v>
      </c>
      <c r="D76" s="586">
        <f>SUMIF('Station Degrémont'!CG$74:CG$104,"&lt;&gt;0")</f>
        <v>142.93629999999999</v>
      </c>
      <c r="E76" s="586">
        <f>SUMIF('Station Degrémont'!BY$74:BY$104,"&lt;&gt;0")</f>
        <v>0.67667999999999995</v>
      </c>
      <c r="F76" s="586">
        <f>SUMIF('Station Degrémont'!BU$74:BU$104,"&lt;&gt;0")</f>
        <v>12.01239</v>
      </c>
      <c r="G76" s="586">
        <f>SUMIF('Station Degrémont'!BF$74:BF$104,"&lt;&gt;0")</f>
        <v>0.16045999999999999</v>
      </c>
      <c r="H76" s="586">
        <f>SUMIF('Station Degrémont'!BB$74:BB$104,"&lt;&gt;0")</f>
        <v>49.920200000000001</v>
      </c>
      <c r="I76" s="588">
        <f>SUMIF('Station Degrémont'!CC$74:CC$104,"&lt;&gt;0")</f>
        <v>0.10299000000000001</v>
      </c>
      <c r="J76" s="590">
        <f>SUMIF('Station Degrémont'!CZ$74:CZ$104,"&lt;&gt;0")</f>
        <v>1.0590200000000003</v>
      </c>
      <c r="K76" s="586">
        <f>SUMIF('Station Degrémont'!DP$74:DP$104,"&lt;&gt;0")</f>
        <v>1.2840099999999999</v>
      </c>
      <c r="L76" s="586">
        <f>SUMIF('Station Degrémont'!DH$74:DH$104,"&lt;&gt;0")</f>
        <v>0.39554000000000006</v>
      </c>
      <c r="M76" s="586">
        <f>SUMIF('Station Degrémont'!DD$74:DD$104,"&lt;&gt;0")</f>
        <v>0.27400999999999998</v>
      </c>
      <c r="N76" s="586">
        <f>SUMIF('Station Degrémont'!CO$74:CO$104,"&lt;&gt;0")</f>
        <v>0.10299000000000001</v>
      </c>
      <c r="O76" s="586">
        <f>SUMIF('Station Degrémont'!CK$74:CK$104,"&lt;&gt;0")</f>
        <v>3.1977700000000002</v>
      </c>
      <c r="P76" s="584">
        <f>SUMIF('Station Degrémont'!DL$74:DL$104,"&lt;&gt;0")</f>
        <v>0.10299000000000001</v>
      </c>
      <c r="Q76" s="310"/>
      <c r="R76" s="310"/>
    </row>
    <row r="77" spans="1:18" x14ac:dyDescent="0.25">
      <c r="A77" s="310"/>
      <c r="B77" s="353" t="s">
        <v>157</v>
      </c>
      <c r="C77" s="582">
        <f>SUMIF('Station Degrémont'!BQ$105:BQ$134,"&lt;&gt;0")</f>
        <v>55.938580000000002</v>
      </c>
      <c r="D77" s="586">
        <f>SUMIF('Station Degrémont'!CG$105:CG$134,"&lt;&gt;0")</f>
        <v>161.66748000000001</v>
      </c>
      <c r="E77" s="586">
        <f>SUMIF('Station Degrémont'!BY$105:BY$134,"&lt;&gt;0")</f>
        <v>0.51956999999999998</v>
      </c>
      <c r="F77" s="586">
        <f>SUMIF('Station Degrémont'!BU$105:BU$134,"&lt;&gt;0")</f>
        <v>11.52843</v>
      </c>
      <c r="G77" s="586">
        <f>SUMIF('Station Degrémont'!BF$105:BF$134,"&lt;&gt;0")</f>
        <v>0.20665248592200003</v>
      </c>
      <c r="H77" s="586">
        <f>SUMIF('Station Degrémont'!BB$105:BB$134,"&lt;&gt;0")</f>
        <v>40.623599999999996</v>
      </c>
      <c r="I77" s="588">
        <f>SUMIF('Station Degrémont'!CC$105:CC$134,"&lt;&gt;0")</f>
        <v>0.24637000000000001</v>
      </c>
      <c r="J77" s="590">
        <f>SUMIF('Station Degrémont'!CZ$105:CZ$134,"&lt;&gt;0")</f>
        <v>0.61463800000000002</v>
      </c>
      <c r="K77" s="586">
        <f>SUMIF('Station Degrémont'!DP$105:DP$134,"&lt;&gt;0")</f>
        <v>2.1014900000000001</v>
      </c>
      <c r="L77" s="586">
        <f>SUMIF('Station Degrémont'!DH$105:DH$134,"&lt;&gt;0")</f>
        <v>0.41364000000000001</v>
      </c>
      <c r="M77" s="586">
        <f>SUMIF('Station Degrémont'!DD$105:DD$134,"&lt;&gt;0")</f>
        <v>0.65572900000000001</v>
      </c>
      <c r="N77" s="586">
        <f>SUMIF('Station Degrémont'!CO$105:CO$134,"&lt;&gt;0")</f>
        <v>0.10227</v>
      </c>
      <c r="O77" s="586">
        <f>SUMIF('Station Degrémont'!CK$105:CK$134,"&lt;&gt;0")</f>
        <v>2.7563800000000001</v>
      </c>
      <c r="P77" s="584">
        <f>SUMIF('Station Degrémont'!DL$105:DL$134,"&lt;&gt;0")</f>
        <v>0.28261000000000003</v>
      </c>
      <c r="Q77" s="310"/>
      <c r="R77" s="310"/>
    </row>
    <row r="78" spans="1:18" x14ac:dyDescent="0.25">
      <c r="A78" s="310"/>
      <c r="B78" s="353" t="s">
        <v>158</v>
      </c>
      <c r="C78" s="582">
        <f>SUMIF('Station Degrémont'!BQ$135:BQ$165,"&lt;&gt;0")</f>
        <v>319.92039999999997</v>
      </c>
      <c r="D78" s="586">
        <f>SUMIF('Station Degrémont'!CG$135:CG$165,"&lt;&gt;0")</f>
        <v>503.12</v>
      </c>
      <c r="E78" s="586">
        <f>SUMIF('Station Degrémont'!BY$135:BY$165,"&lt;&gt;0")</f>
        <v>7.7596400000000001</v>
      </c>
      <c r="F78" s="586">
        <f>SUMIF('Station Degrémont'!BU$135:BU$165,"&lt;&gt;0")</f>
        <v>43.876000000000005</v>
      </c>
      <c r="G78" s="586">
        <f>SUMIF('Station Degrémont'!BF$135:BF$165,"&lt;&gt;0")</f>
        <v>0.26340000000000002</v>
      </c>
      <c r="H78" s="586">
        <f>SUMIF('Station Degrémont'!BB$135:BB$165,"&lt;&gt;0")</f>
        <v>133.24639999999999</v>
      </c>
      <c r="I78" s="588">
        <f>SUMIF('Station Degrémont'!CC$135:CC$165,"&lt;&gt;0")</f>
        <v>0.37572</v>
      </c>
      <c r="J78" s="590">
        <f>SUMIF('Station Degrémont'!CZ$135:CZ$165,"&lt;&gt;0")</f>
        <v>0.75849999999999995</v>
      </c>
      <c r="K78" s="586">
        <f>SUMIF('Station Degrémont'!DP$135:DP$165,"&lt;&gt;0")</f>
        <v>1.43791</v>
      </c>
      <c r="L78" s="586">
        <f>SUMIF('Station Degrémont'!DH$135:DH$165,"&lt;&gt;0")</f>
        <v>0.36012</v>
      </c>
      <c r="M78" s="586">
        <f>SUMIF('Station Degrémont'!DD$135:DD$165,"&lt;&gt;0")</f>
        <v>0.34520000000000001</v>
      </c>
      <c r="N78" s="586">
        <f>SUMIF('Station Degrémont'!CO$135:CO$165,"&lt;&gt;0")</f>
        <v>6.8999999999999992E-2</v>
      </c>
      <c r="O78" s="586">
        <f>SUMIF('Station Degrémont'!CK$135:CK$165,"&lt;&gt;0")</f>
        <v>1.8682400000000001</v>
      </c>
      <c r="P78" s="584">
        <f>SUMIF('Station Degrémont'!DL$135:DL$165,"&lt;&gt;0")</f>
        <v>0.14996000000000001</v>
      </c>
      <c r="Q78" s="310"/>
      <c r="R78" s="310"/>
    </row>
    <row r="79" spans="1:18" x14ac:dyDescent="0.25">
      <c r="A79" s="310"/>
      <c r="B79" s="353" t="s">
        <v>159</v>
      </c>
      <c r="C79" s="582">
        <f>SUMIF('Station Degrémont'!BQ$166:BQ$195,"&lt;&gt;0")</f>
        <v>160.12010999999998</v>
      </c>
      <c r="D79" s="586">
        <f>SUMIF('Station Degrémont'!CG$166:CG$195,"&lt;&gt;0")</f>
        <v>362.60453600000005</v>
      </c>
      <c r="E79" s="586">
        <f>SUMIF('Station Degrémont'!BY$166:BY$195,"&lt;&gt;0")</f>
        <v>0.96122700000000005</v>
      </c>
      <c r="F79" s="586">
        <f>SUMIF('Station Degrémont'!BU$166:BU$195,"&lt;&gt;0")</f>
        <v>35.056764434399994</v>
      </c>
      <c r="G79" s="586">
        <f>SUMIF('Station Degrémont'!BF$166:BF$195,"&lt;&gt;0")</f>
        <v>0.29164000000000001</v>
      </c>
      <c r="H79" s="586">
        <f>SUMIF('Station Degrémont'!BB$166:BB$195,"&lt;&gt;0")</f>
        <v>80.963899999999995</v>
      </c>
      <c r="I79" s="588">
        <f>SUMIF('Station Degrémont'!CC$166:CC$195,"&lt;&gt;0")</f>
        <v>9.9839999999999998E-2</v>
      </c>
      <c r="J79" s="590">
        <f>SUMIF('Station Degrémont'!CZ$166:CZ$195,"&lt;&gt;0")</f>
        <v>1.6994100000000003</v>
      </c>
      <c r="K79" s="586">
        <f>SUMIF('Station Degrémont'!DP$166:DP$195,"&lt;&gt;0")</f>
        <v>1.6152659000000003</v>
      </c>
      <c r="L79" s="586">
        <f>SUMIF('Station Degrémont'!DH$166:DH$195,"&lt;&gt;0")</f>
        <v>0.42025099999999993</v>
      </c>
      <c r="M79" s="586">
        <f>SUMIF('Station Degrémont'!DD$166:DD$195,"&lt;&gt;0")</f>
        <v>0.52297000000000005</v>
      </c>
      <c r="N79" s="586">
        <f>SUMIF('Station Degrémont'!CO$166:CO$195,"&lt;&gt;0")</f>
        <v>9.9839999999999998E-2</v>
      </c>
      <c r="O79" s="586">
        <f>SUMIF('Station Degrémont'!CK$166:CK$195,"&lt;&gt;0")</f>
        <v>4.4434000000000005</v>
      </c>
      <c r="P79" s="584">
        <f>SUMIF('Station Degrémont'!DL$166:DL$195,"&lt;&gt;0")</f>
        <v>9.9839999999999998E-2</v>
      </c>
      <c r="Q79" s="310"/>
      <c r="R79" s="310"/>
    </row>
    <row r="80" spans="1:18" x14ac:dyDescent="0.25">
      <c r="A80" s="310"/>
      <c r="B80" s="353" t="s">
        <v>160</v>
      </c>
      <c r="C80" s="582">
        <f>SUMIF('Station Degrémont'!BQ$196:BQ$226,"&lt;&gt;0")</f>
        <v>449.07069000000001</v>
      </c>
      <c r="D80" s="586">
        <f>SUMIF('Station Degrémont'!CG$196:CG$226,"&lt;&gt;0")</f>
        <v>566.47781999999995</v>
      </c>
      <c r="E80" s="586">
        <f>SUMIF('Station Degrémont'!BY$196:BY$226,"&lt;&gt;0")</f>
        <v>3.3205799999999996</v>
      </c>
      <c r="F80" s="586">
        <f>SUMIF('Station Degrémont'!BU$196:BU$226,"&lt;&gt;0")</f>
        <v>61.771740000000001</v>
      </c>
      <c r="G80" s="586">
        <f>SUMIF('Station Degrémont'!BF$196:BF$226,"&lt;&gt;0")</f>
        <v>1.30623</v>
      </c>
      <c r="H80" s="586">
        <f>SUMIF('Station Degrémont'!BB$196:BB$226,"&lt;&gt;0")</f>
        <v>306.91499999999996</v>
      </c>
      <c r="I80" s="588">
        <f>SUMIF('Station Degrémont'!CC$196:CC$226,"&lt;&gt;0")</f>
        <v>0.14388000000000001</v>
      </c>
      <c r="J80" s="590">
        <f>SUMIF('Station Degrémont'!CZ$196:CZ$226,"&lt;&gt;0")</f>
        <v>2.3668198200000004</v>
      </c>
      <c r="K80" s="586">
        <f>SUMIF('Station Degrémont'!DP$196:DP$226,"&lt;&gt;0")</f>
        <v>1.25136</v>
      </c>
      <c r="L80" s="586">
        <f>SUMIF('Station Degrémont'!DH$196:DH$226,"&lt;&gt;0")</f>
        <v>0.24724500000000005</v>
      </c>
      <c r="M80" s="586">
        <f>SUMIF('Station Degrémont'!DD$196:DD$226,"&lt;&gt;0")</f>
        <v>0.44388000000000005</v>
      </c>
      <c r="N80" s="586">
        <f>SUMIF('Station Degrémont'!CO$196:CO$226,"&lt;&gt;0")</f>
        <v>0.25077000000000005</v>
      </c>
      <c r="O80" s="586">
        <f>SUMIF('Station Degrémont'!CK$196:CK$226,"&lt;&gt;0")</f>
        <v>4.3392900000000001</v>
      </c>
      <c r="P80" s="584">
        <f>SUMIF('Station Degrémont'!DL$196:DL$226,"&lt;&gt;0")</f>
        <v>0.10692</v>
      </c>
      <c r="Q80" s="310"/>
      <c r="R80" s="310"/>
    </row>
    <row r="81" spans="1:18" x14ac:dyDescent="0.25">
      <c r="A81" s="310"/>
      <c r="B81" s="353" t="s">
        <v>161</v>
      </c>
      <c r="C81" s="582">
        <f>SUMIF('Station Degrémont'!BQ$227:BQ$257,"&lt;&gt;0")</f>
        <v>220.16062999999997</v>
      </c>
      <c r="D81" s="586">
        <f>SUMIF('Station Degrémont'!CG$227:CG$257,"&lt;&gt;0")</f>
        <v>281.24702000000002</v>
      </c>
      <c r="E81" s="586">
        <f>SUMIF('Station Degrémont'!BY$227:BY$257,"&lt;&gt;0")</f>
        <v>1.1147719999999999</v>
      </c>
      <c r="F81" s="586">
        <f>SUMIF('Station Degrémont'!BU$227:BU$257,"&lt;&gt;0")</f>
        <v>19.45336</v>
      </c>
      <c r="G81" s="586">
        <f>SUMIF('Station Degrémont'!BF$227:BF$257,"&lt;&gt;0")</f>
        <v>1.0178499999999999</v>
      </c>
      <c r="H81" s="586">
        <f>SUMIF('Station Degrémont'!BB$227:BB$257,"&lt;&gt;0")</f>
        <v>106.60199999999999</v>
      </c>
      <c r="I81" s="588">
        <f>SUMIF('Station Degrémont'!CC$227:CC$257,"&lt;&gt;0")</f>
        <v>5.5829999999999998E-2</v>
      </c>
      <c r="J81" s="590">
        <f>SUMIF('Station Degrémont'!CZ$227:CZ$257,"&lt;&gt;0")</f>
        <v>1.091564</v>
      </c>
      <c r="K81" s="586">
        <f>SUMIF('Station Degrémont'!DP$227:DP$257,"&lt;&gt;0")</f>
        <v>0.77064379999999999</v>
      </c>
      <c r="L81" s="586">
        <f>SUMIF('Station Degrémont'!DH$227:DH$257,"&lt;&gt;0")</f>
        <v>0.28683399999999998</v>
      </c>
      <c r="M81" s="586">
        <f>SUMIF('Station Degrémont'!DD$227:DD$257,"&lt;&gt;0")</f>
        <v>0.24976060000000003</v>
      </c>
      <c r="N81" s="586">
        <f>SUMIF('Station Degrémont'!CO$227:CO$257,"&lt;&gt;0")</f>
        <v>5.5829999999999998E-2</v>
      </c>
      <c r="O81" s="586">
        <f>SUMIF('Station Degrémont'!CK$227:CK$257,"&lt;&gt;0")</f>
        <v>1.9552399999999999</v>
      </c>
      <c r="P81" s="584">
        <f>SUMIF('Station Degrémont'!DL$227:DL$257,"&lt;&gt;0")</f>
        <v>5.5829999999999998E-2</v>
      </c>
      <c r="Q81" s="310"/>
      <c r="R81" s="310"/>
    </row>
    <row r="82" spans="1:18" x14ac:dyDescent="0.25">
      <c r="A82" s="310"/>
      <c r="B82" s="353" t="s">
        <v>162</v>
      </c>
      <c r="C82" s="582">
        <f>SUMIF('Station Degrémont'!BQ$258:BQ$287,"&lt;&gt;0")</f>
        <v>430.51683000000003</v>
      </c>
      <c r="D82" s="586">
        <f>SUMIF('Station Degrémont'!CG$258:CG$287,"&lt;&gt;0")</f>
        <v>839.68949999999995</v>
      </c>
      <c r="E82" s="586">
        <f>SUMIF('Station Degrémont'!BY$258:BY$287,"&lt;&gt;0")</f>
        <v>1.8259799999999999</v>
      </c>
      <c r="F82" s="586">
        <f>SUMIF('Station Degrémont'!BU$258:BU$287,"&lt;&gt;0")</f>
        <v>72.522449999999992</v>
      </c>
      <c r="G82" s="586">
        <f>SUMIF('Station Degrémont'!BF$258:BF$287,"&lt;&gt;0")</f>
        <v>0.99336999999999998</v>
      </c>
      <c r="H82" s="586">
        <f>SUMIF('Station Degrémont'!BB$258:BB$287,"&lt;&gt;0")</f>
        <v>228.21600000000001</v>
      </c>
      <c r="I82" s="588">
        <f>SUMIF('Station Degrémont'!CC$258:CC$287,"&lt;&gt;0")</f>
        <v>0.107125</v>
      </c>
      <c r="J82" s="590">
        <f>SUMIF('Station Degrémont'!CZ$258:CZ$287,"&lt;&gt;0")</f>
        <v>1.33708</v>
      </c>
      <c r="K82" s="586">
        <f>SUMIF('Station Degrémont'!DP$258:DP$287,"&lt;&gt;0")</f>
        <v>1.0158700000000001</v>
      </c>
      <c r="L82" s="586">
        <f>SUMIF('Station Degrémont'!DH$258:DH$287,"&lt;&gt;0")</f>
        <v>0.35743999999999998</v>
      </c>
      <c r="M82" s="586">
        <f>SUMIF('Station Degrémont'!DD$258:DD$287,"&lt;&gt;0")</f>
        <v>0.84857999999999989</v>
      </c>
      <c r="N82" s="586">
        <f>SUMIF('Station Degrémont'!CO$258:CO$287,"&lt;&gt;0")</f>
        <v>0.22119500000000003</v>
      </c>
      <c r="O82" s="586">
        <f>SUMIF('Station Degrémont'!CK$258:CK$287,"&lt;&gt;0")</f>
        <v>2.3689100000000001</v>
      </c>
      <c r="P82" s="584">
        <f>SUMIF('Station Degrémont'!DL$258:DL$287,"&lt;&gt;0")</f>
        <v>8.5074999999999998E-2</v>
      </c>
      <c r="Q82" s="310"/>
      <c r="R82" s="310"/>
    </row>
    <row r="83" spans="1:18" x14ac:dyDescent="0.25">
      <c r="A83" s="310"/>
      <c r="B83" s="353" t="s">
        <v>163</v>
      </c>
      <c r="C83" s="582">
        <f>SUMIF('Station Degrémont'!BQ$288:BQ$318,"&lt;&gt;0")</f>
        <v>943.1768367919999</v>
      </c>
      <c r="D83" s="586">
        <f>SUMIF('Station Degrémont'!CG$288:CG$318,"&lt;&gt;0")</f>
        <v>1498.696762045</v>
      </c>
      <c r="E83" s="586">
        <f>SUMIF('Station Degrémont'!BY$288:BY$318,"&lt;&gt;0")</f>
        <v>12.89772554316</v>
      </c>
      <c r="F83" s="586">
        <f>SUMIF('Station Degrémont'!BU$288:BU$318,"&lt;&gt;0")</f>
        <v>120.70027794929999</v>
      </c>
      <c r="G83" s="586">
        <f>SUMIF('Station Degrémont'!BF$288:BF$318,"&lt;&gt;0")</f>
        <v>0</v>
      </c>
      <c r="H83" s="586">
        <f>SUMIF('Station Degrémont'!BB$288:BB$318,"&lt;&gt;0")</f>
        <v>433.53199999999998</v>
      </c>
      <c r="I83" s="588">
        <f>SUMIF('Station Degrémont'!CC$288:CC$318,"&lt;&gt;0")</f>
        <v>0.30088500000000001</v>
      </c>
      <c r="J83" s="590">
        <f>SUMIF('Station Degrémont'!CZ$288:CZ$318,"&lt;&gt;0")</f>
        <v>1.8170520325520001</v>
      </c>
      <c r="K83" s="586">
        <f>SUMIF('Station Degrémont'!DP$288:DP$318,"&lt;&gt;0")</f>
        <v>5.0344275264910001</v>
      </c>
      <c r="L83" s="586">
        <f>SUMIF('Station Degrémont'!DH$288:DH$318,"&lt;&gt;0")</f>
        <v>0.34717500000000001</v>
      </c>
      <c r="M83" s="586">
        <f>SUMIF('Station Degrémont'!DD$288:DD$318,"&lt;&gt;0")</f>
        <v>1.4985431216009999</v>
      </c>
      <c r="N83" s="586">
        <f>SUMIF('Station Degrémont'!CO$288:CO$318,"&lt;&gt;0")</f>
        <v>0</v>
      </c>
      <c r="O83" s="586">
        <f>SUMIF('Station Degrémont'!CK$288:CK$318,"&lt;&gt;0")</f>
        <v>4.6532</v>
      </c>
      <c r="P83" s="584">
        <f>SUMIF('Station Degrémont'!DL$288:DL$318,"&lt;&gt;0")</f>
        <v>6.9434999999999997E-2</v>
      </c>
      <c r="Q83" s="310"/>
    </row>
    <row r="84" spans="1:18" x14ac:dyDescent="0.25">
      <c r="A84" s="310"/>
      <c r="B84" s="353" t="s">
        <v>164</v>
      </c>
      <c r="C84" s="582">
        <f>SUMIF('Station Degrémont'!BQ$319:BQ$348,"&lt;&gt;0")</f>
        <v>609.303314226</v>
      </c>
      <c r="D84" s="586">
        <f>SUMIF('Station Degrémont'!CG$319:CG$348,"&lt;&gt;0")</f>
        <v>1167.1726179260002</v>
      </c>
      <c r="E84" s="586">
        <f>SUMIF('Station Degrémont'!BY$319:BY$348,"&lt;&gt;0")</f>
        <v>3.5742697430980002</v>
      </c>
      <c r="F84" s="586">
        <f>SUMIF('Station Degrémont'!BU$319:BU$348,"&lt;&gt;0")</f>
        <v>104.35090163909999</v>
      </c>
      <c r="G84" s="586">
        <f>SUMIF('Station Degrémont'!BF$319:BF$348,"&lt;&gt;0")</f>
        <v>0</v>
      </c>
      <c r="H84" s="586">
        <f>SUMIF('Station Degrémont'!BB$319:BB$348,"&lt;&gt;0")</f>
        <v>169.31899999999999</v>
      </c>
      <c r="I84" s="588">
        <f>SUMIF('Station Degrémont'!CC$319:CC$348,"&lt;&gt;0")</f>
        <v>0.211835</v>
      </c>
      <c r="J84" s="590">
        <f>SUMIF('Station Degrémont'!CZ$319:CZ$348,"&lt;&gt;0")</f>
        <v>2.1532763032299997</v>
      </c>
      <c r="K84" s="586">
        <f>SUMIF('Station Degrémont'!DP$319:DP$348,"&lt;&gt;0")</f>
        <v>2.4621598230589998</v>
      </c>
      <c r="L84" s="586">
        <f>SUMIF('Station Degrémont'!DH$319:DH$348,"&lt;&gt;0")</f>
        <v>0.24442499999999998</v>
      </c>
      <c r="M84" s="586">
        <f>SUMIF('Station Degrémont'!DD$319:DD$348,"&lt;&gt;0")</f>
        <v>0.80763766290599992</v>
      </c>
      <c r="N84" s="586">
        <f>SUMIF('Station Degrémont'!CO$319:CO$348,"&lt;&gt;0")</f>
        <v>0</v>
      </c>
      <c r="O84" s="586">
        <f>SUMIF('Station Degrémont'!CK$319:CK$348,"&lt;&gt;0")</f>
        <v>4.9912000000000001</v>
      </c>
      <c r="P84" s="584">
        <f>SUMIF('Station Degrémont'!DL$319:DL$348,"&lt;&gt;0")</f>
        <v>0.211835</v>
      </c>
      <c r="Q84" s="310"/>
      <c r="R84" s="310"/>
    </row>
    <row r="85" spans="1:18" ht="15.75" thickBot="1" x14ac:dyDescent="0.3">
      <c r="A85" s="310"/>
      <c r="B85" s="356" t="s">
        <v>165</v>
      </c>
      <c r="C85" s="583">
        <f>SUMIF('Station Degrémont'!BQ$349:BQ$379,"&lt;&gt;0")</f>
        <v>0</v>
      </c>
      <c r="D85" s="587">
        <f>SUMIF('Station Degrémont'!CG$349:CG$379,"&lt;&gt;0")</f>
        <v>0</v>
      </c>
      <c r="E85" s="587">
        <f>SUMIF('Station Degrémont'!BY$349:BY$379,"&lt;&gt;0")</f>
        <v>0</v>
      </c>
      <c r="F85" s="587">
        <f>SUMIF('Station Degrémont'!BU$349:BU$379,"&lt;&gt;0")</f>
        <v>0</v>
      </c>
      <c r="G85" s="587" t="e">
        <f>AVERAGEIF('Station Degrémont'!BF$349:BF$379,"&lt;&gt;0")</f>
        <v>#DIV/0!</v>
      </c>
      <c r="H85" s="587">
        <f>AVERAGEIF('Station Degrémont'!BB$349:BB$379,"&lt;&gt;0")</f>
        <v>24.245999999999999</v>
      </c>
      <c r="I85" s="589">
        <f>SUMIF('Station Degrémont'!CC$349:CC$379,"&lt;&gt;0")</f>
        <v>0</v>
      </c>
      <c r="J85" s="591" t="e">
        <f>AVERAGEIF('Station Degrémont'!CZ$349:CZ$379,"&lt;&gt;0")</f>
        <v>#DIV/0!</v>
      </c>
      <c r="K85" s="587" t="e">
        <f>AVERAGEIF('Station Degrémont'!DP$349:DP$379,"&lt;&gt;0")</f>
        <v>#DIV/0!</v>
      </c>
      <c r="L85" s="587">
        <f>SUMIF('Station Degrémont'!DH$349:DH$379,"&lt;&gt;0")</f>
        <v>0</v>
      </c>
      <c r="M85" s="587">
        <f>SUMIF('Station Degrémont'!DD$349:DD$379,"&lt;&gt;0")</f>
        <v>0</v>
      </c>
      <c r="N85" s="587">
        <f>SUMIF('Station Degrémont'!CO$349:CO$379,"&lt;&gt;0")</f>
        <v>0</v>
      </c>
      <c r="O85" s="587">
        <f>SUMIF('Station Degrémont'!CK$349:CK$379,"&lt;&gt;0")</f>
        <v>0.98780000000000012</v>
      </c>
      <c r="P85" s="585">
        <f>SUMIF('Station Degrémont'!DL$349:DL$379,"&lt;&gt;0")</f>
        <v>0</v>
      </c>
      <c r="Q85" s="310"/>
      <c r="R85" s="310"/>
    </row>
    <row r="86" spans="1:18" ht="15.75" thickBot="1" x14ac:dyDescent="0.3">
      <c r="A86" s="310"/>
      <c r="B86" s="339" t="s">
        <v>171</v>
      </c>
      <c r="C86" s="540">
        <f t="shared" ref="C86:P86" si="9">SUM(C74:C85)</f>
        <v>3810.977991018</v>
      </c>
      <c r="D86" s="541">
        <f t="shared" si="9"/>
        <v>8159.7916359709998</v>
      </c>
      <c r="E86" s="541">
        <f t="shared" si="9"/>
        <v>34.965201286258001</v>
      </c>
      <c r="F86" s="541">
        <f t="shared" si="9"/>
        <v>530.24230802279999</v>
      </c>
      <c r="G86" s="541" t="e">
        <f t="shared" si="9"/>
        <v>#DIV/0!</v>
      </c>
      <c r="H86" s="541">
        <f t="shared" si="9"/>
        <v>1819.8241</v>
      </c>
      <c r="I86" s="555">
        <f t="shared" si="9"/>
        <v>1.8472150000000001</v>
      </c>
      <c r="J86" s="540" t="e">
        <f t="shared" si="9"/>
        <v>#DIV/0!</v>
      </c>
      <c r="K86" s="541" t="e">
        <f t="shared" si="9"/>
        <v>#DIV/0!</v>
      </c>
      <c r="L86" s="541">
        <f t="shared" si="9"/>
        <v>3.5845359000000001</v>
      </c>
      <c r="M86" s="541">
        <f t="shared" si="9"/>
        <v>7.2234382845070009</v>
      </c>
      <c r="N86" s="541">
        <f t="shared" si="9"/>
        <v>1.3211308000000002</v>
      </c>
      <c r="O86" s="541">
        <f t="shared" si="9"/>
        <v>39.879360000000005</v>
      </c>
      <c r="P86" s="555">
        <f t="shared" si="9"/>
        <v>1.367235</v>
      </c>
      <c r="Q86" s="310"/>
      <c r="R86" s="310"/>
    </row>
    <row r="87" spans="1:18" x14ac:dyDescent="0.25">
      <c r="A87" s="310"/>
      <c r="B87" s="310"/>
      <c r="C87" s="310"/>
      <c r="D87" s="310"/>
      <c r="E87" s="364"/>
      <c r="F87" s="364"/>
      <c r="G87" s="364"/>
      <c r="H87" s="364"/>
      <c r="I87" s="374"/>
      <c r="J87" s="374"/>
      <c r="K87" s="374"/>
      <c r="L87" s="374"/>
      <c r="M87" s="364"/>
      <c r="N87" s="374"/>
      <c r="O87" s="374"/>
      <c r="P87" s="310"/>
      <c r="Q87" s="310"/>
      <c r="R87" s="310"/>
    </row>
    <row r="88" spans="1:18" x14ac:dyDescent="0.25">
      <c r="A88" s="310"/>
      <c r="B88" s="310"/>
      <c r="C88" s="310"/>
      <c r="D88" s="310"/>
      <c r="E88" s="364"/>
      <c r="F88" s="364"/>
      <c r="G88" s="364"/>
      <c r="H88" s="364"/>
      <c r="I88" s="374"/>
      <c r="J88" s="374"/>
      <c r="K88" s="374"/>
      <c r="L88" s="374"/>
      <c r="M88" s="364"/>
      <c r="N88" s="374"/>
      <c r="O88" s="374"/>
      <c r="P88" s="310"/>
      <c r="Q88" s="312" t="str">
        <f>$P$1</f>
        <v>Année</v>
      </c>
      <c r="R88" s="313">
        <f>$Q$1</f>
        <v>43101</v>
      </c>
    </row>
    <row r="89" spans="1:18" ht="16.5" thickBot="1" x14ac:dyDescent="0.3">
      <c r="A89" s="1081"/>
      <c r="B89" s="1081"/>
      <c r="C89" s="365"/>
      <c r="D89" s="365"/>
      <c r="E89" s="308"/>
      <c r="F89" s="308"/>
      <c r="G89" s="308"/>
      <c r="H89" s="308"/>
      <c r="I89" s="308"/>
      <c r="J89" s="308"/>
      <c r="K89" s="308"/>
      <c r="L89" s="310"/>
      <c r="M89" s="310"/>
      <c r="N89" s="310"/>
      <c r="O89" s="310"/>
      <c r="P89" s="310"/>
      <c r="Q89" s="310"/>
      <c r="R89" s="310"/>
    </row>
    <row r="90" spans="1:18" ht="18.75" thickBot="1" x14ac:dyDescent="0.3">
      <c r="A90" s="1081"/>
      <c r="B90" s="1081"/>
      <c r="C90" s="367"/>
      <c r="D90" s="367"/>
      <c r="E90" s="308"/>
      <c r="F90" s="308"/>
      <c r="G90" s="1082" t="str">
        <f>G3</f>
        <v>BILAN ANNUEL  -  STATION DEGREMONT</v>
      </c>
      <c r="H90" s="1083"/>
      <c r="I90" s="1083"/>
      <c r="J90" s="1083"/>
      <c r="K90" s="1083"/>
      <c r="L90" s="1083"/>
      <c r="M90" s="1083"/>
      <c r="N90" s="1083"/>
      <c r="O90" s="1084"/>
      <c r="P90" s="310"/>
      <c r="Q90" s="310"/>
      <c r="R90" s="310"/>
    </row>
    <row r="91" spans="1:18" ht="15.75" x14ac:dyDescent="0.25">
      <c r="A91" s="315" t="s">
        <v>144</v>
      </c>
      <c r="B91" s="315"/>
      <c r="C91" s="367"/>
      <c r="D91" s="367"/>
      <c r="E91" s="310"/>
      <c r="F91" s="310"/>
      <c r="G91" s="310"/>
      <c r="H91" s="310"/>
      <c r="I91" s="310"/>
      <c r="J91" s="310"/>
      <c r="K91" s="310"/>
      <c r="L91" s="310"/>
      <c r="M91" s="310"/>
      <c r="N91" s="310"/>
      <c r="O91" s="310"/>
      <c r="P91" s="310"/>
      <c r="Q91" s="310"/>
      <c r="R91" s="310"/>
    </row>
    <row r="92" spans="1:18" ht="16.5" x14ac:dyDescent="0.3">
      <c r="A92" s="1085" t="s">
        <v>145</v>
      </c>
      <c r="B92" s="1085"/>
      <c r="C92" s="341"/>
      <c r="D92" s="364"/>
      <c r="E92" s="364"/>
      <c r="F92" s="364"/>
      <c r="G92" s="1096" t="s">
        <v>172</v>
      </c>
      <c r="H92" s="1097"/>
      <c r="I92" s="1097"/>
      <c r="J92" s="1097"/>
      <c r="K92" s="1097"/>
      <c r="L92" s="1097"/>
      <c r="M92" s="1097"/>
      <c r="N92" s="1097"/>
      <c r="O92" s="1098"/>
      <c r="P92" s="310"/>
      <c r="Q92" s="310"/>
      <c r="R92" s="310"/>
    </row>
    <row r="93" spans="1:18" ht="16.5" thickBot="1" x14ac:dyDescent="0.3">
      <c r="A93" s="308"/>
      <c r="B93" s="308"/>
      <c r="C93" s="308"/>
      <c r="D93" s="308"/>
      <c r="E93" s="319"/>
      <c r="F93" s="319"/>
      <c r="G93" s="319"/>
      <c r="H93" s="375"/>
      <c r="I93" s="319"/>
      <c r="J93" s="319"/>
      <c r="K93" s="319"/>
      <c r="L93" s="310"/>
      <c r="M93" s="310"/>
      <c r="N93" s="310"/>
      <c r="O93" s="310"/>
      <c r="P93" s="310"/>
      <c r="Q93" s="310"/>
      <c r="R93" s="310"/>
    </row>
    <row r="94" spans="1:18" ht="16.5" thickBot="1" x14ac:dyDescent="0.3">
      <c r="A94" s="310"/>
      <c r="B94" s="308"/>
      <c r="C94" s="1089" t="s">
        <v>147</v>
      </c>
      <c r="D94" s="1090"/>
      <c r="E94" s="1090"/>
      <c r="F94" s="1090"/>
      <c r="G94" s="1090"/>
      <c r="H94" s="1090"/>
      <c r="I94" s="1090"/>
      <c r="J94" s="1089" t="s">
        <v>148</v>
      </c>
      <c r="K94" s="1090"/>
      <c r="L94" s="1090"/>
      <c r="M94" s="1090"/>
      <c r="N94" s="1090"/>
      <c r="O94" s="1090"/>
      <c r="P94" s="1090"/>
      <c r="Q94" s="1091"/>
      <c r="R94" s="310"/>
    </row>
    <row r="95" spans="1:18" ht="16.5" thickBot="1" x14ac:dyDescent="0.3">
      <c r="A95" s="310"/>
      <c r="B95" s="308"/>
      <c r="C95" s="308"/>
      <c r="D95" s="308"/>
      <c r="E95" s="308"/>
      <c r="F95" s="308"/>
      <c r="G95" s="308"/>
      <c r="H95" s="308"/>
      <c r="I95" s="369"/>
      <c r="J95" s="308"/>
      <c r="K95" s="308"/>
      <c r="L95" s="308"/>
      <c r="M95" s="308"/>
      <c r="N95" s="308"/>
      <c r="O95" s="310"/>
      <c r="P95" s="310"/>
      <c r="Q95" s="310"/>
      <c r="R95" s="310"/>
    </row>
    <row r="96" spans="1:18" x14ac:dyDescent="0.25">
      <c r="A96" s="310"/>
      <c r="B96" s="1092" t="s">
        <v>86</v>
      </c>
      <c r="C96" s="324" t="s">
        <v>72</v>
      </c>
      <c r="D96" s="325" t="s">
        <v>73</v>
      </c>
      <c r="E96" s="325" t="s">
        <v>75</v>
      </c>
      <c r="F96" s="370" t="s">
        <v>74</v>
      </c>
      <c r="G96" s="325" t="s">
        <v>169</v>
      </c>
      <c r="H96" s="325" t="s">
        <v>76</v>
      </c>
      <c r="I96" s="371" t="s">
        <v>127</v>
      </c>
      <c r="J96" s="322" t="s">
        <v>72</v>
      </c>
      <c r="K96" s="325" t="s">
        <v>73</v>
      </c>
      <c r="L96" s="325" t="s">
        <v>75</v>
      </c>
      <c r="M96" s="370" t="s">
        <v>74</v>
      </c>
      <c r="N96" s="325" t="s">
        <v>169</v>
      </c>
      <c r="O96" s="325" t="s">
        <v>76</v>
      </c>
      <c r="P96" s="326" t="s">
        <v>127</v>
      </c>
      <c r="Q96" s="371" t="s">
        <v>128</v>
      </c>
      <c r="R96" s="310"/>
    </row>
    <row r="97" spans="1:18" ht="15.75" thickBot="1" x14ac:dyDescent="0.3">
      <c r="A97" s="310"/>
      <c r="B97" s="1093"/>
      <c r="C97" s="376" t="s">
        <v>78</v>
      </c>
      <c r="D97" s="376" t="s">
        <v>78</v>
      </c>
      <c r="E97" s="376" t="s">
        <v>78</v>
      </c>
      <c r="F97" s="376" t="s">
        <v>78</v>
      </c>
      <c r="G97" s="376" t="s">
        <v>78</v>
      </c>
      <c r="H97" s="376" t="s">
        <v>78</v>
      </c>
      <c r="I97" s="373" t="s">
        <v>78</v>
      </c>
      <c r="J97" s="377" t="s">
        <v>78</v>
      </c>
      <c r="K97" s="376" t="s">
        <v>78</v>
      </c>
      <c r="L97" s="376" t="s">
        <v>78</v>
      </c>
      <c r="M97" s="376" t="s">
        <v>78</v>
      </c>
      <c r="N97" s="376" t="s">
        <v>78</v>
      </c>
      <c r="O97" s="376" t="s">
        <v>78</v>
      </c>
      <c r="P97" s="378" t="s">
        <v>78</v>
      </c>
      <c r="Q97" s="379" t="s">
        <v>78</v>
      </c>
      <c r="R97" s="310"/>
    </row>
    <row r="98" spans="1:18" x14ac:dyDescent="0.25">
      <c r="A98" s="310"/>
      <c r="B98" s="350" t="s">
        <v>154</v>
      </c>
      <c r="C98" s="618">
        <f>IF(COUNT(C74),(C74/$B11)*1000,"")</f>
        <v>19.926722978425783</v>
      </c>
      <c r="D98" s="613">
        <f t="shared" ref="C98:P109" si="10">IF(COUNT(D74),(D74/$B11)*1000,"")</f>
        <v>129.21902404906658</v>
      </c>
      <c r="E98" s="613">
        <f t="shared" si="10"/>
        <v>8.5368429547533237E-2</v>
      </c>
      <c r="F98" s="613">
        <f t="shared" si="10"/>
        <v>1.5695418303115078</v>
      </c>
      <c r="G98" s="615">
        <f t="shared" si="10"/>
        <v>0.14867221714101253</v>
      </c>
      <c r="H98" s="613">
        <f t="shared" si="10"/>
        <v>8.2786894065744878</v>
      </c>
      <c r="I98" s="619">
        <f t="shared" si="10"/>
        <v>5.3989347393339424E-3</v>
      </c>
      <c r="J98" s="618">
        <f>IF(COUNT(J74),(J74/$B11)*1000,"")</f>
        <v>0.69017985688922356</v>
      </c>
      <c r="K98" s="613">
        <f t="shared" si="10"/>
        <v>0.85532791736159686</v>
      </c>
      <c r="L98" s="613">
        <f t="shared" si="10"/>
        <v>1.3410275999354388E-2</v>
      </c>
      <c r="M98" s="613">
        <f t="shared" si="10"/>
        <v>7.0622682520040891E-2</v>
      </c>
      <c r="N98" s="615">
        <f t="shared" si="10"/>
        <v>1.7046634744714049E-2</v>
      </c>
      <c r="O98" s="613">
        <f t="shared" si="10"/>
        <v>0.26832571151880341</v>
      </c>
      <c r="P98" s="619">
        <f t="shared" si="10"/>
        <v>5.3989347393339424E-3</v>
      </c>
      <c r="Q98" s="620">
        <v>9.1879182492313263E-3</v>
      </c>
      <c r="R98" s="310"/>
    </row>
    <row r="99" spans="1:18" x14ac:dyDescent="0.25">
      <c r="A99" s="310"/>
      <c r="B99" s="353" t="s">
        <v>155</v>
      </c>
      <c r="C99" s="551">
        <f>IF(COUNT(C75),(C75/$B12)*1000,"")</f>
        <v>9.304662449558295</v>
      </c>
      <c r="D99" s="538">
        <f t="shared" si="10"/>
        <v>12.781415639655362</v>
      </c>
      <c r="E99" s="538">
        <f t="shared" si="10"/>
        <v>3.9699749154760607E-2</v>
      </c>
      <c r="F99" s="538">
        <f t="shared" si="10"/>
        <v>1.0795572036208965</v>
      </c>
      <c r="G99" s="556">
        <f t="shared" si="10"/>
        <v>1.0308103391863889E-2</v>
      </c>
      <c r="H99" s="538">
        <f t="shared" si="10"/>
        <v>5.036754280728541</v>
      </c>
      <c r="I99" s="557">
        <f t="shared" si="10"/>
        <v>5.5834878394590464E-3</v>
      </c>
      <c r="J99" s="551">
        <f t="shared" si="10"/>
        <v>3.8338968262624062E-2</v>
      </c>
      <c r="K99" s="538">
        <f t="shared" si="10"/>
        <v>7.5788362962155076E-2</v>
      </c>
      <c r="L99" s="538">
        <f t="shared" si="10"/>
        <v>1.4320487512269603E-2</v>
      </c>
      <c r="M99" s="538">
        <f t="shared" si="10"/>
        <v>1.4421643581633763E-2</v>
      </c>
      <c r="N99" s="556">
        <f>IF(COUNT(N75),(N75/$B12)*1000,"")</f>
        <v>5.5834878394590464E-3</v>
      </c>
      <c r="O99" s="538">
        <f t="shared" si="10"/>
        <v>0.18162067837277787</v>
      </c>
      <c r="P99" s="557">
        <f t="shared" si="10"/>
        <v>5.5834878394590464E-3</v>
      </c>
      <c r="Q99" s="558">
        <v>7.9783126157101317E-3</v>
      </c>
      <c r="R99" s="310"/>
    </row>
    <row r="100" spans="1:18" x14ac:dyDescent="0.25">
      <c r="A100" s="310"/>
      <c r="B100" s="353" t="s">
        <v>156</v>
      </c>
      <c r="C100" s="551">
        <f t="shared" si="10"/>
        <v>3.7079361480204973</v>
      </c>
      <c r="D100" s="538">
        <f t="shared" si="10"/>
        <v>6.4820779102988517</v>
      </c>
      <c r="E100" s="538">
        <f t="shared" si="10"/>
        <v>3.0687043671488824E-2</v>
      </c>
      <c r="F100" s="538">
        <f t="shared" si="10"/>
        <v>0.5447548863997097</v>
      </c>
      <c r="G100" s="556">
        <f t="shared" si="10"/>
        <v>7.2767674935377072E-3</v>
      </c>
      <c r="H100" s="538">
        <f t="shared" si="10"/>
        <v>2.2638519795020637</v>
      </c>
      <c r="I100" s="557">
        <f t="shared" si="10"/>
        <v>4.6705364836061858E-3</v>
      </c>
      <c r="J100" s="551">
        <f t="shared" si="10"/>
        <v>4.8025939866672723E-2</v>
      </c>
      <c r="K100" s="538">
        <f t="shared" si="10"/>
        <v>5.8229105255997456E-2</v>
      </c>
      <c r="L100" s="538">
        <f t="shared" si="10"/>
        <v>1.7937508503015738E-2</v>
      </c>
      <c r="M100" s="538">
        <f t="shared" si="10"/>
        <v>1.2426193823409369E-2</v>
      </c>
      <c r="N100" s="556">
        <f t="shared" si="10"/>
        <v>4.6705364836061858E-3</v>
      </c>
      <c r="O100" s="538">
        <f t="shared" si="10"/>
        <v>0.1450170060314725</v>
      </c>
      <c r="P100" s="557">
        <f t="shared" si="10"/>
        <v>4.6705364836061858E-3</v>
      </c>
      <c r="Q100" s="558">
        <v>8.0608184668897707E-3</v>
      </c>
      <c r="R100" s="310"/>
    </row>
    <row r="101" spans="1:18" x14ac:dyDescent="0.25">
      <c r="A101" s="310"/>
      <c r="B101" s="353" t="s">
        <v>157</v>
      </c>
      <c r="C101" s="551">
        <f t="shared" si="10"/>
        <v>2.6454755261291085</v>
      </c>
      <c r="D101" s="538">
        <f t="shared" si="10"/>
        <v>7.6456599668952476</v>
      </c>
      <c r="E101" s="538">
        <f t="shared" si="10"/>
        <v>2.4571766375029558E-2</v>
      </c>
      <c r="F101" s="538">
        <f t="shared" si="10"/>
        <v>0.54520832348072834</v>
      </c>
      <c r="G101" s="556">
        <f t="shared" si="10"/>
        <v>9.7731135456136219E-3</v>
      </c>
      <c r="H101" s="538">
        <f t="shared" si="10"/>
        <v>1.9211917711042799</v>
      </c>
      <c r="I101" s="557">
        <f t="shared" si="10"/>
        <v>1.1651454244502247E-2</v>
      </c>
      <c r="J101" s="551">
        <f t="shared" si="10"/>
        <v>2.906777015842989E-2</v>
      </c>
      <c r="K101" s="538">
        <f t="shared" si="10"/>
        <v>9.9384724521163398E-2</v>
      </c>
      <c r="L101" s="538">
        <f t="shared" si="10"/>
        <v>1.9562071411681248E-2</v>
      </c>
      <c r="M101" s="538">
        <f t="shared" si="10"/>
        <v>3.1011066445968315E-2</v>
      </c>
      <c r="N101" s="556">
        <f t="shared" si="10"/>
        <v>4.8366043982028852E-3</v>
      </c>
      <c r="O101" s="538">
        <f t="shared" si="10"/>
        <v>0.13035611255615986</v>
      </c>
      <c r="P101" s="557">
        <f t="shared" si="10"/>
        <v>1.3365334594466777E-2</v>
      </c>
      <c r="Q101" s="558">
        <v>8.8039749523550221E-3</v>
      </c>
      <c r="R101" s="310"/>
    </row>
    <row r="102" spans="1:18" x14ac:dyDescent="0.25">
      <c r="A102" s="310"/>
      <c r="B102" s="353" t="s">
        <v>158</v>
      </c>
      <c r="C102" s="551">
        <f t="shared" si="10"/>
        <v>18.270725299828666</v>
      </c>
      <c r="D102" s="538">
        <f t="shared" si="10"/>
        <v>28.733295259851513</v>
      </c>
      <c r="E102" s="538">
        <f t="shared" si="10"/>
        <v>0.44315476870359799</v>
      </c>
      <c r="F102" s="538">
        <f t="shared" si="10"/>
        <v>2.5057681324957168</v>
      </c>
      <c r="G102" s="556">
        <f t="shared" si="10"/>
        <v>1.5042832667047402E-2</v>
      </c>
      <c r="H102" s="538">
        <f t="shared" si="10"/>
        <v>7.6097315819531692</v>
      </c>
      <c r="I102" s="557">
        <f t="shared" si="10"/>
        <v>2.1457452884066249E-2</v>
      </c>
      <c r="J102" s="551">
        <f t="shared" si="10"/>
        <v>4.3318103940605361E-2</v>
      </c>
      <c r="K102" s="538">
        <f t="shared" si="10"/>
        <v>8.211936036550542E-2</v>
      </c>
      <c r="L102" s="538">
        <f t="shared" si="10"/>
        <v>2.0566533409480298E-2</v>
      </c>
      <c r="M102" s="538">
        <f t="shared" si="10"/>
        <v>1.9714448886350659E-2</v>
      </c>
      <c r="N102" s="556">
        <f t="shared" si="10"/>
        <v>3.9406053683609362E-3</v>
      </c>
      <c r="O102" s="538">
        <f t="shared" si="10"/>
        <v>0.1066956025128498</v>
      </c>
      <c r="P102" s="557">
        <f t="shared" si="10"/>
        <v>8.5642490005711034E-3</v>
      </c>
      <c r="Q102" s="558">
        <v>8.7903413048525669E-3</v>
      </c>
      <c r="R102" s="310"/>
    </row>
    <row r="103" spans="1:18" x14ac:dyDescent="0.25">
      <c r="A103" s="310"/>
      <c r="B103" s="353" t="s">
        <v>159</v>
      </c>
      <c r="C103" s="551">
        <f t="shared" si="10"/>
        <v>7.0497120591731601</v>
      </c>
      <c r="D103" s="538">
        <f t="shared" si="10"/>
        <v>15.964625368731566</v>
      </c>
      <c r="E103" s="538">
        <f t="shared" si="10"/>
        <v>4.2320565315017836E-2</v>
      </c>
      <c r="F103" s="538">
        <f t="shared" si="10"/>
        <v>1.5434669323471137</v>
      </c>
      <c r="G103" s="556">
        <f t="shared" si="10"/>
        <v>1.2840223660458769E-2</v>
      </c>
      <c r="H103" s="538">
        <f t="shared" si="10"/>
        <v>3.5646502003258047</v>
      </c>
      <c r="I103" s="557">
        <f t="shared" si="10"/>
        <v>4.3957205124818387E-3</v>
      </c>
      <c r="J103" s="551">
        <f t="shared" si="10"/>
        <v>7.4821027605336168E-2</v>
      </c>
      <c r="K103" s="538">
        <f t="shared" si="10"/>
        <v>7.1116360674503595E-2</v>
      </c>
      <c r="L103" s="538">
        <f t="shared" si="10"/>
        <v>1.8502663672786506E-2</v>
      </c>
      <c r="M103" s="538">
        <f t="shared" si="10"/>
        <v>2.3025139787786732E-2</v>
      </c>
      <c r="N103" s="556">
        <f t="shared" si="10"/>
        <v>4.3957205124818387E-3</v>
      </c>
      <c r="O103" s="538">
        <f t="shared" si="10"/>
        <v>0.19563245718311101</v>
      </c>
      <c r="P103" s="557">
        <f t="shared" si="10"/>
        <v>4.3957205124818387E-3</v>
      </c>
      <c r="Q103" s="558">
        <v>1.0312105865688726E-2</v>
      </c>
      <c r="R103" s="310"/>
    </row>
    <row r="104" spans="1:18" x14ac:dyDescent="0.25">
      <c r="A104" s="310"/>
      <c r="B104" s="353" t="s">
        <v>160</v>
      </c>
      <c r="C104" s="551">
        <f t="shared" si="10"/>
        <v>23.448942091796777</v>
      </c>
      <c r="D104" s="538">
        <f t="shared" si="10"/>
        <v>29.579542582632758</v>
      </c>
      <c r="E104" s="538">
        <f t="shared" si="10"/>
        <v>0.17338937914469216</v>
      </c>
      <c r="F104" s="538">
        <f t="shared" si="10"/>
        <v>3.2255098950446452</v>
      </c>
      <c r="G104" s="556">
        <f t="shared" si="10"/>
        <v>6.8206882147146361E-2</v>
      </c>
      <c r="H104" s="538">
        <f t="shared" si="10"/>
        <v>16.026056080622418</v>
      </c>
      <c r="I104" s="557">
        <f t="shared" si="10"/>
        <v>7.5129236071223441E-3</v>
      </c>
      <c r="J104" s="551">
        <f t="shared" si="10"/>
        <v>0.12358727063860897</v>
      </c>
      <c r="K104" s="538">
        <f t="shared" si="10"/>
        <v>6.5341757610568638E-2</v>
      </c>
      <c r="L104" s="538">
        <f t="shared" si="10"/>
        <v>1.2910291890762888E-2</v>
      </c>
      <c r="M104" s="538">
        <f t="shared" si="10"/>
        <v>2.3177901937235658E-2</v>
      </c>
      <c r="N104" s="556">
        <f t="shared" si="10"/>
        <v>1.309435538614172E-2</v>
      </c>
      <c r="O104" s="538">
        <f t="shared" si="10"/>
        <v>0.22658294606025797</v>
      </c>
      <c r="P104" s="557">
        <f t="shared" si="10"/>
        <v>5.5829982768523835E-3</v>
      </c>
      <c r="Q104" s="558">
        <v>9.2009045162112224E-3</v>
      </c>
      <c r="R104" s="310"/>
    </row>
    <row r="105" spans="1:18" x14ac:dyDescent="0.25">
      <c r="A105" s="310"/>
      <c r="B105" s="353" t="s">
        <v>161</v>
      </c>
      <c r="C105" s="551">
        <f t="shared" si="10"/>
        <v>22.615370313302517</v>
      </c>
      <c r="D105" s="538">
        <f t="shared" si="10"/>
        <v>28.890294812532105</v>
      </c>
      <c r="E105" s="538">
        <f t="shared" si="10"/>
        <v>0.11451176168464303</v>
      </c>
      <c r="F105" s="538">
        <f>IF(COUNT(F81),(F81/$B18)*1000,"")</f>
        <v>1.998290703646636</v>
      </c>
      <c r="G105" s="556">
        <f t="shared" si="10"/>
        <v>0.10455572675911658</v>
      </c>
      <c r="H105" s="538">
        <f t="shared" si="10"/>
        <v>10.950385208012326</v>
      </c>
      <c r="I105" s="557">
        <f t="shared" si="10"/>
        <v>5.7349768875192596E-3</v>
      </c>
      <c r="J105" s="551">
        <f t="shared" si="10"/>
        <v>0.11212778633795582</v>
      </c>
      <c r="K105" s="538">
        <f t="shared" si="10"/>
        <v>7.9162177709296344E-2</v>
      </c>
      <c r="L105" s="538">
        <f t="shared" si="10"/>
        <v>2.9464201335387775E-2</v>
      </c>
      <c r="M105" s="538">
        <f t="shared" si="10"/>
        <v>2.5655942475603495E-2</v>
      </c>
      <c r="N105" s="556">
        <f t="shared" si="10"/>
        <v>5.7349768875192596E-3</v>
      </c>
      <c r="O105" s="538">
        <f t="shared" si="10"/>
        <v>0.20084643040575242</v>
      </c>
      <c r="P105" s="557">
        <f t="shared" si="10"/>
        <v>5.7349768875192596E-3</v>
      </c>
      <c r="Q105" s="558">
        <v>1.0360526856170615E-2</v>
      </c>
      <c r="R105" s="310"/>
    </row>
    <row r="106" spans="1:18" x14ac:dyDescent="0.25">
      <c r="A106" s="310"/>
      <c r="B106" s="353" t="s">
        <v>162</v>
      </c>
      <c r="C106" s="551">
        <f t="shared" si="10"/>
        <v>22.129990233371029</v>
      </c>
      <c r="D106" s="538">
        <f t="shared" si="10"/>
        <v>43.162819985607072</v>
      </c>
      <c r="E106" s="538">
        <f t="shared" si="10"/>
        <v>9.3861416675233886E-2</v>
      </c>
      <c r="F106" s="538">
        <f t="shared" si="10"/>
        <v>3.7278940063740102</v>
      </c>
      <c r="G106" s="556">
        <f t="shared" si="10"/>
        <v>5.1062506425413795E-2</v>
      </c>
      <c r="H106" s="538">
        <f t="shared" si="10"/>
        <v>11.73105788012748</v>
      </c>
      <c r="I106" s="557">
        <f>IF(COUNT(I82),(I82/$B19)*1000,"")</f>
        <v>5.5065796237277675E-3</v>
      </c>
      <c r="J106" s="551">
        <f t="shared" si="10"/>
        <v>6.8730338233782259E-2</v>
      </c>
      <c r="K106" s="538">
        <f t="shared" si="10"/>
        <v>5.2219080908810528E-2</v>
      </c>
      <c r="L106" s="538">
        <f>IF(COUNT(L82),(L82/$B19)*1000,"")</f>
        <v>1.8373599259792331E-2</v>
      </c>
      <c r="M106" s="538">
        <f t="shared" si="10"/>
        <v>4.3619821116479891E-2</v>
      </c>
      <c r="N106" s="556">
        <f t="shared" si="10"/>
        <v>1.1370155237997328E-2</v>
      </c>
      <c r="O106" s="538">
        <f>IF(COUNT(O82),(O82/$B19)*1000,"")</f>
        <v>0.12176981597614886</v>
      </c>
      <c r="P106" s="557">
        <f t="shared" si="10"/>
        <v>4.3731366299989711E-3</v>
      </c>
      <c r="Q106" s="558">
        <v>1.0517534899557373E-2</v>
      </c>
      <c r="R106" s="310"/>
    </row>
    <row r="107" spans="1:18" x14ac:dyDescent="0.25">
      <c r="A107" s="310"/>
      <c r="B107" s="353" t="s">
        <v>163</v>
      </c>
      <c r="C107" s="551">
        <f t="shared" si="10"/>
        <v>38.745299954483826</v>
      </c>
      <c r="D107" s="538">
        <f t="shared" si="10"/>
        <v>61.565820237645319</v>
      </c>
      <c r="E107" s="538">
        <f t="shared" si="10"/>
        <v>0.52983303385613933</v>
      </c>
      <c r="F107" s="538">
        <f t="shared" si="10"/>
        <v>4.9583156533418231</v>
      </c>
      <c r="G107" s="556">
        <f t="shared" si="10"/>
        <v>0</v>
      </c>
      <c r="H107" s="538">
        <f t="shared" si="10"/>
        <v>17.809308630817895</v>
      </c>
      <c r="I107" s="557">
        <f>IF(COUNT(I83),(I83/$B20)*1000,"")</f>
        <v>1.2360226759232634E-2</v>
      </c>
      <c r="J107" s="551">
        <f t="shared" si="10"/>
        <v>7.4643718216817978E-2</v>
      </c>
      <c r="K107" s="538">
        <f t="shared" si="10"/>
        <v>0.20681212366967916</v>
      </c>
      <c r="L107" s="538">
        <f>IF(COUNT(L83),(L83/$B20)*1000,"")</f>
        <v>1.4261800106806884E-2</v>
      </c>
      <c r="M107" s="538">
        <f t="shared" si="10"/>
        <v>6.1559508754097686E-2</v>
      </c>
      <c r="N107" s="556">
        <f t="shared" si="10"/>
        <v>0</v>
      </c>
      <c r="O107" s="538">
        <f t="shared" si="10"/>
        <v>0.19115146037875363</v>
      </c>
      <c r="P107" s="557">
        <f t="shared" si="10"/>
        <v>2.852360021361377E-3</v>
      </c>
      <c r="Q107" s="558">
        <v>1.18679802955665E-2</v>
      </c>
      <c r="R107" s="310"/>
    </row>
    <row r="108" spans="1:18" x14ac:dyDescent="0.25">
      <c r="A108" s="310"/>
      <c r="B108" s="353" t="s">
        <v>164</v>
      </c>
      <c r="C108" s="551">
        <f t="shared" si="10"/>
        <v>34.390885264209516</v>
      </c>
      <c r="D108" s="538">
        <f t="shared" si="10"/>
        <v>65.878682504148557</v>
      </c>
      <c r="E108" s="538">
        <f t="shared" si="10"/>
        <v>0.20174237981023876</v>
      </c>
      <c r="F108" s="538">
        <f t="shared" si="10"/>
        <v>5.8898742247050855</v>
      </c>
      <c r="G108" s="556">
        <f t="shared" si="10"/>
        <v>0</v>
      </c>
      <c r="H108" s="538">
        <f t="shared" si="10"/>
        <v>9.5568662866173728</v>
      </c>
      <c r="I108" s="557">
        <f t="shared" si="10"/>
        <v>1.1956595360388327E-2</v>
      </c>
      <c r="J108" s="551">
        <f t="shared" si="10"/>
        <v>0.12153729769317603</v>
      </c>
      <c r="K108" s="538">
        <f t="shared" si="10"/>
        <v>0.13897159920184002</v>
      </c>
      <c r="L108" s="538">
        <f t="shared" si="10"/>
        <v>1.3796071569678839E-2</v>
      </c>
      <c r="M108" s="538">
        <f t="shared" si="10"/>
        <v>4.5585463842975668E-2</v>
      </c>
      <c r="N108" s="556">
        <f t="shared" si="10"/>
        <v>0</v>
      </c>
      <c r="O108" s="538">
        <f t="shared" si="10"/>
        <v>0.28171812383586387</v>
      </c>
      <c r="P108" s="557">
        <f t="shared" si="10"/>
        <v>1.1956595360388327E-2</v>
      </c>
      <c r="Q108" s="558">
        <v>1.1459206818338031E-2</v>
      </c>
      <c r="R108" s="310"/>
    </row>
    <row r="109" spans="1:18" ht="15.75" thickBot="1" x14ac:dyDescent="0.3">
      <c r="A109" s="310"/>
      <c r="B109" s="356" t="s">
        <v>165</v>
      </c>
      <c r="C109" s="552">
        <f t="shared" si="10"/>
        <v>0</v>
      </c>
      <c r="D109" s="539">
        <f t="shared" si="10"/>
        <v>0</v>
      </c>
      <c r="E109" s="539">
        <f t="shared" si="10"/>
        <v>0</v>
      </c>
      <c r="F109" s="539">
        <f t="shared" si="10"/>
        <v>0</v>
      </c>
      <c r="G109" s="559" t="str">
        <f t="shared" si="10"/>
        <v/>
      </c>
      <c r="H109" s="539">
        <f t="shared" si="10"/>
        <v>1.4728465557040455</v>
      </c>
      <c r="I109" s="560">
        <f t="shared" si="10"/>
        <v>0</v>
      </c>
      <c r="J109" s="552" t="str">
        <f t="shared" si="10"/>
        <v/>
      </c>
      <c r="K109" s="539" t="str">
        <f t="shared" si="10"/>
        <v/>
      </c>
      <c r="L109" s="539">
        <f t="shared" si="10"/>
        <v>0</v>
      </c>
      <c r="M109" s="539">
        <f t="shared" si="10"/>
        <v>0</v>
      </c>
      <c r="N109" s="559">
        <f t="shared" si="10"/>
        <v>0</v>
      </c>
      <c r="O109" s="539">
        <f t="shared" si="10"/>
        <v>6.0004859676831494E-2</v>
      </c>
      <c r="P109" s="560">
        <f t="shared" si="10"/>
        <v>0</v>
      </c>
      <c r="Q109" s="561">
        <v>9.2856656915436472E-3</v>
      </c>
      <c r="R109" s="310"/>
    </row>
    <row r="110" spans="1:18" ht="15.75" thickBot="1" x14ac:dyDescent="0.3">
      <c r="A110" s="310"/>
      <c r="B110" s="382" t="s">
        <v>166</v>
      </c>
      <c r="C110" s="571">
        <f t="shared" ref="C110:P110" si="11">AVERAGE(C98:C109)</f>
        <v>16.852976859858266</v>
      </c>
      <c r="D110" s="571">
        <f t="shared" si="11"/>
        <v>35.825271526422078</v>
      </c>
      <c r="E110" s="571">
        <f t="shared" si="11"/>
        <v>0.14826169116153129</v>
      </c>
      <c r="F110" s="571">
        <f t="shared" si="11"/>
        <v>2.2990151493139899</v>
      </c>
      <c r="G110" s="572">
        <f t="shared" si="11"/>
        <v>3.8885306657382789E-2</v>
      </c>
      <c r="H110" s="571">
        <f t="shared" si="11"/>
        <v>8.0184491551741583</v>
      </c>
      <c r="I110" s="573">
        <f t="shared" si="11"/>
        <v>8.0190740784533195E-3</v>
      </c>
      <c r="J110" s="574">
        <f t="shared" si="11"/>
        <v>0.12948891616756664</v>
      </c>
      <c r="K110" s="572">
        <f t="shared" si="11"/>
        <v>0.16222477911282879</v>
      </c>
      <c r="L110" s="572">
        <f t="shared" si="11"/>
        <v>1.6092125389251376E-2</v>
      </c>
      <c r="M110" s="572">
        <f t="shared" si="11"/>
        <v>3.0901651097631839E-2</v>
      </c>
      <c r="N110" s="572">
        <f t="shared" si="11"/>
        <v>5.8894230715402715E-3</v>
      </c>
      <c r="O110" s="572">
        <f t="shared" si="11"/>
        <v>0.17581010037573189</v>
      </c>
      <c r="P110" s="575">
        <f t="shared" si="11"/>
        <v>6.0398608621699346E-3</v>
      </c>
      <c r="Q110" s="573">
        <f>AVERAGE(Q98:Q109)</f>
        <v>9.6521075443429111E-3</v>
      </c>
      <c r="R110" s="310"/>
    </row>
    <row r="111" spans="1:18" x14ac:dyDescent="0.25">
      <c r="A111" s="310"/>
      <c r="B111" s="1102" t="s">
        <v>173</v>
      </c>
      <c r="C111" s="1103"/>
      <c r="D111" s="1103"/>
      <c r="E111" s="1103"/>
      <c r="F111" s="1103"/>
      <c r="G111" s="1103"/>
      <c r="H111" s="1103"/>
      <c r="I111" s="1104"/>
      <c r="J111" s="562">
        <f>'Station Degrémont'!CY385+'Station Degrémont'!CY386</f>
        <v>0</v>
      </c>
      <c r="K111" s="563">
        <f>'Station Degrémont'!DO385+'Station Degrémont'!DO386</f>
        <v>1</v>
      </c>
      <c r="L111" s="563">
        <f>'Station Degrémont'!DG385+'Station Degrémont'!DG386</f>
        <v>0</v>
      </c>
      <c r="M111" s="564">
        <f>'Station Degrémont'!DC385+'Station Degrémont'!DC386</f>
        <v>0</v>
      </c>
      <c r="N111" s="565">
        <f>'Station Degrémont'!CN385+'Station Degrémont'!CN386</f>
        <v>0</v>
      </c>
      <c r="O111" s="566">
        <f>'Station Degrémont'!CJ385+'Station Degrémont'!CJ386</f>
        <v>0</v>
      </c>
      <c r="P111" s="565">
        <f>'Station Degrémont'!DK385+'Station Degrémont'!DK386</f>
        <v>0</v>
      </c>
      <c r="Q111" s="567">
        <f>'Station Degrémont'!CR385+'Station Degrémont'!CR386</f>
        <v>2</v>
      </c>
      <c r="R111" s="310"/>
    </row>
    <row r="112" spans="1:18" ht="15.75" thickBot="1" x14ac:dyDescent="0.3">
      <c r="A112" s="310"/>
      <c r="B112" s="1105" t="s">
        <v>174</v>
      </c>
      <c r="C112" s="1106"/>
      <c r="D112" s="1106"/>
      <c r="E112" s="1106"/>
      <c r="F112" s="1106"/>
      <c r="G112" s="1106"/>
      <c r="H112" s="1106"/>
      <c r="I112" s="1106"/>
      <c r="J112" s="568">
        <f>'Station Degrémont'!CY384</f>
        <v>47</v>
      </c>
      <c r="K112" s="569">
        <f>'Station Degrémont'!DO384</f>
        <v>48</v>
      </c>
      <c r="L112" s="569">
        <f>'Station Degrémont'!DG384</f>
        <v>47</v>
      </c>
      <c r="M112" s="569">
        <f>'Station Degrémont'!DC384</f>
        <v>47</v>
      </c>
      <c r="N112" s="569">
        <f>'Station Degrémont'!CN384</f>
        <v>37</v>
      </c>
      <c r="O112" s="569">
        <f>'Station Degrémont'!CJ384</f>
        <v>47</v>
      </c>
      <c r="P112" s="569">
        <f>'Station Degrémont'!DK384</f>
        <v>46</v>
      </c>
      <c r="Q112" s="570">
        <f>'Station Degrémont'!CR384</f>
        <v>298</v>
      </c>
      <c r="R112" s="310"/>
    </row>
    <row r="113" spans="1:18" x14ac:dyDescent="0.25">
      <c r="A113" s="310"/>
      <c r="B113" s="310"/>
      <c r="C113" s="310"/>
      <c r="D113" s="310"/>
      <c r="E113" s="310"/>
      <c r="F113" s="310"/>
      <c r="G113" s="310"/>
      <c r="H113" s="310"/>
      <c r="I113" s="310"/>
      <c r="J113" s="310"/>
      <c r="K113" s="310"/>
      <c r="L113" s="310"/>
      <c r="M113" s="310"/>
      <c r="N113" s="310"/>
      <c r="O113" s="310"/>
      <c r="P113" s="310"/>
      <c r="Q113" s="310"/>
      <c r="R113" s="310"/>
    </row>
    <row r="114" spans="1:18" ht="16.5" x14ac:dyDescent="0.3">
      <c r="A114" s="310"/>
      <c r="B114" s="310"/>
      <c r="C114" s="310"/>
      <c r="D114" s="310"/>
      <c r="E114" s="383"/>
      <c r="F114" s="383"/>
      <c r="G114" s="1107" t="s">
        <v>175</v>
      </c>
      <c r="H114" s="1108"/>
      <c r="I114" s="1108"/>
      <c r="J114" s="1108"/>
      <c r="K114" s="1108"/>
      <c r="L114" s="1108"/>
      <c r="M114" s="1108"/>
      <c r="N114" s="1109"/>
      <c r="O114" s="384"/>
      <c r="P114" s="310"/>
      <c r="Q114" s="310"/>
      <c r="R114" s="310"/>
    </row>
    <row r="115" spans="1:18" ht="17.25" thickBot="1" x14ac:dyDescent="0.35">
      <c r="A115" s="310"/>
      <c r="B115" s="310"/>
      <c r="C115" s="310"/>
      <c r="D115" s="310"/>
      <c r="E115" s="383"/>
      <c r="F115" s="383"/>
      <c r="G115" s="385"/>
      <c r="H115" s="385"/>
      <c r="I115" s="385"/>
      <c r="J115" s="385"/>
      <c r="K115" s="385"/>
      <c r="L115" s="385"/>
      <c r="M115" s="385"/>
      <c r="N115" s="385"/>
      <c r="O115" s="384"/>
      <c r="P115" s="310"/>
      <c r="Q115" s="310"/>
      <c r="R115" s="310"/>
    </row>
    <row r="116" spans="1:18" x14ac:dyDescent="0.25">
      <c r="A116" s="310"/>
      <c r="B116" s="310"/>
      <c r="C116" s="310"/>
      <c r="D116" s="1110" t="s">
        <v>86</v>
      </c>
      <c r="E116" s="386" t="s">
        <v>87</v>
      </c>
      <c r="F116" s="387" t="s">
        <v>70</v>
      </c>
      <c r="G116" s="387" t="s">
        <v>71</v>
      </c>
      <c r="H116" s="387" t="s">
        <v>149</v>
      </c>
      <c r="I116" s="325" t="s">
        <v>72</v>
      </c>
      <c r="J116" s="325" t="s">
        <v>73</v>
      </c>
      <c r="K116" s="325" t="s">
        <v>75</v>
      </c>
      <c r="L116" s="370" t="s">
        <v>74</v>
      </c>
      <c r="M116" s="325" t="s">
        <v>169</v>
      </c>
      <c r="N116" s="325" t="s">
        <v>76</v>
      </c>
      <c r="O116" s="371" t="s">
        <v>127</v>
      </c>
      <c r="P116" s="310"/>
      <c r="Q116" s="310"/>
      <c r="R116" s="310"/>
    </row>
    <row r="117" spans="1:18" ht="16.5" thickBot="1" x14ac:dyDescent="0.3">
      <c r="A117" s="310"/>
      <c r="B117" s="310"/>
      <c r="C117" s="310"/>
      <c r="D117" s="1111"/>
      <c r="E117" s="388" t="s">
        <v>176</v>
      </c>
      <c r="F117" s="389" t="s">
        <v>89</v>
      </c>
      <c r="G117" s="389" t="s">
        <v>89</v>
      </c>
      <c r="H117" s="389" t="s">
        <v>89</v>
      </c>
      <c r="I117" s="389" t="s">
        <v>89</v>
      </c>
      <c r="J117" s="389" t="s">
        <v>89</v>
      </c>
      <c r="K117" s="389" t="s">
        <v>89</v>
      </c>
      <c r="L117" s="389" t="s">
        <v>89</v>
      </c>
      <c r="M117" s="389" t="s">
        <v>89</v>
      </c>
      <c r="N117" s="389" t="s">
        <v>89</v>
      </c>
      <c r="O117" s="390" t="s">
        <v>89</v>
      </c>
      <c r="P117" s="310"/>
      <c r="Q117" s="310"/>
      <c r="R117" s="310"/>
    </row>
    <row r="118" spans="1:18" x14ac:dyDescent="0.25">
      <c r="A118" s="310"/>
      <c r="B118" s="310"/>
      <c r="C118" s="310"/>
      <c r="D118" s="350" t="s">
        <v>154</v>
      </c>
      <c r="E118" s="621">
        <f>IF(C11&gt;0,C11,"")</f>
        <v>714.88461538461536</v>
      </c>
      <c r="F118" s="622">
        <f>IF(E11="","",((E11-L11)/E11)*100)</f>
        <v>82.962461052591038</v>
      </c>
      <c r="G118" s="622">
        <f>IF(G11="","",((G11-N11)/G11)*100)</f>
        <v>99.101200442361971</v>
      </c>
      <c r="H118" s="622">
        <f>IF(I11="","",((I11-P11)/I11)*100)</f>
        <v>99.391293534223891</v>
      </c>
      <c r="I118" s="622">
        <f t="shared" ref="I118:O129" si="12">IF(C54="","",((C54-J54)/C54)*100)</f>
        <v>96.536410639940826</v>
      </c>
      <c r="J118" s="622">
        <f t="shared" si="12"/>
        <v>99.338078952649553</v>
      </c>
      <c r="K118" s="622">
        <f t="shared" si="12"/>
        <v>84.291293549112865</v>
      </c>
      <c r="L118" s="622">
        <f t="shared" si="12"/>
        <v>95.500426866226036</v>
      </c>
      <c r="M118" s="622">
        <f t="shared" si="12"/>
        <v>88.534081839550637</v>
      </c>
      <c r="N118" s="622">
        <f t="shared" si="12"/>
        <v>96.758838285372633</v>
      </c>
      <c r="O118" s="623">
        <f t="shared" si="12"/>
        <v>0</v>
      </c>
      <c r="P118" s="310"/>
      <c r="Q118" s="310"/>
      <c r="R118" s="310"/>
    </row>
    <row r="119" spans="1:18" x14ac:dyDescent="0.25">
      <c r="A119" s="310"/>
      <c r="B119" s="310"/>
      <c r="C119" s="310"/>
      <c r="D119" s="353" t="s">
        <v>155</v>
      </c>
      <c r="E119" s="576">
        <f t="shared" ref="E119:E129" si="13">IF(C12&gt;0,C12,"")</f>
        <v>679.18518518518522</v>
      </c>
      <c r="F119" s="577">
        <f t="shared" ref="F119:F129" si="14">IF(E12="","",((E12-L12)/E12)*100)</f>
        <v>86.640182935550143</v>
      </c>
      <c r="G119" s="577">
        <f t="shared" ref="G119:G129" si="15">IF(G12="","",((G12-N12)/G12)*100)</f>
        <v>98.887202308683314</v>
      </c>
      <c r="H119" s="577">
        <f t="shared" ref="H119:H129" si="16">IF(I12="","",((I12-P12)/I12)*100)</f>
        <v>98.917308844380855</v>
      </c>
      <c r="I119" s="577">
        <f t="shared" si="12"/>
        <v>99.587959601216454</v>
      </c>
      <c r="J119" s="577">
        <f t="shared" si="12"/>
        <v>99.407042497491318</v>
      </c>
      <c r="K119" s="577">
        <f t="shared" si="12"/>
        <v>63.928015120588341</v>
      </c>
      <c r="L119" s="577">
        <f t="shared" si="12"/>
        <v>98.664114922927396</v>
      </c>
      <c r="M119" s="577">
        <f t="shared" si="12"/>
        <v>45.833994604031112</v>
      </c>
      <c r="N119" s="577">
        <f t="shared" si="12"/>
        <v>96.394092936641968</v>
      </c>
      <c r="O119" s="578">
        <f t="shared" si="12"/>
        <v>0</v>
      </c>
      <c r="P119" s="310"/>
      <c r="Q119" s="310"/>
      <c r="R119" s="310"/>
    </row>
    <row r="120" spans="1:18" x14ac:dyDescent="0.25">
      <c r="A120" s="310"/>
      <c r="B120" s="310"/>
      <c r="C120" s="310"/>
      <c r="D120" s="353" t="s">
        <v>156</v>
      </c>
      <c r="E120" s="576">
        <f t="shared" si="13"/>
        <v>735.0333333333333</v>
      </c>
      <c r="F120" s="577">
        <f t="shared" si="14"/>
        <v>-104.51554730864447</v>
      </c>
      <c r="G120" s="577">
        <f t="shared" si="15"/>
        <v>96.531032261177387</v>
      </c>
      <c r="H120" s="577">
        <f t="shared" si="16"/>
        <v>97.343960266870397</v>
      </c>
      <c r="I120" s="577">
        <f t="shared" si="12"/>
        <v>98.704779749448718</v>
      </c>
      <c r="J120" s="577">
        <f t="shared" si="12"/>
        <v>99.101690753153676</v>
      </c>
      <c r="K120" s="577">
        <f t="shared" si="12"/>
        <v>41.546964591830687</v>
      </c>
      <c r="L120" s="577">
        <f t="shared" si="12"/>
        <v>97.718938529301823</v>
      </c>
      <c r="M120" s="577">
        <f>IF(G56="","",((G56-N56)/G56)*100)</f>
        <v>35.815779633553525</v>
      </c>
      <c r="N120" s="577">
        <f t="shared" si="12"/>
        <v>93.59423640129647</v>
      </c>
      <c r="O120" s="578">
        <f t="shared" si="12"/>
        <v>0</v>
      </c>
      <c r="P120" s="310"/>
      <c r="Q120" s="310"/>
      <c r="R120" s="310"/>
    </row>
    <row r="121" spans="1:18" x14ac:dyDescent="0.25">
      <c r="A121" s="310"/>
      <c r="B121" s="310"/>
      <c r="C121" s="310"/>
      <c r="D121" s="353" t="s">
        <v>157</v>
      </c>
      <c r="E121" s="576">
        <f t="shared" si="13"/>
        <v>729.13793103448279</v>
      </c>
      <c r="F121" s="577">
        <f t="shared" si="14"/>
        <v>68.143285154870867</v>
      </c>
      <c r="G121" s="577">
        <f t="shared" si="15"/>
        <v>95.987097470648749</v>
      </c>
      <c r="H121" s="577">
        <f t="shared" si="16"/>
        <v>97.09703037997302</v>
      </c>
      <c r="I121" s="577">
        <f t="shared" si="12"/>
        <v>99.120981619483359</v>
      </c>
      <c r="J121" s="577">
        <f t="shared" si="12"/>
        <v>98.375144772467536</v>
      </c>
      <c r="K121" s="577">
        <f t="shared" si="12"/>
        <v>36.310410531785905</v>
      </c>
      <c r="L121" s="577">
        <f t="shared" si="12"/>
        <v>95.449656197764995</v>
      </c>
      <c r="M121" s="577">
        <f>IF(G57="","",((G57-N57)/G57)*100)</f>
        <v>50.511120375004189</v>
      </c>
      <c r="N121" s="577">
        <f t="shared" si="12"/>
        <v>93.214830788014851</v>
      </c>
      <c r="O121" s="578">
        <f t="shared" si="12"/>
        <v>-14.709583147298789</v>
      </c>
      <c r="P121" s="310"/>
      <c r="Q121" s="310"/>
      <c r="R121" s="310"/>
    </row>
    <row r="122" spans="1:18" x14ac:dyDescent="0.25">
      <c r="A122" s="310"/>
      <c r="B122" s="310"/>
      <c r="C122" s="310"/>
      <c r="D122" s="353" t="s">
        <v>158</v>
      </c>
      <c r="E122" s="576">
        <f t="shared" si="13"/>
        <v>648.51851851851848</v>
      </c>
      <c r="F122" s="577">
        <f t="shared" si="14"/>
        <v>88.651386433101337</v>
      </c>
      <c r="G122" s="577">
        <f t="shared" si="15"/>
        <v>99.431447731185742</v>
      </c>
      <c r="H122" s="577">
        <f t="shared" si="16"/>
        <v>99.051924809080944</v>
      </c>
      <c r="I122" s="577">
        <f t="shared" si="12"/>
        <v>99.822182330354664</v>
      </c>
      <c r="J122" s="577">
        <f t="shared" si="12"/>
        <v>99.785651037525838</v>
      </c>
      <c r="K122" s="577">
        <f t="shared" si="12"/>
        <v>95.359063049316731</v>
      </c>
      <c r="L122" s="577">
        <f t="shared" si="12"/>
        <v>99.213237305132637</v>
      </c>
      <c r="M122" s="577">
        <f t="shared" si="12"/>
        <v>73.804100227790443</v>
      </c>
      <c r="N122" s="577">
        <f t="shared" si="12"/>
        <v>98.597905834604177</v>
      </c>
      <c r="O122" s="578">
        <f t="shared" si="12"/>
        <v>60.087299052485875</v>
      </c>
      <c r="P122" s="310"/>
      <c r="Q122" s="310"/>
      <c r="R122" s="310"/>
    </row>
    <row r="123" spans="1:18" x14ac:dyDescent="0.25">
      <c r="A123" s="310"/>
      <c r="B123" s="310"/>
      <c r="C123" s="310"/>
      <c r="D123" s="353" t="s">
        <v>159</v>
      </c>
      <c r="E123" s="576">
        <f t="shared" si="13"/>
        <v>757.1</v>
      </c>
      <c r="F123" s="577">
        <f t="shared" si="14"/>
        <v>79.50523909618471</v>
      </c>
      <c r="G123" s="577">
        <f t="shared" si="15"/>
        <v>99.31970175821256</v>
      </c>
      <c r="H123" s="577">
        <f t="shared" si="16"/>
        <v>99.164487912270772</v>
      </c>
      <c r="I123" s="577">
        <f t="shared" si="12"/>
        <v>98.938665480557063</v>
      </c>
      <c r="J123" s="577">
        <f t="shared" si="12"/>
        <v>99.643630293692738</v>
      </c>
      <c r="K123" s="577">
        <f t="shared" si="12"/>
        <v>65.023787305183902</v>
      </c>
      <c r="L123" s="577">
        <f t="shared" si="12"/>
        <v>98.806575544691555</v>
      </c>
      <c r="M123" s="577">
        <f t="shared" si="12"/>
        <v>65.766012892607336</v>
      </c>
      <c r="N123" s="577">
        <f t="shared" si="12"/>
        <v>94.511875045544997</v>
      </c>
      <c r="O123" s="578">
        <f t="shared" si="12"/>
        <v>0</v>
      </c>
      <c r="P123" s="310"/>
      <c r="Q123" s="310"/>
      <c r="R123" s="310"/>
    </row>
    <row r="124" spans="1:18" x14ac:dyDescent="0.25">
      <c r="A124" s="310"/>
      <c r="B124" s="310"/>
      <c r="C124" s="310"/>
      <c r="D124" s="353" t="s">
        <v>160</v>
      </c>
      <c r="E124" s="576">
        <f t="shared" si="13"/>
        <v>766.04</v>
      </c>
      <c r="F124" s="577">
        <f t="shared" si="14"/>
        <v>89.727087530892049</v>
      </c>
      <c r="G124" s="577">
        <f t="shared" si="15"/>
        <v>99.622406521753319</v>
      </c>
      <c r="H124" s="577">
        <f t="shared" si="16"/>
        <v>99.087628616196383</v>
      </c>
      <c r="I124" s="577">
        <f t="shared" si="12"/>
        <v>99.472951614811464</v>
      </c>
      <c r="J124" s="577">
        <f t="shared" si="12"/>
        <v>99.779098147214313</v>
      </c>
      <c r="K124" s="577">
        <f t="shared" si="12"/>
        <v>92.5541622246716</v>
      </c>
      <c r="L124" s="577">
        <f t="shared" si="12"/>
        <v>99.281418978969995</v>
      </c>
      <c r="M124" s="577">
        <f t="shared" si="12"/>
        <v>80.802002710089354</v>
      </c>
      <c r="N124" s="577">
        <f t="shared" si="12"/>
        <v>98.586159034260305</v>
      </c>
      <c r="O124" s="578">
        <f t="shared" si="12"/>
        <v>25.688073394495415</v>
      </c>
      <c r="P124" s="310"/>
      <c r="Q124" s="310"/>
      <c r="R124" s="310"/>
    </row>
    <row r="125" spans="1:18" x14ac:dyDescent="0.25">
      <c r="A125" s="310"/>
      <c r="B125" s="310"/>
      <c r="C125" s="310"/>
      <c r="D125" s="353" t="s">
        <v>161</v>
      </c>
      <c r="E125" s="576">
        <f t="shared" si="13"/>
        <v>486.75</v>
      </c>
      <c r="F125" s="577">
        <f t="shared" si="14"/>
        <v>86.130728953441775</v>
      </c>
      <c r="G125" s="577">
        <f t="shared" si="15"/>
        <v>99.532115167409145</v>
      </c>
      <c r="H125" s="577">
        <f t="shared" si="16"/>
        <v>99.544021284835509</v>
      </c>
      <c r="I125" s="577">
        <f t="shared" si="12"/>
        <v>99.504196549582915</v>
      </c>
      <c r="J125" s="577">
        <f t="shared" si="12"/>
        <v>99.725990412271742</v>
      </c>
      <c r="K125" s="577">
        <f t="shared" si="12"/>
        <v>74.269716139264347</v>
      </c>
      <c r="L125" s="577">
        <f t="shared" si="12"/>
        <v>98.716105598210291</v>
      </c>
      <c r="M125" s="577">
        <f t="shared" si="12"/>
        <v>94.51490887655352</v>
      </c>
      <c r="N125" s="577">
        <f t="shared" si="12"/>
        <v>98.165850546894049</v>
      </c>
      <c r="O125" s="578">
        <f t="shared" si="12"/>
        <v>0</v>
      </c>
      <c r="P125" s="310"/>
      <c r="Q125" s="310"/>
      <c r="R125" s="310"/>
    </row>
    <row r="126" spans="1:18" x14ac:dyDescent="0.25">
      <c r="A126" s="310"/>
      <c r="B126" s="310"/>
      <c r="C126" s="310"/>
      <c r="D126" s="353" t="s">
        <v>162</v>
      </c>
      <c r="E126" s="576">
        <f t="shared" si="13"/>
        <v>778.16</v>
      </c>
      <c r="F126" s="577">
        <f t="shared" si="14"/>
        <v>94.004847361785906</v>
      </c>
      <c r="G126" s="577">
        <f t="shared" si="15"/>
        <v>99.714505106954519</v>
      </c>
      <c r="H126" s="577">
        <f t="shared" si="16"/>
        <v>99.555954390595218</v>
      </c>
      <c r="I126" s="577">
        <f t="shared" si="12"/>
        <v>99.689424452930211</v>
      </c>
      <c r="J126" s="577">
        <f t="shared" si="12"/>
        <v>99.879018375244669</v>
      </c>
      <c r="K126" s="577">
        <f t="shared" si="12"/>
        <v>80.424758212028607</v>
      </c>
      <c r="L126" s="577">
        <f t="shared" si="12"/>
        <v>98.829907152888524</v>
      </c>
      <c r="M126" s="577">
        <f t="shared" si="12"/>
        <v>77.732868920945862</v>
      </c>
      <c r="N126" s="577">
        <f>IF(H62="","",((H62-O62)/H62)*100)</f>
        <v>98.96198776597609</v>
      </c>
      <c r="O126" s="578">
        <f t="shared" si="12"/>
        <v>20.583430571761959</v>
      </c>
      <c r="P126" s="310"/>
      <c r="Q126" s="310"/>
      <c r="R126" s="310"/>
    </row>
    <row r="127" spans="1:18" x14ac:dyDescent="0.25">
      <c r="A127" s="310"/>
      <c r="B127" s="310"/>
      <c r="C127" s="310"/>
      <c r="D127" s="353" t="s">
        <v>163</v>
      </c>
      <c r="E127" s="576">
        <f t="shared" si="13"/>
        <v>869.39285714285711</v>
      </c>
      <c r="F127" s="577">
        <f t="shared" si="14"/>
        <v>95.8809774932013</v>
      </c>
      <c r="G127" s="577">
        <f t="shared" si="15"/>
        <v>99.778388944135202</v>
      </c>
      <c r="H127" s="577">
        <f t="shared" si="16"/>
        <v>99.688672140241152</v>
      </c>
      <c r="I127" s="577">
        <f>IF(C63="","",((C63-J63)/C63)*100)</f>
        <v>99.807347682675044</v>
      </c>
      <c r="J127" s="577">
        <f t="shared" si="12"/>
        <v>99.664079642127106</v>
      </c>
      <c r="K127" s="577">
        <f t="shared" si="12"/>
        <v>97.308246335074827</v>
      </c>
      <c r="L127" s="577">
        <f t="shared" si="12"/>
        <v>98.758459262015563</v>
      </c>
      <c r="M127" s="577" t="e">
        <f t="shared" si="12"/>
        <v>#DIV/0!</v>
      </c>
      <c r="N127" s="577">
        <f t="shared" si="12"/>
        <v>98.926676692839294</v>
      </c>
      <c r="O127" s="578">
        <f t="shared" si="12"/>
        <v>76.92307692307692</v>
      </c>
      <c r="P127" s="310"/>
      <c r="Q127" s="310"/>
      <c r="R127" s="310"/>
    </row>
    <row r="128" spans="1:18" x14ac:dyDescent="0.25">
      <c r="A128" s="310"/>
      <c r="B128" s="310"/>
      <c r="C128" s="310"/>
      <c r="D128" s="353" t="s">
        <v>164</v>
      </c>
      <c r="E128" s="576">
        <f t="shared" si="13"/>
        <v>770.304347826087</v>
      </c>
      <c r="F128" s="577">
        <f t="shared" si="14"/>
        <v>92.157322572003878</v>
      </c>
      <c r="G128" s="577">
        <f t="shared" si="15"/>
        <v>99.546153363284958</v>
      </c>
      <c r="H128" s="577">
        <f t="shared" si="16"/>
        <v>99.585457516506139</v>
      </c>
      <c r="I128" s="577">
        <f t="shared" si="12"/>
        <v>99.646600264112251</v>
      </c>
      <c r="J128" s="577">
        <f t="shared" si="12"/>
        <v>99.789049213008951</v>
      </c>
      <c r="K128" s="577">
        <f t="shared" si="12"/>
        <v>93.16154018671952</v>
      </c>
      <c r="L128" s="577">
        <f t="shared" si="12"/>
        <v>99.226036718207538</v>
      </c>
      <c r="M128" s="577" t="e">
        <f t="shared" si="12"/>
        <v>#DIV/0!</v>
      </c>
      <c r="N128" s="577">
        <f>IF(H64="","",((H64-O64)/H64)*100)</f>
        <v>97.052191425652182</v>
      </c>
      <c r="O128" s="578">
        <f t="shared" si="12"/>
        <v>0</v>
      </c>
      <c r="P128" s="310"/>
      <c r="Q128" s="310"/>
      <c r="R128" s="310"/>
    </row>
    <row r="129" spans="1:18" ht="15.75" thickBot="1" x14ac:dyDescent="0.3">
      <c r="A129" s="310"/>
      <c r="B129" s="310"/>
      <c r="C129" s="310"/>
      <c r="D129" s="356" t="s">
        <v>165</v>
      </c>
      <c r="E129" s="579">
        <f t="shared" si="13"/>
        <v>823.1</v>
      </c>
      <c r="F129" s="580">
        <f t="shared" si="14"/>
        <v>74.051860921521879</v>
      </c>
      <c r="G129" s="580">
        <f t="shared" si="15"/>
        <v>97.268109492171646</v>
      </c>
      <c r="H129" s="580">
        <f t="shared" si="16"/>
        <v>91.315934069364914</v>
      </c>
      <c r="I129" s="580" t="e">
        <f t="shared" si="12"/>
        <v>#DIV/0!</v>
      </c>
      <c r="J129" s="580" t="e">
        <f t="shared" si="12"/>
        <v>#DIV/0!</v>
      </c>
      <c r="K129" s="580" t="e">
        <f t="shared" si="12"/>
        <v>#DIV/0!</v>
      </c>
      <c r="L129" s="580" t="e">
        <f t="shared" si="12"/>
        <v>#DIV/0!</v>
      </c>
      <c r="M129" s="580" t="e">
        <f t="shared" si="12"/>
        <v>#DIV/0!</v>
      </c>
      <c r="N129" s="580">
        <f t="shared" si="12"/>
        <v>95.925925925925924</v>
      </c>
      <c r="O129" s="581" t="e">
        <f t="shared" si="12"/>
        <v>#DIV/0!</v>
      </c>
      <c r="P129" s="310"/>
      <c r="Q129" s="310"/>
      <c r="R129" s="310"/>
    </row>
    <row r="130" spans="1:18" ht="15.75" thickBot="1" x14ac:dyDescent="0.3">
      <c r="A130" s="310"/>
      <c r="B130" s="310"/>
      <c r="C130" s="310"/>
      <c r="D130" s="391" t="s">
        <v>177</v>
      </c>
      <c r="E130" s="392">
        <f>AVERAGE(E118:E129)</f>
        <v>729.8005657020899</v>
      </c>
      <c r="F130" s="393">
        <f>IF(E23&gt;0,((E23-L23)/E23)*100,"")</f>
        <v>84.446072107270126</v>
      </c>
      <c r="G130" s="393">
        <f>IF(G23&gt;0,((G23-N23)/G23)*100,"")</f>
        <v>99.380134303697915</v>
      </c>
      <c r="H130" s="393">
        <f>IF(I23&gt;0,((I23-P23)/I23)*100,"")</f>
        <v>99.004221578081285</v>
      </c>
      <c r="I130" s="393" t="e">
        <f t="shared" ref="I130:O130" si="17">IF(C66&gt;0,((C66-J66)/C66)*100,"")</f>
        <v>#DIV/0!</v>
      </c>
      <c r="J130" s="393" t="e">
        <f t="shared" si="17"/>
        <v>#DIV/0!</v>
      </c>
      <c r="K130" s="393" t="e">
        <f t="shared" si="17"/>
        <v>#DIV/0!</v>
      </c>
      <c r="L130" s="393" t="e">
        <f t="shared" si="17"/>
        <v>#DIV/0!</v>
      </c>
      <c r="M130" s="393" t="e">
        <f t="shared" si="17"/>
        <v>#DIV/0!</v>
      </c>
      <c r="N130" s="393">
        <f t="shared" si="17"/>
        <v>97.725689606559627</v>
      </c>
      <c r="O130" s="393" t="e">
        <f t="shared" si="17"/>
        <v>#DIV/0!</v>
      </c>
      <c r="P130" s="310"/>
      <c r="Q130" s="310"/>
      <c r="R130" s="310"/>
    </row>
    <row r="131" spans="1:18" x14ac:dyDescent="0.25">
      <c r="A131" s="310"/>
      <c r="B131" s="310"/>
      <c r="C131" s="310"/>
      <c r="D131" s="394"/>
      <c r="E131" s="395"/>
      <c r="F131" s="396"/>
      <c r="G131" s="396"/>
      <c r="H131" s="396"/>
      <c r="I131" s="396"/>
      <c r="J131" s="396"/>
      <c r="K131" s="396"/>
      <c r="L131" s="396"/>
      <c r="M131" s="396"/>
      <c r="N131" s="397"/>
      <c r="O131" s="397"/>
      <c r="P131" s="310"/>
      <c r="Q131" s="310"/>
      <c r="R131" s="310"/>
    </row>
    <row r="132" spans="1:18" x14ac:dyDescent="0.25">
      <c r="A132" s="310"/>
      <c r="B132" s="310"/>
      <c r="C132" s="310"/>
      <c r="D132" s="394"/>
      <c r="E132" s="398"/>
      <c r="F132" s="397"/>
      <c r="G132" s="397"/>
      <c r="H132" s="397"/>
      <c r="I132" s="397"/>
      <c r="J132" s="397"/>
      <c r="K132" s="397"/>
      <c r="L132" s="397"/>
      <c r="M132" s="397"/>
      <c r="N132" s="397"/>
      <c r="O132" s="397"/>
      <c r="P132" s="310"/>
      <c r="Q132" s="310"/>
      <c r="R132" s="310"/>
    </row>
    <row r="133" spans="1:18" ht="27.75" customHeight="1" thickBot="1" x14ac:dyDescent="0.3">
      <c r="A133" s="340"/>
      <c r="B133" s="341"/>
      <c r="C133" s="341"/>
      <c r="D133" s="364"/>
      <c r="E133" s="364"/>
      <c r="F133" s="364"/>
      <c r="G133" s="364"/>
      <c r="H133" s="364"/>
      <c r="I133" s="374"/>
      <c r="J133" s="374"/>
      <c r="K133" s="374"/>
      <c r="L133" s="374"/>
      <c r="M133" s="364"/>
      <c r="N133" s="374"/>
      <c r="O133" s="374"/>
      <c r="P133" s="310"/>
      <c r="Q133" s="310"/>
      <c r="R133" s="310"/>
    </row>
    <row r="134" spans="1:18" ht="16.5" thickBot="1" x14ac:dyDescent="0.3">
      <c r="A134" s="315" t="s">
        <v>144</v>
      </c>
      <c r="B134" s="315"/>
      <c r="C134" s="367"/>
      <c r="D134" s="308"/>
      <c r="E134" s="1099" t="s">
        <v>178</v>
      </c>
      <c r="F134" s="1100"/>
      <c r="G134" s="1100"/>
      <c r="H134" s="1100"/>
      <c r="I134" s="1100"/>
      <c r="J134" s="1100"/>
      <c r="K134" s="1100"/>
      <c r="L134" s="1100"/>
      <c r="M134" s="1101"/>
      <c r="N134" s="310"/>
      <c r="O134" s="310"/>
      <c r="P134" s="312" t="str">
        <f>$P$1</f>
        <v>Année</v>
      </c>
      <c r="Q134" s="313">
        <f>$Q$1</f>
        <v>43101</v>
      </c>
      <c r="R134" s="310"/>
    </row>
    <row r="135" spans="1:18" ht="16.5" thickBot="1" x14ac:dyDescent="0.3">
      <c r="A135" s="1085" t="s">
        <v>145</v>
      </c>
      <c r="B135" s="1085"/>
      <c r="C135" s="367"/>
      <c r="D135" s="310"/>
      <c r="E135" s="310"/>
      <c r="F135" s="310"/>
      <c r="G135" s="310"/>
      <c r="H135" s="310"/>
      <c r="I135" s="310"/>
      <c r="J135" s="310"/>
      <c r="K135" s="310"/>
      <c r="L135" s="310"/>
      <c r="M135" s="310"/>
      <c r="N135" s="310"/>
      <c r="O135" s="310"/>
      <c r="P135" s="310"/>
      <c r="Q135" s="310"/>
      <c r="R135" s="310"/>
    </row>
    <row r="136" spans="1:18" ht="17.25" thickBot="1" x14ac:dyDescent="0.35">
      <c r="A136" s="310"/>
      <c r="B136" s="310"/>
      <c r="C136" s="317"/>
      <c r="D136" s="318"/>
      <c r="E136" s="1112" t="s">
        <v>179</v>
      </c>
      <c r="F136" s="1113"/>
      <c r="G136" s="1113"/>
      <c r="H136" s="1113"/>
      <c r="I136" s="1113"/>
      <c r="J136" s="1113"/>
      <c r="K136" s="1113"/>
      <c r="L136" s="1113"/>
      <c r="M136" s="1114"/>
      <c r="N136" s="310"/>
      <c r="O136" s="310"/>
      <c r="P136" s="310"/>
      <c r="Q136" s="310"/>
      <c r="R136" s="310"/>
    </row>
    <row r="137" spans="1:18" ht="16.5" thickBot="1" x14ac:dyDescent="0.3">
      <c r="A137" s="310"/>
      <c r="B137" s="308"/>
      <c r="C137" s="317"/>
      <c r="D137" s="318"/>
      <c r="E137" s="318"/>
      <c r="F137" s="318"/>
      <c r="G137" s="319"/>
      <c r="H137" s="319"/>
      <c r="I137" s="320"/>
      <c r="J137" s="319"/>
      <c r="K137" s="319"/>
      <c r="L137" s="319"/>
      <c r="M137" s="310"/>
      <c r="N137" s="310"/>
      <c r="O137" s="310"/>
      <c r="P137" s="310"/>
      <c r="Q137" s="310"/>
      <c r="R137" s="310"/>
    </row>
    <row r="138" spans="1:18" ht="16.5" thickBot="1" x14ac:dyDescent="0.3">
      <c r="A138" s="310"/>
      <c r="B138" s="308"/>
      <c r="C138" s="317"/>
      <c r="D138" s="1089" t="s">
        <v>147</v>
      </c>
      <c r="E138" s="1090"/>
      <c r="F138" s="1090"/>
      <c r="G138" s="1090"/>
      <c r="H138" s="1090"/>
      <c r="I138" s="1090"/>
      <c r="J138" s="1091"/>
      <c r="K138" s="1089" t="s">
        <v>148</v>
      </c>
      <c r="L138" s="1090"/>
      <c r="M138" s="1090"/>
      <c r="N138" s="1090"/>
      <c r="O138" s="1090"/>
      <c r="P138" s="1090"/>
      <c r="Q138" s="1091"/>
      <c r="R138" s="310"/>
    </row>
    <row r="139" spans="1:18" ht="16.5" thickBot="1" x14ac:dyDescent="0.3">
      <c r="A139" s="310"/>
      <c r="B139" s="308"/>
      <c r="C139" s="317"/>
      <c r="D139" s="317"/>
      <c r="E139" s="317"/>
      <c r="F139" s="317"/>
      <c r="G139" s="317"/>
      <c r="H139" s="317"/>
      <c r="I139" s="317"/>
      <c r="J139" s="321"/>
      <c r="K139" s="317"/>
      <c r="L139" s="317"/>
      <c r="M139" s="310"/>
      <c r="N139" s="310"/>
      <c r="O139" s="310"/>
      <c r="P139" s="310"/>
      <c r="Q139" s="310"/>
      <c r="R139" s="310"/>
    </row>
    <row r="140" spans="1:18" x14ac:dyDescent="0.25">
      <c r="A140" s="1092" t="s">
        <v>180</v>
      </c>
      <c r="B140" s="322" t="s">
        <v>87</v>
      </c>
      <c r="C140" s="323"/>
      <c r="D140" s="324" t="s">
        <v>70</v>
      </c>
      <c r="E140" s="325"/>
      <c r="F140" s="325" t="s">
        <v>71</v>
      </c>
      <c r="G140" s="325"/>
      <c r="H140" s="325" t="s">
        <v>149</v>
      </c>
      <c r="I140" s="326"/>
      <c r="J140" s="1094" t="s">
        <v>1</v>
      </c>
      <c r="K140" s="324" t="s">
        <v>70</v>
      </c>
      <c r="L140" s="324"/>
      <c r="M140" s="325" t="s">
        <v>71</v>
      </c>
      <c r="N140" s="325"/>
      <c r="O140" s="325" t="s">
        <v>149</v>
      </c>
      <c r="P140" s="326"/>
      <c r="Q140" s="1094" t="s">
        <v>1</v>
      </c>
      <c r="R140" s="310"/>
    </row>
    <row r="141" spans="1:18" ht="16.5" thickBot="1" x14ac:dyDescent="0.3">
      <c r="A141" s="1093"/>
      <c r="B141" s="399" t="s">
        <v>150</v>
      </c>
      <c r="C141" s="400" t="s">
        <v>151</v>
      </c>
      <c r="D141" s="327" t="s">
        <v>152</v>
      </c>
      <c r="E141" s="349" t="s">
        <v>153</v>
      </c>
      <c r="F141" s="349" t="s">
        <v>88</v>
      </c>
      <c r="G141" s="349" t="s">
        <v>153</v>
      </c>
      <c r="H141" s="349" t="s">
        <v>88</v>
      </c>
      <c r="I141" s="349" t="s">
        <v>153</v>
      </c>
      <c r="J141" s="1115"/>
      <c r="K141" s="327" t="s">
        <v>88</v>
      </c>
      <c r="L141" s="327" t="s">
        <v>153</v>
      </c>
      <c r="M141" s="327" t="s">
        <v>88</v>
      </c>
      <c r="N141" s="349" t="s">
        <v>153</v>
      </c>
      <c r="O141" s="349" t="s">
        <v>88</v>
      </c>
      <c r="P141" s="349" t="s">
        <v>153</v>
      </c>
      <c r="Q141" s="1115"/>
      <c r="R141" s="310"/>
    </row>
    <row r="142" spans="1:18" x14ac:dyDescent="0.25">
      <c r="A142" s="350">
        <v>1992</v>
      </c>
      <c r="B142" s="401">
        <v>136711</v>
      </c>
      <c r="C142" s="402">
        <v>545</v>
      </c>
      <c r="D142" s="403">
        <v>319527</v>
      </c>
      <c r="E142" s="404">
        <v>1304</v>
      </c>
      <c r="F142" s="405">
        <v>306846</v>
      </c>
      <c r="G142" s="405">
        <v>1234</v>
      </c>
      <c r="H142" s="405">
        <v>26965</v>
      </c>
      <c r="I142" s="405">
        <v>107</v>
      </c>
      <c r="J142" s="406">
        <v>9</v>
      </c>
      <c r="K142" s="330">
        <v>128331</v>
      </c>
      <c r="L142" s="331">
        <v>530</v>
      </c>
      <c r="M142" s="407">
        <v>3963</v>
      </c>
      <c r="N142" s="352">
        <v>16</v>
      </c>
      <c r="O142" s="407">
        <v>2100</v>
      </c>
      <c r="P142" s="352">
        <v>8</v>
      </c>
      <c r="Q142" s="406">
        <v>9</v>
      </c>
      <c r="R142" s="310"/>
    </row>
    <row r="143" spans="1:18" x14ac:dyDescent="0.25">
      <c r="A143" s="353">
        <v>1993</v>
      </c>
      <c r="B143" s="408">
        <v>116622</v>
      </c>
      <c r="C143" s="409">
        <v>453</v>
      </c>
      <c r="D143" s="410">
        <v>261189</v>
      </c>
      <c r="E143" s="411">
        <v>1235</v>
      </c>
      <c r="F143" s="412">
        <v>177918</v>
      </c>
      <c r="G143" s="412">
        <v>837</v>
      </c>
      <c r="H143" s="412">
        <v>21960</v>
      </c>
      <c r="I143" s="412">
        <v>102</v>
      </c>
      <c r="J143" s="413">
        <v>9.1999999999999993</v>
      </c>
      <c r="K143" s="333">
        <v>118936</v>
      </c>
      <c r="L143" s="334">
        <v>557</v>
      </c>
      <c r="M143" s="414">
        <v>3328</v>
      </c>
      <c r="N143" s="355">
        <v>16</v>
      </c>
      <c r="O143" s="414">
        <v>2887</v>
      </c>
      <c r="P143" s="355">
        <v>13</v>
      </c>
      <c r="Q143" s="413">
        <v>9.1</v>
      </c>
      <c r="R143" s="310"/>
    </row>
    <row r="144" spans="1:18" x14ac:dyDescent="0.25">
      <c r="A144" s="353">
        <v>1994</v>
      </c>
      <c r="B144" s="415">
        <v>148836</v>
      </c>
      <c r="C144" s="416">
        <v>556</v>
      </c>
      <c r="D144" s="410">
        <v>224720</v>
      </c>
      <c r="E144" s="417">
        <v>832</v>
      </c>
      <c r="F144" s="412">
        <v>170762</v>
      </c>
      <c r="G144" s="412">
        <v>635</v>
      </c>
      <c r="H144" s="412">
        <v>22457</v>
      </c>
      <c r="I144" s="412">
        <v>82</v>
      </c>
      <c r="J144" s="413">
        <v>8.8000000000000007</v>
      </c>
      <c r="K144" s="333">
        <v>110343</v>
      </c>
      <c r="L144" s="418">
        <v>409</v>
      </c>
      <c r="M144" s="414">
        <v>3736</v>
      </c>
      <c r="N144" s="355">
        <v>14</v>
      </c>
      <c r="O144" s="414">
        <v>3031</v>
      </c>
      <c r="P144" s="355">
        <v>11</v>
      </c>
      <c r="Q144" s="413">
        <v>9.5</v>
      </c>
      <c r="R144" s="310"/>
    </row>
    <row r="145" spans="1:18" x14ac:dyDescent="0.25">
      <c r="A145" s="353">
        <v>1995</v>
      </c>
      <c r="B145" s="415">
        <v>131660</v>
      </c>
      <c r="C145" s="416">
        <v>527</v>
      </c>
      <c r="D145" s="410">
        <v>274802</v>
      </c>
      <c r="E145" s="417">
        <v>1105</v>
      </c>
      <c r="F145" s="412">
        <v>245359</v>
      </c>
      <c r="G145" s="412">
        <v>1024</v>
      </c>
      <c r="H145" s="412">
        <v>43248</v>
      </c>
      <c r="I145" s="412">
        <v>166</v>
      </c>
      <c r="J145" s="413">
        <v>8.5</v>
      </c>
      <c r="K145" s="333">
        <v>93655</v>
      </c>
      <c r="L145" s="418">
        <v>376</v>
      </c>
      <c r="M145" s="414">
        <v>3946</v>
      </c>
      <c r="N145" s="355">
        <v>16</v>
      </c>
      <c r="O145" s="414">
        <v>2396</v>
      </c>
      <c r="P145" s="355">
        <v>10</v>
      </c>
      <c r="Q145" s="413">
        <v>9.4</v>
      </c>
      <c r="R145" s="310"/>
    </row>
    <row r="146" spans="1:18" x14ac:dyDescent="0.25">
      <c r="A146" s="353">
        <v>1996</v>
      </c>
      <c r="B146" s="415">
        <v>144529</v>
      </c>
      <c r="C146" s="416">
        <v>546</v>
      </c>
      <c r="D146" s="410">
        <v>289716</v>
      </c>
      <c r="E146" s="417">
        <v>1123</v>
      </c>
      <c r="F146" s="412">
        <v>150309</v>
      </c>
      <c r="G146" s="412">
        <v>579</v>
      </c>
      <c r="H146" s="412">
        <v>21390</v>
      </c>
      <c r="I146" s="412">
        <v>80</v>
      </c>
      <c r="J146" s="413">
        <v>9.1</v>
      </c>
      <c r="K146" s="333">
        <v>142263</v>
      </c>
      <c r="L146" s="418">
        <v>548</v>
      </c>
      <c r="M146" s="414">
        <v>3857</v>
      </c>
      <c r="N146" s="355">
        <v>15</v>
      </c>
      <c r="O146" s="414">
        <v>2683</v>
      </c>
      <c r="P146" s="355">
        <v>10</v>
      </c>
      <c r="Q146" s="413">
        <v>9.3000000000000007</v>
      </c>
      <c r="R146" s="310"/>
    </row>
    <row r="147" spans="1:18" x14ac:dyDescent="0.25">
      <c r="A147" s="353">
        <v>1997</v>
      </c>
      <c r="B147" s="415">
        <v>144517</v>
      </c>
      <c r="C147" s="416">
        <v>555</v>
      </c>
      <c r="D147" s="410">
        <v>328794</v>
      </c>
      <c r="E147" s="417">
        <v>1335</v>
      </c>
      <c r="F147" s="412">
        <v>195553</v>
      </c>
      <c r="G147" s="412">
        <v>776</v>
      </c>
      <c r="H147" s="412">
        <v>21365</v>
      </c>
      <c r="I147" s="412">
        <v>84</v>
      </c>
      <c r="J147" s="413">
        <v>8.6</v>
      </c>
      <c r="K147" s="333">
        <v>138360</v>
      </c>
      <c r="L147" s="418">
        <v>555</v>
      </c>
      <c r="M147" s="414">
        <v>3878</v>
      </c>
      <c r="N147" s="355">
        <v>16</v>
      </c>
      <c r="O147" s="414">
        <v>2104</v>
      </c>
      <c r="P147" s="355">
        <v>8</v>
      </c>
      <c r="Q147" s="413">
        <v>9.3000000000000007</v>
      </c>
      <c r="R147" s="310"/>
    </row>
    <row r="148" spans="1:18" x14ac:dyDescent="0.25">
      <c r="A148" s="353">
        <v>1998</v>
      </c>
      <c r="B148" s="415">
        <v>134688</v>
      </c>
      <c r="C148" s="416">
        <v>528</v>
      </c>
      <c r="D148" s="410">
        <v>344241</v>
      </c>
      <c r="E148" s="417">
        <v>1385</v>
      </c>
      <c r="F148" s="412">
        <v>246276</v>
      </c>
      <c r="G148" s="412">
        <v>1005</v>
      </c>
      <c r="H148" s="412">
        <v>21960</v>
      </c>
      <c r="I148" s="412">
        <v>88</v>
      </c>
      <c r="J148" s="413">
        <v>8.3000000000000007</v>
      </c>
      <c r="K148" s="333">
        <v>119826</v>
      </c>
      <c r="L148" s="418">
        <v>483</v>
      </c>
      <c r="M148" s="414">
        <v>5916</v>
      </c>
      <c r="N148" s="355">
        <v>23.3</v>
      </c>
      <c r="O148" s="414">
        <v>1081</v>
      </c>
      <c r="P148" s="355">
        <v>4.7</v>
      </c>
      <c r="Q148" s="413">
        <v>9</v>
      </c>
      <c r="R148" s="310"/>
    </row>
    <row r="149" spans="1:18" x14ac:dyDescent="0.25">
      <c r="A149" s="353">
        <v>1999</v>
      </c>
      <c r="B149" s="415">
        <v>142037</v>
      </c>
      <c r="C149" s="416">
        <v>491</v>
      </c>
      <c r="D149" s="410">
        <v>330530</v>
      </c>
      <c r="E149" s="417">
        <v>1188</v>
      </c>
      <c r="F149" s="412">
        <v>262328</v>
      </c>
      <c r="G149" s="412">
        <v>927</v>
      </c>
      <c r="H149" s="412">
        <v>23330</v>
      </c>
      <c r="I149" s="412">
        <v>87</v>
      </c>
      <c r="J149" s="413">
        <v>8.1999999999999993</v>
      </c>
      <c r="K149" s="333">
        <v>88969</v>
      </c>
      <c r="L149" s="418">
        <v>337.1</v>
      </c>
      <c r="M149" s="414">
        <v>7227</v>
      </c>
      <c r="N149" s="355">
        <v>26.1</v>
      </c>
      <c r="O149" s="414">
        <v>1005</v>
      </c>
      <c r="P149" s="355">
        <v>4.3</v>
      </c>
      <c r="Q149" s="413">
        <v>9</v>
      </c>
      <c r="R149" s="310"/>
    </row>
    <row r="150" spans="1:18" x14ac:dyDescent="0.25">
      <c r="A150" s="353">
        <v>2000</v>
      </c>
      <c r="B150" s="415">
        <v>220202</v>
      </c>
      <c r="C150" s="416">
        <v>733</v>
      </c>
      <c r="D150" s="410">
        <v>324694</v>
      </c>
      <c r="E150" s="417">
        <v>1089</v>
      </c>
      <c r="F150" s="412">
        <v>325082</v>
      </c>
      <c r="G150" s="412">
        <v>1076</v>
      </c>
      <c r="H150" s="412">
        <v>30780</v>
      </c>
      <c r="I150" s="412">
        <v>103</v>
      </c>
      <c r="J150" s="413">
        <v>8</v>
      </c>
      <c r="K150" s="333">
        <v>112219</v>
      </c>
      <c r="L150" s="418">
        <v>381</v>
      </c>
      <c r="M150" s="414">
        <v>6296</v>
      </c>
      <c r="N150" s="355">
        <v>21.1</v>
      </c>
      <c r="O150" s="414">
        <v>463</v>
      </c>
      <c r="P150" s="355">
        <v>1.6</v>
      </c>
      <c r="Q150" s="413">
        <v>9.1</v>
      </c>
      <c r="R150" s="310"/>
    </row>
    <row r="151" spans="1:18" x14ac:dyDescent="0.25">
      <c r="A151" s="353">
        <v>2001</v>
      </c>
      <c r="B151" s="415">
        <v>232631</v>
      </c>
      <c r="C151" s="416">
        <v>802</v>
      </c>
      <c r="D151" s="410">
        <v>366657</v>
      </c>
      <c r="E151" s="417">
        <v>1298</v>
      </c>
      <c r="F151" s="412">
        <v>332139</v>
      </c>
      <c r="G151" s="412">
        <v>1165</v>
      </c>
      <c r="H151" s="412">
        <v>46928</v>
      </c>
      <c r="I151" s="412">
        <v>165</v>
      </c>
      <c r="J151" s="413">
        <v>7.4</v>
      </c>
      <c r="K151" s="333">
        <v>99973</v>
      </c>
      <c r="L151" s="418">
        <v>351</v>
      </c>
      <c r="M151" s="414">
        <v>5212</v>
      </c>
      <c r="N151" s="355">
        <v>18</v>
      </c>
      <c r="O151" s="355">
        <v>977</v>
      </c>
      <c r="P151" s="355">
        <v>3.3</v>
      </c>
      <c r="Q151" s="413">
        <v>8.9</v>
      </c>
      <c r="R151" s="310"/>
    </row>
    <row r="152" spans="1:18" x14ac:dyDescent="0.25">
      <c r="A152" s="353">
        <v>2002</v>
      </c>
      <c r="B152" s="419">
        <v>256342</v>
      </c>
      <c r="C152" s="420">
        <v>905.74769099201785</v>
      </c>
      <c r="D152" s="410">
        <v>464105</v>
      </c>
      <c r="E152" s="417">
        <v>1669.4272391705392</v>
      </c>
      <c r="F152" s="412">
        <v>479584</v>
      </c>
      <c r="G152" s="412">
        <v>1701.0050359797131</v>
      </c>
      <c r="H152" s="412">
        <v>58716</v>
      </c>
      <c r="I152" s="412">
        <v>209.75732989659093</v>
      </c>
      <c r="J152" s="413">
        <v>7.3917848380925228</v>
      </c>
      <c r="K152" s="333">
        <v>133747</v>
      </c>
      <c r="L152" s="418">
        <v>475.24832563253295</v>
      </c>
      <c r="M152" s="414">
        <v>8965</v>
      </c>
      <c r="N152" s="355">
        <v>32.112450748395865</v>
      </c>
      <c r="O152" s="355">
        <v>1898</v>
      </c>
      <c r="P152" s="355">
        <v>6.8141796197334079</v>
      </c>
      <c r="Q152" s="413">
        <v>8.8232211672166851</v>
      </c>
      <c r="R152" s="310"/>
    </row>
    <row r="153" spans="1:18" x14ac:dyDescent="0.25">
      <c r="A153" s="353">
        <v>2003</v>
      </c>
      <c r="B153" s="419">
        <v>253901</v>
      </c>
      <c r="C153" s="420">
        <v>918.2657570428413</v>
      </c>
      <c r="D153" s="410">
        <v>342318.30660000001</v>
      </c>
      <c r="E153" s="417">
        <v>1242.5054293460541</v>
      </c>
      <c r="F153" s="412">
        <v>268967.44900000002</v>
      </c>
      <c r="G153" s="412">
        <v>960.19132103099412</v>
      </c>
      <c r="H153" s="412">
        <v>37906.419419999998</v>
      </c>
      <c r="I153" s="412">
        <v>135.70535924483542</v>
      </c>
      <c r="J153" s="413">
        <v>7.3549986497314892</v>
      </c>
      <c r="K153" s="333">
        <v>37906.419419999998</v>
      </c>
      <c r="L153" s="418">
        <v>470.69282626721514</v>
      </c>
      <c r="M153" s="414">
        <v>7491.1427000000003</v>
      </c>
      <c r="N153" s="355">
        <v>27.515037429849276</v>
      </c>
      <c r="O153" s="355">
        <v>1904.94569</v>
      </c>
      <c r="P153" s="355">
        <v>7.0198555781480261</v>
      </c>
      <c r="Q153" s="413">
        <v>8.8657417234254581</v>
      </c>
      <c r="R153" s="310"/>
    </row>
    <row r="154" spans="1:18" x14ac:dyDescent="0.25">
      <c r="A154" s="353">
        <v>2004</v>
      </c>
      <c r="B154" s="419">
        <v>245474</v>
      </c>
      <c r="C154" s="420">
        <v>865.55024515339744</v>
      </c>
      <c r="D154" s="410">
        <v>525509</v>
      </c>
      <c r="E154" s="417">
        <v>1882.8712766876552</v>
      </c>
      <c r="F154" s="412">
        <v>288377</v>
      </c>
      <c r="G154" s="412">
        <v>1013.3994120201792</v>
      </c>
      <c r="H154" s="412">
        <v>36803</v>
      </c>
      <c r="I154" s="412">
        <v>128.98892523144457</v>
      </c>
      <c r="J154" s="413">
        <v>7.4795464522729</v>
      </c>
      <c r="K154" s="333">
        <v>209068</v>
      </c>
      <c r="L154" s="418">
        <v>755.16813303771721</v>
      </c>
      <c r="M154" s="414">
        <v>8259.1474000000017</v>
      </c>
      <c r="N154" s="355">
        <v>30.139278227767196</v>
      </c>
      <c r="O154" s="355">
        <v>1532.31322</v>
      </c>
      <c r="P154" s="355">
        <v>5.7716335228796574</v>
      </c>
      <c r="Q154" s="413">
        <v>8.8628750670960805</v>
      </c>
      <c r="R154" s="310"/>
    </row>
    <row r="155" spans="1:18" x14ac:dyDescent="0.25">
      <c r="A155" s="353">
        <v>2005</v>
      </c>
      <c r="B155" s="419">
        <v>258897</v>
      </c>
      <c r="C155" s="420">
        <v>842</v>
      </c>
      <c r="D155" s="410">
        <v>592586</v>
      </c>
      <c r="E155" s="417">
        <v>1930</v>
      </c>
      <c r="F155" s="412">
        <v>320034</v>
      </c>
      <c r="G155" s="412">
        <v>1054</v>
      </c>
      <c r="H155" s="412">
        <v>47743</v>
      </c>
      <c r="I155" s="412">
        <v>158</v>
      </c>
      <c r="J155" s="413">
        <v>7</v>
      </c>
      <c r="K155" s="333">
        <v>239420</v>
      </c>
      <c r="L155" s="418">
        <v>780</v>
      </c>
      <c r="M155" s="414">
        <v>6578</v>
      </c>
      <c r="N155" s="355">
        <v>22</v>
      </c>
      <c r="O155" s="355">
        <v>887</v>
      </c>
      <c r="P155" s="355">
        <v>2.8</v>
      </c>
      <c r="Q155" s="413">
        <v>8.6999999999999993</v>
      </c>
      <c r="R155" s="310"/>
    </row>
    <row r="156" spans="1:18" x14ac:dyDescent="0.25">
      <c r="A156" s="353">
        <v>2006</v>
      </c>
      <c r="B156" s="419">
        <v>264347</v>
      </c>
      <c r="C156" s="420">
        <v>839</v>
      </c>
      <c r="D156" s="410">
        <v>485534</v>
      </c>
      <c r="E156" s="417">
        <v>1677</v>
      </c>
      <c r="F156" s="412">
        <v>251728</v>
      </c>
      <c r="G156" s="412">
        <v>843</v>
      </c>
      <c r="H156" s="412">
        <v>57428</v>
      </c>
      <c r="I156" s="412">
        <v>195</v>
      </c>
      <c r="J156" s="413">
        <v>7.2</v>
      </c>
      <c r="K156" s="333">
        <v>214523</v>
      </c>
      <c r="L156" s="418">
        <v>743</v>
      </c>
      <c r="M156" s="414">
        <v>7289</v>
      </c>
      <c r="N156" s="355">
        <v>24</v>
      </c>
      <c r="O156" s="355">
        <v>1339</v>
      </c>
      <c r="P156" s="355">
        <v>4.3</v>
      </c>
      <c r="Q156" s="413">
        <v>8.6999999999999993</v>
      </c>
      <c r="R156" s="310"/>
    </row>
    <row r="157" spans="1:18" x14ac:dyDescent="0.25">
      <c r="A157" s="353">
        <v>2007</v>
      </c>
      <c r="B157" s="419">
        <v>245716</v>
      </c>
      <c r="C157" s="420">
        <v>750.48292738290138</v>
      </c>
      <c r="D157" s="410">
        <v>425759</v>
      </c>
      <c r="E157" s="417">
        <v>1286.9733897289591</v>
      </c>
      <c r="F157" s="412">
        <v>208090</v>
      </c>
      <c r="G157" s="412">
        <v>619.99874393467087</v>
      </c>
      <c r="H157" s="412">
        <v>44438</v>
      </c>
      <c r="I157" s="412">
        <v>133.0616367277988</v>
      </c>
      <c r="J157" s="413">
        <v>7.3724609859713297</v>
      </c>
      <c r="K157" s="333">
        <v>185287</v>
      </c>
      <c r="L157" s="418">
        <v>567.70516357499298</v>
      </c>
      <c r="M157" s="414">
        <v>7303</v>
      </c>
      <c r="N157" s="355">
        <v>22.191201789106515</v>
      </c>
      <c r="O157" s="355">
        <v>575</v>
      </c>
      <c r="P157" s="355">
        <v>1.7270293858087948</v>
      </c>
      <c r="Q157" s="413">
        <v>8.8341660228685743</v>
      </c>
      <c r="R157" s="310"/>
    </row>
    <row r="158" spans="1:18" x14ac:dyDescent="0.25">
      <c r="A158" s="353">
        <v>2008</v>
      </c>
      <c r="B158" s="419">
        <v>170861</v>
      </c>
      <c r="C158" s="420">
        <v>520</v>
      </c>
      <c r="D158" s="410">
        <v>27425</v>
      </c>
      <c r="E158" s="417">
        <v>1049</v>
      </c>
      <c r="F158" s="412">
        <v>11495</v>
      </c>
      <c r="G158" s="412">
        <v>446</v>
      </c>
      <c r="H158" s="412">
        <v>1539</v>
      </c>
      <c r="I158" s="412">
        <v>56</v>
      </c>
      <c r="J158" s="413">
        <v>7.1</v>
      </c>
      <c r="K158" s="333">
        <v>11715.753066666666</v>
      </c>
      <c r="L158" s="418">
        <v>434.93544526487295</v>
      </c>
      <c r="M158" s="414">
        <v>329.8775516666667</v>
      </c>
      <c r="N158" s="355">
        <v>12.092293585291365</v>
      </c>
      <c r="O158" s="355">
        <v>40.986646500000006</v>
      </c>
      <c r="P158" s="355">
        <v>1.5420543151318278</v>
      </c>
      <c r="Q158" s="413">
        <v>8.5077753250946699</v>
      </c>
      <c r="R158" s="310"/>
    </row>
    <row r="159" spans="1:18" x14ac:dyDescent="0.25">
      <c r="A159" s="353">
        <v>2009</v>
      </c>
      <c r="B159" s="419">
        <v>13885.833333333334</v>
      </c>
      <c r="C159" s="420">
        <v>509.04076163938231</v>
      </c>
      <c r="D159" s="410">
        <v>35446.029031023099</v>
      </c>
      <c r="E159" s="417">
        <v>1303.3337261815811</v>
      </c>
      <c r="F159" s="412">
        <v>20173.183916666665</v>
      </c>
      <c r="G159" s="412">
        <v>731.33576219018323</v>
      </c>
      <c r="H159" s="412">
        <v>1749.3714166666668</v>
      </c>
      <c r="I159" s="412">
        <v>62.498564734426914</v>
      </c>
      <c r="J159" s="413">
        <v>6.7331130413328681</v>
      </c>
      <c r="K159" s="333">
        <v>16486.120599087557</v>
      </c>
      <c r="L159" s="418">
        <v>608.47456565979485</v>
      </c>
      <c r="M159" s="414">
        <v>403.89917499999996</v>
      </c>
      <c r="N159" s="355">
        <v>14.878581747054563</v>
      </c>
      <c r="O159" s="355">
        <v>25.46308333333333</v>
      </c>
      <c r="P159" s="355">
        <v>0.92220454563754661</v>
      </c>
      <c r="Q159" s="413">
        <v>8.546592273307791</v>
      </c>
      <c r="R159" s="310"/>
    </row>
    <row r="160" spans="1:18" x14ac:dyDescent="0.25">
      <c r="A160" s="353">
        <v>2010</v>
      </c>
      <c r="B160" s="419">
        <v>14447.5</v>
      </c>
      <c r="C160" s="420">
        <v>524.27036814700284</v>
      </c>
      <c r="D160" s="410">
        <v>38256.690333333339</v>
      </c>
      <c r="E160" s="417">
        <v>1402.7597435584787</v>
      </c>
      <c r="F160" s="412">
        <v>25301.584500000001</v>
      </c>
      <c r="G160" s="412">
        <v>967.15695905939663</v>
      </c>
      <c r="H160" s="412">
        <v>2214.867733333333</v>
      </c>
      <c r="I160" s="412">
        <v>80.755420995640961</v>
      </c>
      <c r="J160" s="413">
        <v>7.1227129985744071</v>
      </c>
      <c r="K160" s="333">
        <v>17467.631833333333</v>
      </c>
      <c r="L160" s="418">
        <v>634.52694035855313</v>
      </c>
      <c r="M160" s="414">
        <v>537.86016666666671</v>
      </c>
      <c r="N160" s="355">
        <v>19.979898213793355</v>
      </c>
      <c r="O160" s="355">
        <v>19.414662916666668</v>
      </c>
      <c r="P160" s="355">
        <v>0.70444578724909679</v>
      </c>
      <c r="Q160" s="413">
        <v>8.9354255449686431</v>
      </c>
      <c r="R160" s="310"/>
    </row>
    <row r="161" spans="1:18" x14ac:dyDescent="0.25">
      <c r="A161" s="421">
        <v>2011</v>
      </c>
      <c r="B161" s="417">
        <v>187404</v>
      </c>
      <c r="C161" s="402">
        <v>582.53468133171953</v>
      </c>
      <c r="D161" s="422">
        <v>45385.3825</v>
      </c>
      <c r="E161" s="423">
        <v>1737.0837094042911</v>
      </c>
      <c r="F161" s="424">
        <v>41446.2590531643</v>
      </c>
      <c r="G161" s="424">
        <v>1785.3117335482029</v>
      </c>
      <c r="H161" s="424">
        <v>3709.7250499999996</v>
      </c>
      <c r="I161" s="424">
        <v>143.28002314013455</v>
      </c>
      <c r="J161" s="425">
        <v>6.9483192065166826</v>
      </c>
      <c r="K161" s="426">
        <v>16467.908499999998</v>
      </c>
      <c r="L161" s="427">
        <v>629.26428858983297</v>
      </c>
      <c r="M161" s="428">
        <v>593.88083859983533</v>
      </c>
      <c r="N161" s="429">
        <v>22.354202197416328</v>
      </c>
      <c r="O161" s="429">
        <v>49.844300499999996</v>
      </c>
      <c r="P161" s="429">
        <v>1.8815533745703446</v>
      </c>
      <c r="Q161" s="425">
        <v>8.9844636517245853</v>
      </c>
      <c r="R161" s="310"/>
    </row>
    <row r="162" spans="1:18" x14ac:dyDescent="0.25">
      <c r="A162" s="430">
        <v>2012</v>
      </c>
      <c r="B162" s="431">
        <v>164920</v>
      </c>
      <c r="C162" s="432">
        <v>555.6606647946162</v>
      </c>
      <c r="D162" s="433">
        <v>37585.861666666664</v>
      </c>
      <c r="E162" s="434">
        <v>1559.181132816768</v>
      </c>
      <c r="F162" s="435">
        <v>25291.624030140058</v>
      </c>
      <c r="G162" s="435">
        <v>1059.7681767899487</v>
      </c>
      <c r="H162" s="435">
        <v>3162.1346833333337</v>
      </c>
      <c r="I162" s="435">
        <v>129.93812943544083</v>
      </c>
      <c r="J162" s="436">
        <v>7.1032178920389697</v>
      </c>
      <c r="K162" s="437">
        <v>13530.175166666666</v>
      </c>
      <c r="L162" s="438">
        <v>550.32541012033346</v>
      </c>
      <c r="M162" s="439">
        <v>368.48824082826559</v>
      </c>
      <c r="N162" s="440">
        <v>15.242170807488046</v>
      </c>
      <c r="O162" s="440">
        <v>26.402797833333334</v>
      </c>
      <c r="P162" s="440">
        <v>1.1067209550809891</v>
      </c>
      <c r="Q162" s="436">
        <v>9.0352330109819459</v>
      </c>
      <c r="R162" s="310"/>
    </row>
    <row r="163" spans="1:18" x14ac:dyDescent="0.25">
      <c r="A163" s="430">
        <v>2013</v>
      </c>
      <c r="B163" s="434">
        <v>153723</v>
      </c>
      <c r="C163" s="432">
        <v>565.09035513339052</v>
      </c>
      <c r="D163" s="433">
        <v>35851.869250000003</v>
      </c>
      <c r="E163" s="435">
        <v>1606.5472925580198</v>
      </c>
      <c r="F163" s="435">
        <v>20053.994218727643</v>
      </c>
      <c r="G163" s="435">
        <v>887.44316240435273</v>
      </c>
      <c r="H163" s="435">
        <v>2179.136545833333</v>
      </c>
      <c r="I163" s="435">
        <v>96.648824186306641</v>
      </c>
      <c r="J163" s="436">
        <v>7.00900544705648</v>
      </c>
      <c r="K163" s="437">
        <v>13752.295416666668</v>
      </c>
      <c r="L163" s="439">
        <v>616.28753414136872</v>
      </c>
      <c r="M163" s="439">
        <v>432.57082700479759</v>
      </c>
      <c r="N163" s="440">
        <v>19.186549369414085</v>
      </c>
      <c r="O163" s="440">
        <v>23.206307749999997</v>
      </c>
      <c r="P163" s="440">
        <v>1.0495902070078451</v>
      </c>
      <c r="Q163" s="436">
        <v>8.9644276090409996</v>
      </c>
      <c r="R163" s="310"/>
    </row>
    <row r="164" spans="1:18" ht="15.75" thickBot="1" x14ac:dyDescent="0.3">
      <c r="A164" s="441">
        <v>2014</v>
      </c>
      <c r="B164" s="442">
        <f>B23</f>
        <v>18933.833333333332</v>
      </c>
      <c r="C164" s="442">
        <f t="shared" ref="C164:Q164" si="18">C23</f>
        <v>729.8005657020899</v>
      </c>
      <c r="D164" s="442">
        <f t="shared" si="18"/>
        <v>92965.847249999992</v>
      </c>
      <c r="E164" s="442">
        <f t="shared" si="18"/>
        <v>3735.6139172885796</v>
      </c>
      <c r="F164" s="442">
        <f t="shared" si="18"/>
        <v>102462.73193633644</v>
      </c>
      <c r="G164" s="442">
        <f t="shared" si="18"/>
        <v>4086.4041899922195</v>
      </c>
      <c r="H164" s="442">
        <f t="shared" si="18"/>
        <v>2783.0096733333335</v>
      </c>
      <c r="I164" s="442">
        <f t="shared" si="18"/>
        <v>112.20044613580092</v>
      </c>
      <c r="J164" s="442">
        <f t="shared" si="18"/>
        <v>8.0247866682221556</v>
      </c>
      <c r="K164" s="442">
        <f t="shared" si="18"/>
        <v>10547.963333333335</v>
      </c>
      <c r="L164" s="442">
        <f t="shared" si="18"/>
        <v>581.03469504584734</v>
      </c>
      <c r="M164" s="442">
        <f t="shared" si="18"/>
        <v>627.79116792987134</v>
      </c>
      <c r="N164" s="442">
        <f t="shared" si="18"/>
        <v>25.330217786012625</v>
      </c>
      <c r="O164" s="442">
        <f t="shared" si="18"/>
        <v>25.860058333333338</v>
      </c>
      <c r="P164" s="442">
        <f t="shared" si="18"/>
        <v>1.1172678319168365</v>
      </c>
      <c r="Q164" s="442">
        <f t="shared" si="18"/>
        <v>9.023147678577276</v>
      </c>
      <c r="R164" s="310"/>
    </row>
    <row r="165" spans="1:18" ht="15.75" thickBot="1" x14ac:dyDescent="0.3">
      <c r="A165" s="443" t="s">
        <v>166</v>
      </c>
      <c r="B165" s="444">
        <f t="shared" ref="B165:Q165" si="19">SUM(B142:B164)</f>
        <v>3801285.166666667</v>
      </c>
      <c r="C165" s="337">
        <f t="shared" si="19"/>
        <v>14843.444017319358</v>
      </c>
      <c r="D165" s="336">
        <f t="shared" si="19"/>
        <v>6213597.9866310237</v>
      </c>
      <c r="E165" s="338">
        <f t="shared" si="19"/>
        <v>33976.296856740926</v>
      </c>
      <c r="F165" s="338">
        <f t="shared" si="19"/>
        <v>4475576.8266550349</v>
      </c>
      <c r="G165" s="338">
        <f t="shared" si="19"/>
        <v>25413.014496949861</v>
      </c>
      <c r="H165" s="338">
        <f t="shared" si="19"/>
        <v>580754.66452250001</v>
      </c>
      <c r="I165" s="338">
        <f t="shared" si="19"/>
        <v>2705.8346597284208</v>
      </c>
      <c r="J165" s="337">
        <f t="shared" si="19"/>
        <v>178.93994617980979</v>
      </c>
      <c r="K165" s="336">
        <f t="shared" si="19"/>
        <v>2272794.2673357544</v>
      </c>
      <c r="L165" s="338">
        <f t="shared" si="19"/>
        <v>12373.763327693063</v>
      </c>
      <c r="M165" s="338">
        <f t="shared" si="19"/>
        <v>96538.658067696102</v>
      </c>
      <c r="N165" s="338">
        <f t="shared" si="19"/>
        <v>468.52188190158927</v>
      </c>
      <c r="O165" s="338">
        <f t="shared" si="19"/>
        <v>27074.436767166666</v>
      </c>
      <c r="P165" s="338">
        <f t="shared" si="19"/>
        <v>110.65653512316433</v>
      </c>
      <c r="Q165" s="445">
        <f t="shared" si="19"/>
        <v>206.38306907430271</v>
      </c>
      <c r="R165" s="310"/>
    </row>
    <row r="166" spans="1:18" ht="15.75" x14ac:dyDescent="0.25">
      <c r="A166" s="310"/>
      <c r="B166" s="310"/>
      <c r="C166" s="310"/>
      <c r="D166" s="310"/>
      <c r="E166" s="340"/>
      <c r="F166" s="341"/>
      <c r="G166" s="341"/>
      <c r="H166" s="341"/>
      <c r="I166" s="341"/>
      <c r="J166" s="364"/>
      <c r="K166" s="446"/>
      <c r="L166" s="364"/>
      <c r="M166" s="364"/>
      <c r="N166" s="364"/>
      <c r="O166" s="308"/>
      <c r="P166" s="308"/>
      <c r="Q166" s="358"/>
      <c r="R166" s="310"/>
    </row>
    <row r="167" spans="1:18" ht="16.5" x14ac:dyDescent="0.3">
      <c r="A167" s="310"/>
      <c r="B167" s="310"/>
      <c r="C167" s="310"/>
      <c r="D167" s="310"/>
      <c r="E167" s="383"/>
      <c r="F167" s="1107" t="s">
        <v>175</v>
      </c>
      <c r="G167" s="1118"/>
      <c r="H167" s="1118"/>
      <c r="I167" s="1118"/>
      <c r="J167" s="1118"/>
      <c r="K167" s="1118"/>
      <c r="L167" s="1118"/>
      <c r="M167" s="1119"/>
      <c r="N167" s="384"/>
      <c r="O167" s="310"/>
      <c r="P167" s="310"/>
      <c r="Q167" s="310"/>
      <c r="R167" s="310"/>
    </row>
    <row r="168" spans="1:18" ht="15.75" thickBot="1" x14ac:dyDescent="0.3">
      <c r="A168" s="310"/>
      <c r="B168" s="310"/>
      <c r="C168" s="447"/>
      <c r="D168" s="310"/>
      <c r="E168" s="310"/>
      <c r="F168" s="310"/>
      <c r="G168" s="384"/>
      <c r="H168" s="384"/>
      <c r="I168" s="384"/>
      <c r="J168" s="384"/>
      <c r="K168" s="384"/>
      <c r="L168" s="384"/>
      <c r="M168" s="384"/>
      <c r="N168" s="384"/>
      <c r="O168" s="384"/>
      <c r="P168" s="310"/>
      <c r="Q168" s="310"/>
      <c r="R168" s="310"/>
    </row>
    <row r="169" spans="1:18" x14ac:dyDescent="0.25">
      <c r="A169" s="310"/>
      <c r="B169" s="310"/>
      <c r="C169" s="310"/>
      <c r="D169" s="1110" t="s">
        <v>180</v>
      </c>
      <c r="E169" s="448" t="s">
        <v>70</v>
      </c>
      <c r="F169" s="387" t="s">
        <v>71</v>
      </c>
      <c r="G169" s="387" t="s">
        <v>149</v>
      </c>
      <c r="H169" s="325" t="s">
        <v>72</v>
      </c>
      <c r="I169" s="325" t="s">
        <v>73</v>
      </c>
      <c r="J169" s="325" t="s">
        <v>75</v>
      </c>
      <c r="K169" s="370" t="s">
        <v>74</v>
      </c>
      <c r="L169" s="325" t="s">
        <v>169</v>
      </c>
      <c r="M169" s="325" t="s">
        <v>76</v>
      </c>
      <c r="N169" s="371" t="s">
        <v>127</v>
      </c>
      <c r="O169" s="310"/>
      <c r="P169" s="310"/>
      <c r="Q169" s="310"/>
      <c r="R169" s="310"/>
    </row>
    <row r="170" spans="1:18" ht="15.75" thickBot="1" x14ac:dyDescent="0.3">
      <c r="A170" s="310"/>
      <c r="B170" s="310"/>
      <c r="C170" s="310"/>
      <c r="D170" s="1111"/>
      <c r="E170" s="449" t="s">
        <v>89</v>
      </c>
      <c r="F170" s="450" t="s">
        <v>89</v>
      </c>
      <c r="G170" s="450" t="s">
        <v>89</v>
      </c>
      <c r="H170" s="450" t="s">
        <v>89</v>
      </c>
      <c r="I170" s="450" t="s">
        <v>89</v>
      </c>
      <c r="J170" s="450" t="s">
        <v>89</v>
      </c>
      <c r="K170" s="450" t="s">
        <v>89</v>
      </c>
      <c r="L170" s="450" t="s">
        <v>89</v>
      </c>
      <c r="M170" s="450" t="s">
        <v>89</v>
      </c>
      <c r="N170" s="451" t="s">
        <v>89</v>
      </c>
      <c r="O170" s="310"/>
      <c r="P170" s="310"/>
      <c r="Q170" s="310"/>
      <c r="R170" s="310"/>
    </row>
    <row r="171" spans="1:18" x14ac:dyDescent="0.25">
      <c r="A171" s="310"/>
      <c r="B171" s="310"/>
      <c r="C171" s="310"/>
      <c r="D171" s="350">
        <v>1992</v>
      </c>
      <c r="E171" s="624">
        <v>59.837196856603668</v>
      </c>
      <c r="F171" s="625">
        <v>98.708472654034921</v>
      </c>
      <c r="G171" s="625">
        <v>92.212126831077327</v>
      </c>
      <c r="H171" s="625">
        <v>97.83220905101841</v>
      </c>
      <c r="I171" s="625">
        <v>98.788483466362592</v>
      </c>
      <c r="J171" s="625">
        <v>96.097560975609753</v>
      </c>
      <c r="K171" s="625">
        <v>97.467861316712117</v>
      </c>
      <c r="L171" s="625">
        <v>98.898678414096921</v>
      </c>
      <c r="M171" s="452" t="s">
        <v>12</v>
      </c>
      <c r="N171" s="453" t="s">
        <v>12</v>
      </c>
      <c r="O171" s="310"/>
      <c r="P171" s="310"/>
      <c r="Q171" s="310"/>
      <c r="R171" s="310"/>
    </row>
    <row r="172" spans="1:18" x14ac:dyDescent="0.25">
      <c r="A172" s="310"/>
      <c r="B172" s="310"/>
      <c r="C172" s="310"/>
      <c r="D172" s="353">
        <v>1993</v>
      </c>
      <c r="E172" s="454">
        <v>54.463625956682705</v>
      </c>
      <c r="F172" s="455">
        <v>98.129475376296952</v>
      </c>
      <c r="G172" s="455">
        <v>86.853369763205819</v>
      </c>
      <c r="H172" s="455">
        <v>97.975632614807878</v>
      </c>
      <c r="I172" s="455">
        <v>99.017645988721128</v>
      </c>
      <c r="J172" s="455">
        <v>95.27272727272728</v>
      </c>
      <c r="K172" s="455">
        <v>97.545626179987408</v>
      </c>
      <c r="L172" s="455">
        <v>98.317399617590823</v>
      </c>
      <c r="M172" s="456" t="s">
        <v>12</v>
      </c>
      <c r="N172" s="457" t="s">
        <v>12</v>
      </c>
      <c r="O172" s="310"/>
      <c r="P172" s="310"/>
      <c r="Q172" s="310"/>
      <c r="R172" s="310"/>
    </row>
    <row r="173" spans="1:18" x14ac:dyDescent="0.25">
      <c r="A173" s="310"/>
      <c r="B173" s="310"/>
      <c r="C173" s="310"/>
      <c r="D173" s="353">
        <v>1994</v>
      </c>
      <c r="E173" s="454">
        <v>50.897561409754367</v>
      </c>
      <c r="F173" s="455">
        <v>97.812159613965633</v>
      </c>
      <c r="G173" s="455">
        <v>86.503094803402064</v>
      </c>
      <c r="H173" s="455">
        <v>96.55704503809433</v>
      </c>
      <c r="I173" s="455">
        <v>97.821397756686807</v>
      </c>
      <c r="J173" s="455">
        <v>95.411392405063282</v>
      </c>
      <c r="K173" s="455">
        <v>98.151125401929264</v>
      </c>
      <c r="L173" s="455">
        <v>97.920338385618606</v>
      </c>
      <c r="M173" s="456" t="s">
        <v>12</v>
      </c>
      <c r="N173" s="457" t="s">
        <v>12</v>
      </c>
      <c r="O173" s="310"/>
      <c r="P173" s="310"/>
      <c r="Q173" s="310"/>
      <c r="R173" s="310"/>
    </row>
    <row r="174" spans="1:18" x14ac:dyDescent="0.25">
      <c r="A174" s="310"/>
      <c r="B174" s="310"/>
      <c r="C174" s="310"/>
      <c r="D174" s="353">
        <v>1995</v>
      </c>
      <c r="E174" s="454">
        <v>65.91909811427864</v>
      </c>
      <c r="F174" s="455">
        <v>98.391744341964227</v>
      </c>
      <c r="G174" s="455">
        <v>94.459859415464294</v>
      </c>
      <c r="H174" s="455">
        <v>99.016418249224486</v>
      </c>
      <c r="I174" s="455">
        <v>98.738267425757812</v>
      </c>
      <c r="J174" s="455">
        <v>95.305466237942127</v>
      </c>
      <c r="K174" s="455">
        <v>98.742554599602911</v>
      </c>
      <c r="L174" s="455">
        <v>99.075907590759073</v>
      </c>
      <c r="M174" s="456" t="s">
        <v>12</v>
      </c>
      <c r="N174" s="457" t="s">
        <v>12</v>
      </c>
      <c r="O174" s="310"/>
      <c r="P174" s="310"/>
      <c r="Q174" s="310"/>
      <c r="R174" s="310"/>
    </row>
    <row r="175" spans="1:18" x14ac:dyDescent="0.25">
      <c r="A175" s="310"/>
      <c r="B175" s="310"/>
      <c r="C175" s="310"/>
      <c r="D175" s="353">
        <v>1996</v>
      </c>
      <c r="E175" s="454">
        <v>50.895704759143435</v>
      </c>
      <c r="F175" s="455">
        <v>97.433952724055118</v>
      </c>
      <c r="G175" s="455">
        <v>87.456755493221124</v>
      </c>
      <c r="H175" s="455">
        <v>98.15208721084818</v>
      </c>
      <c r="I175" s="455">
        <v>98.185576481396424</v>
      </c>
      <c r="J175" s="455">
        <v>94.0625</v>
      </c>
      <c r="K175" s="455">
        <v>98.249027237354085</v>
      </c>
      <c r="L175" s="455">
        <v>98.731068358575527</v>
      </c>
      <c r="M175" s="456" t="s">
        <v>12</v>
      </c>
      <c r="N175" s="457" t="s">
        <v>12</v>
      </c>
      <c r="O175" s="310"/>
      <c r="P175" s="310"/>
      <c r="Q175" s="310"/>
      <c r="R175" s="310"/>
    </row>
    <row r="176" spans="1:18" x14ac:dyDescent="0.25">
      <c r="A176" s="310"/>
      <c r="B176" s="310"/>
      <c r="C176" s="310"/>
      <c r="D176" s="353">
        <v>1997</v>
      </c>
      <c r="E176" s="454">
        <v>57.91894012664465</v>
      </c>
      <c r="F176" s="455">
        <v>98.016905902747595</v>
      </c>
      <c r="G176" s="455">
        <v>90.152117949918093</v>
      </c>
      <c r="H176" s="455">
        <v>96.553421959625794</v>
      </c>
      <c r="I176" s="455">
        <v>96.356211716664049</v>
      </c>
      <c r="J176" s="455">
        <v>92.371265098537819</v>
      </c>
      <c r="K176" s="455">
        <v>96.561604584527217</v>
      </c>
      <c r="L176" s="455">
        <v>97.175141242937855</v>
      </c>
      <c r="M176" s="456" t="s">
        <v>12</v>
      </c>
      <c r="N176" s="457" t="s">
        <v>12</v>
      </c>
      <c r="O176" s="310"/>
      <c r="P176" s="310"/>
      <c r="Q176" s="310"/>
      <c r="R176" s="310"/>
    </row>
    <row r="177" spans="1:18" x14ac:dyDescent="0.25">
      <c r="A177" s="310"/>
      <c r="B177" s="310"/>
      <c r="C177" s="310"/>
      <c r="D177" s="353">
        <v>1998</v>
      </c>
      <c r="E177" s="454">
        <v>65.191246829982489</v>
      </c>
      <c r="F177" s="455">
        <v>97.597817083272432</v>
      </c>
      <c r="G177" s="455">
        <v>95.077413479052822</v>
      </c>
      <c r="H177" s="455">
        <v>97.17687794809035</v>
      </c>
      <c r="I177" s="455">
        <v>98.222788581190756</v>
      </c>
      <c r="J177" s="455">
        <v>93.270176351671026</v>
      </c>
      <c r="K177" s="455">
        <v>94.807929548982699</v>
      </c>
      <c r="L177" s="455">
        <v>94.651921461278505</v>
      </c>
      <c r="M177" s="455">
        <v>88.336623293472215</v>
      </c>
      <c r="N177" s="458">
        <v>77.177764962592519</v>
      </c>
      <c r="O177" s="310"/>
      <c r="P177" s="310"/>
      <c r="Q177" s="310"/>
      <c r="R177" s="310"/>
    </row>
    <row r="178" spans="1:18" x14ac:dyDescent="0.25">
      <c r="A178" s="310"/>
      <c r="B178" s="310"/>
      <c r="C178" s="310"/>
      <c r="D178" s="353">
        <v>1999</v>
      </c>
      <c r="E178" s="454">
        <v>73.082927419598832</v>
      </c>
      <c r="F178" s="455">
        <v>97.245051995974507</v>
      </c>
      <c r="G178" s="455">
        <v>95.69224174882126</v>
      </c>
      <c r="H178" s="455">
        <v>98.132461676010664</v>
      </c>
      <c r="I178" s="455">
        <v>98.256994428406529</v>
      </c>
      <c r="J178" s="455">
        <v>94.881007571464977</v>
      </c>
      <c r="K178" s="455">
        <v>98.228645801369325</v>
      </c>
      <c r="L178" s="455">
        <v>97.783069121123305</v>
      </c>
      <c r="M178" s="455">
        <v>87.578687525953598</v>
      </c>
      <c r="N178" s="458">
        <v>82.335968326185409</v>
      </c>
      <c r="O178" s="310"/>
      <c r="P178" s="310"/>
      <c r="Q178" s="310"/>
      <c r="R178" s="310"/>
    </row>
    <row r="179" spans="1:18" x14ac:dyDescent="0.25">
      <c r="A179" s="310"/>
      <c r="B179" s="310"/>
      <c r="C179" s="310"/>
      <c r="D179" s="353">
        <v>2000</v>
      </c>
      <c r="E179" s="454">
        <v>65.438535975410701</v>
      </c>
      <c r="F179" s="455">
        <v>98.063257885702683</v>
      </c>
      <c r="G179" s="455">
        <v>98.495776478232628</v>
      </c>
      <c r="H179" s="455">
        <v>95.763897373160006</v>
      </c>
      <c r="I179" s="455">
        <v>97.602729648569934</v>
      </c>
      <c r="J179" s="455">
        <v>93.474801097154185</v>
      </c>
      <c r="K179" s="455">
        <v>97.715069888106058</v>
      </c>
      <c r="L179" s="455">
        <v>93.570175677609797</v>
      </c>
      <c r="M179" s="455">
        <v>83.348879099549364</v>
      </c>
      <c r="N179" s="458">
        <v>78.307290745791676</v>
      </c>
      <c r="O179" s="310"/>
      <c r="P179" s="310"/>
      <c r="Q179" s="310"/>
      <c r="R179" s="310"/>
    </row>
    <row r="180" spans="1:18" x14ac:dyDescent="0.25">
      <c r="A180" s="310"/>
      <c r="B180" s="310"/>
      <c r="C180" s="310"/>
      <c r="D180" s="353">
        <v>2001</v>
      </c>
      <c r="E180" s="454">
        <v>72.733917530553086</v>
      </c>
      <c r="F180" s="455">
        <v>98.430777475695422</v>
      </c>
      <c r="G180" s="455">
        <v>97.918087282645757</v>
      </c>
      <c r="H180" s="455">
        <v>95.956126744959008</v>
      </c>
      <c r="I180" s="455">
        <v>97.494422515874376</v>
      </c>
      <c r="J180" s="455">
        <v>91.737622201198363</v>
      </c>
      <c r="K180" s="455">
        <v>95.787878787878782</v>
      </c>
      <c r="L180" s="455">
        <v>97.023809523809518</v>
      </c>
      <c r="M180" s="455">
        <v>77.723311546840961</v>
      </c>
      <c r="N180" s="458">
        <v>89.662921348314612</v>
      </c>
      <c r="O180" s="310"/>
      <c r="P180" s="310"/>
      <c r="Q180" s="310"/>
      <c r="R180" s="310"/>
    </row>
    <row r="181" spans="1:18" x14ac:dyDescent="0.25">
      <c r="A181" s="310"/>
      <c r="B181" s="310"/>
      <c r="C181" s="310"/>
      <c r="D181" s="353">
        <v>2002</v>
      </c>
      <c r="E181" s="454">
        <v>71.181736891436202</v>
      </c>
      <c r="F181" s="455">
        <v>98.130671582037763</v>
      </c>
      <c r="G181" s="455">
        <v>96.767490973499562</v>
      </c>
      <c r="H181" s="455">
        <v>96.814087508241329</v>
      </c>
      <c r="I181" s="455">
        <v>94.81843800930065</v>
      </c>
      <c r="J181" s="455">
        <v>93.471981609728743</v>
      </c>
      <c r="K181" s="455">
        <v>95.848120910991653</v>
      </c>
      <c r="L181" s="455">
        <v>97.61342541541444</v>
      </c>
      <c r="M181" s="455">
        <v>87.968161867719402</v>
      </c>
      <c r="N181" s="458">
        <v>78.754598566223734</v>
      </c>
      <c r="O181" s="310"/>
      <c r="P181" s="310"/>
      <c r="Q181" s="310"/>
      <c r="R181" s="310"/>
    </row>
    <row r="182" spans="1:18" x14ac:dyDescent="0.25">
      <c r="A182" s="310"/>
      <c r="B182" s="310"/>
      <c r="C182" s="310"/>
      <c r="D182" s="353">
        <v>2003</v>
      </c>
      <c r="E182" s="454">
        <v>88.926557917250463</v>
      </c>
      <c r="F182" s="455">
        <v>97.214851563692378</v>
      </c>
      <c r="G182" s="455">
        <v>94.974609263688663</v>
      </c>
      <c r="H182" s="455">
        <v>97.382570874377421</v>
      </c>
      <c r="I182" s="455">
        <v>97.395507232789186</v>
      </c>
      <c r="J182" s="455">
        <v>93.570424861911818</v>
      </c>
      <c r="K182" s="455">
        <v>96.795125691548037</v>
      </c>
      <c r="L182" s="455">
        <v>97.628488416488835</v>
      </c>
      <c r="M182" s="455">
        <v>85.080901020782292</v>
      </c>
      <c r="N182" s="458">
        <v>86.797963166128085</v>
      </c>
      <c r="O182" s="310"/>
      <c r="P182" s="310"/>
      <c r="Q182" s="310"/>
      <c r="R182" s="310"/>
    </row>
    <row r="183" spans="1:18" x14ac:dyDescent="0.25">
      <c r="A183" s="310"/>
      <c r="B183" s="310"/>
      <c r="C183" s="310"/>
      <c r="D183" s="353">
        <v>2004</v>
      </c>
      <c r="E183" s="454">
        <v>59.892737098512214</v>
      </c>
      <c r="F183" s="455">
        <v>97.025923059528367</v>
      </c>
      <c r="G183" s="455">
        <v>95.525481344601005</v>
      </c>
      <c r="H183" s="455">
        <v>93.794189988140104</v>
      </c>
      <c r="I183" s="455">
        <v>98.19983588266706</v>
      </c>
      <c r="J183" s="455">
        <v>89.381390519301462</v>
      </c>
      <c r="K183" s="455">
        <v>95.797086924467749</v>
      </c>
      <c r="L183" s="455">
        <v>94.488801849345364</v>
      </c>
      <c r="M183" s="455">
        <v>90.388557460720122</v>
      </c>
      <c r="N183" s="457"/>
      <c r="O183" s="310"/>
      <c r="P183" s="310"/>
      <c r="Q183" s="310"/>
      <c r="R183" s="310"/>
    </row>
    <row r="184" spans="1:18" x14ac:dyDescent="0.25">
      <c r="A184" s="310"/>
      <c r="B184" s="310"/>
      <c r="C184" s="310"/>
      <c r="D184" s="353">
        <v>2005</v>
      </c>
      <c r="E184" s="454">
        <v>59.6</v>
      </c>
      <c r="F184" s="455">
        <v>97.9</v>
      </c>
      <c r="G184" s="455">
        <v>98.2</v>
      </c>
      <c r="H184" s="455">
        <v>96.7</v>
      </c>
      <c r="I184" s="455">
        <v>98.9</v>
      </c>
      <c r="J184" s="455">
        <v>92.3</v>
      </c>
      <c r="K184" s="455">
        <v>98.6</v>
      </c>
      <c r="L184" s="455">
        <v>87.9</v>
      </c>
      <c r="M184" s="455">
        <v>92.2</v>
      </c>
      <c r="N184" s="457"/>
      <c r="O184" s="310"/>
      <c r="P184" s="310"/>
      <c r="Q184" s="310"/>
      <c r="R184" s="310"/>
    </row>
    <row r="185" spans="1:18" x14ac:dyDescent="0.25">
      <c r="A185" s="310"/>
      <c r="B185" s="310"/>
      <c r="C185" s="310"/>
      <c r="D185" s="353">
        <v>2006</v>
      </c>
      <c r="E185" s="459">
        <v>55.7</v>
      </c>
      <c r="F185" s="455">
        <v>97.2</v>
      </c>
      <c r="G185" s="455">
        <v>97.8</v>
      </c>
      <c r="H185" s="455">
        <v>93.9</v>
      </c>
      <c r="I185" s="455">
        <v>98.8</v>
      </c>
      <c r="J185" s="455">
        <v>91.6</v>
      </c>
      <c r="K185" s="455">
        <v>97.7</v>
      </c>
      <c r="L185" s="455">
        <v>71.400000000000006</v>
      </c>
      <c r="M185" s="455">
        <v>86.6</v>
      </c>
      <c r="N185" s="457"/>
      <c r="O185" s="310"/>
      <c r="P185" s="310"/>
      <c r="Q185" s="310"/>
      <c r="R185" s="310"/>
    </row>
    <row r="186" spans="1:18" x14ac:dyDescent="0.25">
      <c r="A186" s="310"/>
      <c r="B186" s="310"/>
      <c r="C186" s="310"/>
      <c r="D186" s="353">
        <v>2007</v>
      </c>
      <c r="E186" s="459">
        <v>55.888352618187888</v>
      </c>
      <c r="F186" s="455">
        <v>96.420766653771679</v>
      </c>
      <c r="G186" s="455">
        <v>98.702083163653128</v>
      </c>
      <c r="H186" s="455">
        <v>96.126369693980095</v>
      </c>
      <c r="I186" s="455">
        <v>98.791738561196695</v>
      </c>
      <c r="J186" s="455">
        <v>90.134604245415872</v>
      </c>
      <c r="K186" s="455">
        <v>97.825727163385523</v>
      </c>
      <c r="L186" s="455">
        <v>72.273921242428003</v>
      </c>
      <c r="M186" s="455">
        <v>88.242220399279574</v>
      </c>
      <c r="N186" s="457"/>
      <c r="O186" s="310"/>
      <c r="P186" s="310"/>
      <c r="Q186" s="310"/>
      <c r="R186" s="310"/>
    </row>
    <row r="187" spans="1:18" x14ac:dyDescent="0.25">
      <c r="A187" s="310"/>
      <c r="B187" s="310"/>
      <c r="C187" s="310"/>
      <c r="D187" s="353">
        <v>2008</v>
      </c>
      <c r="E187" s="459">
        <v>58.535483759398673</v>
      </c>
      <c r="F187" s="455">
        <v>97.288153202433222</v>
      </c>
      <c r="G187" s="455">
        <v>97.239739255245112</v>
      </c>
      <c r="H187" s="455">
        <v>98.825165213871998</v>
      </c>
      <c r="I187" s="455">
        <v>99.135962299201481</v>
      </c>
      <c r="J187" s="455">
        <v>89.777741952766277</v>
      </c>
      <c r="K187" s="455">
        <v>97.641202084973472</v>
      </c>
      <c r="L187" s="455">
        <v>94.412906361305289</v>
      </c>
      <c r="M187" s="455">
        <v>95.379556252232007</v>
      </c>
      <c r="N187" s="457"/>
      <c r="O187" s="310"/>
      <c r="P187" s="310"/>
      <c r="Q187" s="310"/>
      <c r="R187" s="310"/>
    </row>
    <row r="188" spans="1:18" x14ac:dyDescent="0.25">
      <c r="A188" s="310"/>
      <c r="B188" s="310"/>
      <c r="C188" s="310"/>
      <c r="D188" s="353">
        <v>2009</v>
      </c>
      <c r="E188" s="459">
        <v>53.313986016270562</v>
      </c>
      <c r="F188" s="455">
        <v>97.96556075659467</v>
      </c>
      <c r="G188" s="455">
        <v>98.524438841825827</v>
      </c>
      <c r="H188" s="455">
        <v>99.745415267903738</v>
      </c>
      <c r="I188" s="455">
        <v>99.809905089315478</v>
      </c>
      <c r="J188" s="455">
        <v>95.189928300671127</v>
      </c>
      <c r="K188" s="455">
        <v>98.464950709384908</v>
      </c>
      <c r="L188" s="455">
        <v>96.202511035276828</v>
      </c>
      <c r="M188" s="455">
        <v>98.545445832213701</v>
      </c>
      <c r="N188" s="458">
        <v>65.288169338060754</v>
      </c>
      <c r="O188" s="310"/>
      <c r="P188" s="310"/>
      <c r="Q188" s="310"/>
      <c r="R188" s="310"/>
    </row>
    <row r="189" spans="1:18" x14ac:dyDescent="0.25">
      <c r="A189" s="310"/>
      <c r="B189" s="310"/>
      <c r="C189" s="310"/>
      <c r="D189" s="430">
        <v>2010</v>
      </c>
      <c r="E189" s="460">
        <v>54.765814796701804</v>
      </c>
      <c r="F189" s="461">
        <v>97.934161769024058</v>
      </c>
      <c r="G189" s="461">
        <v>99.127679877630598</v>
      </c>
      <c r="H189" s="461">
        <v>99.766980278440727</v>
      </c>
      <c r="I189" s="461">
        <v>99.789172015984079</v>
      </c>
      <c r="J189" s="461">
        <v>95.312479174164281</v>
      </c>
      <c r="K189" s="461">
        <v>99.34858915467008</v>
      </c>
      <c r="L189" s="461">
        <v>84.685008277410844</v>
      </c>
      <c r="M189" s="461">
        <v>99.313823827232213</v>
      </c>
      <c r="N189" s="462">
        <v>97.089256975121032</v>
      </c>
      <c r="O189" s="310"/>
      <c r="P189" s="310"/>
      <c r="Q189" s="310"/>
      <c r="R189" s="310"/>
    </row>
    <row r="190" spans="1:18" x14ac:dyDescent="0.25">
      <c r="A190" s="310"/>
      <c r="B190" s="310"/>
      <c r="C190" s="310"/>
      <c r="D190" s="353">
        <v>2011</v>
      </c>
      <c r="E190" s="459">
        <v>63.774671008478322</v>
      </c>
      <c r="F190" s="455">
        <v>98.74788241306247</v>
      </c>
      <c r="G190" s="455">
        <v>98.686799922742836</v>
      </c>
      <c r="H190" s="455">
        <v>99.843417334268409</v>
      </c>
      <c r="I190" s="455">
        <v>99.811326548139334</v>
      </c>
      <c r="J190" s="455">
        <v>96.079576675580185</v>
      </c>
      <c r="K190" s="455">
        <v>99.366522262834479</v>
      </c>
      <c r="L190" s="455">
        <v>99.238790553254333</v>
      </c>
      <c r="M190" s="455">
        <v>99.538286272891654</v>
      </c>
      <c r="N190" s="458">
        <v>99.495023700663438</v>
      </c>
      <c r="O190" s="310"/>
      <c r="P190" s="310"/>
      <c r="Q190" s="310"/>
      <c r="R190" s="310"/>
    </row>
    <row r="191" spans="1:18" x14ac:dyDescent="0.25">
      <c r="A191" s="310"/>
      <c r="B191" s="310"/>
      <c r="C191" s="310"/>
      <c r="D191" s="430">
        <v>2012</v>
      </c>
      <c r="E191" s="463">
        <v>64.704202832025501</v>
      </c>
      <c r="F191" s="464">
        <v>98.56174480973219</v>
      </c>
      <c r="G191" s="464">
        <v>99.148270827131725</v>
      </c>
      <c r="H191" s="464">
        <v>99.755481130113552</v>
      </c>
      <c r="I191" s="464">
        <v>99.867571780128401</v>
      </c>
      <c r="J191" s="464">
        <v>94.272923146355126</v>
      </c>
      <c r="K191" s="464">
        <v>99.150477936574248</v>
      </c>
      <c r="L191" s="464">
        <v>99.956765096412582</v>
      </c>
      <c r="M191" s="464">
        <v>99.375217444985225</v>
      </c>
      <c r="N191" s="465">
        <v>100</v>
      </c>
      <c r="O191" s="310"/>
      <c r="P191" s="310"/>
      <c r="Q191" s="310"/>
      <c r="R191" s="310"/>
    </row>
    <row r="192" spans="1:18" x14ac:dyDescent="0.25">
      <c r="A192" s="310"/>
      <c r="B192" s="310"/>
      <c r="C192" s="310"/>
      <c r="D192" s="430">
        <v>2013</v>
      </c>
      <c r="E192" s="463">
        <v>61.639004528768851</v>
      </c>
      <c r="F192" s="464">
        <v>97.837996822530926</v>
      </c>
      <c r="G192" s="464">
        <v>98.914016579255446</v>
      </c>
      <c r="H192" s="464">
        <v>99.583387474456302</v>
      </c>
      <c r="I192" s="464">
        <v>99.864738121934707</v>
      </c>
      <c r="J192" s="464">
        <v>83.942737980969156</v>
      </c>
      <c r="K192" s="464">
        <v>97.50996936826472</v>
      </c>
      <c r="L192" s="464">
        <v>99.68204742579924</v>
      </c>
      <c r="M192" s="464">
        <v>98.909750871829544</v>
      </c>
      <c r="N192" s="465">
        <v>100</v>
      </c>
      <c r="O192" s="310"/>
      <c r="P192" s="310"/>
      <c r="Q192" s="310"/>
      <c r="R192" s="310"/>
    </row>
    <row r="193" spans="1:18" ht="15.75" thickBot="1" x14ac:dyDescent="0.3">
      <c r="A193" s="310"/>
      <c r="B193" s="310"/>
      <c r="C193" s="310"/>
      <c r="D193" s="441">
        <v>2014</v>
      </c>
      <c r="E193" s="466">
        <f t="shared" ref="E193:N193" si="20">F130</f>
        <v>84.446072107270126</v>
      </c>
      <c r="F193" s="466">
        <f t="shared" si="20"/>
        <v>99.380134303697915</v>
      </c>
      <c r="G193" s="466">
        <f t="shared" si="20"/>
        <v>99.004221578081285</v>
      </c>
      <c r="H193" s="466" t="e">
        <f t="shared" si="20"/>
        <v>#DIV/0!</v>
      </c>
      <c r="I193" s="466" t="e">
        <f t="shared" si="20"/>
        <v>#DIV/0!</v>
      </c>
      <c r="J193" s="466" t="e">
        <f t="shared" si="20"/>
        <v>#DIV/0!</v>
      </c>
      <c r="K193" s="466" t="e">
        <f t="shared" si="20"/>
        <v>#DIV/0!</v>
      </c>
      <c r="L193" s="466" t="e">
        <f t="shared" si="20"/>
        <v>#DIV/0!</v>
      </c>
      <c r="M193" s="466">
        <f t="shared" si="20"/>
        <v>97.725689606559627</v>
      </c>
      <c r="N193" s="466" t="e">
        <f t="shared" si="20"/>
        <v>#DIV/0!</v>
      </c>
      <c r="O193" s="310"/>
      <c r="P193" s="310"/>
      <c r="Q193" s="310"/>
      <c r="R193" s="310"/>
    </row>
    <row r="194" spans="1:18" ht="15.75" thickBot="1" x14ac:dyDescent="0.3">
      <c r="A194" s="310"/>
      <c r="B194" s="310"/>
      <c r="C194" s="310"/>
      <c r="D194" s="467" t="s">
        <v>177</v>
      </c>
      <c r="E194" s="393">
        <f t="shared" ref="E194:N194" si="21">IF(D165&gt;0,AVERAGE(E171:E193))</f>
        <v>62.989016284910988</v>
      </c>
      <c r="F194" s="393">
        <f t="shared" si="21"/>
        <v>97.888585303904989</v>
      </c>
      <c r="G194" s="393">
        <f t="shared" si="21"/>
        <v>95.540681516191142</v>
      </c>
      <c r="H194" s="393" t="e">
        <f t="shared" si="21"/>
        <v>#DIV/0!</v>
      </c>
      <c r="I194" s="393" t="e">
        <f t="shared" si="21"/>
        <v>#DIV/0!</v>
      </c>
      <c r="J194" s="393" t="e">
        <f t="shared" si="21"/>
        <v>#DIV/0!</v>
      </c>
      <c r="K194" s="393" t="e">
        <f t="shared" si="21"/>
        <v>#DIV/0!</v>
      </c>
      <c r="L194" s="393" t="e">
        <f t="shared" si="21"/>
        <v>#DIV/0!</v>
      </c>
      <c r="M194" s="393">
        <f t="shared" si="21"/>
        <v>91.544418371897734</v>
      </c>
      <c r="N194" s="468" t="e">
        <f t="shared" si="21"/>
        <v>#DIV/0!</v>
      </c>
      <c r="O194" s="310"/>
      <c r="P194" s="310"/>
      <c r="Q194" s="310"/>
      <c r="R194" s="310"/>
    </row>
    <row r="195" spans="1:18" x14ac:dyDescent="0.25">
      <c r="A195" s="310"/>
      <c r="B195" s="310"/>
      <c r="C195" s="310"/>
      <c r="D195" s="469"/>
      <c r="E195" s="470"/>
      <c r="F195" s="470"/>
      <c r="G195" s="470"/>
      <c r="H195" s="470"/>
      <c r="I195" s="470"/>
      <c r="J195" s="470"/>
      <c r="K195" s="470"/>
      <c r="L195" s="470"/>
      <c r="M195" s="470"/>
      <c r="N195" s="470"/>
      <c r="O195" s="310"/>
      <c r="P195" s="310"/>
      <c r="Q195" s="310"/>
      <c r="R195" s="310"/>
    </row>
    <row r="196" spans="1:18" ht="36.75" customHeight="1" thickBot="1" x14ac:dyDescent="0.35">
      <c r="A196" s="310"/>
      <c r="B196" s="310"/>
      <c r="C196" s="310"/>
      <c r="D196" s="310"/>
      <c r="E196" s="340"/>
      <c r="F196" s="308"/>
      <c r="G196" s="308"/>
      <c r="H196" s="308"/>
      <c r="I196" s="310"/>
      <c r="J196" s="310"/>
      <c r="K196" s="310"/>
      <c r="L196" s="310"/>
      <c r="M196" s="317"/>
      <c r="N196" s="317"/>
      <c r="O196" s="359"/>
      <c r="P196" s="310"/>
      <c r="Q196" s="310"/>
      <c r="R196" s="310"/>
    </row>
    <row r="197" spans="1:18" ht="16.5" thickBot="1" x14ac:dyDescent="0.3">
      <c r="A197" s="315" t="s">
        <v>144</v>
      </c>
      <c r="B197" s="315"/>
      <c r="C197" s="367"/>
      <c r="D197" s="308"/>
      <c r="E197" s="1099" t="s">
        <v>178</v>
      </c>
      <c r="F197" s="1100"/>
      <c r="G197" s="1100"/>
      <c r="H197" s="1100"/>
      <c r="I197" s="1100"/>
      <c r="J197" s="1100"/>
      <c r="K197" s="1100"/>
      <c r="L197" s="1100"/>
      <c r="M197" s="1101"/>
      <c r="N197" s="308"/>
      <c r="O197" s="308"/>
      <c r="P197" s="312" t="str">
        <f>$P$1</f>
        <v>Année</v>
      </c>
      <c r="Q197" s="313">
        <f>$Q$1</f>
        <v>43101</v>
      </c>
      <c r="R197" s="310"/>
    </row>
    <row r="198" spans="1:18" ht="15.75" x14ac:dyDescent="0.25">
      <c r="A198" s="1085" t="s">
        <v>145</v>
      </c>
      <c r="B198" s="1085"/>
      <c r="C198" s="367"/>
      <c r="D198" s="310"/>
      <c r="E198" s="310"/>
      <c r="F198" s="310"/>
      <c r="G198" s="310"/>
      <c r="H198" s="310"/>
      <c r="I198" s="310"/>
      <c r="J198" s="310"/>
      <c r="K198" s="310"/>
      <c r="L198" s="310"/>
      <c r="M198" s="310"/>
      <c r="N198" s="308"/>
      <c r="O198" s="308"/>
      <c r="P198" s="310"/>
      <c r="Q198" s="310"/>
      <c r="R198" s="310"/>
    </row>
    <row r="199" spans="1:18" ht="16.5" x14ac:dyDescent="0.3">
      <c r="A199" s="310"/>
      <c r="B199" s="310"/>
      <c r="C199" s="342"/>
      <c r="D199" s="342"/>
      <c r="E199" s="1096" t="s">
        <v>181</v>
      </c>
      <c r="F199" s="1116"/>
      <c r="G199" s="1116"/>
      <c r="H199" s="1116"/>
      <c r="I199" s="1116"/>
      <c r="J199" s="1116"/>
      <c r="K199" s="1116"/>
      <c r="L199" s="1116"/>
      <c r="M199" s="1117"/>
      <c r="N199" s="308"/>
      <c r="O199" s="308"/>
      <c r="P199" s="310"/>
      <c r="Q199" s="310"/>
      <c r="R199" s="310"/>
    </row>
    <row r="200" spans="1:18" ht="15.75" thickBot="1" x14ac:dyDescent="0.3">
      <c r="A200" s="310"/>
      <c r="B200" s="310"/>
      <c r="C200" s="310"/>
      <c r="D200" s="310"/>
      <c r="E200" s="310"/>
      <c r="F200" s="310"/>
      <c r="G200" s="310"/>
      <c r="H200" s="310"/>
      <c r="I200" s="310"/>
      <c r="J200" s="310"/>
      <c r="K200" s="310"/>
      <c r="L200" s="310"/>
      <c r="M200" s="310"/>
      <c r="N200" s="310"/>
      <c r="O200" s="310"/>
      <c r="P200" s="310"/>
      <c r="Q200" s="310"/>
      <c r="R200" s="310"/>
    </row>
    <row r="201" spans="1:18" ht="16.5" thickBot="1" x14ac:dyDescent="0.3">
      <c r="A201" s="310"/>
      <c r="B201" s="308"/>
      <c r="C201" s="1089" t="s">
        <v>147</v>
      </c>
      <c r="D201" s="1090"/>
      <c r="E201" s="1090"/>
      <c r="F201" s="1090"/>
      <c r="G201" s="1090"/>
      <c r="H201" s="1090"/>
      <c r="I201" s="1091"/>
      <c r="J201" s="368" t="s">
        <v>148</v>
      </c>
      <c r="K201" s="345"/>
      <c r="L201" s="345"/>
      <c r="M201" s="345"/>
      <c r="N201" s="345"/>
      <c r="O201" s="345"/>
      <c r="P201" s="346"/>
      <c r="Q201" s="310"/>
      <c r="R201" s="310"/>
    </row>
    <row r="202" spans="1:18" ht="16.5" thickBot="1" x14ac:dyDescent="0.3">
      <c r="A202" s="310"/>
      <c r="B202" s="308"/>
      <c r="C202" s="308"/>
      <c r="D202" s="308"/>
      <c r="E202" s="308"/>
      <c r="F202" s="308"/>
      <c r="G202" s="308"/>
      <c r="H202" s="308"/>
      <c r="I202" s="369"/>
      <c r="J202" s="308"/>
      <c r="K202" s="308"/>
      <c r="L202" s="308"/>
      <c r="M202" s="310"/>
      <c r="N202" s="310"/>
      <c r="O202" s="310"/>
      <c r="P202" s="310"/>
      <c r="Q202" s="310"/>
      <c r="R202" s="310"/>
    </row>
    <row r="203" spans="1:18" x14ac:dyDescent="0.25">
      <c r="A203" s="310"/>
      <c r="B203" s="1092" t="s">
        <v>180</v>
      </c>
      <c r="C203" s="324" t="s">
        <v>72</v>
      </c>
      <c r="D203" s="325" t="s">
        <v>73</v>
      </c>
      <c r="E203" s="325" t="s">
        <v>75</v>
      </c>
      <c r="F203" s="370" t="s">
        <v>74</v>
      </c>
      <c r="G203" s="325" t="s">
        <v>169</v>
      </c>
      <c r="H203" s="325" t="s">
        <v>76</v>
      </c>
      <c r="I203" s="371" t="s">
        <v>127</v>
      </c>
      <c r="J203" s="324" t="s">
        <v>72</v>
      </c>
      <c r="K203" s="325" t="s">
        <v>73</v>
      </c>
      <c r="L203" s="325" t="s">
        <v>75</v>
      </c>
      <c r="M203" s="370" t="s">
        <v>74</v>
      </c>
      <c r="N203" s="325" t="s">
        <v>169</v>
      </c>
      <c r="O203" s="325" t="s">
        <v>76</v>
      </c>
      <c r="P203" s="371" t="s">
        <v>127</v>
      </c>
      <c r="Q203" s="310"/>
      <c r="R203" s="310"/>
    </row>
    <row r="204" spans="1:18" ht="15.75" thickBot="1" x14ac:dyDescent="0.3">
      <c r="A204" s="310"/>
      <c r="B204" s="1093"/>
      <c r="C204" s="471" t="s">
        <v>153</v>
      </c>
      <c r="D204" s="472" t="s">
        <v>153</v>
      </c>
      <c r="E204" s="472" t="s">
        <v>153</v>
      </c>
      <c r="F204" s="473" t="s">
        <v>153</v>
      </c>
      <c r="G204" s="473" t="s">
        <v>153</v>
      </c>
      <c r="H204" s="473" t="s">
        <v>153</v>
      </c>
      <c r="I204" s="474" t="s">
        <v>153</v>
      </c>
      <c r="J204" s="471" t="s">
        <v>153</v>
      </c>
      <c r="K204" s="472" t="s">
        <v>153</v>
      </c>
      <c r="L204" s="472" t="s">
        <v>153</v>
      </c>
      <c r="M204" s="473" t="s">
        <v>153</v>
      </c>
      <c r="N204" s="473" t="s">
        <v>153</v>
      </c>
      <c r="O204" s="473" t="s">
        <v>153</v>
      </c>
      <c r="P204" s="474" t="s">
        <v>153</v>
      </c>
      <c r="Q204" s="310"/>
      <c r="R204" s="310"/>
    </row>
    <row r="205" spans="1:18" x14ac:dyDescent="0.25">
      <c r="A205" s="310"/>
      <c r="B205" s="350">
        <v>1992</v>
      </c>
      <c r="C205" s="475">
        <v>122.3</v>
      </c>
      <c r="D205" s="476">
        <v>28</v>
      </c>
      <c r="E205" s="476">
        <v>11.3</v>
      </c>
      <c r="F205" s="476">
        <v>10.199999999999999</v>
      </c>
      <c r="G205" s="476">
        <v>15</v>
      </c>
      <c r="H205" s="477"/>
      <c r="I205" s="478"/>
      <c r="J205" s="380">
        <v>0.16</v>
      </c>
      <c r="K205" s="352">
        <v>2.57</v>
      </c>
      <c r="L205" s="352">
        <v>0.33</v>
      </c>
      <c r="M205" s="352">
        <v>0.43</v>
      </c>
      <c r="N205" s="352">
        <v>0.25</v>
      </c>
      <c r="O205" s="479"/>
      <c r="P205" s="351"/>
      <c r="Q205" s="310"/>
      <c r="R205" s="310"/>
    </row>
    <row r="206" spans="1:18" x14ac:dyDescent="0.25">
      <c r="A206" s="310"/>
      <c r="B206" s="353">
        <v>1993</v>
      </c>
      <c r="C206" s="480">
        <v>79.2</v>
      </c>
      <c r="D206" s="481">
        <v>27.7</v>
      </c>
      <c r="E206" s="481">
        <v>5.3</v>
      </c>
      <c r="F206" s="481">
        <v>8.1</v>
      </c>
      <c r="G206" s="481">
        <v>12.2</v>
      </c>
      <c r="H206" s="482"/>
      <c r="I206" s="483"/>
      <c r="J206" s="381">
        <v>0.21</v>
      </c>
      <c r="K206" s="355">
        <v>1.56</v>
      </c>
      <c r="L206" s="355">
        <v>0.25</v>
      </c>
      <c r="M206" s="355">
        <v>0.24</v>
      </c>
      <c r="N206" s="355">
        <v>0.18</v>
      </c>
      <c r="O206" s="484"/>
      <c r="P206" s="354"/>
      <c r="Q206" s="310"/>
      <c r="R206" s="310"/>
    </row>
    <row r="207" spans="1:18" x14ac:dyDescent="0.25">
      <c r="A207" s="310"/>
      <c r="B207" s="353">
        <v>1994</v>
      </c>
      <c r="C207" s="480">
        <v>38.5</v>
      </c>
      <c r="D207" s="481">
        <v>17.2</v>
      </c>
      <c r="E207" s="481">
        <v>4.7</v>
      </c>
      <c r="F207" s="481">
        <v>4.5999999999999996</v>
      </c>
      <c r="G207" s="481">
        <v>10.6</v>
      </c>
      <c r="H207" s="482"/>
      <c r="I207" s="483"/>
      <c r="J207" s="381">
        <v>0.22</v>
      </c>
      <c r="K207" s="355">
        <v>1.29</v>
      </c>
      <c r="L207" s="355">
        <v>0.37</v>
      </c>
      <c r="M207" s="355">
        <v>0.23</v>
      </c>
      <c r="N207" s="355">
        <v>0.09</v>
      </c>
      <c r="O207" s="484"/>
      <c r="P207" s="354"/>
      <c r="Q207" s="310"/>
      <c r="R207" s="310"/>
    </row>
    <row r="208" spans="1:18" x14ac:dyDescent="0.25">
      <c r="A208" s="310"/>
      <c r="B208" s="353">
        <v>1995</v>
      </c>
      <c r="C208" s="480">
        <v>56.4</v>
      </c>
      <c r="D208" s="481">
        <v>27.8</v>
      </c>
      <c r="E208" s="481">
        <v>6.8</v>
      </c>
      <c r="F208" s="481">
        <v>6.3</v>
      </c>
      <c r="G208" s="481">
        <v>18.399999999999999</v>
      </c>
      <c r="H208" s="482"/>
      <c r="I208" s="483"/>
      <c r="J208" s="381">
        <v>0.18</v>
      </c>
      <c r="K208" s="355">
        <v>0.55000000000000004</v>
      </c>
      <c r="L208" s="355">
        <v>0.34</v>
      </c>
      <c r="M208" s="355">
        <v>0.3</v>
      </c>
      <c r="N208" s="355">
        <v>0.05</v>
      </c>
      <c r="O208" s="484"/>
      <c r="P208" s="354"/>
      <c r="Q208" s="310"/>
      <c r="R208" s="310"/>
    </row>
    <row r="209" spans="1:18" x14ac:dyDescent="0.25">
      <c r="A209" s="310"/>
      <c r="B209" s="353">
        <v>1996</v>
      </c>
      <c r="C209" s="480">
        <v>29.5</v>
      </c>
      <c r="D209" s="481">
        <v>17</v>
      </c>
      <c r="E209" s="481">
        <v>4.9000000000000004</v>
      </c>
      <c r="F209" s="481">
        <v>3.9</v>
      </c>
      <c r="G209" s="481">
        <v>9.5</v>
      </c>
      <c r="H209" s="482"/>
      <c r="I209" s="483"/>
      <c r="J209" s="381">
        <v>0.12</v>
      </c>
      <c r="K209" s="355">
        <v>0.55000000000000004</v>
      </c>
      <c r="L209" s="355">
        <v>0.3</v>
      </c>
      <c r="M209" s="355">
        <v>0.28999999999999998</v>
      </c>
      <c r="N209" s="355">
        <v>7.0000000000000007E-2</v>
      </c>
      <c r="O209" s="484"/>
      <c r="P209" s="354"/>
      <c r="Q209" s="310"/>
      <c r="R209" s="310"/>
    </row>
    <row r="210" spans="1:18" x14ac:dyDescent="0.25">
      <c r="A210" s="310"/>
      <c r="B210" s="353">
        <v>1997</v>
      </c>
      <c r="C210" s="480">
        <v>32.700000000000003</v>
      </c>
      <c r="D210" s="481">
        <v>24.9</v>
      </c>
      <c r="E210" s="481">
        <v>6</v>
      </c>
      <c r="F210" s="481">
        <v>5.3</v>
      </c>
      <c r="G210" s="481">
        <v>8.1999999999999993</v>
      </c>
      <c r="H210" s="482"/>
      <c r="I210" s="483"/>
      <c r="J210" s="381">
        <v>1.36</v>
      </c>
      <c r="K210" s="355">
        <v>1.06</v>
      </c>
      <c r="L210" s="355">
        <v>0.47</v>
      </c>
      <c r="M210" s="355">
        <v>0.19</v>
      </c>
      <c r="N210" s="355">
        <v>0.26</v>
      </c>
      <c r="O210" s="484"/>
      <c r="P210" s="354"/>
      <c r="Q210" s="310"/>
      <c r="R210" s="310"/>
    </row>
    <row r="211" spans="1:18" x14ac:dyDescent="0.25">
      <c r="A211" s="310"/>
      <c r="B211" s="353">
        <v>1998</v>
      </c>
      <c r="C211" s="480">
        <v>39.946447780293781</v>
      </c>
      <c r="D211" s="481">
        <v>30.247758304713802</v>
      </c>
      <c r="E211" s="481">
        <v>6.7468667666037669</v>
      </c>
      <c r="F211" s="481">
        <v>6.1776092125097124</v>
      </c>
      <c r="G211" s="481">
        <v>10.495189427442925</v>
      </c>
      <c r="H211" s="481">
        <v>4.9406317256803378</v>
      </c>
      <c r="I211" s="485">
        <v>0.51851485586219337</v>
      </c>
      <c r="J211" s="381">
        <v>1.0951573478054353</v>
      </c>
      <c r="K211" s="355">
        <v>0.53722015380591637</v>
      </c>
      <c r="L211" s="355">
        <v>0.44498436835618077</v>
      </c>
      <c r="M211" s="355">
        <v>0.30564072163900924</v>
      </c>
      <c r="N211" s="355">
        <v>0.60461115676406929</v>
      </c>
      <c r="O211" s="355">
        <v>0.57680665766594519</v>
      </c>
      <c r="P211" s="413">
        <v>0.11555542297378547</v>
      </c>
      <c r="Q211" s="310"/>
      <c r="R211" s="310"/>
    </row>
    <row r="212" spans="1:18" x14ac:dyDescent="0.25">
      <c r="A212" s="310"/>
      <c r="B212" s="353">
        <v>1999</v>
      </c>
      <c r="C212" s="480">
        <v>36.417883789450187</v>
      </c>
      <c r="D212" s="481">
        <v>26.549275579348855</v>
      </c>
      <c r="E212" s="481">
        <v>5.0568395303368128</v>
      </c>
      <c r="F212" s="481">
        <v>3.8084826929117912</v>
      </c>
      <c r="G212" s="481">
        <v>10.050389139918554</v>
      </c>
      <c r="H212" s="481">
        <v>6.180917256291079</v>
      </c>
      <c r="I212" s="485">
        <v>0.28018178867361837</v>
      </c>
      <c r="J212" s="381">
        <v>0.62013547128076574</v>
      </c>
      <c r="K212" s="355">
        <v>0.46772264198563113</v>
      </c>
      <c r="L212" s="355">
        <v>0.26475195432117538</v>
      </c>
      <c r="M212" s="355">
        <v>6.7262306567392613E-2</v>
      </c>
      <c r="N212" s="355">
        <v>0.2258347971598651</v>
      </c>
      <c r="O212" s="355">
        <v>0.75719193713308286</v>
      </c>
      <c r="P212" s="413">
        <v>4.9843064034060414E-2</v>
      </c>
      <c r="Q212" s="310"/>
      <c r="R212" s="310"/>
    </row>
    <row r="213" spans="1:18" x14ac:dyDescent="0.25">
      <c r="A213" s="310"/>
      <c r="B213" s="353">
        <v>2000</v>
      </c>
      <c r="C213" s="480">
        <v>29.707668279484167</v>
      </c>
      <c r="D213" s="481">
        <v>25.409809836231663</v>
      </c>
      <c r="E213" s="481">
        <v>5.8039955467867914</v>
      </c>
      <c r="F213" s="481">
        <v>6.6501854957191888</v>
      </c>
      <c r="G213" s="481">
        <v>5.3671514855189502</v>
      </c>
      <c r="H213" s="481">
        <v>4.6825763168358625</v>
      </c>
      <c r="I213" s="485">
        <v>0.26167255403523726</v>
      </c>
      <c r="J213" s="381">
        <v>1.2488416079925724</v>
      </c>
      <c r="K213" s="355">
        <v>0.61873255574527553</v>
      </c>
      <c r="L213" s="355">
        <v>0.38934230046920981</v>
      </c>
      <c r="M213" s="355">
        <v>0.15633491979054046</v>
      </c>
      <c r="N213" s="355">
        <v>0.34824096634261853</v>
      </c>
      <c r="O213" s="355">
        <v>0.7899178831651712</v>
      </c>
      <c r="P213" s="413">
        <v>5.6417045084756097E-2</v>
      </c>
      <c r="Q213" s="310"/>
      <c r="R213" s="310"/>
    </row>
    <row r="214" spans="1:18" x14ac:dyDescent="0.25">
      <c r="A214" s="310"/>
      <c r="B214" s="353">
        <v>2001</v>
      </c>
      <c r="C214" s="480">
        <v>32</v>
      </c>
      <c r="D214" s="481">
        <v>41</v>
      </c>
      <c r="E214" s="481">
        <v>11</v>
      </c>
      <c r="F214" s="481">
        <v>11.5</v>
      </c>
      <c r="G214" s="481">
        <v>7.8</v>
      </c>
      <c r="H214" s="481">
        <v>6.5</v>
      </c>
      <c r="I214" s="485">
        <v>1.6</v>
      </c>
      <c r="J214" s="381">
        <v>1.28</v>
      </c>
      <c r="K214" s="355">
        <v>1.03</v>
      </c>
      <c r="L214" s="355">
        <v>0.91</v>
      </c>
      <c r="M214" s="355">
        <v>0.49</v>
      </c>
      <c r="N214" s="355">
        <v>0.2</v>
      </c>
      <c r="O214" s="355">
        <v>1.41</v>
      </c>
      <c r="P214" s="413">
        <v>0.16</v>
      </c>
      <c r="Q214" s="310"/>
      <c r="R214" s="310"/>
    </row>
    <row r="215" spans="1:18" x14ac:dyDescent="0.25">
      <c r="A215" s="310"/>
      <c r="B215" s="353">
        <v>2002</v>
      </c>
      <c r="C215" s="480">
        <v>33.179844077126312</v>
      </c>
      <c r="D215" s="481">
        <v>53.067682318557168</v>
      </c>
      <c r="E215" s="481">
        <v>19.509866860366124</v>
      </c>
      <c r="F215" s="481">
        <v>18.111208071758718</v>
      </c>
      <c r="G215" s="481">
        <v>7.3163540328983041</v>
      </c>
      <c r="H215" s="481">
        <v>11.259057065907365</v>
      </c>
      <c r="I215" s="485">
        <v>0.51646739542761366</v>
      </c>
      <c r="J215" s="381">
        <v>1.0932985497863459</v>
      </c>
      <c r="K215" s="355">
        <v>2.5858246811135861</v>
      </c>
      <c r="L215" s="355">
        <v>1.2770314984283573</v>
      </c>
      <c r="M215" s="355">
        <v>0.7100072296353267</v>
      </c>
      <c r="N215" s="355">
        <v>0.17475549051137437</v>
      </c>
      <c r="O215" s="355">
        <v>1.3624602284654388</v>
      </c>
      <c r="P215" s="413">
        <v>0.11049212382329084</v>
      </c>
      <c r="Q215" s="310"/>
      <c r="R215" s="310"/>
    </row>
    <row r="216" spans="1:18" x14ac:dyDescent="0.25">
      <c r="A216" s="310"/>
      <c r="B216" s="353">
        <v>2003</v>
      </c>
      <c r="C216" s="480">
        <v>46.147496452497073</v>
      </c>
      <c r="D216" s="481">
        <v>28.764170311240445</v>
      </c>
      <c r="E216" s="481">
        <v>8.3558233766506902</v>
      </c>
      <c r="F216" s="481">
        <v>8.0643914343248007</v>
      </c>
      <c r="G216" s="481">
        <v>9.9125090808926561</v>
      </c>
      <c r="H216" s="481">
        <v>7.1182441581480731</v>
      </c>
      <c r="I216" s="485">
        <v>0.57533981731529527</v>
      </c>
      <c r="J216" s="381">
        <v>0.70816966065447595</v>
      </c>
      <c r="K216" s="355">
        <v>1.1366298104791166</v>
      </c>
      <c r="L216" s="355">
        <v>0.54213461869725166</v>
      </c>
      <c r="M216" s="355">
        <v>0.3198913831150878</v>
      </c>
      <c r="N216" s="355">
        <v>0.21280767103304729</v>
      </c>
      <c r="O216" s="355">
        <v>1.0401701494458266</v>
      </c>
      <c r="P216" s="413">
        <v>0.10264110097532381</v>
      </c>
      <c r="Q216" s="310"/>
      <c r="R216" s="310"/>
    </row>
    <row r="217" spans="1:18" x14ac:dyDescent="0.25">
      <c r="A217" s="310"/>
      <c r="B217" s="353">
        <v>2004</v>
      </c>
      <c r="C217" s="480">
        <v>21.395149965976284</v>
      </c>
      <c r="D217" s="481">
        <v>40.631622144502323</v>
      </c>
      <c r="E217" s="481">
        <v>12.134795331161378</v>
      </c>
      <c r="F217" s="481">
        <v>11.548846433349043</v>
      </c>
      <c r="G217" s="481">
        <v>1.6150434426653859</v>
      </c>
      <c r="H217" s="481">
        <v>10.536530531982153</v>
      </c>
      <c r="I217" s="485">
        <v>0.10720940354428178</v>
      </c>
      <c r="J217" s="381">
        <v>1.3277423586409964</v>
      </c>
      <c r="K217" s="355">
        <v>0.73143588213563804</v>
      </c>
      <c r="L217" s="355">
        <v>1.2885465274980652</v>
      </c>
      <c r="M217" s="355">
        <v>0.48538797682036838</v>
      </c>
      <c r="N217" s="355">
        <v>8.9008244344443807E-2</v>
      </c>
      <c r="O217" s="355">
        <v>1.0127125777151458</v>
      </c>
      <c r="P217" s="413">
        <v>0.10139767627155451</v>
      </c>
      <c r="Q217" s="310"/>
      <c r="R217" s="310"/>
    </row>
    <row r="218" spans="1:18" x14ac:dyDescent="0.25">
      <c r="A218" s="310"/>
      <c r="B218" s="353">
        <v>2005</v>
      </c>
      <c r="C218" s="480">
        <v>18</v>
      </c>
      <c r="D218" s="481">
        <v>40</v>
      </c>
      <c r="E218" s="481">
        <v>13.5</v>
      </c>
      <c r="F218" s="481">
        <v>13.5</v>
      </c>
      <c r="G218" s="481">
        <v>0.5</v>
      </c>
      <c r="H218" s="481">
        <v>12.7</v>
      </c>
      <c r="I218" s="485">
        <v>0.3</v>
      </c>
      <c r="J218" s="381">
        <v>0.62</v>
      </c>
      <c r="K218" s="355">
        <v>0.43</v>
      </c>
      <c r="L218" s="355">
        <v>1.03</v>
      </c>
      <c r="M218" s="355">
        <v>0.19</v>
      </c>
      <c r="N218" s="355">
        <v>0.1</v>
      </c>
      <c r="O218" s="355">
        <v>1</v>
      </c>
      <c r="P218" s="413">
        <v>0.1</v>
      </c>
      <c r="Q218" s="310"/>
      <c r="R218" s="310"/>
    </row>
    <row r="219" spans="1:18" x14ac:dyDescent="0.25">
      <c r="A219" s="310"/>
      <c r="B219" s="353">
        <v>2006</v>
      </c>
      <c r="C219" s="480">
        <v>18</v>
      </c>
      <c r="D219" s="481">
        <v>36</v>
      </c>
      <c r="E219" s="481">
        <v>10.4</v>
      </c>
      <c r="F219" s="481">
        <v>9.1999999999999993</v>
      </c>
      <c r="G219" s="481">
        <v>0.2</v>
      </c>
      <c r="H219" s="481">
        <v>6.7</v>
      </c>
      <c r="I219" s="485">
        <v>0.1</v>
      </c>
      <c r="J219" s="381">
        <v>1.1100000000000001</v>
      </c>
      <c r="K219" s="355">
        <v>0.41</v>
      </c>
      <c r="L219" s="355">
        <v>0.88</v>
      </c>
      <c r="M219" s="355">
        <v>0.21</v>
      </c>
      <c r="N219" s="355">
        <v>0.1</v>
      </c>
      <c r="O219" s="355">
        <v>0.9</v>
      </c>
      <c r="P219" s="413">
        <v>0.1</v>
      </c>
      <c r="Q219" s="310"/>
      <c r="R219" s="310"/>
    </row>
    <row r="220" spans="1:18" x14ac:dyDescent="0.25">
      <c r="A220" s="310"/>
      <c r="B220" s="353">
        <v>2007</v>
      </c>
      <c r="C220" s="480">
        <v>13.055184351610437</v>
      </c>
      <c r="D220" s="481">
        <v>23.475047415729819</v>
      </c>
      <c r="E220" s="481">
        <v>8.2842756208222266</v>
      </c>
      <c r="F220" s="481">
        <v>7.3498095336620812</v>
      </c>
      <c r="G220" s="481">
        <v>0.17544271863213567</v>
      </c>
      <c r="H220" s="481">
        <v>5.9725752810230874</v>
      </c>
      <c r="I220" s="485">
        <v>9.4711257024004444E-2</v>
      </c>
      <c r="J220" s="381">
        <v>0.5057095775507493</v>
      </c>
      <c r="K220" s="355">
        <v>0.28363994566505307</v>
      </c>
      <c r="L220" s="355">
        <v>0.81727657539464393</v>
      </c>
      <c r="M220" s="355">
        <v>0.15980491223331572</v>
      </c>
      <c r="N220" s="355">
        <v>4.8643386342371357E-2</v>
      </c>
      <c r="O220" s="355">
        <v>0.70224223802980268</v>
      </c>
      <c r="P220" s="413">
        <v>7.9088623127435059E-2</v>
      </c>
      <c r="Q220" s="310"/>
      <c r="R220" s="310"/>
    </row>
    <row r="221" spans="1:18" x14ac:dyDescent="0.25">
      <c r="A221" s="310"/>
      <c r="B221" s="353">
        <v>2008</v>
      </c>
      <c r="C221" s="480">
        <v>16.426847272064148</v>
      </c>
      <c r="D221" s="481">
        <v>24.664163076561621</v>
      </c>
      <c r="E221" s="481">
        <v>4.7418847519055829</v>
      </c>
      <c r="F221" s="481">
        <v>4.7037343574321095</v>
      </c>
      <c r="G221" s="481">
        <v>0.21643934125153583</v>
      </c>
      <c r="H221" s="481">
        <v>4.6583108280208636</v>
      </c>
      <c r="I221" s="485">
        <v>3.1515295664326169E-2</v>
      </c>
      <c r="J221" s="381">
        <v>0.19298831601633051</v>
      </c>
      <c r="K221" s="355">
        <v>0.21310766756791708</v>
      </c>
      <c r="L221" s="355">
        <v>0.48472769564221685</v>
      </c>
      <c r="M221" s="355">
        <v>0.11095158795149503</v>
      </c>
      <c r="N221" s="355">
        <v>1.2092668666697308E-2</v>
      </c>
      <c r="O221" s="355">
        <v>0.21523463140488863</v>
      </c>
      <c r="P221" s="413">
        <v>2.4130520979452216E-2</v>
      </c>
      <c r="Q221" s="310"/>
      <c r="R221" s="310"/>
    </row>
    <row r="222" spans="1:18" x14ac:dyDescent="0.25">
      <c r="A222" s="310"/>
      <c r="B222" s="353">
        <v>2009</v>
      </c>
      <c r="C222" s="480">
        <v>39.230032928359009</v>
      </c>
      <c r="D222" s="481">
        <v>30.553997077082531</v>
      </c>
      <c r="E222" s="481">
        <v>8.6365101996261</v>
      </c>
      <c r="F222" s="481">
        <v>8.3434925207632382</v>
      </c>
      <c r="G222" s="481">
        <v>7.5239196455706958</v>
      </c>
      <c r="H222" s="481">
        <v>7.7801534424896834</v>
      </c>
      <c r="I222" s="485">
        <v>0.4003638514764562</v>
      </c>
      <c r="J222" s="381">
        <v>0.70274162847228672</v>
      </c>
      <c r="K222" s="355">
        <v>0.93665260527713612</v>
      </c>
      <c r="L222" s="355">
        <v>0.60312772319116781</v>
      </c>
      <c r="M222" s="355">
        <v>0.28819527015108831</v>
      </c>
      <c r="N222" s="355">
        <v>0.17760946573753134</v>
      </c>
      <c r="O222" s="355">
        <v>0.88659954453617484</v>
      </c>
      <c r="P222" s="413">
        <v>8.9844712091640855E-2</v>
      </c>
      <c r="Q222" s="310"/>
      <c r="R222" s="310"/>
    </row>
    <row r="223" spans="1:18" x14ac:dyDescent="0.25">
      <c r="A223" s="310"/>
      <c r="B223" s="430">
        <v>2010</v>
      </c>
      <c r="C223" s="486">
        <v>38.159026753816278</v>
      </c>
      <c r="D223" s="487">
        <v>49.569508730123317</v>
      </c>
      <c r="E223" s="487">
        <v>9.489621990031802</v>
      </c>
      <c r="F223" s="487">
        <v>11.292187287449918</v>
      </c>
      <c r="G223" s="487">
        <v>0.19548416848952913</v>
      </c>
      <c r="H223" s="487">
        <v>10.61077539006312</v>
      </c>
      <c r="I223" s="488">
        <v>7.9911384730909363E-2</v>
      </c>
      <c r="J223" s="489">
        <v>8.8918057891466298E-2</v>
      </c>
      <c r="K223" s="429">
        <v>0.10450639594231291</v>
      </c>
      <c r="L223" s="429">
        <v>0.44482800707582776</v>
      </c>
      <c r="M223" s="429">
        <v>7.3558532665414234E-2</v>
      </c>
      <c r="N223" s="429">
        <v>2.9938384223143637E-2</v>
      </c>
      <c r="O223" s="429">
        <v>7.2808612472520115E-2</v>
      </c>
      <c r="P223" s="425">
        <v>2.3260150571391479E-3</v>
      </c>
      <c r="Q223" s="310"/>
      <c r="R223" s="310"/>
    </row>
    <row r="224" spans="1:18" x14ac:dyDescent="0.25">
      <c r="A224" s="310"/>
      <c r="B224" s="353">
        <v>2011</v>
      </c>
      <c r="C224" s="480">
        <v>45.725566703647878</v>
      </c>
      <c r="D224" s="481">
        <v>65.651645398800369</v>
      </c>
      <c r="E224" s="481">
        <v>14.31048540053464</v>
      </c>
      <c r="F224" s="481">
        <v>14.421105625648368</v>
      </c>
      <c r="G224" s="481">
        <v>0.2658911227393978</v>
      </c>
      <c r="H224" s="481">
        <v>11.87844994479722</v>
      </c>
      <c r="I224" s="485">
        <v>2.4411364473981043E-2</v>
      </c>
      <c r="J224" s="381">
        <v>7.1598311265447787E-2</v>
      </c>
      <c r="K224" s="355">
        <v>0.12386722557724798</v>
      </c>
      <c r="L224" s="355">
        <v>0.56103160748025205</v>
      </c>
      <c r="M224" s="355">
        <v>9.1354493591606786E-2</v>
      </c>
      <c r="N224" s="355">
        <v>2.0239883443504132E-3</v>
      </c>
      <c r="O224" s="355">
        <v>5.4844433962822875E-2</v>
      </c>
      <c r="P224" s="413">
        <v>1.2327160493827159E-4</v>
      </c>
      <c r="Q224" s="310"/>
      <c r="R224" s="310"/>
    </row>
    <row r="225" spans="1:18" x14ac:dyDescent="0.25">
      <c r="A225" s="310"/>
      <c r="B225" s="353">
        <v>2012</v>
      </c>
      <c r="C225" s="490">
        <v>32.932884292307342</v>
      </c>
      <c r="D225" s="491">
        <v>72.809434702659203</v>
      </c>
      <c r="E225" s="491">
        <v>10.787570963462906</v>
      </c>
      <c r="F225" s="491">
        <v>12.504678281976934</v>
      </c>
      <c r="G225" s="491">
        <v>0.19430229579802993</v>
      </c>
      <c r="H225" s="491">
        <v>13.055668860399413</v>
      </c>
      <c r="I225" s="492">
        <v>2.5860009656631131E-2</v>
      </c>
      <c r="J225" s="493">
        <v>8.052711649256146E-2</v>
      </c>
      <c r="K225" s="440">
        <v>9.6420238275317163E-2</v>
      </c>
      <c r="L225" s="440">
        <v>0.61781247971899989</v>
      </c>
      <c r="M225" s="440">
        <v>0.10623000096580111</v>
      </c>
      <c r="N225" s="440">
        <v>8.400641025641026E-5</v>
      </c>
      <c r="O225" s="440">
        <v>8.1569541480272678E-2</v>
      </c>
      <c r="P225" s="436">
        <v>0</v>
      </c>
      <c r="Q225" s="310"/>
      <c r="R225" s="310"/>
    </row>
    <row r="226" spans="1:18" x14ac:dyDescent="0.25">
      <c r="A226" s="310"/>
      <c r="B226" s="353">
        <v>2013</v>
      </c>
      <c r="C226" s="490">
        <v>16.440383439893441</v>
      </c>
      <c r="D226" s="491">
        <v>51.551405001167758</v>
      </c>
      <c r="E226" s="491">
        <v>5.0053811163444069</v>
      </c>
      <c r="F226" s="491">
        <v>4.6021788523934877</v>
      </c>
      <c r="G226" s="491">
        <v>0.17299984761538245</v>
      </c>
      <c r="H226" s="491">
        <v>8.0941384627433877</v>
      </c>
      <c r="I226" s="492">
        <v>7.9795898649807004E-2</v>
      </c>
      <c r="J226" s="493">
        <v>6.8492696658010332E-2</v>
      </c>
      <c r="K226" s="440">
        <v>6.972939857362663E-2</v>
      </c>
      <c r="L226" s="440">
        <v>0.80372716090251239</v>
      </c>
      <c r="M226" s="440">
        <v>0.11459566315184165</v>
      </c>
      <c r="N226" s="440">
        <v>5.5005746885648842E-4</v>
      </c>
      <c r="O226" s="440">
        <v>8.8246274022969459E-2</v>
      </c>
      <c r="P226" s="436">
        <v>0</v>
      </c>
      <c r="Q226" s="310"/>
      <c r="R226" s="310"/>
    </row>
    <row r="227" spans="1:18" ht="15.75" thickBot="1" x14ac:dyDescent="0.3">
      <c r="A227" s="310"/>
      <c r="B227" s="353">
        <v>2014</v>
      </c>
      <c r="C227" s="494" t="e">
        <f t="shared" ref="C227:P227" si="22">C66</f>
        <v>#DIV/0!</v>
      </c>
      <c r="D227" s="495" t="e">
        <f t="shared" si="22"/>
        <v>#DIV/0!</v>
      </c>
      <c r="E227" s="495" t="e">
        <f t="shared" si="22"/>
        <v>#DIV/0!</v>
      </c>
      <c r="F227" s="495" t="e">
        <f t="shared" si="22"/>
        <v>#DIV/0!</v>
      </c>
      <c r="G227" s="495" t="e">
        <f t="shared" si="22"/>
        <v>#DIV/0!</v>
      </c>
      <c r="H227" s="495">
        <f t="shared" si="22"/>
        <v>38.646457638888883</v>
      </c>
      <c r="I227" s="496" t="e">
        <f t="shared" si="22"/>
        <v>#DIV/0!</v>
      </c>
      <c r="J227" s="497" t="e">
        <f t="shared" si="22"/>
        <v>#DIV/0!</v>
      </c>
      <c r="K227" s="495" t="e">
        <f t="shared" si="22"/>
        <v>#DIV/0!</v>
      </c>
      <c r="L227" s="495" t="e">
        <f t="shared" si="22"/>
        <v>#DIV/0!</v>
      </c>
      <c r="M227" s="495" t="e">
        <f t="shared" si="22"/>
        <v>#DIV/0!</v>
      </c>
      <c r="N227" s="495" t="e">
        <f t="shared" si="22"/>
        <v>#DIV/0!</v>
      </c>
      <c r="O227" s="495">
        <f t="shared" si="22"/>
        <v>0.87894040277777774</v>
      </c>
      <c r="P227" s="496" t="e">
        <f t="shared" si="22"/>
        <v>#DIV/0!</v>
      </c>
      <c r="Q227" s="310"/>
      <c r="R227" s="310"/>
    </row>
    <row r="228" spans="1:18" ht="15.75" thickBot="1" x14ac:dyDescent="0.3">
      <c r="A228" s="310"/>
      <c r="B228" s="443" t="s">
        <v>166</v>
      </c>
      <c r="C228" s="498" t="e">
        <f t="shared" ref="C228:P228" si="23">AVERAGE(C205:C227)</f>
        <v>#DIV/0!</v>
      </c>
      <c r="D228" s="499" t="e">
        <f t="shared" si="23"/>
        <v>#DIV/0!</v>
      </c>
      <c r="E228" s="499" t="e">
        <f t="shared" si="23"/>
        <v>#DIV/0!</v>
      </c>
      <c r="F228" s="499" t="e">
        <f t="shared" si="23"/>
        <v>#DIV/0!</v>
      </c>
      <c r="G228" s="499" t="e">
        <f t="shared" si="23"/>
        <v>#DIV/0!</v>
      </c>
      <c r="H228" s="499">
        <f t="shared" si="23"/>
        <v>10.077322759015912</v>
      </c>
      <c r="I228" s="500" t="e">
        <f t="shared" si="23"/>
        <v>#DIV/0!</v>
      </c>
      <c r="J228" s="501" t="e">
        <f t="shared" si="23"/>
        <v>#DIV/0!</v>
      </c>
      <c r="K228" s="502" t="e">
        <f t="shared" si="23"/>
        <v>#DIV/0!</v>
      </c>
      <c r="L228" s="502" t="e">
        <f t="shared" si="23"/>
        <v>#DIV/0!</v>
      </c>
      <c r="M228" s="502" t="e">
        <f t="shared" si="23"/>
        <v>#DIV/0!</v>
      </c>
      <c r="N228" s="502" t="e">
        <f t="shared" si="23"/>
        <v>#DIV/0!</v>
      </c>
      <c r="O228" s="502">
        <f t="shared" si="23"/>
        <v>0.69586735954575518</v>
      </c>
      <c r="P228" s="503" t="e">
        <f t="shared" si="23"/>
        <v>#DIV/0!</v>
      </c>
      <c r="Q228" s="310"/>
      <c r="R228" s="310"/>
    </row>
    <row r="229" spans="1:18" x14ac:dyDescent="0.25">
      <c r="A229" s="310"/>
      <c r="B229" s="310"/>
      <c r="C229" s="310"/>
      <c r="D229" s="310"/>
      <c r="E229" s="310"/>
      <c r="F229" s="310"/>
      <c r="G229" s="310"/>
      <c r="H229" s="310"/>
      <c r="I229" s="310"/>
      <c r="J229" s="310"/>
      <c r="K229" s="310"/>
      <c r="L229" s="310"/>
      <c r="M229" s="310"/>
      <c r="N229" s="310"/>
      <c r="O229" s="310"/>
      <c r="P229" s="310"/>
      <c r="Q229" s="310"/>
      <c r="R229" s="310"/>
    </row>
    <row r="230" spans="1:18" ht="16.5" x14ac:dyDescent="0.3">
      <c r="A230" s="310"/>
      <c r="B230" s="310"/>
      <c r="C230" s="310"/>
      <c r="D230" s="310"/>
      <c r="E230" s="310"/>
      <c r="F230" s="310"/>
      <c r="G230" s="1096" t="s">
        <v>182</v>
      </c>
      <c r="H230" s="1116"/>
      <c r="I230" s="1116"/>
      <c r="J230" s="1116"/>
      <c r="K230" s="1116"/>
      <c r="L230" s="1116"/>
      <c r="M230" s="1116"/>
      <c r="N230" s="1116"/>
      <c r="O230" s="1117"/>
      <c r="P230" s="310"/>
      <c r="Q230" s="310"/>
      <c r="R230" s="310"/>
    </row>
    <row r="231" spans="1:18" ht="15.75" thickBot="1" x14ac:dyDescent="0.3">
      <c r="A231" s="310"/>
      <c r="B231" s="310"/>
      <c r="C231" s="310"/>
      <c r="D231" s="310"/>
      <c r="E231" s="310"/>
      <c r="F231" s="310"/>
      <c r="G231" s="310"/>
      <c r="H231" s="310"/>
      <c r="I231" s="310"/>
      <c r="J231" s="310"/>
      <c r="K231" s="310"/>
      <c r="L231" s="310"/>
      <c r="M231" s="310"/>
      <c r="N231" s="310"/>
      <c r="O231" s="310"/>
      <c r="P231" s="310"/>
      <c r="Q231" s="310"/>
      <c r="R231" s="310"/>
    </row>
    <row r="232" spans="1:18" ht="16.5" thickBot="1" x14ac:dyDescent="0.3">
      <c r="A232" s="310"/>
      <c r="B232" s="308"/>
      <c r="C232" s="1089" t="s">
        <v>147</v>
      </c>
      <c r="D232" s="1090"/>
      <c r="E232" s="1090"/>
      <c r="F232" s="1090"/>
      <c r="G232" s="1090"/>
      <c r="H232" s="1090"/>
      <c r="I232" s="1091"/>
      <c r="J232" s="344" t="s">
        <v>148</v>
      </c>
      <c r="K232" s="345"/>
      <c r="L232" s="345"/>
      <c r="M232" s="345"/>
      <c r="N232" s="345"/>
      <c r="O232" s="345"/>
      <c r="P232" s="346"/>
      <c r="Q232" s="310"/>
      <c r="R232" s="310"/>
    </row>
    <row r="233" spans="1:18" ht="16.5" thickBot="1" x14ac:dyDescent="0.3">
      <c r="A233" s="310"/>
      <c r="B233" s="308"/>
      <c r="C233" s="308"/>
      <c r="D233" s="308"/>
      <c r="E233" s="308"/>
      <c r="F233" s="308"/>
      <c r="G233" s="308"/>
      <c r="H233" s="308"/>
      <c r="I233" s="369"/>
      <c r="J233" s="308"/>
      <c r="K233" s="308"/>
      <c r="L233" s="308"/>
      <c r="M233" s="308"/>
      <c r="N233" s="308"/>
      <c r="O233" s="310"/>
      <c r="P233" s="310"/>
      <c r="Q233" s="310"/>
      <c r="R233" s="310"/>
    </row>
    <row r="234" spans="1:18" x14ac:dyDescent="0.25">
      <c r="A234" s="310"/>
      <c r="B234" s="1092" t="s">
        <v>180</v>
      </c>
      <c r="C234" s="324" t="s">
        <v>72</v>
      </c>
      <c r="D234" s="325" t="s">
        <v>73</v>
      </c>
      <c r="E234" s="325" t="s">
        <v>75</v>
      </c>
      <c r="F234" s="370" t="s">
        <v>74</v>
      </c>
      <c r="G234" s="325" t="s">
        <v>169</v>
      </c>
      <c r="H234" s="325" t="s">
        <v>76</v>
      </c>
      <c r="I234" s="371" t="s">
        <v>127</v>
      </c>
      <c r="J234" s="324" t="s">
        <v>72</v>
      </c>
      <c r="K234" s="325" t="s">
        <v>73</v>
      </c>
      <c r="L234" s="325" t="s">
        <v>75</v>
      </c>
      <c r="M234" s="370" t="s">
        <v>74</v>
      </c>
      <c r="N234" s="325" t="s">
        <v>169</v>
      </c>
      <c r="O234" s="325" t="s">
        <v>76</v>
      </c>
      <c r="P234" s="371" t="s">
        <v>127</v>
      </c>
      <c r="Q234" s="310"/>
      <c r="R234" s="310"/>
    </row>
    <row r="235" spans="1:18" ht="15.75" thickBot="1" x14ac:dyDescent="0.3">
      <c r="A235" s="310"/>
      <c r="B235" s="1093"/>
      <c r="C235" s="471" t="s">
        <v>152</v>
      </c>
      <c r="D235" s="472" t="s">
        <v>152</v>
      </c>
      <c r="E235" s="472" t="s">
        <v>152</v>
      </c>
      <c r="F235" s="473" t="s">
        <v>152</v>
      </c>
      <c r="G235" s="473" t="s">
        <v>88</v>
      </c>
      <c r="H235" s="473" t="s">
        <v>152</v>
      </c>
      <c r="I235" s="474" t="s">
        <v>152</v>
      </c>
      <c r="J235" s="471" t="s">
        <v>152</v>
      </c>
      <c r="K235" s="472" t="s">
        <v>152</v>
      </c>
      <c r="L235" s="472" t="s">
        <v>152</v>
      </c>
      <c r="M235" s="473" t="s">
        <v>152</v>
      </c>
      <c r="N235" s="473" t="s">
        <v>88</v>
      </c>
      <c r="O235" s="473" t="s">
        <v>152</v>
      </c>
      <c r="P235" s="474" t="s">
        <v>152</v>
      </c>
      <c r="Q235" s="310"/>
      <c r="R235" s="310"/>
    </row>
    <row r="236" spans="1:18" x14ac:dyDescent="0.25">
      <c r="A236" s="310"/>
      <c r="B236" s="350">
        <v>1992</v>
      </c>
      <c r="C236" s="504">
        <v>30538</v>
      </c>
      <c r="D236" s="505">
        <v>7016</v>
      </c>
      <c r="E236" s="505">
        <v>2870</v>
      </c>
      <c r="F236" s="505">
        <v>2567</v>
      </c>
      <c r="G236" s="505">
        <v>3632</v>
      </c>
      <c r="H236" s="506"/>
      <c r="I236" s="507"/>
      <c r="J236" s="504">
        <v>662</v>
      </c>
      <c r="K236" s="505">
        <v>85</v>
      </c>
      <c r="L236" s="505">
        <v>112</v>
      </c>
      <c r="M236" s="505">
        <v>65</v>
      </c>
      <c r="N236" s="505">
        <v>40</v>
      </c>
      <c r="O236" s="506"/>
      <c r="P236" s="507"/>
      <c r="Q236" s="310"/>
      <c r="R236" s="310"/>
    </row>
    <row r="237" spans="1:18" x14ac:dyDescent="0.25">
      <c r="A237" s="310"/>
      <c r="B237" s="353">
        <v>1993</v>
      </c>
      <c r="C237" s="508">
        <v>16005</v>
      </c>
      <c r="D237" s="509">
        <v>5497</v>
      </c>
      <c r="E237" s="509">
        <v>1100</v>
      </c>
      <c r="F237" s="509">
        <v>1589</v>
      </c>
      <c r="G237" s="509">
        <v>2615</v>
      </c>
      <c r="H237" s="510"/>
      <c r="I237" s="511"/>
      <c r="J237" s="508">
        <v>324</v>
      </c>
      <c r="K237" s="509">
        <v>54</v>
      </c>
      <c r="L237" s="509">
        <v>52</v>
      </c>
      <c r="M237" s="509">
        <v>39</v>
      </c>
      <c r="N237" s="509">
        <v>44</v>
      </c>
      <c r="O237" s="510"/>
      <c r="P237" s="511"/>
      <c r="Q237" s="310"/>
      <c r="R237" s="310"/>
    </row>
    <row r="238" spans="1:18" x14ac:dyDescent="0.25">
      <c r="A238" s="310"/>
      <c r="B238" s="353">
        <v>1994</v>
      </c>
      <c r="C238" s="508">
        <v>10369</v>
      </c>
      <c r="D238" s="509">
        <v>4636</v>
      </c>
      <c r="E238" s="509">
        <v>1264</v>
      </c>
      <c r="F238" s="509">
        <v>1244</v>
      </c>
      <c r="G238" s="509">
        <v>2837</v>
      </c>
      <c r="H238" s="510"/>
      <c r="I238" s="511"/>
      <c r="J238" s="508">
        <v>357</v>
      </c>
      <c r="K238" s="509">
        <v>101</v>
      </c>
      <c r="L238" s="509">
        <v>58</v>
      </c>
      <c r="M238" s="509">
        <v>23</v>
      </c>
      <c r="N238" s="509">
        <v>59</v>
      </c>
      <c r="O238" s="510"/>
      <c r="P238" s="511"/>
      <c r="Q238" s="310"/>
      <c r="R238" s="310"/>
    </row>
    <row r="239" spans="1:18" x14ac:dyDescent="0.25">
      <c r="A239" s="310"/>
      <c r="B239" s="353">
        <v>1995</v>
      </c>
      <c r="C239" s="508">
        <v>13217</v>
      </c>
      <c r="D239" s="509">
        <v>6499</v>
      </c>
      <c r="E239" s="509">
        <v>1555</v>
      </c>
      <c r="F239" s="509">
        <v>1511</v>
      </c>
      <c r="G239" s="509">
        <v>4545</v>
      </c>
      <c r="H239" s="510"/>
      <c r="I239" s="511"/>
      <c r="J239" s="508">
        <v>130</v>
      </c>
      <c r="K239" s="509">
        <v>82</v>
      </c>
      <c r="L239" s="509">
        <v>73</v>
      </c>
      <c r="M239" s="509">
        <v>19</v>
      </c>
      <c r="N239" s="509">
        <v>42</v>
      </c>
      <c r="O239" s="510"/>
      <c r="P239" s="511"/>
      <c r="Q239" s="310"/>
      <c r="R239" s="310"/>
    </row>
    <row r="240" spans="1:18" x14ac:dyDescent="0.25">
      <c r="A240" s="310"/>
      <c r="B240" s="353">
        <v>1996</v>
      </c>
      <c r="C240" s="508">
        <v>7522</v>
      </c>
      <c r="D240" s="509">
        <v>4354</v>
      </c>
      <c r="E240" s="509">
        <v>1280</v>
      </c>
      <c r="F240" s="509">
        <v>1028</v>
      </c>
      <c r="G240" s="509">
        <v>2443</v>
      </c>
      <c r="H240" s="509">
        <v>986.4</v>
      </c>
      <c r="I240" s="512">
        <v>795.7</v>
      </c>
      <c r="J240" s="508">
        <v>139</v>
      </c>
      <c r="K240" s="509">
        <v>79</v>
      </c>
      <c r="L240" s="509">
        <v>76</v>
      </c>
      <c r="M240" s="509">
        <v>18</v>
      </c>
      <c r="N240" s="509">
        <v>31</v>
      </c>
      <c r="O240" s="509">
        <v>133.5</v>
      </c>
      <c r="P240" s="512">
        <v>50.1</v>
      </c>
      <c r="Q240" s="310"/>
      <c r="R240" s="310"/>
    </row>
    <row r="241" spans="1:18" x14ac:dyDescent="0.25">
      <c r="A241" s="310"/>
      <c r="B241" s="353">
        <v>1997</v>
      </c>
      <c r="C241" s="508">
        <v>8124</v>
      </c>
      <c r="D241" s="509">
        <v>6367</v>
      </c>
      <c r="E241" s="509">
        <v>1573</v>
      </c>
      <c r="F241" s="509">
        <v>1396</v>
      </c>
      <c r="G241" s="509">
        <v>2124</v>
      </c>
      <c r="H241" s="509">
        <v>1134.17</v>
      </c>
      <c r="I241" s="512">
        <v>196.59</v>
      </c>
      <c r="J241" s="508">
        <v>280</v>
      </c>
      <c r="K241" s="509">
        <v>232</v>
      </c>
      <c r="L241" s="509">
        <v>120</v>
      </c>
      <c r="M241" s="509">
        <v>48</v>
      </c>
      <c r="N241" s="509">
        <v>60</v>
      </c>
      <c r="O241" s="509">
        <v>187.36</v>
      </c>
      <c r="P241" s="512">
        <v>35.26</v>
      </c>
      <c r="Q241" s="310"/>
      <c r="R241" s="310"/>
    </row>
    <row r="242" spans="1:18" x14ac:dyDescent="0.25">
      <c r="A242" s="310"/>
      <c r="B242" s="353">
        <v>1998</v>
      </c>
      <c r="C242" s="508">
        <v>9842.027900000001</v>
      </c>
      <c r="D242" s="509">
        <v>7522.4376000000011</v>
      </c>
      <c r="E242" s="509">
        <v>1699.6748500000001</v>
      </c>
      <c r="F242" s="509">
        <v>1574.9949999999999</v>
      </c>
      <c r="G242" s="509">
        <v>2636.9566</v>
      </c>
      <c r="H242" s="509">
        <v>1168.7679599999999</v>
      </c>
      <c r="I242" s="512">
        <v>124.78252000000001</v>
      </c>
      <c r="J242" s="508">
        <v>277.85245999999995</v>
      </c>
      <c r="K242" s="509">
        <v>133.68962000000002</v>
      </c>
      <c r="L242" s="509">
        <v>114.38511999999999</v>
      </c>
      <c r="M242" s="509">
        <v>81.774850000000001</v>
      </c>
      <c r="N242" s="509">
        <v>141.02651</v>
      </c>
      <c r="O242" s="509">
        <v>136.31780999999998</v>
      </c>
      <c r="P242" s="512">
        <v>28.478159999999999</v>
      </c>
      <c r="Q242" s="310"/>
      <c r="R242" s="310"/>
    </row>
    <row r="243" spans="1:18" x14ac:dyDescent="0.25">
      <c r="A243" s="310"/>
      <c r="B243" s="353">
        <v>1999</v>
      </c>
      <c r="C243" s="508">
        <v>9537.9322454545454</v>
      </c>
      <c r="D243" s="509">
        <v>7666.2090000000007</v>
      </c>
      <c r="E243" s="509">
        <v>1485.1154999999999</v>
      </c>
      <c r="F243" s="509">
        <v>1107.2020499999999</v>
      </c>
      <c r="G243" s="509">
        <v>2922.8872499999998</v>
      </c>
      <c r="H243" s="509">
        <v>1775.0430999999999</v>
      </c>
      <c r="I243" s="512">
        <v>81.632100000000008</v>
      </c>
      <c r="J243" s="508">
        <v>178.12454000000002</v>
      </c>
      <c r="K243" s="509">
        <v>133.62245000000001</v>
      </c>
      <c r="L243" s="509">
        <v>76.022949999999994</v>
      </c>
      <c r="M243" s="509">
        <v>19.612470000000002</v>
      </c>
      <c r="N243" s="509">
        <v>64.798389999999998</v>
      </c>
      <c r="O243" s="509">
        <v>220.48365000000001</v>
      </c>
      <c r="P243" s="512">
        <v>14.41952</v>
      </c>
      <c r="Q243" s="310"/>
      <c r="R243" s="310"/>
    </row>
    <row r="244" spans="1:18" x14ac:dyDescent="0.25">
      <c r="A244" s="310"/>
      <c r="B244" s="353">
        <v>2000</v>
      </c>
      <c r="C244" s="508">
        <v>9120.6355000000003</v>
      </c>
      <c r="D244" s="509">
        <v>7748.8832199999997</v>
      </c>
      <c r="E244" s="509">
        <v>1761.1927500000002</v>
      </c>
      <c r="F244" s="509">
        <v>2033.5506000000003</v>
      </c>
      <c r="G244" s="509">
        <v>1655.1966999999997</v>
      </c>
      <c r="H244" s="509">
        <v>1450.83446</v>
      </c>
      <c r="I244" s="512">
        <v>77.202390000000008</v>
      </c>
      <c r="J244" s="508">
        <v>386.35948000000013</v>
      </c>
      <c r="K244" s="509">
        <v>185.76167999999996</v>
      </c>
      <c r="L244" s="509">
        <v>114.92133000000001</v>
      </c>
      <c r="M244" s="509">
        <v>46.465210000000006</v>
      </c>
      <c r="N244" s="509">
        <v>106.42624000000001</v>
      </c>
      <c r="O244" s="509">
        <v>241.58020000000005</v>
      </c>
      <c r="P244" s="512">
        <v>16.747290000000003</v>
      </c>
      <c r="Q244" s="310"/>
      <c r="R244" s="310"/>
    </row>
    <row r="245" spans="1:18" x14ac:dyDescent="0.25">
      <c r="A245" s="310"/>
      <c r="B245" s="353">
        <v>2001</v>
      </c>
      <c r="C245" s="508">
        <v>9026</v>
      </c>
      <c r="D245" s="509">
        <v>11654</v>
      </c>
      <c r="E245" s="509">
        <v>3171</v>
      </c>
      <c r="F245" s="509">
        <v>3300</v>
      </c>
      <c r="G245" s="509">
        <v>2184</v>
      </c>
      <c r="H245" s="509">
        <v>1836</v>
      </c>
      <c r="I245" s="512">
        <v>445</v>
      </c>
      <c r="J245" s="508">
        <v>365</v>
      </c>
      <c r="K245" s="509">
        <v>292</v>
      </c>
      <c r="L245" s="509">
        <v>262</v>
      </c>
      <c r="M245" s="509">
        <v>139</v>
      </c>
      <c r="N245" s="509">
        <v>65</v>
      </c>
      <c r="O245" s="509">
        <v>409</v>
      </c>
      <c r="P245" s="512">
        <v>46</v>
      </c>
      <c r="Q245" s="310"/>
      <c r="R245" s="310"/>
    </row>
    <row r="246" spans="1:18" x14ac:dyDescent="0.25">
      <c r="A246" s="310"/>
      <c r="B246" s="353">
        <v>2002</v>
      </c>
      <c r="C246" s="508">
        <v>9707.2468499999995</v>
      </c>
      <c r="D246" s="509">
        <v>15091.233519999996</v>
      </c>
      <c r="E246" s="509">
        <v>5664.3032830769234</v>
      </c>
      <c r="F246" s="509">
        <v>5085.4903400000003</v>
      </c>
      <c r="G246" s="509">
        <v>2066.6909100000003</v>
      </c>
      <c r="H246" s="509">
        <v>3148.20226</v>
      </c>
      <c r="I246" s="512">
        <v>147.17358999999996</v>
      </c>
      <c r="J246" s="508">
        <v>309.26438999999993</v>
      </c>
      <c r="K246" s="509">
        <v>781.96161999999993</v>
      </c>
      <c r="L246" s="509">
        <v>369.76676000000003</v>
      </c>
      <c r="M246" s="509">
        <v>211.14341000000002</v>
      </c>
      <c r="N246" s="509">
        <v>49.323120000000003</v>
      </c>
      <c r="O246" s="509">
        <v>378.78660000000002</v>
      </c>
      <c r="P246" s="512">
        <v>31.267619999999997</v>
      </c>
      <c r="Q246" s="310"/>
      <c r="R246" s="310"/>
    </row>
    <row r="247" spans="1:18" x14ac:dyDescent="0.25">
      <c r="A247" s="310"/>
      <c r="B247" s="353">
        <v>2003</v>
      </c>
      <c r="C247" s="508">
        <v>11630.31692128788</v>
      </c>
      <c r="D247" s="509">
        <v>7606.8425233333337</v>
      </c>
      <c r="E247" s="509">
        <v>2257.1000060897436</v>
      </c>
      <c r="F247" s="509">
        <v>2150.0350466666664</v>
      </c>
      <c r="G247" s="509">
        <v>2565.8668683333335</v>
      </c>
      <c r="H247" s="509">
        <v>1749.4244650000001</v>
      </c>
      <c r="I247" s="512">
        <v>243.20530350000001</v>
      </c>
      <c r="J247" s="508">
        <v>304.4153025</v>
      </c>
      <c r="K247" s="509">
        <v>198.11966333333336</v>
      </c>
      <c r="L247" s="509">
        <v>145.12194083333335</v>
      </c>
      <c r="M247" s="509">
        <v>68.905920833333326</v>
      </c>
      <c r="N247" s="509">
        <v>60.849830000000004</v>
      </c>
      <c r="O247" s="509">
        <v>260.99836749999997</v>
      </c>
      <c r="P247" s="512">
        <v>32.108053749999996</v>
      </c>
      <c r="Q247" s="310"/>
      <c r="R247" s="310"/>
    </row>
    <row r="248" spans="1:18" x14ac:dyDescent="0.25">
      <c r="A248" s="310"/>
      <c r="B248" s="513">
        <v>2004</v>
      </c>
      <c r="C248" s="508">
        <v>5970.6234100000011</v>
      </c>
      <c r="D248" s="509">
        <v>10889.561749999999</v>
      </c>
      <c r="E248" s="509">
        <v>3471.6500799999999</v>
      </c>
      <c r="F248" s="509">
        <v>3271.0915000000005</v>
      </c>
      <c r="G248" s="509">
        <v>467.79585000000003</v>
      </c>
      <c r="H248" s="509">
        <v>3015.8252999999995</v>
      </c>
      <c r="I248" s="512">
        <v>30.33174</v>
      </c>
      <c r="J248" s="508">
        <v>388.25441000000001</v>
      </c>
      <c r="K248" s="509">
        <v>198.41956000000002</v>
      </c>
      <c r="L248" s="509">
        <v>364.83915000000002</v>
      </c>
      <c r="M248" s="509">
        <v>133.95593</v>
      </c>
      <c r="N248" s="509">
        <v>24.912779999999998</v>
      </c>
      <c r="O248" s="509">
        <v>287.47185999999999</v>
      </c>
      <c r="P248" s="512">
        <v>28.797443999999999</v>
      </c>
      <c r="Q248" s="310"/>
      <c r="R248" s="310"/>
    </row>
    <row r="249" spans="1:18" x14ac:dyDescent="0.25">
      <c r="A249" s="310"/>
      <c r="B249" s="513">
        <v>2005</v>
      </c>
      <c r="C249" s="508">
        <v>5550</v>
      </c>
      <c r="D249" s="509">
        <v>12312</v>
      </c>
      <c r="E249" s="509">
        <v>4141</v>
      </c>
      <c r="F249" s="509">
        <v>4144</v>
      </c>
      <c r="G249" s="509">
        <v>162</v>
      </c>
      <c r="H249" s="509">
        <v>3874</v>
      </c>
      <c r="I249" s="512">
        <v>97</v>
      </c>
      <c r="J249" s="508">
        <v>191</v>
      </c>
      <c r="K249" s="509">
        <v>118</v>
      </c>
      <c r="L249" s="509">
        <v>305</v>
      </c>
      <c r="M249" s="509">
        <v>51</v>
      </c>
      <c r="N249" s="509">
        <v>20</v>
      </c>
      <c r="O249" s="509">
        <v>301</v>
      </c>
      <c r="P249" s="512">
        <v>30</v>
      </c>
      <c r="Q249" s="310"/>
      <c r="R249" s="310"/>
    </row>
    <row r="250" spans="1:18" x14ac:dyDescent="0.25">
      <c r="A250" s="310"/>
      <c r="B250" s="513">
        <v>2006</v>
      </c>
      <c r="C250" s="508">
        <v>5168</v>
      </c>
      <c r="D250" s="509">
        <v>10603</v>
      </c>
      <c r="E250" s="509">
        <v>3325</v>
      </c>
      <c r="F250" s="509">
        <v>2912</v>
      </c>
      <c r="G250" s="509">
        <v>66</v>
      </c>
      <c r="H250" s="509">
        <v>1937</v>
      </c>
      <c r="I250" s="512">
        <v>40</v>
      </c>
      <c r="J250" s="508">
        <v>360</v>
      </c>
      <c r="K250" s="509">
        <v>129</v>
      </c>
      <c r="L250" s="509">
        <v>280</v>
      </c>
      <c r="M250" s="509">
        <v>67</v>
      </c>
      <c r="N250" s="509">
        <v>19</v>
      </c>
      <c r="O250" s="509">
        <v>283</v>
      </c>
      <c r="P250" s="512">
        <v>31</v>
      </c>
      <c r="Q250" s="310"/>
      <c r="R250" s="310"/>
    </row>
    <row r="251" spans="1:18" x14ac:dyDescent="0.25">
      <c r="A251" s="310"/>
      <c r="B251" s="513">
        <v>2007</v>
      </c>
      <c r="C251" s="508">
        <v>4378.7469633999999</v>
      </c>
      <c r="D251" s="509">
        <v>7749.8302211999999</v>
      </c>
      <c r="E251" s="509">
        <v>2749.5371369999993</v>
      </c>
      <c r="F251" s="509">
        <v>2452.1931626000001</v>
      </c>
      <c r="G251" s="509">
        <v>58.0616974</v>
      </c>
      <c r="H251" s="509">
        <v>1980.0044023999999</v>
      </c>
      <c r="I251" s="512">
        <v>31.430131000000006</v>
      </c>
      <c r="J251" s="508">
        <v>166.96395320000002</v>
      </c>
      <c r="K251" s="509">
        <v>93.010052399999992</v>
      </c>
      <c r="L251" s="509">
        <v>270.74388759999999</v>
      </c>
      <c r="M251" s="509">
        <v>52.127246800000002</v>
      </c>
      <c r="N251" s="509">
        <v>15.938587</v>
      </c>
      <c r="O251" s="509">
        <v>224.21512079999997</v>
      </c>
      <c r="P251" s="512">
        <v>25.999559999999999</v>
      </c>
      <c r="Q251" s="310"/>
      <c r="R251" s="310"/>
    </row>
    <row r="252" spans="1:18" x14ac:dyDescent="0.25">
      <c r="A252" s="310"/>
      <c r="B252" s="513">
        <v>2008</v>
      </c>
      <c r="C252" s="508">
        <v>4718.2181700000001</v>
      </c>
      <c r="D252" s="509">
        <v>7444.9031100000002</v>
      </c>
      <c r="E252" s="509">
        <v>1562.2143199999996</v>
      </c>
      <c r="F252" s="509">
        <v>1523.6107199999997</v>
      </c>
      <c r="G252" s="509">
        <v>73.36478000000001</v>
      </c>
      <c r="H252" s="509">
        <v>1381.87589</v>
      </c>
      <c r="I252" s="512">
        <v>10.037209999999998</v>
      </c>
      <c r="J252" s="508">
        <v>62.084739999999996</v>
      </c>
      <c r="K252" s="509">
        <v>70.624859999999998</v>
      </c>
      <c r="L252" s="509">
        <v>155.85081</v>
      </c>
      <c r="M252" s="509">
        <v>35.343920000000004</v>
      </c>
      <c r="N252" s="509">
        <v>4.1412399999999998</v>
      </c>
      <c r="O252" s="509">
        <v>73.98814999999999</v>
      </c>
      <c r="P252" s="512">
        <v>8.4209899999999998</v>
      </c>
      <c r="Q252" s="310"/>
      <c r="R252" s="310"/>
    </row>
    <row r="253" spans="1:18" x14ac:dyDescent="0.25">
      <c r="A253" s="310"/>
      <c r="B253" s="513">
        <v>2009</v>
      </c>
      <c r="C253" s="514">
        <v>10132.188433445908</v>
      </c>
      <c r="D253" s="514">
        <v>8441.0864555106473</v>
      </c>
      <c r="E253" s="514">
        <v>2451.7094864751152</v>
      </c>
      <c r="F253" s="514">
        <v>2343.3380336372688</v>
      </c>
      <c r="G253" s="514">
        <v>1949.4132859981482</v>
      </c>
      <c r="H253" s="514">
        <v>2074.2861290249998</v>
      </c>
      <c r="I253" s="515">
        <v>179.09989612202384</v>
      </c>
      <c r="J253" s="514">
        <v>285.33817189895831</v>
      </c>
      <c r="K253" s="514">
        <v>172.05505478287034</v>
      </c>
      <c r="L253" s="514">
        <v>170.9261149769676</v>
      </c>
      <c r="M253" s="514">
        <v>65.984463471412028</v>
      </c>
      <c r="N253" s="514">
        <v>49.873490725694445</v>
      </c>
      <c r="O253" s="514">
        <v>240.1574775470238</v>
      </c>
      <c r="P253" s="515">
        <v>28.765284647321426</v>
      </c>
      <c r="Q253" s="310"/>
      <c r="R253" s="310"/>
    </row>
    <row r="254" spans="1:18" x14ac:dyDescent="0.25">
      <c r="A254" s="310"/>
      <c r="B254" s="513">
        <v>2010</v>
      </c>
      <c r="C254" s="516">
        <v>12256.287000000002</v>
      </c>
      <c r="D254" s="508">
        <v>16087.677000000001</v>
      </c>
      <c r="E254" s="508">
        <v>3104.0108999999998</v>
      </c>
      <c r="F254" s="508">
        <v>3691.0042000000008</v>
      </c>
      <c r="G254" s="508">
        <v>64.11469799999999</v>
      </c>
      <c r="H254" s="508">
        <v>3460.8343999999993</v>
      </c>
      <c r="I254" s="512">
        <v>27.89771</v>
      </c>
      <c r="J254" s="508">
        <v>27.599170000000001</v>
      </c>
      <c r="K254" s="508">
        <v>33.087020000000003</v>
      </c>
      <c r="L254" s="508">
        <v>146.86870999999999</v>
      </c>
      <c r="M254" s="508">
        <v>24.017228000000003</v>
      </c>
      <c r="N254" s="508">
        <v>1.2538399999999998</v>
      </c>
      <c r="O254" s="508">
        <v>23.870319999999996</v>
      </c>
      <c r="P254" s="512">
        <v>0.77501999999999993</v>
      </c>
      <c r="Q254" s="310"/>
      <c r="R254" s="310"/>
    </row>
    <row r="255" spans="1:18" x14ac:dyDescent="0.25">
      <c r="A255" s="310"/>
      <c r="B255" s="513">
        <v>2011</v>
      </c>
      <c r="C255" s="517">
        <v>13815.451799999999</v>
      </c>
      <c r="D255" s="517">
        <v>20465.718999999997</v>
      </c>
      <c r="E255" s="517">
        <v>4611.1904999999997</v>
      </c>
      <c r="F255" s="517">
        <v>4604.4993000000004</v>
      </c>
      <c r="G255" s="517">
        <v>84.747709999999998</v>
      </c>
      <c r="H255" s="517">
        <v>3604.2698</v>
      </c>
      <c r="I255" s="515">
        <v>7.1215999999999999</v>
      </c>
      <c r="J255" s="517">
        <v>22.690719999999999</v>
      </c>
      <c r="K255" s="517">
        <v>38.641120000000001</v>
      </c>
      <c r="L255" s="517">
        <v>171.94094000000001</v>
      </c>
      <c r="M255" s="517">
        <v>25.226427999999995</v>
      </c>
      <c r="N255" s="517">
        <v>0.68006000000000011</v>
      </c>
      <c r="O255" s="517">
        <v>17.45842</v>
      </c>
      <c r="P255" s="515">
        <v>3.9939999999999996E-2</v>
      </c>
      <c r="Q255" s="310"/>
      <c r="R255" s="310"/>
    </row>
    <row r="256" spans="1:18" x14ac:dyDescent="0.25">
      <c r="A256" s="310"/>
      <c r="B256" s="513">
        <v>2012</v>
      </c>
      <c r="C256" s="517">
        <v>9363.1564999999991</v>
      </c>
      <c r="D256" s="517">
        <v>21653.639000000003</v>
      </c>
      <c r="E256" s="517">
        <v>3286.3743999999997</v>
      </c>
      <c r="F256" s="517">
        <v>3845.6915000000008</v>
      </c>
      <c r="G256" s="517">
        <v>57.670900000000003</v>
      </c>
      <c r="H256" s="517">
        <v>3756.2103999999999</v>
      </c>
      <c r="I256" s="515">
        <v>7.7032880000000006</v>
      </c>
      <c r="J256" s="517">
        <v>23.435470000000002</v>
      </c>
      <c r="K256" s="517">
        <v>27.705338999999999</v>
      </c>
      <c r="L256" s="517">
        <v>183.69759999999999</v>
      </c>
      <c r="M256" s="517">
        <v>31.334508</v>
      </c>
      <c r="N256" s="517">
        <v>2.6210000000000001E-2</v>
      </c>
      <c r="O256" s="517">
        <v>24.511278999999998</v>
      </c>
      <c r="P256" s="515">
        <v>0</v>
      </c>
      <c r="Q256" s="310"/>
      <c r="R256" s="310"/>
    </row>
    <row r="257" spans="1:18" x14ac:dyDescent="0.25">
      <c r="A257" s="310"/>
      <c r="B257" s="513">
        <v>2013</v>
      </c>
      <c r="C257" s="517">
        <v>4444.3051500000001</v>
      </c>
      <c r="D257" s="517">
        <v>14390.887200000001</v>
      </c>
      <c r="E257" s="517">
        <v>1363.64715</v>
      </c>
      <c r="F257" s="517">
        <v>1263.0484899999999</v>
      </c>
      <c r="G257" s="517">
        <v>45.219700000000003</v>
      </c>
      <c r="H257" s="517">
        <v>2167.8450800000001</v>
      </c>
      <c r="I257" s="515">
        <v>20.247050000000005</v>
      </c>
      <c r="J257" s="517">
        <v>18.835970000000003</v>
      </c>
      <c r="K257" s="517">
        <v>18.951000000000001</v>
      </c>
      <c r="L257" s="517">
        <v>229.17650499999996</v>
      </c>
      <c r="M257" s="517">
        <v>32.616506999999999</v>
      </c>
      <c r="N257" s="517">
        <v>0.16331000000000001</v>
      </c>
      <c r="O257" s="517">
        <v>25.034219999999998</v>
      </c>
      <c r="P257" s="515">
        <v>0</v>
      </c>
      <c r="Q257" s="310"/>
      <c r="R257" s="310"/>
    </row>
    <row r="258" spans="1:18" ht="15.75" thickBot="1" x14ac:dyDescent="0.3">
      <c r="A258" s="310"/>
      <c r="B258" s="513">
        <v>2014</v>
      </c>
      <c r="C258" s="518">
        <f t="shared" ref="C258:P258" si="24">C86</f>
        <v>3810.977991018</v>
      </c>
      <c r="D258" s="518">
        <f t="shared" si="24"/>
        <v>8159.7916359709998</v>
      </c>
      <c r="E258" s="518">
        <f t="shared" si="24"/>
        <v>34.965201286258001</v>
      </c>
      <c r="F258" s="518">
        <f t="shared" si="24"/>
        <v>530.24230802279999</v>
      </c>
      <c r="G258" s="518" t="e">
        <f t="shared" si="24"/>
        <v>#DIV/0!</v>
      </c>
      <c r="H258" s="518">
        <f t="shared" si="24"/>
        <v>1819.8241</v>
      </c>
      <c r="I258" s="518">
        <f t="shared" si="24"/>
        <v>1.8472150000000001</v>
      </c>
      <c r="J258" s="518" t="e">
        <f t="shared" si="24"/>
        <v>#DIV/0!</v>
      </c>
      <c r="K258" s="518" t="e">
        <f t="shared" si="24"/>
        <v>#DIV/0!</v>
      </c>
      <c r="L258" s="518">
        <f t="shared" si="24"/>
        <v>3.5845359000000001</v>
      </c>
      <c r="M258" s="518">
        <f t="shared" si="24"/>
        <v>7.2234382845070009</v>
      </c>
      <c r="N258" s="518">
        <f t="shared" si="24"/>
        <v>1.3211308000000002</v>
      </c>
      <c r="O258" s="518">
        <f t="shared" si="24"/>
        <v>39.879360000000005</v>
      </c>
      <c r="P258" s="518">
        <f t="shared" si="24"/>
        <v>1.367235</v>
      </c>
      <c r="Q258" s="310"/>
      <c r="R258" s="310"/>
    </row>
    <row r="259" spans="1:18" ht="15.75" thickBot="1" x14ac:dyDescent="0.3">
      <c r="A259" s="310"/>
      <c r="B259" s="519" t="s">
        <v>166</v>
      </c>
      <c r="C259" s="520">
        <f t="shared" ref="C259:P259" si="25">AVERAGE(C236:C258)</f>
        <v>9749.874558026364</v>
      </c>
      <c r="D259" s="520">
        <f t="shared" si="25"/>
        <v>9993.7696189571725</v>
      </c>
      <c r="E259" s="520">
        <f t="shared" si="25"/>
        <v>2425.290676692523</v>
      </c>
      <c r="F259" s="520">
        <f t="shared" si="25"/>
        <v>2398.5648804750758</v>
      </c>
      <c r="G259" s="520" t="e">
        <f t="shared" si="25"/>
        <v>#DIV/0!</v>
      </c>
      <c r="H259" s="520">
        <f t="shared" si="25"/>
        <v>2227.4114603381572</v>
      </c>
      <c r="I259" s="520">
        <f t="shared" si="25"/>
        <v>134.94746019063285</v>
      </c>
      <c r="J259" s="520" t="e">
        <f t="shared" si="25"/>
        <v>#DIV/0!</v>
      </c>
      <c r="K259" s="520" t="e">
        <f t="shared" si="25"/>
        <v>#DIV/0!</v>
      </c>
      <c r="L259" s="520">
        <f t="shared" si="25"/>
        <v>167.64549366566527</v>
      </c>
      <c r="M259" s="520">
        <f t="shared" si="25"/>
        <v>56.727457843010953</v>
      </c>
      <c r="N259" s="520">
        <f t="shared" si="25"/>
        <v>39.162379935899764</v>
      </c>
      <c r="O259" s="520">
        <f t="shared" si="25"/>
        <v>184.66383341300124</v>
      </c>
      <c r="P259" s="521">
        <f t="shared" si="25"/>
        <v>21.555058810385336</v>
      </c>
      <c r="Q259" s="310"/>
      <c r="R259" s="310"/>
    </row>
    <row r="260" spans="1:18" x14ac:dyDescent="0.25">
      <c r="A260" s="340"/>
      <c r="B260" s="341"/>
      <c r="C260" s="341"/>
      <c r="D260" s="364"/>
      <c r="E260" s="364"/>
      <c r="F260" s="364"/>
      <c r="G260" s="364"/>
      <c r="H260" s="364"/>
      <c r="I260" s="374"/>
      <c r="J260" s="374"/>
      <c r="K260" s="374"/>
      <c r="L260" s="374"/>
      <c r="M260" s="364"/>
      <c r="N260" s="374"/>
      <c r="O260" s="374"/>
      <c r="P260" s="310"/>
      <c r="Q260" s="310"/>
      <c r="R260" s="310"/>
    </row>
    <row r="261" spans="1:18" x14ac:dyDescent="0.25">
      <c r="A261" s="310"/>
      <c r="B261" s="310"/>
      <c r="C261" s="310"/>
      <c r="D261" s="310"/>
      <c r="E261" s="310"/>
      <c r="F261" s="310"/>
      <c r="G261" s="310"/>
      <c r="H261" s="310"/>
      <c r="I261" s="310"/>
      <c r="J261" s="310"/>
      <c r="K261" s="310"/>
      <c r="L261" s="310"/>
      <c r="M261" s="310"/>
      <c r="N261" s="310"/>
      <c r="O261" s="310"/>
      <c r="P261" s="310"/>
      <c r="Q261" s="310"/>
      <c r="R261" s="310"/>
    </row>
    <row r="262" spans="1:18" x14ac:dyDescent="0.25">
      <c r="A262" s="310"/>
      <c r="B262" s="310"/>
      <c r="C262" s="310"/>
      <c r="D262" s="310"/>
      <c r="E262" s="310"/>
      <c r="F262" s="310"/>
      <c r="G262" s="310"/>
      <c r="H262" s="310"/>
      <c r="I262" s="310"/>
      <c r="J262" s="310"/>
      <c r="K262" s="310"/>
      <c r="L262" s="310"/>
      <c r="M262" s="310"/>
      <c r="N262" s="310"/>
      <c r="O262" s="310"/>
      <c r="P262" s="310"/>
      <c r="Q262" s="310"/>
      <c r="R262" s="310"/>
    </row>
    <row r="263" spans="1:18" x14ac:dyDescent="0.25">
      <c r="A263" s="310"/>
      <c r="B263" s="310"/>
      <c r="C263" s="310"/>
      <c r="D263" s="310"/>
      <c r="E263" s="310"/>
      <c r="F263" s="310"/>
      <c r="G263" s="310"/>
      <c r="H263" s="310"/>
      <c r="I263" s="310"/>
      <c r="J263" s="310"/>
      <c r="K263" s="310"/>
      <c r="L263" s="310"/>
      <c r="M263" s="310"/>
      <c r="N263" s="310"/>
      <c r="O263" s="310"/>
      <c r="P263" s="310"/>
      <c r="Q263" s="310"/>
      <c r="R263" s="310"/>
    </row>
  </sheetData>
  <mergeCells count="48">
    <mergeCell ref="B203:B204"/>
    <mergeCell ref="G230:O230"/>
    <mergeCell ref="C232:I232"/>
    <mergeCell ref="B234:B235"/>
    <mergeCell ref="F167:M167"/>
    <mergeCell ref="D169:D170"/>
    <mergeCell ref="E197:M197"/>
    <mergeCell ref="A198:B198"/>
    <mergeCell ref="E199:M199"/>
    <mergeCell ref="C201:I201"/>
    <mergeCell ref="A135:B135"/>
    <mergeCell ref="E136:M136"/>
    <mergeCell ref="D138:J138"/>
    <mergeCell ref="K138:Q138"/>
    <mergeCell ref="A140:A141"/>
    <mergeCell ref="J140:J141"/>
    <mergeCell ref="Q140:Q141"/>
    <mergeCell ref="E134:M134"/>
    <mergeCell ref="B72:B73"/>
    <mergeCell ref="A89:B90"/>
    <mergeCell ref="G90:O90"/>
    <mergeCell ref="A92:B92"/>
    <mergeCell ref="G92:O92"/>
    <mergeCell ref="C94:I94"/>
    <mergeCell ref="J94:Q94"/>
    <mergeCell ref="B96:B97"/>
    <mergeCell ref="B111:I111"/>
    <mergeCell ref="B112:I112"/>
    <mergeCell ref="G114:N114"/>
    <mergeCell ref="D116:D117"/>
    <mergeCell ref="C70:I70"/>
    <mergeCell ref="A9:A10"/>
    <mergeCell ref="J9:J10"/>
    <mergeCell ref="Q9:Q10"/>
    <mergeCell ref="E28:E29"/>
    <mergeCell ref="A45:B46"/>
    <mergeCell ref="G46:O46"/>
    <mergeCell ref="A48:B48"/>
    <mergeCell ref="G48:O48"/>
    <mergeCell ref="C50:I50"/>
    <mergeCell ref="B52:B53"/>
    <mergeCell ref="G68:O68"/>
    <mergeCell ref="A1:B2"/>
    <mergeCell ref="G3:O3"/>
    <mergeCell ref="A4:B4"/>
    <mergeCell ref="G5:O5"/>
    <mergeCell ref="D7:J7"/>
    <mergeCell ref="K7:Q7"/>
  </mergeCells>
  <pageMargins left="0.7" right="0.7" top="0.75" bottom="0.75" header="0.3" footer="0.3"/>
  <pageSetup paperSize="9" orientation="portrait" horizontalDpi="4294967295" verticalDpi="4294967295" r:id="rId1"/>
  <ignoredErrors>
    <ignoredError sqref="J111:L111"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Sommaire</vt:lpstr>
      <vt:lpstr>Parametres</vt:lpstr>
      <vt:lpstr>Station Degrémont</vt:lpstr>
      <vt:lpstr>KPI</vt:lpstr>
      <vt:lpstr>Bilan Station Degrémont</vt:lpstr>
      <vt:lpstr>DatesD</vt:lpstr>
    </vt:vector>
  </TitlesOfParts>
  <Company>Veolia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GREGOIRE Julie;BOURLET Stéphane</dc:creator>
  <cp:lastModifiedBy>GREGOIRE Julie</cp:lastModifiedBy>
  <cp:lastPrinted>2017-01-13T12:36:06Z</cp:lastPrinted>
  <dcterms:created xsi:type="dcterms:W3CDTF">2016-06-16T09:38:58Z</dcterms:created>
  <dcterms:modified xsi:type="dcterms:W3CDTF">2019-01-08T10:03:28Z</dcterms:modified>
</cp:coreProperties>
</file>