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870" windowWidth="19440" windowHeight="8805" tabRatio="619"/>
  </bookViews>
  <sheets>
    <sheet name="Parametres" sheetId="7" r:id="rId1"/>
    <sheet name="Station des huiles" sheetId="16" r:id="rId2"/>
    <sheet name="KPI" sheetId="4" r:id="rId3"/>
  </sheets>
  <definedNames>
    <definedName name="ColD1">OFFSET(Param,,6)</definedName>
    <definedName name="ColD2">OFFSET(Param,,11)</definedName>
    <definedName name="ColS">OFFSET(Param,,1)</definedName>
    <definedName name="ColSH">OFFSET(Param,,26)</definedName>
    <definedName name="ColUF1">OFFSET(Param,,16)</definedName>
    <definedName name="ColUF2">OFFSET(Param,,21)</definedName>
    <definedName name="DatesD">OFFSET(#REF!,,,COUNTA(#REF!))</definedName>
    <definedName name="DatesS">OFFSET(#REF!,,,COUNTA(#REF!))</definedName>
    <definedName name="DatesSH">OFFSET('Station des huiles'!$A$15,,,COUNTA('Station des huiles'!$A$15:$A$394))</definedName>
    <definedName name="DatesUF">OFFSET(#REF!,,,COUNTA(#REF!))</definedName>
    <definedName name="Param">OFFSET(Parametres!$B$5,,,COUNTA(Parametres!$B:$B))</definedName>
    <definedName name="Seuil2D1">OFFSET(Param,,8)</definedName>
    <definedName name="Seuil2D2">OFFSET(Param,,13)</definedName>
    <definedName name="Seuil2SH">OFFSET(Param,,28)</definedName>
    <definedName name="Seuil2UF1">OFFSET(Param,,18)</definedName>
    <definedName name="Seuil2UF2">OFFSET(Param,,23)</definedName>
    <definedName name="SeuilD1">OFFSET(Param,,7)</definedName>
    <definedName name="SeuilD2">OFFSET(Param,,12)</definedName>
    <definedName name="SeuilS">OFFSET(Param,,2)</definedName>
    <definedName name="SeuilS2">OFFSET(Param,,3)</definedName>
    <definedName name="SeuilSH">OFFSET(Param,,26)</definedName>
    <definedName name="SeuilUF1">OFFSET(Param,,17)</definedName>
    <definedName name="SeuilUF2">OFFSET(Param,,22)</definedName>
  </definedNames>
  <calcPr calcId="145621"/>
</workbook>
</file>

<file path=xl/calcChain.xml><?xml version="1.0" encoding="utf-8"?>
<calcChain xmlns="http://schemas.openxmlformats.org/spreadsheetml/2006/main">
  <c r="C5" i="7" l="1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H7" i="7" l="1"/>
  <c r="L8" i="16"/>
  <c r="N60" i="16" l="1"/>
  <c r="H29" i="7" l="1"/>
  <c r="H30" i="7"/>
  <c r="H31" i="7"/>
  <c r="L9" i="16" l="1"/>
  <c r="G9" i="16"/>
  <c r="C9" i="16"/>
  <c r="B9" i="16"/>
  <c r="O231" i="16" l="1"/>
  <c r="O232" i="16"/>
  <c r="O233" i="16"/>
  <c r="O234" i="16"/>
  <c r="B3" i="16" l="1"/>
  <c r="B161" i="4" l="1"/>
  <c r="B29" i="4"/>
  <c r="B271" i="4"/>
  <c r="B249" i="4"/>
  <c r="B227" i="4"/>
  <c r="B205" i="4"/>
  <c r="B183" i="4"/>
  <c r="B139" i="4"/>
  <c r="B117" i="4"/>
  <c r="B95" i="4"/>
  <c r="B73" i="4"/>
  <c r="B51" i="4"/>
  <c r="B250" i="4"/>
  <c r="B228" i="4"/>
  <c r="B206" i="4"/>
  <c r="B184" i="4"/>
  <c r="B162" i="4"/>
  <c r="B140" i="4"/>
  <c r="B118" i="4"/>
  <c r="B96" i="4"/>
  <c r="B74" i="4"/>
  <c r="B52" i="4"/>
  <c r="B30" i="4"/>
  <c r="H6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5" i="7"/>
  <c r="E102" i="16"/>
  <c r="E103" i="16"/>
  <c r="E104" i="16"/>
  <c r="E105" i="16"/>
  <c r="E106" i="16"/>
  <c r="E107" i="16"/>
  <c r="E108" i="16"/>
  <c r="E109" i="16"/>
  <c r="E110" i="16"/>
  <c r="E111" i="16"/>
  <c r="J106" i="16"/>
  <c r="J107" i="16"/>
  <c r="J108" i="16"/>
  <c r="J109" i="16"/>
  <c r="J110" i="16"/>
  <c r="J111" i="16"/>
  <c r="J112" i="16"/>
  <c r="J113" i="16"/>
  <c r="J114" i="16"/>
  <c r="J115" i="16"/>
  <c r="A251" i="4"/>
  <c r="A229" i="4"/>
  <c r="A207" i="4"/>
  <c r="A185" i="4"/>
  <c r="A163" i="4"/>
  <c r="A141" i="4"/>
  <c r="A119" i="4"/>
  <c r="A97" i="4"/>
  <c r="A75" i="4"/>
  <c r="A53" i="4"/>
  <c r="A31" i="4"/>
  <c r="A186" i="4" l="1"/>
  <c r="A252" i="4"/>
  <c r="A230" i="4"/>
  <c r="A164" i="4"/>
  <c r="A208" i="4"/>
  <c r="A253" i="4"/>
  <c r="A142" i="4"/>
  <c r="A120" i="4"/>
  <c r="A98" i="4"/>
  <c r="A76" i="4"/>
  <c r="A54" i="4"/>
  <c r="A32" i="4"/>
  <c r="I9" i="7"/>
  <c r="G8" i="16" s="1"/>
  <c r="I7" i="7"/>
  <c r="C8" i="16" s="1"/>
  <c r="J15" i="16"/>
  <c r="J16" i="16"/>
  <c r="K16" i="16" s="1"/>
  <c r="J17" i="16"/>
  <c r="K17" i="16" s="1"/>
  <c r="J18" i="16"/>
  <c r="K18" i="16" s="1"/>
  <c r="J19" i="16"/>
  <c r="K19" i="16" s="1"/>
  <c r="J20" i="16"/>
  <c r="K20" i="16" s="1"/>
  <c r="J21" i="16"/>
  <c r="K21" i="16" s="1"/>
  <c r="J22" i="16"/>
  <c r="K22" i="16" s="1"/>
  <c r="J23" i="16"/>
  <c r="K23" i="16" s="1"/>
  <c r="J24" i="16"/>
  <c r="K24" i="16" s="1"/>
  <c r="J25" i="16"/>
  <c r="K25" i="16" s="1"/>
  <c r="J26" i="16"/>
  <c r="K26" i="16" s="1"/>
  <c r="J27" i="16"/>
  <c r="K27" i="16" s="1"/>
  <c r="J28" i="16"/>
  <c r="K28" i="16" s="1"/>
  <c r="J29" i="16"/>
  <c r="K29" i="16" s="1"/>
  <c r="J30" i="16"/>
  <c r="K30" i="16" s="1"/>
  <c r="J31" i="16"/>
  <c r="K31" i="16" s="1"/>
  <c r="J32" i="16"/>
  <c r="K32" i="16" s="1"/>
  <c r="J33" i="16"/>
  <c r="K33" i="16" s="1"/>
  <c r="J34" i="16"/>
  <c r="K34" i="16" s="1"/>
  <c r="J35" i="16"/>
  <c r="K35" i="16" s="1"/>
  <c r="J36" i="16"/>
  <c r="K36" i="16" s="1"/>
  <c r="J37" i="16"/>
  <c r="K37" i="16" s="1"/>
  <c r="J38" i="16"/>
  <c r="K38" i="16" s="1"/>
  <c r="J39" i="16"/>
  <c r="K39" i="16" s="1"/>
  <c r="J40" i="16"/>
  <c r="K40" i="16" s="1"/>
  <c r="J41" i="16"/>
  <c r="K41" i="16" s="1"/>
  <c r="J42" i="16"/>
  <c r="K42" i="16" s="1"/>
  <c r="J43" i="16"/>
  <c r="K43" i="16" s="1"/>
  <c r="J44" i="16"/>
  <c r="K44" i="16" s="1"/>
  <c r="J45" i="16"/>
  <c r="K45" i="16" s="1"/>
  <c r="J46" i="16"/>
  <c r="K46" i="16" s="1"/>
  <c r="J47" i="16"/>
  <c r="K47" i="16" s="1"/>
  <c r="J48" i="16"/>
  <c r="K48" i="16" s="1"/>
  <c r="J49" i="16"/>
  <c r="K49" i="16" s="1"/>
  <c r="J50" i="16"/>
  <c r="K50" i="16" s="1"/>
  <c r="J51" i="16"/>
  <c r="K51" i="16" s="1"/>
  <c r="J52" i="16"/>
  <c r="K52" i="16" s="1"/>
  <c r="J53" i="16"/>
  <c r="K53" i="16" s="1"/>
  <c r="J54" i="16"/>
  <c r="K54" i="16" s="1"/>
  <c r="J55" i="16"/>
  <c r="K55" i="16" s="1"/>
  <c r="J56" i="16"/>
  <c r="K56" i="16" s="1"/>
  <c r="J57" i="16"/>
  <c r="K57" i="16" s="1"/>
  <c r="J58" i="16"/>
  <c r="K58" i="16" s="1"/>
  <c r="J59" i="16"/>
  <c r="K59" i="16" s="1"/>
  <c r="J60" i="16"/>
  <c r="K60" i="16" s="1"/>
  <c r="J61" i="16"/>
  <c r="K61" i="16" s="1"/>
  <c r="J62" i="16"/>
  <c r="K62" i="16" s="1"/>
  <c r="J63" i="16"/>
  <c r="K63" i="16" s="1"/>
  <c r="J64" i="16"/>
  <c r="K64" i="16" s="1"/>
  <c r="J65" i="16"/>
  <c r="K65" i="16" s="1"/>
  <c r="J66" i="16"/>
  <c r="K66" i="16" s="1"/>
  <c r="J67" i="16"/>
  <c r="K67" i="16" s="1"/>
  <c r="J68" i="16"/>
  <c r="K68" i="16" s="1"/>
  <c r="J69" i="16"/>
  <c r="K69" i="16" s="1"/>
  <c r="J70" i="16"/>
  <c r="K70" i="16" s="1"/>
  <c r="J71" i="16"/>
  <c r="K71" i="16" s="1"/>
  <c r="J72" i="16"/>
  <c r="K72" i="16" s="1"/>
  <c r="J73" i="16"/>
  <c r="K73" i="16" s="1"/>
  <c r="J74" i="16"/>
  <c r="K74" i="16" s="1"/>
  <c r="J75" i="16"/>
  <c r="K75" i="16" s="1"/>
  <c r="J76" i="16"/>
  <c r="K76" i="16" s="1"/>
  <c r="J77" i="16"/>
  <c r="K77" i="16" s="1"/>
  <c r="J78" i="16"/>
  <c r="K78" i="16" s="1"/>
  <c r="J79" i="16"/>
  <c r="K79" i="16" s="1"/>
  <c r="J80" i="16"/>
  <c r="K80" i="16" s="1"/>
  <c r="J81" i="16"/>
  <c r="K81" i="16" s="1"/>
  <c r="J82" i="16"/>
  <c r="K82" i="16" s="1"/>
  <c r="J83" i="16"/>
  <c r="K83" i="16" s="1"/>
  <c r="J84" i="16"/>
  <c r="K84" i="16" s="1"/>
  <c r="J85" i="16"/>
  <c r="K85" i="16" s="1"/>
  <c r="J86" i="16"/>
  <c r="K86" i="16" s="1"/>
  <c r="J87" i="16"/>
  <c r="K87" i="16" s="1"/>
  <c r="J88" i="16"/>
  <c r="K88" i="16" s="1"/>
  <c r="J89" i="16"/>
  <c r="K89" i="16" s="1"/>
  <c r="J90" i="16"/>
  <c r="K90" i="16" s="1"/>
  <c r="J91" i="16"/>
  <c r="K91" i="16" s="1"/>
  <c r="J92" i="16"/>
  <c r="K92" i="16" s="1"/>
  <c r="J93" i="16"/>
  <c r="K93" i="16" s="1"/>
  <c r="J94" i="16"/>
  <c r="K94" i="16" s="1"/>
  <c r="J95" i="16"/>
  <c r="K95" i="16" s="1"/>
  <c r="J96" i="16"/>
  <c r="K96" i="16" s="1"/>
  <c r="J97" i="16"/>
  <c r="K97" i="16" s="1"/>
  <c r="J98" i="16"/>
  <c r="K98" i="16" s="1"/>
  <c r="J99" i="16"/>
  <c r="K99" i="16" s="1"/>
  <c r="J100" i="16"/>
  <c r="K100" i="16" s="1"/>
  <c r="J101" i="16"/>
  <c r="K101" i="16" s="1"/>
  <c r="J102" i="16"/>
  <c r="K102" i="16" s="1"/>
  <c r="J103" i="16"/>
  <c r="K103" i="16" s="1"/>
  <c r="J104" i="16"/>
  <c r="K104" i="16" s="1"/>
  <c r="J105" i="16"/>
  <c r="K105" i="16" s="1"/>
  <c r="K106" i="16"/>
  <c r="K107" i="16"/>
  <c r="K108" i="16"/>
  <c r="K109" i="16"/>
  <c r="K110" i="16"/>
  <c r="K111" i="16"/>
  <c r="K112" i="16"/>
  <c r="K113" i="16"/>
  <c r="K114" i="16"/>
  <c r="K115" i="16"/>
  <c r="J116" i="16"/>
  <c r="K116" i="16" s="1"/>
  <c r="J117" i="16"/>
  <c r="K117" i="16" s="1"/>
  <c r="J118" i="16"/>
  <c r="K118" i="16" s="1"/>
  <c r="J119" i="16"/>
  <c r="K119" i="16" s="1"/>
  <c r="J120" i="16"/>
  <c r="K120" i="16" s="1"/>
  <c r="J121" i="16"/>
  <c r="K121" i="16" s="1"/>
  <c r="J122" i="16"/>
  <c r="K122" i="16" s="1"/>
  <c r="J123" i="16"/>
  <c r="K123" i="16" s="1"/>
  <c r="J124" i="16"/>
  <c r="K124" i="16" s="1"/>
  <c r="J125" i="16"/>
  <c r="K125" i="16" s="1"/>
  <c r="J126" i="16"/>
  <c r="K126" i="16" s="1"/>
  <c r="J127" i="16"/>
  <c r="K127" i="16" s="1"/>
  <c r="J128" i="16"/>
  <c r="K128" i="16" s="1"/>
  <c r="J129" i="16"/>
  <c r="K129" i="16" s="1"/>
  <c r="J130" i="16"/>
  <c r="K130" i="16" s="1"/>
  <c r="J131" i="16"/>
  <c r="K131" i="16" s="1"/>
  <c r="J132" i="16"/>
  <c r="K132" i="16" s="1"/>
  <c r="J133" i="16"/>
  <c r="K133" i="16" s="1"/>
  <c r="J134" i="16"/>
  <c r="K134" i="16" s="1"/>
  <c r="J135" i="16"/>
  <c r="K135" i="16" s="1"/>
  <c r="J136" i="16"/>
  <c r="K136" i="16" s="1"/>
  <c r="J137" i="16"/>
  <c r="K137" i="16" s="1"/>
  <c r="J138" i="16"/>
  <c r="K138" i="16" s="1"/>
  <c r="J139" i="16"/>
  <c r="K139" i="16" s="1"/>
  <c r="J140" i="16"/>
  <c r="K140" i="16" s="1"/>
  <c r="J141" i="16"/>
  <c r="K141" i="16" s="1"/>
  <c r="J142" i="16"/>
  <c r="K142" i="16" s="1"/>
  <c r="J143" i="16"/>
  <c r="K143" i="16" s="1"/>
  <c r="J144" i="16"/>
  <c r="K144" i="16" s="1"/>
  <c r="J145" i="16"/>
  <c r="K145" i="16" s="1"/>
  <c r="J146" i="16"/>
  <c r="K146" i="16" s="1"/>
  <c r="J147" i="16"/>
  <c r="K147" i="16" s="1"/>
  <c r="J148" i="16"/>
  <c r="K148" i="16" s="1"/>
  <c r="J149" i="16"/>
  <c r="K149" i="16" s="1"/>
  <c r="J150" i="16"/>
  <c r="K150" i="16" s="1"/>
  <c r="J151" i="16"/>
  <c r="K151" i="16" s="1"/>
  <c r="J152" i="16"/>
  <c r="K152" i="16" s="1"/>
  <c r="J153" i="16"/>
  <c r="K153" i="16" s="1"/>
  <c r="J154" i="16"/>
  <c r="K154" i="16" s="1"/>
  <c r="J155" i="16"/>
  <c r="K155" i="16" s="1"/>
  <c r="J156" i="16"/>
  <c r="K156" i="16" s="1"/>
  <c r="J157" i="16"/>
  <c r="K157" i="16" s="1"/>
  <c r="J158" i="16"/>
  <c r="K158" i="16" s="1"/>
  <c r="J159" i="16"/>
  <c r="K159" i="16" s="1"/>
  <c r="J160" i="16"/>
  <c r="K160" i="16" s="1"/>
  <c r="J161" i="16"/>
  <c r="K161" i="16" s="1"/>
  <c r="J162" i="16"/>
  <c r="K162" i="16" s="1"/>
  <c r="J163" i="16"/>
  <c r="K163" i="16" s="1"/>
  <c r="J164" i="16"/>
  <c r="K164" i="16" s="1"/>
  <c r="J165" i="16"/>
  <c r="K165" i="16" s="1"/>
  <c r="J166" i="16"/>
  <c r="K166" i="16" s="1"/>
  <c r="J167" i="16"/>
  <c r="K167" i="16" s="1"/>
  <c r="J168" i="16"/>
  <c r="K168" i="16" s="1"/>
  <c r="J169" i="16"/>
  <c r="K169" i="16" s="1"/>
  <c r="J170" i="16"/>
  <c r="K170" i="16" s="1"/>
  <c r="J171" i="16"/>
  <c r="K171" i="16" s="1"/>
  <c r="J172" i="16"/>
  <c r="K172" i="16" s="1"/>
  <c r="J173" i="16"/>
  <c r="K173" i="16" s="1"/>
  <c r="J174" i="16"/>
  <c r="K174" i="16" s="1"/>
  <c r="J175" i="16"/>
  <c r="K175" i="16" s="1"/>
  <c r="J176" i="16"/>
  <c r="K176" i="16" s="1"/>
  <c r="J177" i="16"/>
  <c r="K177" i="16" s="1"/>
  <c r="J178" i="16"/>
  <c r="K178" i="16" s="1"/>
  <c r="J179" i="16"/>
  <c r="K179" i="16" s="1"/>
  <c r="J180" i="16"/>
  <c r="K180" i="16" s="1"/>
  <c r="J181" i="16"/>
  <c r="K181" i="16" s="1"/>
  <c r="J182" i="16"/>
  <c r="K182" i="16" s="1"/>
  <c r="J183" i="16"/>
  <c r="K183" i="16" s="1"/>
  <c r="J184" i="16"/>
  <c r="K184" i="16" s="1"/>
  <c r="J185" i="16"/>
  <c r="K185" i="16" s="1"/>
  <c r="J186" i="16"/>
  <c r="K186" i="16" s="1"/>
  <c r="J187" i="16"/>
  <c r="K187" i="16" s="1"/>
  <c r="J188" i="16"/>
  <c r="K188" i="16" s="1"/>
  <c r="J189" i="16"/>
  <c r="K189" i="16" s="1"/>
  <c r="J190" i="16"/>
  <c r="K190" i="16" s="1"/>
  <c r="J191" i="16"/>
  <c r="K191" i="16" s="1"/>
  <c r="J192" i="16"/>
  <c r="K192" i="16" s="1"/>
  <c r="J193" i="16"/>
  <c r="K193" i="16" s="1"/>
  <c r="J194" i="16"/>
  <c r="K194" i="16" s="1"/>
  <c r="J195" i="16"/>
  <c r="K195" i="16" s="1"/>
  <c r="J196" i="16"/>
  <c r="K196" i="16" s="1"/>
  <c r="J197" i="16"/>
  <c r="K197" i="16" s="1"/>
  <c r="J198" i="16"/>
  <c r="K198" i="16" s="1"/>
  <c r="J199" i="16"/>
  <c r="K199" i="16" s="1"/>
  <c r="J200" i="16"/>
  <c r="K200" i="16" s="1"/>
  <c r="J201" i="16"/>
  <c r="K201" i="16"/>
  <c r="J202" i="16"/>
  <c r="K202" i="16" s="1"/>
  <c r="J203" i="16"/>
  <c r="K203" i="16" s="1"/>
  <c r="J204" i="16"/>
  <c r="K204" i="16" s="1"/>
  <c r="J205" i="16"/>
  <c r="K205" i="16" s="1"/>
  <c r="J206" i="16"/>
  <c r="K206" i="16" s="1"/>
  <c r="J207" i="16"/>
  <c r="K207" i="16" s="1"/>
  <c r="J208" i="16"/>
  <c r="K208" i="16" s="1"/>
  <c r="J209" i="16"/>
  <c r="K209" i="16" s="1"/>
  <c r="J210" i="16"/>
  <c r="K210" i="16" s="1"/>
  <c r="J211" i="16"/>
  <c r="K211" i="16" s="1"/>
  <c r="J212" i="16"/>
  <c r="K212" i="16" s="1"/>
  <c r="J213" i="16"/>
  <c r="K213" i="16" s="1"/>
  <c r="J214" i="16"/>
  <c r="K214" i="16" s="1"/>
  <c r="J215" i="16"/>
  <c r="K215" i="16"/>
  <c r="J216" i="16"/>
  <c r="K216" i="16" s="1"/>
  <c r="J217" i="16"/>
  <c r="K217" i="16"/>
  <c r="J218" i="16"/>
  <c r="K218" i="16" s="1"/>
  <c r="J219" i="16"/>
  <c r="K219" i="16" s="1"/>
  <c r="J220" i="16"/>
  <c r="K220" i="16" s="1"/>
  <c r="J221" i="16"/>
  <c r="K221" i="16" s="1"/>
  <c r="J222" i="16"/>
  <c r="K222" i="16" s="1"/>
  <c r="J223" i="16"/>
  <c r="K223" i="16" s="1"/>
  <c r="J224" i="16"/>
  <c r="K224" i="16" s="1"/>
  <c r="J225" i="16"/>
  <c r="K225" i="16" s="1"/>
  <c r="J226" i="16"/>
  <c r="K226" i="16" s="1"/>
  <c r="J227" i="16"/>
  <c r="K227" i="16" s="1"/>
  <c r="J228" i="16"/>
  <c r="K228" i="16" s="1"/>
  <c r="J229" i="16"/>
  <c r="K229" i="16" s="1"/>
  <c r="J230" i="16"/>
  <c r="K230" i="16" s="1"/>
  <c r="J231" i="16"/>
  <c r="K231" i="16"/>
  <c r="J232" i="16"/>
  <c r="K232" i="16" s="1"/>
  <c r="J233" i="16"/>
  <c r="K233" i="16"/>
  <c r="J234" i="16"/>
  <c r="K234" i="16" s="1"/>
  <c r="J235" i="16"/>
  <c r="K235" i="16" s="1"/>
  <c r="J236" i="16"/>
  <c r="K236" i="16" s="1"/>
  <c r="J237" i="16"/>
  <c r="K237" i="16" s="1"/>
  <c r="J238" i="16"/>
  <c r="K238" i="16" s="1"/>
  <c r="J239" i="16"/>
  <c r="K239" i="16" s="1"/>
  <c r="J240" i="16"/>
  <c r="K240" i="16" s="1"/>
  <c r="J241" i="16"/>
  <c r="K241" i="16" s="1"/>
  <c r="J242" i="16"/>
  <c r="K242" i="16" s="1"/>
  <c r="J243" i="16"/>
  <c r="K243" i="16" s="1"/>
  <c r="J244" i="16"/>
  <c r="K244" i="16" s="1"/>
  <c r="J245" i="16"/>
  <c r="K245" i="16" s="1"/>
  <c r="J246" i="16"/>
  <c r="K246" i="16" s="1"/>
  <c r="J247" i="16"/>
  <c r="K247" i="16"/>
  <c r="J248" i="16"/>
  <c r="K248" i="16" s="1"/>
  <c r="J249" i="16"/>
  <c r="K249" i="16"/>
  <c r="J250" i="16"/>
  <c r="K250" i="16" s="1"/>
  <c r="J251" i="16"/>
  <c r="K251" i="16" s="1"/>
  <c r="J252" i="16"/>
  <c r="K252" i="16" s="1"/>
  <c r="J253" i="16"/>
  <c r="K253" i="16" s="1"/>
  <c r="J254" i="16"/>
  <c r="K254" i="16" s="1"/>
  <c r="J255" i="16"/>
  <c r="K255" i="16" s="1"/>
  <c r="J256" i="16"/>
  <c r="K256" i="16" s="1"/>
  <c r="J257" i="16"/>
  <c r="K257" i="16" s="1"/>
  <c r="J258" i="16"/>
  <c r="K258" i="16" s="1"/>
  <c r="J259" i="16"/>
  <c r="K259" i="16" s="1"/>
  <c r="J260" i="16"/>
  <c r="K260" i="16" s="1"/>
  <c r="J261" i="16"/>
  <c r="K261" i="16" s="1"/>
  <c r="J262" i="16"/>
  <c r="K262" i="16" s="1"/>
  <c r="J263" i="16"/>
  <c r="K263" i="16"/>
  <c r="J264" i="16"/>
  <c r="K264" i="16" s="1"/>
  <c r="J265" i="16"/>
  <c r="K265" i="16"/>
  <c r="J266" i="16"/>
  <c r="K266" i="16" s="1"/>
  <c r="J267" i="16"/>
  <c r="K267" i="16" s="1"/>
  <c r="J268" i="16"/>
  <c r="K268" i="16" s="1"/>
  <c r="J269" i="16"/>
  <c r="K269" i="16" s="1"/>
  <c r="J270" i="16"/>
  <c r="K270" i="16" s="1"/>
  <c r="J271" i="16"/>
  <c r="K271" i="16" s="1"/>
  <c r="J272" i="16"/>
  <c r="K272" i="16" s="1"/>
  <c r="J273" i="16"/>
  <c r="K273" i="16" s="1"/>
  <c r="J274" i="16"/>
  <c r="K274" i="16" s="1"/>
  <c r="J275" i="16"/>
  <c r="K275" i="16" s="1"/>
  <c r="J276" i="16"/>
  <c r="K276" i="16" s="1"/>
  <c r="J277" i="16"/>
  <c r="K277" i="16" s="1"/>
  <c r="J278" i="16"/>
  <c r="K278" i="16" s="1"/>
  <c r="J279" i="16"/>
  <c r="K279" i="16"/>
  <c r="J280" i="16"/>
  <c r="K280" i="16" s="1"/>
  <c r="J281" i="16"/>
  <c r="K281" i="16"/>
  <c r="J282" i="16"/>
  <c r="K282" i="16" s="1"/>
  <c r="J283" i="16"/>
  <c r="K283" i="16" s="1"/>
  <c r="J284" i="16"/>
  <c r="K284" i="16" s="1"/>
  <c r="J285" i="16"/>
  <c r="K285" i="16" s="1"/>
  <c r="J286" i="16"/>
  <c r="K286" i="16" s="1"/>
  <c r="J287" i="16"/>
  <c r="K287" i="16" s="1"/>
  <c r="J288" i="16"/>
  <c r="K288" i="16" s="1"/>
  <c r="J289" i="16"/>
  <c r="K289" i="16" s="1"/>
  <c r="J290" i="16"/>
  <c r="K290" i="16" s="1"/>
  <c r="J291" i="16"/>
  <c r="K291" i="16" s="1"/>
  <c r="J292" i="16"/>
  <c r="K292" i="16" s="1"/>
  <c r="J293" i="16"/>
  <c r="K293" i="16" s="1"/>
  <c r="J294" i="16"/>
  <c r="K294" i="16" s="1"/>
  <c r="J295" i="16"/>
  <c r="K295" i="16" s="1"/>
  <c r="J296" i="16"/>
  <c r="K296" i="16" s="1"/>
  <c r="J297" i="16"/>
  <c r="K297" i="16" s="1"/>
  <c r="J298" i="16"/>
  <c r="K298" i="16" s="1"/>
  <c r="J299" i="16"/>
  <c r="K299" i="16" s="1"/>
  <c r="J300" i="16"/>
  <c r="K300" i="16" s="1"/>
  <c r="J301" i="16"/>
  <c r="K301" i="16" s="1"/>
  <c r="J302" i="16"/>
  <c r="K302" i="16" s="1"/>
  <c r="J303" i="16"/>
  <c r="K303" i="16" s="1"/>
  <c r="J304" i="16"/>
  <c r="K304" i="16" s="1"/>
  <c r="J305" i="16"/>
  <c r="K305" i="16" s="1"/>
  <c r="J306" i="16"/>
  <c r="K306" i="16" s="1"/>
  <c r="J307" i="16"/>
  <c r="K307" i="16" s="1"/>
  <c r="J308" i="16"/>
  <c r="K308" i="16" s="1"/>
  <c r="J309" i="16"/>
  <c r="K309" i="16" s="1"/>
  <c r="J310" i="16"/>
  <c r="K310" i="16" s="1"/>
  <c r="J311" i="16"/>
  <c r="K311" i="16" s="1"/>
  <c r="J312" i="16"/>
  <c r="K312" i="16" s="1"/>
  <c r="J313" i="16"/>
  <c r="K313" i="16" s="1"/>
  <c r="J314" i="16"/>
  <c r="K314" i="16" s="1"/>
  <c r="J315" i="16"/>
  <c r="K315" i="16" s="1"/>
  <c r="J316" i="16"/>
  <c r="K316" i="16" s="1"/>
  <c r="J317" i="16"/>
  <c r="K317" i="16" s="1"/>
  <c r="J318" i="16"/>
  <c r="K318" i="16" s="1"/>
  <c r="J319" i="16"/>
  <c r="K319" i="16" s="1"/>
  <c r="J320" i="16"/>
  <c r="K320" i="16" s="1"/>
  <c r="J321" i="16"/>
  <c r="K321" i="16" s="1"/>
  <c r="J322" i="16"/>
  <c r="K322" i="16" s="1"/>
  <c r="J323" i="16"/>
  <c r="K323" i="16" s="1"/>
  <c r="J324" i="16"/>
  <c r="K324" i="16" s="1"/>
  <c r="J325" i="16"/>
  <c r="K325" i="16" s="1"/>
  <c r="J326" i="16"/>
  <c r="K326" i="16" s="1"/>
  <c r="J327" i="16"/>
  <c r="K327" i="16" s="1"/>
  <c r="J328" i="16"/>
  <c r="K328" i="16" s="1"/>
  <c r="J329" i="16"/>
  <c r="K329" i="16" s="1"/>
  <c r="J330" i="16"/>
  <c r="K330" i="16" s="1"/>
  <c r="J331" i="16"/>
  <c r="K331" i="16" s="1"/>
  <c r="J332" i="16"/>
  <c r="K332" i="16" s="1"/>
  <c r="J333" i="16"/>
  <c r="K333" i="16" s="1"/>
  <c r="J334" i="16"/>
  <c r="K334" i="16" s="1"/>
  <c r="J335" i="16"/>
  <c r="K335" i="16" s="1"/>
  <c r="J336" i="16"/>
  <c r="K336" i="16" s="1"/>
  <c r="J337" i="16"/>
  <c r="K337" i="16" s="1"/>
  <c r="J338" i="16"/>
  <c r="K338" i="16" s="1"/>
  <c r="J339" i="16"/>
  <c r="K339" i="16" s="1"/>
  <c r="J340" i="16"/>
  <c r="K340" i="16" s="1"/>
  <c r="J341" i="16"/>
  <c r="K341" i="16" s="1"/>
  <c r="J342" i="16"/>
  <c r="K342" i="16" s="1"/>
  <c r="J343" i="16"/>
  <c r="K343" i="16" s="1"/>
  <c r="J344" i="16"/>
  <c r="K344" i="16" s="1"/>
  <c r="J345" i="16"/>
  <c r="K345" i="16" s="1"/>
  <c r="J346" i="16"/>
  <c r="K346" i="16" s="1"/>
  <c r="J347" i="16"/>
  <c r="K347" i="16" s="1"/>
  <c r="J348" i="16"/>
  <c r="K348" i="16" s="1"/>
  <c r="J349" i="16"/>
  <c r="K349" i="16" s="1"/>
  <c r="J350" i="16"/>
  <c r="K350" i="16" s="1"/>
  <c r="J351" i="16"/>
  <c r="K351" i="16" s="1"/>
  <c r="J352" i="16"/>
  <c r="K352" i="16" s="1"/>
  <c r="J353" i="16"/>
  <c r="K353" i="16" s="1"/>
  <c r="J354" i="16"/>
  <c r="K354" i="16" s="1"/>
  <c r="J355" i="16"/>
  <c r="K355" i="16" s="1"/>
  <c r="J356" i="16"/>
  <c r="K356" i="16" s="1"/>
  <c r="J357" i="16"/>
  <c r="K357" i="16" s="1"/>
  <c r="J358" i="16"/>
  <c r="K358" i="16" s="1"/>
  <c r="J359" i="16"/>
  <c r="K359" i="16" s="1"/>
  <c r="J360" i="16"/>
  <c r="K360" i="16" s="1"/>
  <c r="J361" i="16"/>
  <c r="K361" i="16" s="1"/>
  <c r="J362" i="16"/>
  <c r="K362" i="16" s="1"/>
  <c r="J363" i="16"/>
  <c r="K363" i="16" s="1"/>
  <c r="J364" i="16"/>
  <c r="K364" i="16" s="1"/>
  <c r="J365" i="16"/>
  <c r="K365" i="16" s="1"/>
  <c r="J366" i="16"/>
  <c r="K366" i="16" s="1"/>
  <c r="J367" i="16"/>
  <c r="K367" i="16" s="1"/>
  <c r="J368" i="16"/>
  <c r="K368" i="16" s="1"/>
  <c r="J369" i="16"/>
  <c r="K369" i="16" s="1"/>
  <c r="J370" i="16"/>
  <c r="K370" i="16" s="1"/>
  <c r="J371" i="16"/>
  <c r="K371" i="16" s="1"/>
  <c r="J372" i="16"/>
  <c r="K372" i="16" s="1"/>
  <c r="J373" i="16"/>
  <c r="K373" i="16" s="1"/>
  <c r="J374" i="16"/>
  <c r="K374" i="16" s="1"/>
  <c r="J375" i="16"/>
  <c r="K375" i="16" s="1"/>
  <c r="J376" i="16"/>
  <c r="K376" i="16" s="1"/>
  <c r="J377" i="16"/>
  <c r="K377" i="16" s="1"/>
  <c r="J378" i="16"/>
  <c r="K378" i="16" s="1"/>
  <c r="J379" i="16"/>
  <c r="K379" i="16" s="1"/>
  <c r="J380" i="16"/>
  <c r="K380" i="16" s="1"/>
  <c r="I5" i="7"/>
  <c r="B8" i="16" s="1"/>
  <c r="E93" i="16"/>
  <c r="E94" i="16"/>
  <c r="E95" i="16"/>
  <c r="E96" i="16"/>
  <c r="E97" i="16"/>
  <c r="E98" i="16"/>
  <c r="E99" i="16"/>
  <c r="E16" i="16"/>
  <c r="F16" i="16" s="1"/>
  <c r="E17" i="16"/>
  <c r="F17" i="16" s="1"/>
  <c r="E18" i="16"/>
  <c r="F18" i="16" s="1"/>
  <c r="E19" i="16"/>
  <c r="F19" i="16" s="1"/>
  <c r="E20" i="16"/>
  <c r="F20" i="16" s="1"/>
  <c r="E21" i="16"/>
  <c r="F21" i="16" s="1"/>
  <c r="E22" i="16"/>
  <c r="F22" i="16" s="1"/>
  <c r="E23" i="16"/>
  <c r="F23" i="16" s="1"/>
  <c r="E24" i="16"/>
  <c r="F24" i="16" s="1"/>
  <c r="E25" i="16"/>
  <c r="F25" i="16" s="1"/>
  <c r="E26" i="16"/>
  <c r="F26" i="16" s="1"/>
  <c r="E27" i="16"/>
  <c r="F27" i="16" s="1"/>
  <c r="E28" i="16"/>
  <c r="F28" i="16" s="1"/>
  <c r="E29" i="16"/>
  <c r="F29" i="16" s="1"/>
  <c r="E30" i="16"/>
  <c r="F30" i="16" s="1"/>
  <c r="E31" i="16"/>
  <c r="F31" i="16" s="1"/>
  <c r="E32" i="16"/>
  <c r="F32" i="16" s="1"/>
  <c r="E33" i="16"/>
  <c r="F33" i="16" s="1"/>
  <c r="E34" i="16"/>
  <c r="F34" i="16" s="1"/>
  <c r="E35" i="16"/>
  <c r="F35" i="16" s="1"/>
  <c r="E36" i="16"/>
  <c r="F36" i="16" s="1"/>
  <c r="E37" i="16"/>
  <c r="F37" i="16" s="1"/>
  <c r="E38" i="16"/>
  <c r="F38" i="16" s="1"/>
  <c r="E39" i="16"/>
  <c r="F39" i="16" s="1"/>
  <c r="E40" i="16"/>
  <c r="F40" i="16" s="1"/>
  <c r="E41" i="16"/>
  <c r="F41" i="16" s="1"/>
  <c r="E42" i="16"/>
  <c r="F42" i="16" s="1"/>
  <c r="E43" i="16"/>
  <c r="F43" i="16" s="1"/>
  <c r="E44" i="16"/>
  <c r="F44" i="16" s="1"/>
  <c r="F105" i="16"/>
  <c r="F107" i="16"/>
  <c r="F108" i="16"/>
  <c r="F109" i="16"/>
  <c r="F110" i="16"/>
  <c r="F111" i="16"/>
  <c r="E112" i="16"/>
  <c r="F112" i="16" s="1"/>
  <c r="E113" i="16"/>
  <c r="F113" i="16" s="1"/>
  <c r="E114" i="16"/>
  <c r="F114" i="16" s="1"/>
  <c r="E115" i="16"/>
  <c r="F115" i="16" s="1"/>
  <c r="E116" i="16"/>
  <c r="F116" i="16" s="1"/>
  <c r="E117" i="16"/>
  <c r="F117" i="16" s="1"/>
  <c r="F106" i="16"/>
  <c r="A33" i="4" l="1"/>
  <c r="A187" i="4"/>
  <c r="A231" i="4"/>
  <c r="A254" i="4"/>
  <c r="A209" i="4"/>
  <c r="A165" i="4"/>
  <c r="A143" i="4"/>
  <c r="A121" i="4"/>
  <c r="A99" i="4"/>
  <c r="A77" i="4"/>
  <c r="A55" i="4"/>
  <c r="K15" i="16"/>
  <c r="I24" i="7"/>
  <c r="E371" i="16"/>
  <c r="F371" i="16" s="1"/>
  <c r="N371" i="16"/>
  <c r="O371" i="16"/>
  <c r="E372" i="16"/>
  <c r="F372" i="16" s="1"/>
  <c r="N372" i="16"/>
  <c r="O372" i="16"/>
  <c r="E373" i="16"/>
  <c r="F373" i="16" s="1"/>
  <c r="N373" i="16"/>
  <c r="O373" i="16"/>
  <c r="E374" i="16"/>
  <c r="F374" i="16" s="1"/>
  <c r="N374" i="16"/>
  <c r="O374" i="16"/>
  <c r="E375" i="16"/>
  <c r="F375" i="16" s="1"/>
  <c r="N375" i="16"/>
  <c r="O375" i="16"/>
  <c r="E376" i="16"/>
  <c r="F376" i="16" s="1"/>
  <c r="N376" i="16"/>
  <c r="O376" i="16"/>
  <c r="E377" i="16"/>
  <c r="F377" i="16" s="1"/>
  <c r="N377" i="16"/>
  <c r="O377" i="16"/>
  <c r="E378" i="16"/>
  <c r="F378" i="16" s="1"/>
  <c r="N378" i="16"/>
  <c r="O378" i="16"/>
  <c r="E379" i="16"/>
  <c r="F379" i="16" s="1"/>
  <c r="N379" i="16"/>
  <c r="O379" i="16"/>
  <c r="E380" i="16"/>
  <c r="F380" i="16" s="1"/>
  <c r="N380" i="16"/>
  <c r="O380" i="16"/>
  <c r="E369" i="16"/>
  <c r="F369" i="16" s="1"/>
  <c r="N369" i="16"/>
  <c r="O369" i="16"/>
  <c r="E370" i="16"/>
  <c r="F370" i="16" s="1"/>
  <c r="N370" i="16"/>
  <c r="O370" i="16"/>
  <c r="N106" i="16"/>
  <c r="O106" i="16"/>
  <c r="N107" i="16"/>
  <c r="O107" i="16"/>
  <c r="N108" i="16"/>
  <c r="O108" i="16"/>
  <c r="N109" i="16"/>
  <c r="O109" i="16"/>
  <c r="N110" i="16"/>
  <c r="O110" i="16"/>
  <c r="N111" i="16"/>
  <c r="O111" i="16"/>
  <c r="N112" i="16"/>
  <c r="O112" i="16"/>
  <c r="N113" i="16"/>
  <c r="O113" i="16"/>
  <c r="N114" i="16"/>
  <c r="O114" i="16"/>
  <c r="N115" i="16"/>
  <c r="O115" i="16"/>
  <c r="N116" i="16"/>
  <c r="O116" i="16"/>
  <c r="N117" i="16"/>
  <c r="O117" i="16"/>
  <c r="E118" i="16"/>
  <c r="F118" i="16" s="1"/>
  <c r="N118" i="16"/>
  <c r="O118" i="16"/>
  <c r="E119" i="16"/>
  <c r="F119" i="16" s="1"/>
  <c r="N119" i="16"/>
  <c r="O119" i="16"/>
  <c r="E120" i="16"/>
  <c r="F120" i="16" s="1"/>
  <c r="N120" i="16"/>
  <c r="O120" i="16"/>
  <c r="E121" i="16"/>
  <c r="F121" i="16" s="1"/>
  <c r="N121" i="16"/>
  <c r="O121" i="16"/>
  <c r="E122" i="16"/>
  <c r="F122" i="16" s="1"/>
  <c r="N122" i="16"/>
  <c r="O122" i="16"/>
  <c r="E123" i="16"/>
  <c r="F123" i="16" s="1"/>
  <c r="N123" i="16"/>
  <c r="O123" i="16"/>
  <c r="E124" i="16"/>
  <c r="F124" i="16" s="1"/>
  <c r="N124" i="16"/>
  <c r="O124" i="16"/>
  <c r="E125" i="16"/>
  <c r="F125" i="16" s="1"/>
  <c r="N125" i="16"/>
  <c r="O125" i="16"/>
  <c r="E126" i="16"/>
  <c r="F126" i="16" s="1"/>
  <c r="N126" i="16"/>
  <c r="O126" i="16"/>
  <c r="E127" i="16"/>
  <c r="F127" i="16" s="1"/>
  <c r="N127" i="16"/>
  <c r="O127" i="16"/>
  <c r="E128" i="16"/>
  <c r="F128" i="16" s="1"/>
  <c r="N128" i="16"/>
  <c r="O128" i="16"/>
  <c r="E129" i="16"/>
  <c r="F129" i="16" s="1"/>
  <c r="N129" i="16"/>
  <c r="O129" i="16"/>
  <c r="E130" i="16"/>
  <c r="F130" i="16" s="1"/>
  <c r="N130" i="16"/>
  <c r="O130" i="16"/>
  <c r="E131" i="16"/>
  <c r="F131" i="16" s="1"/>
  <c r="N131" i="16"/>
  <c r="O131" i="16"/>
  <c r="E132" i="16"/>
  <c r="F132" i="16" s="1"/>
  <c r="N132" i="16"/>
  <c r="O132" i="16"/>
  <c r="E133" i="16"/>
  <c r="F133" i="16" s="1"/>
  <c r="N133" i="16"/>
  <c r="O133" i="16"/>
  <c r="E134" i="16"/>
  <c r="F134" i="16" s="1"/>
  <c r="N134" i="16"/>
  <c r="O134" i="16"/>
  <c r="E135" i="16"/>
  <c r="F135" i="16" s="1"/>
  <c r="N135" i="16"/>
  <c r="O135" i="16"/>
  <c r="E136" i="16"/>
  <c r="F136" i="16" s="1"/>
  <c r="N136" i="16"/>
  <c r="O136" i="16"/>
  <c r="E137" i="16"/>
  <c r="F137" i="16" s="1"/>
  <c r="N137" i="16"/>
  <c r="O137" i="16"/>
  <c r="E138" i="16"/>
  <c r="F138" i="16" s="1"/>
  <c r="N138" i="16"/>
  <c r="O138" i="16"/>
  <c r="E139" i="16"/>
  <c r="F139" i="16" s="1"/>
  <c r="N139" i="16"/>
  <c r="O139" i="16"/>
  <c r="E140" i="16"/>
  <c r="F140" i="16" s="1"/>
  <c r="N140" i="16"/>
  <c r="O140" i="16"/>
  <c r="E141" i="16"/>
  <c r="F141" i="16" s="1"/>
  <c r="N141" i="16"/>
  <c r="O141" i="16"/>
  <c r="E142" i="16"/>
  <c r="F142" i="16" s="1"/>
  <c r="N142" i="16"/>
  <c r="O142" i="16"/>
  <c r="E143" i="16"/>
  <c r="F143" i="16" s="1"/>
  <c r="N143" i="16"/>
  <c r="O143" i="16"/>
  <c r="E144" i="16"/>
  <c r="F144" i="16" s="1"/>
  <c r="N144" i="16"/>
  <c r="O144" i="16"/>
  <c r="E145" i="16"/>
  <c r="F145" i="16" s="1"/>
  <c r="N145" i="16"/>
  <c r="O145" i="16"/>
  <c r="E146" i="16"/>
  <c r="F146" i="16" s="1"/>
  <c r="N146" i="16"/>
  <c r="O146" i="16"/>
  <c r="E147" i="16"/>
  <c r="F147" i="16" s="1"/>
  <c r="N147" i="16"/>
  <c r="O147" i="16"/>
  <c r="E148" i="16"/>
  <c r="F148" i="16" s="1"/>
  <c r="N148" i="16"/>
  <c r="O148" i="16"/>
  <c r="E149" i="16"/>
  <c r="F149" i="16" s="1"/>
  <c r="N149" i="16"/>
  <c r="O149" i="16"/>
  <c r="E150" i="16"/>
  <c r="F150" i="16" s="1"/>
  <c r="N150" i="16"/>
  <c r="O150" i="16"/>
  <c r="E151" i="16"/>
  <c r="F151" i="16" s="1"/>
  <c r="N151" i="16"/>
  <c r="O151" i="16"/>
  <c r="E152" i="16"/>
  <c r="F152" i="16" s="1"/>
  <c r="N152" i="16"/>
  <c r="O152" i="16"/>
  <c r="E153" i="16"/>
  <c r="F153" i="16" s="1"/>
  <c r="N153" i="16"/>
  <c r="O153" i="16"/>
  <c r="E154" i="16"/>
  <c r="F154" i="16" s="1"/>
  <c r="N154" i="16"/>
  <c r="O154" i="16"/>
  <c r="E155" i="16"/>
  <c r="F155" i="16" s="1"/>
  <c r="N155" i="16"/>
  <c r="O155" i="16"/>
  <c r="E156" i="16"/>
  <c r="F156" i="16" s="1"/>
  <c r="N156" i="16"/>
  <c r="O156" i="16"/>
  <c r="E157" i="16"/>
  <c r="F157" i="16" s="1"/>
  <c r="N157" i="16"/>
  <c r="O157" i="16"/>
  <c r="E158" i="16"/>
  <c r="F158" i="16" s="1"/>
  <c r="N158" i="16"/>
  <c r="O158" i="16"/>
  <c r="E159" i="16"/>
  <c r="F159" i="16" s="1"/>
  <c r="N159" i="16"/>
  <c r="O159" i="16"/>
  <c r="E160" i="16"/>
  <c r="F160" i="16" s="1"/>
  <c r="N160" i="16"/>
  <c r="O160" i="16"/>
  <c r="E161" i="16"/>
  <c r="F161" i="16" s="1"/>
  <c r="N161" i="16"/>
  <c r="O161" i="16"/>
  <c r="E162" i="16"/>
  <c r="F162" i="16" s="1"/>
  <c r="N162" i="16"/>
  <c r="O162" i="16"/>
  <c r="E163" i="16"/>
  <c r="F163" i="16" s="1"/>
  <c r="N163" i="16"/>
  <c r="O163" i="16"/>
  <c r="E164" i="16"/>
  <c r="F164" i="16" s="1"/>
  <c r="N164" i="16"/>
  <c r="O164" i="16"/>
  <c r="E165" i="16"/>
  <c r="F165" i="16" s="1"/>
  <c r="N165" i="16"/>
  <c r="O165" i="16"/>
  <c r="E166" i="16"/>
  <c r="F166" i="16" s="1"/>
  <c r="N166" i="16"/>
  <c r="O166" i="16"/>
  <c r="E167" i="16"/>
  <c r="F167" i="16" s="1"/>
  <c r="N167" i="16"/>
  <c r="O167" i="16"/>
  <c r="E168" i="16"/>
  <c r="F168" i="16" s="1"/>
  <c r="N168" i="16"/>
  <c r="O168" i="16"/>
  <c r="E169" i="16"/>
  <c r="F169" i="16" s="1"/>
  <c r="N169" i="16"/>
  <c r="O169" i="16"/>
  <c r="E170" i="16"/>
  <c r="F170" i="16" s="1"/>
  <c r="N170" i="16"/>
  <c r="O170" i="16"/>
  <c r="E171" i="16"/>
  <c r="F171" i="16" s="1"/>
  <c r="N171" i="16"/>
  <c r="O171" i="16"/>
  <c r="E172" i="16"/>
  <c r="F172" i="16" s="1"/>
  <c r="N172" i="16"/>
  <c r="O172" i="16"/>
  <c r="E173" i="16"/>
  <c r="F173" i="16" s="1"/>
  <c r="N173" i="16"/>
  <c r="O173" i="16"/>
  <c r="E174" i="16"/>
  <c r="F174" i="16" s="1"/>
  <c r="N174" i="16"/>
  <c r="O174" i="16"/>
  <c r="E175" i="16"/>
  <c r="F175" i="16" s="1"/>
  <c r="N175" i="16"/>
  <c r="O175" i="16"/>
  <c r="E176" i="16"/>
  <c r="F176" i="16" s="1"/>
  <c r="N176" i="16"/>
  <c r="O176" i="16"/>
  <c r="E177" i="16"/>
  <c r="F177" i="16" s="1"/>
  <c r="N177" i="16"/>
  <c r="O177" i="16"/>
  <c r="E178" i="16"/>
  <c r="F178" i="16" s="1"/>
  <c r="N178" i="16"/>
  <c r="O178" i="16"/>
  <c r="E179" i="16"/>
  <c r="F179" i="16" s="1"/>
  <c r="N179" i="16"/>
  <c r="O179" i="16"/>
  <c r="E180" i="16"/>
  <c r="F180" i="16" s="1"/>
  <c r="N180" i="16"/>
  <c r="O180" i="16"/>
  <c r="E181" i="16"/>
  <c r="F181" i="16" s="1"/>
  <c r="N181" i="16"/>
  <c r="O181" i="16"/>
  <c r="E182" i="16"/>
  <c r="F182" i="16" s="1"/>
  <c r="N182" i="16"/>
  <c r="O182" i="16"/>
  <c r="E183" i="16"/>
  <c r="F183" i="16" s="1"/>
  <c r="N183" i="16"/>
  <c r="O183" i="16"/>
  <c r="E184" i="16"/>
  <c r="F184" i="16" s="1"/>
  <c r="N184" i="16"/>
  <c r="O184" i="16"/>
  <c r="E185" i="16"/>
  <c r="F185" i="16" s="1"/>
  <c r="N185" i="16"/>
  <c r="O185" i="16"/>
  <c r="E186" i="16"/>
  <c r="F186" i="16" s="1"/>
  <c r="N186" i="16"/>
  <c r="O186" i="16"/>
  <c r="E187" i="16"/>
  <c r="F187" i="16" s="1"/>
  <c r="N187" i="16"/>
  <c r="O187" i="16"/>
  <c r="E188" i="16"/>
  <c r="F188" i="16" s="1"/>
  <c r="N188" i="16"/>
  <c r="O188" i="16"/>
  <c r="E189" i="16"/>
  <c r="F189" i="16" s="1"/>
  <c r="N189" i="16"/>
  <c r="O189" i="16"/>
  <c r="E190" i="16"/>
  <c r="F190" i="16" s="1"/>
  <c r="N190" i="16"/>
  <c r="O190" i="16"/>
  <c r="E191" i="16"/>
  <c r="F191" i="16" s="1"/>
  <c r="N191" i="16"/>
  <c r="O191" i="16"/>
  <c r="E192" i="16"/>
  <c r="F192" i="16" s="1"/>
  <c r="N192" i="16"/>
  <c r="O192" i="16"/>
  <c r="E193" i="16"/>
  <c r="F193" i="16" s="1"/>
  <c r="N193" i="16"/>
  <c r="O193" i="16"/>
  <c r="E194" i="16"/>
  <c r="F194" i="16" s="1"/>
  <c r="N194" i="16"/>
  <c r="O194" i="16"/>
  <c r="E195" i="16"/>
  <c r="F195" i="16" s="1"/>
  <c r="N195" i="16"/>
  <c r="O195" i="16"/>
  <c r="E196" i="16"/>
  <c r="F196" i="16" s="1"/>
  <c r="N196" i="16"/>
  <c r="O196" i="16"/>
  <c r="E197" i="16"/>
  <c r="F197" i="16" s="1"/>
  <c r="N197" i="16"/>
  <c r="O197" i="16"/>
  <c r="E198" i="16"/>
  <c r="F198" i="16" s="1"/>
  <c r="N198" i="16"/>
  <c r="O198" i="16"/>
  <c r="E199" i="16"/>
  <c r="F199" i="16" s="1"/>
  <c r="N199" i="16"/>
  <c r="O199" i="16"/>
  <c r="E200" i="16"/>
  <c r="F200" i="16" s="1"/>
  <c r="N200" i="16"/>
  <c r="O200" i="16"/>
  <c r="E201" i="16"/>
  <c r="F201" i="16" s="1"/>
  <c r="N201" i="16"/>
  <c r="O201" i="16"/>
  <c r="E202" i="16"/>
  <c r="F202" i="16" s="1"/>
  <c r="N202" i="16"/>
  <c r="O202" i="16"/>
  <c r="E203" i="16"/>
  <c r="F203" i="16" s="1"/>
  <c r="N203" i="16"/>
  <c r="O203" i="16"/>
  <c r="E204" i="16"/>
  <c r="F204" i="16" s="1"/>
  <c r="N204" i="16"/>
  <c r="O204" i="16"/>
  <c r="E205" i="16"/>
  <c r="F205" i="16" s="1"/>
  <c r="N205" i="16"/>
  <c r="O205" i="16"/>
  <c r="E206" i="16"/>
  <c r="F206" i="16" s="1"/>
  <c r="N206" i="16"/>
  <c r="O206" i="16"/>
  <c r="E207" i="16"/>
  <c r="F207" i="16" s="1"/>
  <c r="N207" i="16"/>
  <c r="O207" i="16"/>
  <c r="E208" i="16"/>
  <c r="F208" i="16" s="1"/>
  <c r="N208" i="16"/>
  <c r="O208" i="16"/>
  <c r="E209" i="16"/>
  <c r="F209" i="16" s="1"/>
  <c r="N209" i="16"/>
  <c r="O209" i="16"/>
  <c r="E210" i="16"/>
  <c r="F210" i="16" s="1"/>
  <c r="N210" i="16"/>
  <c r="O210" i="16"/>
  <c r="E211" i="16"/>
  <c r="F211" i="16" s="1"/>
  <c r="N211" i="16"/>
  <c r="O211" i="16"/>
  <c r="E212" i="16"/>
  <c r="F212" i="16" s="1"/>
  <c r="N212" i="16"/>
  <c r="O212" i="16"/>
  <c r="E213" i="16"/>
  <c r="F213" i="16" s="1"/>
  <c r="N213" i="16"/>
  <c r="O213" i="16"/>
  <c r="E214" i="16"/>
  <c r="F214" i="16" s="1"/>
  <c r="N214" i="16"/>
  <c r="O214" i="16"/>
  <c r="E215" i="16"/>
  <c r="F215" i="16" s="1"/>
  <c r="N215" i="16"/>
  <c r="O215" i="16"/>
  <c r="E216" i="16"/>
  <c r="F216" i="16" s="1"/>
  <c r="N216" i="16"/>
  <c r="O216" i="16"/>
  <c r="E217" i="16"/>
  <c r="F217" i="16" s="1"/>
  <c r="N217" i="16"/>
  <c r="O217" i="16"/>
  <c r="E218" i="16"/>
  <c r="F218" i="16" s="1"/>
  <c r="N218" i="16"/>
  <c r="O218" i="16"/>
  <c r="E219" i="16"/>
  <c r="F219" i="16" s="1"/>
  <c r="N219" i="16"/>
  <c r="O219" i="16"/>
  <c r="E220" i="16"/>
  <c r="F220" i="16" s="1"/>
  <c r="N220" i="16"/>
  <c r="O220" i="16"/>
  <c r="E221" i="16"/>
  <c r="F221" i="16" s="1"/>
  <c r="N221" i="16"/>
  <c r="O221" i="16"/>
  <c r="E222" i="16"/>
  <c r="F222" i="16" s="1"/>
  <c r="N222" i="16"/>
  <c r="O222" i="16"/>
  <c r="E223" i="16"/>
  <c r="F223" i="16" s="1"/>
  <c r="N223" i="16"/>
  <c r="O223" i="16"/>
  <c r="E224" i="16"/>
  <c r="F224" i="16" s="1"/>
  <c r="N224" i="16"/>
  <c r="O224" i="16"/>
  <c r="E225" i="16"/>
  <c r="F225" i="16" s="1"/>
  <c r="N225" i="16"/>
  <c r="O225" i="16"/>
  <c r="E226" i="16"/>
  <c r="F226" i="16" s="1"/>
  <c r="N226" i="16"/>
  <c r="O226" i="16"/>
  <c r="E227" i="16"/>
  <c r="F227" i="16" s="1"/>
  <c r="N227" i="16"/>
  <c r="O227" i="16"/>
  <c r="E228" i="16"/>
  <c r="F228" i="16" s="1"/>
  <c r="N228" i="16"/>
  <c r="O228" i="16"/>
  <c r="E229" i="16"/>
  <c r="F229" i="16" s="1"/>
  <c r="N229" i="16"/>
  <c r="O229" i="16"/>
  <c r="E230" i="16"/>
  <c r="F230" i="16" s="1"/>
  <c r="N230" i="16"/>
  <c r="O230" i="16"/>
  <c r="E231" i="16"/>
  <c r="F231" i="16" s="1"/>
  <c r="N231" i="16"/>
  <c r="E232" i="16"/>
  <c r="F232" i="16" s="1"/>
  <c r="N232" i="16"/>
  <c r="E233" i="16"/>
  <c r="F233" i="16" s="1"/>
  <c r="N233" i="16"/>
  <c r="E234" i="16"/>
  <c r="F234" i="16" s="1"/>
  <c r="N234" i="16"/>
  <c r="E235" i="16"/>
  <c r="F235" i="16" s="1"/>
  <c r="N235" i="16"/>
  <c r="O235" i="16"/>
  <c r="E236" i="16"/>
  <c r="F236" i="16" s="1"/>
  <c r="N236" i="16"/>
  <c r="O236" i="16"/>
  <c r="E237" i="16"/>
  <c r="F237" i="16" s="1"/>
  <c r="N237" i="16"/>
  <c r="O237" i="16"/>
  <c r="E238" i="16"/>
  <c r="F238" i="16" s="1"/>
  <c r="N238" i="16"/>
  <c r="O238" i="16"/>
  <c r="E239" i="16"/>
  <c r="F239" i="16" s="1"/>
  <c r="N239" i="16"/>
  <c r="O239" i="16"/>
  <c r="E240" i="16"/>
  <c r="F240" i="16" s="1"/>
  <c r="N240" i="16"/>
  <c r="O240" i="16"/>
  <c r="E241" i="16"/>
  <c r="F241" i="16" s="1"/>
  <c r="N241" i="16"/>
  <c r="O241" i="16"/>
  <c r="E242" i="16"/>
  <c r="F242" i="16" s="1"/>
  <c r="N242" i="16"/>
  <c r="O242" i="16"/>
  <c r="E243" i="16"/>
  <c r="F243" i="16" s="1"/>
  <c r="N243" i="16"/>
  <c r="O243" i="16"/>
  <c r="E244" i="16"/>
  <c r="F244" i="16" s="1"/>
  <c r="N244" i="16"/>
  <c r="O244" i="16"/>
  <c r="E245" i="16"/>
  <c r="F245" i="16" s="1"/>
  <c r="N245" i="16"/>
  <c r="O245" i="16"/>
  <c r="E246" i="16"/>
  <c r="F246" i="16" s="1"/>
  <c r="N246" i="16"/>
  <c r="O246" i="16"/>
  <c r="E247" i="16"/>
  <c r="F247" i="16" s="1"/>
  <c r="N247" i="16"/>
  <c r="O247" i="16"/>
  <c r="E248" i="16"/>
  <c r="F248" i="16" s="1"/>
  <c r="N248" i="16"/>
  <c r="O248" i="16"/>
  <c r="E249" i="16"/>
  <c r="F249" i="16" s="1"/>
  <c r="N249" i="16"/>
  <c r="O249" i="16"/>
  <c r="E250" i="16"/>
  <c r="F250" i="16" s="1"/>
  <c r="N250" i="16"/>
  <c r="O250" i="16"/>
  <c r="E251" i="16"/>
  <c r="F251" i="16" s="1"/>
  <c r="N251" i="16"/>
  <c r="O251" i="16"/>
  <c r="E252" i="16"/>
  <c r="F252" i="16" s="1"/>
  <c r="N252" i="16"/>
  <c r="O252" i="16"/>
  <c r="E253" i="16"/>
  <c r="F253" i="16" s="1"/>
  <c r="N253" i="16"/>
  <c r="O253" i="16"/>
  <c r="E254" i="16"/>
  <c r="F254" i="16" s="1"/>
  <c r="N254" i="16"/>
  <c r="O254" i="16"/>
  <c r="E255" i="16"/>
  <c r="F255" i="16" s="1"/>
  <c r="N255" i="16"/>
  <c r="O255" i="16"/>
  <c r="E256" i="16"/>
  <c r="F256" i="16" s="1"/>
  <c r="N256" i="16"/>
  <c r="O256" i="16"/>
  <c r="E257" i="16"/>
  <c r="F257" i="16" s="1"/>
  <c r="N257" i="16"/>
  <c r="O257" i="16"/>
  <c r="E258" i="16"/>
  <c r="F258" i="16" s="1"/>
  <c r="N258" i="16"/>
  <c r="O258" i="16"/>
  <c r="E259" i="16"/>
  <c r="F259" i="16" s="1"/>
  <c r="N259" i="16"/>
  <c r="O259" i="16"/>
  <c r="E260" i="16"/>
  <c r="F260" i="16" s="1"/>
  <c r="N260" i="16"/>
  <c r="O260" i="16"/>
  <c r="E261" i="16"/>
  <c r="F261" i="16" s="1"/>
  <c r="N261" i="16"/>
  <c r="O261" i="16"/>
  <c r="E262" i="16"/>
  <c r="F262" i="16" s="1"/>
  <c r="N262" i="16"/>
  <c r="O262" i="16"/>
  <c r="E263" i="16"/>
  <c r="F263" i="16" s="1"/>
  <c r="N263" i="16"/>
  <c r="O263" i="16"/>
  <c r="E264" i="16"/>
  <c r="F264" i="16" s="1"/>
  <c r="N264" i="16"/>
  <c r="O264" i="16"/>
  <c r="E265" i="16"/>
  <c r="F265" i="16" s="1"/>
  <c r="N265" i="16"/>
  <c r="O265" i="16"/>
  <c r="E266" i="16"/>
  <c r="F266" i="16" s="1"/>
  <c r="N266" i="16"/>
  <c r="O266" i="16"/>
  <c r="E267" i="16"/>
  <c r="F267" i="16" s="1"/>
  <c r="N267" i="16"/>
  <c r="O267" i="16"/>
  <c r="E268" i="16"/>
  <c r="F268" i="16" s="1"/>
  <c r="N268" i="16"/>
  <c r="O268" i="16"/>
  <c r="E269" i="16"/>
  <c r="F269" i="16" s="1"/>
  <c r="N269" i="16"/>
  <c r="O269" i="16"/>
  <c r="E270" i="16"/>
  <c r="F270" i="16" s="1"/>
  <c r="N270" i="16"/>
  <c r="O270" i="16"/>
  <c r="E271" i="16"/>
  <c r="F271" i="16" s="1"/>
  <c r="N271" i="16"/>
  <c r="O271" i="16"/>
  <c r="E272" i="16"/>
  <c r="F272" i="16" s="1"/>
  <c r="N272" i="16"/>
  <c r="O272" i="16"/>
  <c r="E273" i="16"/>
  <c r="F273" i="16" s="1"/>
  <c r="N273" i="16"/>
  <c r="O273" i="16"/>
  <c r="E274" i="16"/>
  <c r="F274" i="16" s="1"/>
  <c r="N274" i="16"/>
  <c r="O274" i="16"/>
  <c r="E275" i="16"/>
  <c r="F275" i="16" s="1"/>
  <c r="N275" i="16"/>
  <c r="O275" i="16"/>
  <c r="E276" i="16"/>
  <c r="F276" i="16" s="1"/>
  <c r="N276" i="16"/>
  <c r="O276" i="16"/>
  <c r="E277" i="16"/>
  <c r="F277" i="16" s="1"/>
  <c r="N277" i="16"/>
  <c r="O277" i="16"/>
  <c r="E278" i="16"/>
  <c r="F278" i="16" s="1"/>
  <c r="N278" i="16"/>
  <c r="O278" i="16"/>
  <c r="E279" i="16"/>
  <c r="F279" i="16" s="1"/>
  <c r="N279" i="16"/>
  <c r="O279" i="16"/>
  <c r="E280" i="16"/>
  <c r="F280" i="16" s="1"/>
  <c r="N280" i="16"/>
  <c r="O280" i="16"/>
  <c r="E281" i="16"/>
  <c r="F281" i="16" s="1"/>
  <c r="N281" i="16"/>
  <c r="O281" i="16"/>
  <c r="E282" i="16"/>
  <c r="F282" i="16" s="1"/>
  <c r="N282" i="16"/>
  <c r="O282" i="16"/>
  <c r="E283" i="16"/>
  <c r="F283" i="16" s="1"/>
  <c r="N283" i="16"/>
  <c r="O283" i="16"/>
  <c r="E284" i="16"/>
  <c r="F284" i="16" s="1"/>
  <c r="N284" i="16"/>
  <c r="O284" i="16"/>
  <c r="E285" i="16"/>
  <c r="F285" i="16" s="1"/>
  <c r="N285" i="16"/>
  <c r="O285" i="16"/>
  <c r="E286" i="16"/>
  <c r="F286" i="16" s="1"/>
  <c r="N286" i="16"/>
  <c r="O286" i="16"/>
  <c r="E287" i="16"/>
  <c r="F287" i="16" s="1"/>
  <c r="N287" i="16"/>
  <c r="O287" i="16"/>
  <c r="E288" i="16"/>
  <c r="F288" i="16" s="1"/>
  <c r="N288" i="16"/>
  <c r="O288" i="16"/>
  <c r="E289" i="16"/>
  <c r="F289" i="16" s="1"/>
  <c r="N289" i="16"/>
  <c r="O289" i="16"/>
  <c r="E290" i="16"/>
  <c r="F290" i="16" s="1"/>
  <c r="N290" i="16"/>
  <c r="O290" i="16"/>
  <c r="E291" i="16"/>
  <c r="F291" i="16" s="1"/>
  <c r="N291" i="16"/>
  <c r="O291" i="16"/>
  <c r="E292" i="16"/>
  <c r="F292" i="16" s="1"/>
  <c r="N292" i="16"/>
  <c r="O292" i="16"/>
  <c r="E293" i="16"/>
  <c r="F293" i="16" s="1"/>
  <c r="N293" i="16"/>
  <c r="O293" i="16"/>
  <c r="E294" i="16"/>
  <c r="F294" i="16" s="1"/>
  <c r="N294" i="16"/>
  <c r="O294" i="16"/>
  <c r="E295" i="16"/>
  <c r="F295" i="16" s="1"/>
  <c r="N295" i="16"/>
  <c r="O295" i="16"/>
  <c r="E296" i="16"/>
  <c r="F296" i="16" s="1"/>
  <c r="N296" i="16"/>
  <c r="O296" i="16"/>
  <c r="E297" i="16"/>
  <c r="F297" i="16" s="1"/>
  <c r="N297" i="16"/>
  <c r="O297" i="16"/>
  <c r="E298" i="16"/>
  <c r="F298" i="16" s="1"/>
  <c r="N298" i="16"/>
  <c r="O298" i="16"/>
  <c r="E299" i="16"/>
  <c r="F299" i="16" s="1"/>
  <c r="N299" i="16"/>
  <c r="O299" i="16"/>
  <c r="E300" i="16"/>
  <c r="F300" i="16" s="1"/>
  <c r="N300" i="16"/>
  <c r="O300" i="16"/>
  <c r="E301" i="16"/>
  <c r="F301" i="16" s="1"/>
  <c r="N301" i="16"/>
  <c r="O301" i="16"/>
  <c r="E302" i="16"/>
  <c r="F302" i="16" s="1"/>
  <c r="N302" i="16"/>
  <c r="O302" i="16"/>
  <c r="E303" i="16"/>
  <c r="F303" i="16" s="1"/>
  <c r="N303" i="16"/>
  <c r="O303" i="16"/>
  <c r="E304" i="16"/>
  <c r="F304" i="16" s="1"/>
  <c r="N304" i="16"/>
  <c r="O304" i="16"/>
  <c r="E305" i="16"/>
  <c r="F305" i="16" s="1"/>
  <c r="N305" i="16"/>
  <c r="O305" i="16"/>
  <c r="E306" i="16"/>
  <c r="F306" i="16" s="1"/>
  <c r="N306" i="16"/>
  <c r="O306" i="16"/>
  <c r="E307" i="16"/>
  <c r="F307" i="16" s="1"/>
  <c r="N307" i="16"/>
  <c r="O307" i="16"/>
  <c r="E308" i="16"/>
  <c r="F308" i="16" s="1"/>
  <c r="N308" i="16"/>
  <c r="O308" i="16"/>
  <c r="E309" i="16"/>
  <c r="F309" i="16" s="1"/>
  <c r="N309" i="16"/>
  <c r="O309" i="16"/>
  <c r="E310" i="16"/>
  <c r="F310" i="16" s="1"/>
  <c r="N310" i="16"/>
  <c r="O310" i="16"/>
  <c r="E311" i="16"/>
  <c r="F311" i="16" s="1"/>
  <c r="N311" i="16"/>
  <c r="O311" i="16"/>
  <c r="F312" i="16"/>
  <c r="N312" i="16"/>
  <c r="O312" i="16"/>
  <c r="E313" i="16"/>
  <c r="F313" i="16" s="1"/>
  <c r="N313" i="16"/>
  <c r="O313" i="16"/>
  <c r="E314" i="16"/>
  <c r="F314" i="16" s="1"/>
  <c r="N314" i="16"/>
  <c r="O314" i="16"/>
  <c r="E315" i="16"/>
  <c r="F315" i="16" s="1"/>
  <c r="N315" i="16"/>
  <c r="O315" i="16"/>
  <c r="E316" i="16"/>
  <c r="F316" i="16" s="1"/>
  <c r="N316" i="16"/>
  <c r="O316" i="16"/>
  <c r="E317" i="16"/>
  <c r="F317" i="16" s="1"/>
  <c r="N317" i="16"/>
  <c r="O317" i="16"/>
  <c r="E318" i="16"/>
  <c r="F318" i="16" s="1"/>
  <c r="N318" i="16"/>
  <c r="O318" i="16"/>
  <c r="E319" i="16"/>
  <c r="F319" i="16" s="1"/>
  <c r="N319" i="16"/>
  <c r="O319" i="16"/>
  <c r="E320" i="16"/>
  <c r="F320" i="16" s="1"/>
  <c r="N320" i="16"/>
  <c r="O320" i="16"/>
  <c r="E321" i="16"/>
  <c r="F321" i="16" s="1"/>
  <c r="N321" i="16"/>
  <c r="O321" i="16"/>
  <c r="E322" i="16"/>
  <c r="F322" i="16" s="1"/>
  <c r="N322" i="16"/>
  <c r="O322" i="16"/>
  <c r="E323" i="16"/>
  <c r="F323" i="16" s="1"/>
  <c r="N323" i="16"/>
  <c r="O323" i="16"/>
  <c r="E324" i="16"/>
  <c r="F324" i="16" s="1"/>
  <c r="N324" i="16"/>
  <c r="O324" i="16"/>
  <c r="E325" i="16"/>
  <c r="F325" i="16" s="1"/>
  <c r="N325" i="16"/>
  <c r="O325" i="16"/>
  <c r="E326" i="16"/>
  <c r="F326" i="16" s="1"/>
  <c r="N326" i="16"/>
  <c r="O326" i="16"/>
  <c r="E327" i="16"/>
  <c r="F327" i="16" s="1"/>
  <c r="N327" i="16"/>
  <c r="O327" i="16"/>
  <c r="E328" i="16"/>
  <c r="F328" i="16" s="1"/>
  <c r="N328" i="16"/>
  <c r="O328" i="16"/>
  <c r="E329" i="16"/>
  <c r="F329" i="16" s="1"/>
  <c r="N329" i="16"/>
  <c r="O329" i="16"/>
  <c r="E330" i="16"/>
  <c r="F330" i="16" s="1"/>
  <c r="N330" i="16"/>
  <c r="O330" i="16"/>
  <c r="E331" i="16"/>
  <c r="F331" i="16" s="1"/>
  <c r="N331" i="16"/>
  <c r="O331" i="16"/>
  <c r="E332" i="16"/>
  <c r="F332" i="16" s="1"/>
  <c r="N332" i="16"/>
  <c r="O332" i="16"/>
  <c r="E333" i="16"/>
  <c r="F333" i="16" s="1"/>
  <c r="N333" i="16"/>
  <c r="O333" i="16"/>
  <c r="E334" i="16"/>
  <c r="F334" i="16" s="1"/>
  <c r="N334" i="16"/>
  <c r="O334" i="16"/>
  <c r="E335" i="16"/>
  <c r="F335" i="16" s="1"/>
  <c r="N335" i="16"/>
  <c r="O335" i="16"/>
  <c r="E336" i="16"/>
  <c r="F336" i="16" s="1"/>
  <c r="N336" i="16"/>
  <c r="O336" i="16"/>
  <c r="E337" i="16"/>
  <c r="F337" i="16" s="1"/>
  <c r="N337" i="16"/>
  <c r="O337" i="16"/>
  <c r="E338" i="16"/>
  <c r="F338" i="16" s="1"/>
  <c r="N338" i="16"/>
  <c r="O338" i="16"/>
  <c r="E339" i="16"/>
  <c r="F339" i="16" s="1"/>
  <c r="N339" i="16"/>
  <c r="O339" i="16"/>
  <c r="E340" i="16"/>
  <c r="F340" i="16" s="1"/>
  <c r="N340" i="16"/>
  <c r="O340" i="16"/>
  <c r="E341" i="16"/>
  <c r="F341" i="16" s="1"/>
  <c r="N341" i="16"/>
  <c r="O341" i="16"/>
  <c r="E342" i="16"/>
  <c r="F342" i="16" s="1"/>
  <c r="N342" i="16"/>
  <c r="O342" i="16"/>
  <c r="E343" i="16"/>
  <c r="F343" i="16" s="1"/>
  <c r="N343" i="16"/>
  <c r="O343" i="16"/>
  <c r="E344" i="16"/>
  <c r="F344" i="16" s="1"/>
  <c r="N344" i="16"/>
  <c r="O344" i="16"/>
  <c r="E345" i="16"/>
  <c r="F345" i="16" s="1"/>
  <c r="N345" i="16"/>
  <c r="O345" i="16"/>
  <c r="E346" i="16"/>
  <c r="F346" i="16" s="1"/>
  <c r="N346" i="16"/>
  <c r="O346" i="16"/>
  <c r="E347" i="16"/>
  <c r="F347" i="16" s="1"/>
  <c r="N347" i="16"/>
  <c r="O347" i="16"/>
  <c r="E348" i="16"/>
  <c r="F348" i="16" s="1"/>
  <c r="N348" i="16"/>
  <c r="O348" i="16"/>
  <c r="E349" i="16"/>
  <c r="F349" i="16" s="1"/>
  <c r="N349" i="16"/>
  <c r="O349" i="16"/>
  <c r="E350" i="16"/>
  <c r="F350" i="16" s="1"/>
  <c r="N350" i="16"/>
  <c r="O350" i="16"/>
  <c r="E351" i="16"/>
  <c r="F351" i="16" s="1"/>
  <c r="N351" i="16"/>
  <c r="O351" i="16"/>
  <c r="E352" i="16"/>
  <c r="F352" i="16" s="1"/>
  <c r="N352" i="16"/>
  <c r="O352" i="16"/>
  <c r="E353" i="16"/>
  <c r="F353" i="16" s="1"/>
  <c r="N353" i="16"/>
  <c r="O353" i="16"/>
  <c r="E354" i="16"/>
  <c r="F354" i="16" s="1"/>
  <c r="N354" i="16"/>
  <c r="O354" i="16"/>
  <c r="E355" i="16"/>
  <c r="F355" i="16" s="1"/>
  <c r="N355" i="16"/>
  <c r="O355" i="16"/>
  <c r="E356" i="16"/>
  <c r="F356" i="16" s="1"/>
  <c r="N356" i="16"/>
  <c r="O356" i="16"/>
  <c r="E357" i="16"/>
  <c r="F357" i="16" s="1"/>
  <c r="N357" i="16"/>
  <c r="O357" i="16"/>
  <c r="E358" i="16"/>
  <c r="F358" i="16" s="1"/>
  <c r="N358" i="16"/>
  <c r="O358" i="16"/>
  <c r="E359" i="16"/>
  <c r="F359" i="16" s="1"/>
  <c r="N359" i="16"/>
  <c r="O359" i="16"/>
  <c r="E360" i="16"/>
  <c r="F360" i="16" s="1"/>
  <c r="N360" i="16"/>
  <c r="O360" i="16"/>
  <c r="E361" i="16"/>
  <c r="F361" i="16" s="1"/>
  <c r="N361" i="16"/>
  <c r="O361" i="16"/>
  <c r="E362" i="16"/>
  <c r="F362" i="16" s="1"/>
  <c r="N362" i="16"/>
  <c r="O362" i="16"/>
  <c r="E363" i="16"/>
  <c r="F363" i="16" s="1"/>
  <c r="N363" i="16"/>
  <c r="O363" i="16"/>
  <c r="E364" i="16"/>
  <c r="F364" i="16" s="1"/>
  <c r="N364" i="16"/>
  <c r="O364" i="16"/>
  <c r="E365" i="16"/>
  <c r="F365" i="16" s="1"/>
  <c r="N365" i="16"/>
  <c r="O365" i="16"/>
  <c r="E366" i="16"/>
  <c r="F366" i="16" s="1"/>
  <c r="N366" i="16"/>
  <c r="O366" i="16"/>
  <c r="E367" i="16"/>
  <c r="F367" i="16" s="1"/>
  <c r="N367" i="16"/>
  <c r="O367" i="16"/>
  <c r="E368" i="16"/>
  <c r="F368" i="16" s="1"/>
  <c r="N368" i="16"/>
  <c r="O368" i="16"/>
  <c r="A15" i="16"/>
  <c r="A16" i="16" l="1"/>
  <c r="A34" i="4"/>
  <c r="A35" i="4" s="1"/>
  <c r="A188" i="4"/>
  <c r="A232" i="4"/>
  <c r="A255" i="4"/>
  <c r="A166" i="4"/>
  <c r="A210" i="4"/>
  <c r="A144" i="4"/>
  <c r="A122" i="4"/>
  <c r="A100" i="4"/>
  <c r="A78" i="4"/>
  <c r="A56" i="4"/>
  <c r="O105" i="16"/>
  <c r="N105" i="16"/>
  <c r="O104" i="16"/>
  <c r="N104" i="16"/>
  <c r="F104" i="16"/>
  <c r="O103" i="16"/>
  <c r="N103" i="16"/>
  <c r="F103" i="16"/>
  <c r="O102" i="16"/>
  <c r="N102" i="16"/>
  <c r="F102" i="16"/>
  <c r="O101" i="16"/>
  <c r="N101" i="16"/>
  <c r="E101" i="16"/>
  <c r="F101" i="16" s="1"/>
  <c r="O100" i="16"/>
  <c r="N100" i="16"/>
  <c r="E100" i="16"/>
  <c r="F100" i="16" s="1"/>
  <c r="O99" i="16"/>
  <c r="N99" i="16"/>
  <c r="F99" i="16"/>
  <c r="O98" i="16"/>
  <c r="N98" i="16"/>
  <c r="F98" i="16"/>
  <c r="O97" i="16"/>
  <c r="N97" i="16"/>
  <c r="F97" i="16"/>
  <c r="O96" i="16"/>
  <c r="N96" i="16"/>
  <c r="F96" i="16"/>
  <c r="O95" i="16"/>
  <c r="N95" i="16"/>
  <c r="F95" i="16"/>
  <c r="O94" i="16"/>
  <c r="N94" i="16"/>
  <c r="F94" i="16"/>
  <c r="O93" i="16"/>
  <c r="N93" i="16"/>
  <c r="F93" i="16"/>
  <c r="O92" i="16"/>
  <c r="N92" i="16"/>
  <c r="E92" i="16"/>
  <c r="F92" i="16" s="1"/>
  <c r="O91" i="16"/>
  <c r="N91" i="16"/>
  <c r="E91" i="16"/>
  <c r="F91" i="16" s="1"/>
  <c r="O90" i="16"/>
  <c r="N90" i="16"/>
  <c r="E90" i="16"/>
  <c r="F90" i="16" s="1"/>
  <c r="O89" i="16"/>
  <c r="N89" i="16"/>
  <c r="E89" i="16"/>
  <c r="F89" i="16" s="1"/>
  <c r="O88" i="16"/>
  <c r="N88" i="16"/>
  <c r="E88" i="16"/>
  <c r="F88" i="16" s="1"/>
  <c r="O87" i="16"/>
  <c r="N87" i="16"/>
  <c r="E87" i="16"/>
  <c r="F87" i="16" s="1"/>
  <c r="O86" i="16"/>
  <c r="N86" i="16"/>
  <c r="E86" i="16"/>
  <c r="F86" i="16" s="1"/>
  <c r="O85" i="16"/>
  <c r="N85" i="16"/>
  <c r="E85" i="16"/>
  <c r="F85" i="16" s="1"/>
  <c r="O84" i="16"/>
  <c r="N84" i="16"/>
  <c r="E84" i="16"/>
  <c r="F84" i="16" s="1"/>
  <c r="O83" i="16"/>
  <c r="N83" i="16"/>
  <c r="E83" i="16"/>
  <c r="F83" i="16" s="1"/>
  <c r="O82" i="16"/>
  <c r="N82" i="16"/>
  <c r="E82" i="16"/>
  <c r="F82" i="16" s="1"/>
  <c r="O81" i="16"/>
  <c r="N81" i="16"/>
  <c r="E81" i="16"/>
  <c r="F81" i="16" s="1"/>
  <c r="O80" i="16"/>
  <c r="N80" i="16"/>
  <c r="E80" i="16"/>
  <c r="F80" i="16" s="1"/>
  <c r="O79" i="16"/>
  <c r="N79" i="16"/>
  <c r="E79" i="16"/>
  <c r="F79" i="16" s="1"/>
  <c r="O78" i="16"/>
  <c r="N78" i="16"/>
  <c r="E78" i="16"/>
  <c r="F78" i="16" s="1"/>
  <c r="O77" i="16"/>
  <c r="N77" i="16"/>
  <c r="E77" i="16"/>
  <c r="F77" i="16" s="1"/>
  <c r="O76" i="16"/>
  <c r="N76" i="16"/>
  <c r="E76" i="16"/>
  <c r="F76" i="16" s="1"/>
  <c r="O75" i="16"/>
  <c r="N75" i="16"/>
  <c r="E75" i="16"/>
  <c r="F75" i="16" s="1"/>
  <c r="O74" i="16"/>
  <c r="N74" i="16"/>
  <c r="E74" i="16"/>
  <c r="F74" i="16" s="1"/>
  <c r="O73" i="16"/>
  <c r="N73" i="16"/>
  <c r="E73" i="16"/>
  <c r="F73" i="16" s="1"/>
  <c r="O72" i="16"/>
  <c r="N72" i="16"/>
  <c r="E72" i="16"/>
  <c r="F72" i="16" s="1"/>
  <c r="O71" i="16"/>
  <c r="N71" i="16"/>
  <c r="E71" i="16"/>
  <c r="F71" i="16" s="1"/>
  <c r="O70" i="16"/>
  <c r="N70" i="16"/>
  <c r="E70" i="16"/>
  <c r="F70" i="16" s="1"/>
  <c r="O69" i="16"/>
  <c r="N69" i="16"/>
  <c r="E69" i="16"/>
  <c r="F69" i="16" s="1"/>
  <c r="O68" i="16"/>
  <c r="N68" i="16"/>
  <c r="E68" i="16"/>
  <c r="F68" i="16" s="1"/>
  <c r="O67" i="16"/>
  <c r="N67" i="16"/>
  <c r="E67" i="16"/>
  <c r="F67" i="16" s="1"/>
  <c r="O66" i="16"/>
  <c r="N66" i="16"/>
  <c r="E66" i="16"/>
  <c r="F66" i="16" s="1"/>
  <c r="O65" i="16"/>
  <c r="N65" i="16"/>
  <c r="E65" i="16"/>
  <c r="F65" i="16" s="1"/>
  <c r="O64" i="16"/>
  <c r="N64" i="16"/>
  <c r="E64" i="16"/>
  <c r="F64" i="16" s="1"/>
  <c r="O63" i="16"/>
  <c r="N63" i="16"/>
  <c r="E63" i="16"/>
  <c r="F63" i="16" s="1"/>
  <c r="O62" i="16"/>
  <c r="N62" i="16"/>
  <c r="E62" i="16"/>
  <c r="F62" i="16" s="1"/>
  <c r="O61" i="16"/>
  <c r="N61" i="16"/>
  <c r="E61" i="16"/>
  <c r="F61" i="16" s="1"/>
  <c r="O60" i="16"/>
  <c r="E60" i="16"/>
  <c r="F60" i="16" s="1"/>
  <c r="O59" i="16"/>
  <c r="N59" i="16"/>
  <c r="E59" i="16"/>
  <c r="F59" i="16" s="1"/>
  <c r="O58" i="16"/>
  <c r="N58" i="16"/>
  <c r="E58" i="16"/>
  <c r="F58" i="16" s="1"/>
  <c r="O57" i="16"/>
  <c r="N57" i="16"/>
  <c r="E57" i="16"/>
  <c r="F57" i="16" s="1"/>
  <c r="O56" i="16"/>
  <c r="N56" i="16"/>
  <c r="E56" i="16"/>
  <c r="F56" i="16" s="1"/>
  <c r="O55" i="16"/>
  <c r="N55" i="16"/>
  <c r="E55" i="16"/>
  <c r="F55" i="16" s="1"/>
  <c r="O54" i="16"/>
  <c r="N54" i="16"/>
  <c r="E54" i="16"/>
  <c r="F54" i="16" s="1"/>
  <c r="O53" i="16"/>
  <c r="N53" i="16"/>
  <c r="E53" i="16"/>
  <c r="F53" i="16" s="1"/>
  <c r="O52" i="16"/>
  <c r="N52" i="16"/>
  <c r="E52" i="16"/>
  <c r="F52" i="16" s="1"/>
  <c r="O51" i="16"/>
  <c r="N51" i="16"/>
  <c r="E51" i="16"/>
  <c r="F51" i="16" s="1"/>
  <c r="O50" i="16"/>
  <c r="N50" i="16"/>
  <c r="E50" i="16"/>
  <c r="F50" i="16" s="1"/>
  <c r="O49" i="16"/>
  <c r="N49" i="16"/>
  <c r="E49" i="16"/>
  <c r="F49" i="16" s="1"/>
  <c r="O48" i="16"/>
  <c r="N48" i="16"/>
  <c r="E48" i="16"/>
  <c r="F48" i="16" s="1"/>
  <c r="O47" i="16"/>
  <c r="N47" i="16"/>
  <c r="E47" i="16"/>
  <c r="F47" i="16" s="1"/>
  <c r="O46" i="16"/>
  <c r="N46" i="16"/>
  <c r="E46" i="16"/>
  <c r="F46" i="16" s="1"/>
  <c r="O45" i="16"/>
  <c r="N45" i="16"/>
  <c r="E45" i="16"/>
  <c r="F45" i="16" s="1"/>
  <c r="O44" i="16"/>
  <c r="N44" i="16"/>
  <c r="O43" i="16"/>
  <c r="N43" i="16"/>
  <c r="O42" i="16"/>
  <c r="N42" i="16"/>
  <c r="O41" i="16"/>
  <c r="N41" i="16"/>
  <c r="O40" i="16"/>
  <c r="N40" i="16"/>
  <c r="O39" i="16"/>
  <c r="N39" i="16"/>
  <c r="O38" i="16"/>
  <c r="N38" i="16"/>
  <c r="O37" i="16"/>
  <c r="N37" i="16"/>
  <c r="O36" i="16"/>
  <c r="N36" i="16"/>
  <c r="O35" i="16"/>
  <c r="N35" i="16"/>
  <c r="O34" i="16"/>
  <c r="N34" i="16"/>
  <c r="O33" i="16"/>
  <c r="N33" i="16"/>
  <c r="O32" i="16"/>
  <c r="N32" i="16"/>
  <c r="O31" i="16"/>
  <c r="N31" i="16"/>
  <c r="O30" i="16"/>
  <c r="N30" i="16"/>
  <c r="O29" i="16"/>
  <c r="N29" i="16"/>
  <c r="O28" i="16"/>
  <c r="N28" i="16"/>
  <c r="O27" i="16"/>
  <c r="N27" i="16"/>
  <c r="O26" i="16"/>
  <c r="N26" i="16"/>
  <c r="O25" i="16"/>
  <c r="N25" i="16"/>
  <c r="O24" i="16"/>
  <c r="N24" i="16"/>
  <c r="O23" i="16"/>
  <c r="N23" i="16"/>
  <c r="O22" i="16"/>
  <c r="N22" i="16"/>
  <c r="O21" i="16"/>
  <c r="N21" i="16"/>
  <c r="O20" i="16"/>
  <c r="N20" i="16"/>
  <c r="O19" i="16"/>
  <c r="N19" i="16"/>
  <c r="O18" i="16"/>
  <c r="N18" i="16"/>
  <c r="O17" i="16"/>
  <c r="N17" i="16"/>
  <c r="O16" i="16"/>
  <c r="N16" i="16"/>
  <c r="O15" i="16"/>
  <c r="N15" i="16"/>
  <c r="E15" i="16"/>
  <c r="F15" i="16" s="1"/>
  <c r="A17" i="16" l="1"/>
  <c r="A189" i="4"/>
  <c r="A233" i="4"/>
  <c r="A211" i="4"/>
  <c r="A167" i="4"/>
  <c r="A256" i="4"/>
  <c r="A145" i="4"/>
  <c r="A123" i="4"/>
  <c r="A101" i="4"/>
  <c r="A79" i="4"/>
  <c r="A57" i="4"/>
  <c r="A36" i="4"/>
  <c r="A18" i="16" l="1"/>
  <c r="A190" i="4"/>
  <c r="A234" i="4"/>
  <c r="A168" i="4"/>
  <c r="A212" i="4"/>
  <c r="A257" i="4"/>
  <c r="A146" i="4"/>
  <c r="A124" i="4"/>
  <c r="A102" i="4"/>
  <c r="A80" i="4"/>
  <c r="A58" i="4"/>
  <c r="A37" i="4"/>
  <c r="B8" i="4"/>
  <c r="A19" i="16" l="1"/>
  <c r="A191" i="4"/>
  <c r="A235" i="4"/>
  <c r="A169" i="4"/>
  <c r="A258" i="4"/>
  <c r="A213" i="4"/>
  <c r="A147" i="4"/>
  <c r="A125" i="4"/>
  <c r="A103" i="4"/>
  <c r="A81" i="4"/>
  <c r="A59" i="4"/>
  <c r="A38" i="4"/>
  <c r="A20" i="16" l="1"/>
  <c r="A192" i="4"/>
  <c r="A236" i="4"/>
  <c r="A259" i="4"/>
  <c r="A170" i="4"/>
  <c r="A214" i="4"/>
  <c r="A148" i="4"/>
  <c r="A126" i="4"/>
  <c r="A104" i="4"/>
  <c r="A82" i="4"/>
  <c r="A60" i="4"/>
  <c r="A39" i="4"/>
  <c r="A21" i="16" l="1"/>
  <c r="A193" i="4"/>
  <c r="A237" i="4"/>
  <c r="A261" i="4"/>
  <c r="A215" i="4"/>
  <c r="A171" i="4"/>
  <c r="A149" i="4"/>
  <c r="A127" i="4"/>
  <c r="A105" i="4"/>
  <c r="A83" i="4"/>
  <c r="A61" i="4"/>
  <c r="A41" i="4"/>
  <c r="A22" i="16" l="1"/>
  <c r="A194" i="4"/>
  <c r="A239" i="4"/>
  <c r="A173" i="4"/>
  <c r="A262" i="4"/>
  <c r="A217" i="4"/>
  <c r="A151" i="4"/>
  <c r="A129" i="4"/>
  <c r="A107" i="4"/>
  <c r="A85" i="4"/>
  <c r="A63" i="4"/>
  <c r="A42" i="4"/>
  <c r="A23" i="16" l="1"/>
  <c r="A195" i="4"/>
  <c r="A240" i="4"/>
  <c r="A218" i="4"/>
  <c r="A263" i="4"/>
  <c r="A174" i="4"/>
  <c r="A152" i="4"/>
  <c r="A130" i="4"/>
  <c r="A108" i="4"/>
  <c r="A86" i="4"/>
  <c r="A64" i="4"/>
  <c r="A43" i="4"/>
  <c r="A24" i="16" l="1"/>
  <c r="A196" i="4"/>
  <c r="A241" i="4"/>
  <c r="A264" i="4"/>
  <c r="A175" i="4"/>
  <c r="A219" i="4"/>
  <c r="A153" i="4"/>
  <c r="A131" i="4"/>
  <c r="A109" i="4"/>
  <c r="A87" i="4"/>
  <c r="A65" i="4"/>
  <c r="A44" i="4"/>
  <c r="A25" i="16" l="1"/>
  <c r="A197" i="4"/>
  <c r="A242" i="4"/>
  <c r="A220" i="4"/>
  <c r="A176" i="4"/>
  <c r="A265" i="4"/>
  <c r="A154" i="4"/>
  <c r="A132" i="4"/>
  <c r="A110" i="4"/>
  <c r="A88" i="4"/>
  <c r="A66" i="4"/>
  <c r="A45" i="4"/>
  <c r="A26" i="16" l="1"/>
  <c r="A198" i="4"/>
  <c r="A243" i="4"/>
  <c r="A221" i="4"/>
  <c r="A266" i="4"/>
  <c r="A177" i="4"/>
  <c r="A155" i="4"/>
  <c r="A133" i="4"/>
  <c r="A111" i="4"/>
  <c r="A89" i="4"/>
  <c r="A67" i="4"/>
  <c r="A46" i="4"/>
  <c r="A27" i="16" l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A318" i="16" s="1"/>
  <c r="A319" i="16" s="1"/>
  <c r="A320" i="16" s="1"/>
  <c r="A321" i="16" s="1"/>
  <c r="A322" i="16" s="1"/>
  <c r="A323" i="16" s="1"/>
  <c r="A324" i="16" s="1"/>
  <c r="A325" i="16" s="1"/>
  <c r="A326" i="16" s="1"/>
  <c r="A327" i="16" s="1"/>
  <c r="A328" i="16" s="1"/>
  <c r="A329" i="16" s="1"/>
  <c r="A330" i="16" s="1"/>
  <c r="A331" i="16" s="1"/>
  <c r="A332" i="16" s="1"/>
  <c r="A333" i="16" s="1"/>
  <c r="A334" i="16" s="1"/>
  <c r="A335" i="16" s="1"/>
  <c r="A336" i="16" s="1"/>
  <c r="A337" i="16" s="1"/>
  <c r="A338" i="16" s="1"/>
  <c r="A339" i="16" s="1"/>
  <c r="A340" i="16" s="1"/>
  <c r="A341" i="16" s="1"/>
  <c r="A342" i="16" s="1"/>
  <c r="A343" i="16" s="1"/>
  <c r="A344" i="16" s="1"/>
  <c r="A345" i="16" s="1"/>
  <c r="A346" i="16" s="1"/>
  <c r="A347" i="16" s="1"/>
  <c r="A348" i="16" s="1"/>
  <c r="A349" i="16" s="1"/>
  <c r="A350" i="16" s="1"/>
  <c r="A351" i="16" s="1"/>
  <c r="A352" i="16" s="1"/>
  <c r="A353" i="16" s="1"/>
  <c r="A354" i="16" s="1"/>
  <c r="A355" i="16" s="1"/>
  <c r="A356" i="16" s="1"/>
  <c r="A357" i="16" s="1"/>
  <c r="A358" i="16" s="1"/>
  <c r="A359" i="16" s="1"/>
  <c r="A360" i="16" s="1"/>
  <c r="A361" i="16" s="1"/>
  <c r="A362" i="16" s="1"/>
  <c r="A363" i="16" s="1"/>
  <c r="A364" i="16" s="1"/>
  <c r="A365" i="16" s="1"/>
  <c r="A366" i="16" s="1"/>
  <c r="A367" i="16" s="1"/>
  <c r="A368" i="16" s="1"/>
  <c r="A369" i="16" s="1"/>
  <c r="A370" i="16" s="1"/>
  <c r="A371" i="16" s="1"/>
  <c r="A372" i="16" s="1"/>
  <c r="A373" i="16" s="1"/>
  <c r="A374" i="16" s="1"/>
  <c r="A375" i="16" s="1"/>
  <c r="A376" i="16" s="1"/>
  <c r="A377" i="16" s="1"/>
  <c r="A378" i="16" s="1"/>
  <c r="A379" i="16" s="1"/>
  <c r="A380" i="16" s="1"/>
  <c r="A199" i="4"/>
  <c r="A244" i="4"/>
  <c r="A222" i="4"/>
  <c r="A178" i="4"/>
  <c r="A267" i="4"/>
  <c r="A156" i="4"/>
  <c r="A134" i="4"/>
  <c r="A112" i="4"/>
  <c r="A90" i="4"/>
  <c r="A68" i="4"/>
  <c r="A47" i="4"/>
  <c r="H100" i="4" l="1"/>
  <c r="H164" i="4"/>
  <c r="H166" i="4"/>
  <c r="D162" i="4"/>
  <c r="G162" i="4" a="1"/>
  <c r="G162" i="4" s="1"/>
  <c r="F162" i="4" a="1"/>
  <c r="F162" i="4" s="1"/>
  <c r="H162" i="4"/>
  <c r="G164" i="4" a="1"/>
  <c r="G164" i="4" s="1"/>
  <c r="F164" i="4" a="1"/>
  <c r="F164" i="4" s="1"/>
  <c r="D164" i="4"/>
  <c r="D166" i="4"/>
  <c r="F166" i="4" a="1"/>
  <c r="F166" i="4" s="1"/>
  <c r="E166" i="4"/>
  <c r="G166" i="4" a="1"/>
  <c r="G166" i="4" s="1"/>
  <c r="D210" i="4"/>
  <c r="D144" i="4"/>
  <c r="F122" i="4" a="1"/>
  <c r="F122" i="4" s="1"/>
  <c r="G56" i="4" a="1"/>
  <c r="G56" i="4" s="1"/>
  <c r="F100" i="4" a="1"/>
  <c r="F100" i="4" s="1"/>
  <c r="D78" i="4"/>
  <c r="G34" i="4" a="1"/>
  <c r="G34" i="4" s="1"/>
  <c r="H98" i="4"/>
  <c r="G230" i="4" a="1"/>
  <c r="G230" i="4" s="1"/>
  <c r="H76" i="4"/>
  <c r="G252" i="4" a="1"/>
  <c r="G252" i="4" s="1"/>
  <c r="F32" i="4" a="1"/>
  <c r="F32" i="4" s="1"/>
  <c r="F208" i="4" a="1"/>
  <c r="F208" i="4" s="1"/>
  <c r="G250" i="4" a="1"/>
  <c r="G250" i="4" s="1"/>
  <c r="F120" i="4" a="1"/>
  <c r="F120" i="4" s="1"/>
  <c r="H230" i="4"/>
  <c r="G140" i="4" a="1"/>
  <c r="G140" i="4" s="1"/>
  <c r="D208" i="4"/>
  <c r="G76" i="4" a="1"/>
  <c r="G76" i="4" s="1"/>
  <c r="F30" i="4" a="1"/>
  <c r="F30" i="4" s="1"/>
  <c r="H32" i="4"/>
  <c r="D206" i="4"/>
  <c r="F228" i="4" a="1"/>
  <c r="F228" i="4" s="1"/>
  <c r="H96" i="4"/>
  <c r="D140" i="4"/>
  <c r="F140" i="4" a="1"/>
  <c r="F140" i="4" s="1"/>
  <c r="D250" i="4"/>
  <c r="F252" i="4" a="1"/>
  <c r="F252" i="4" s="1"/>
  <c r="D32" i="4"/>
  <c r="D96" i="4"/>
  <c r="G30" i="4" a="1"/>
  <c r="G30" i="4" s="1"/>
  <c r="H118" i="4"/>
  <c r="D54" i="4"/>
  <c r="D252" i="4"/>
  <c r="D52" i="4"/>
  <c r="G74" i="4" a="1"/>
  <c r="G74" i="4" s="1"/>
  <c r="F54" i="4" a="1"/>
  <c r="F54" i="4" s="1"/>
  <c r="H186" i="4"/>
  <c r="D184" i="4"/>
  <c r="H74" i="4"/>
  <c r="D120" i="4"/>
  <c r="D76" i="4"/>
  <c r="G184" i="4" a="1"/>
  <c r="G184" i="4" s="1"/>
  <c r="H228" i="4"/>
  <c r="H250" i="4"/>
  <c r="F230" i="4" a="1"/>
  <c r="F230" i="4" s="1"/>
  <c r="G208" i="4" a="1"/>
  <c r="G208" i="4" s="1"/>
  <c r="F250" i="4" a="1"/>
  <c r="F250" i="4" s="1"/>
  <c r="G52" i="4" a="1"/>
  <c r="G52" i="4" s="1"/>
  <c r="F98" i="4" a="1"/>
  <c r="F98" i="4" s="1"/>
  <c r="D228" i="4"/>
  <c r="F96" i="4" a="1"/>
  <c r="F96" i="4" s="1"/>
  <c r="G32" i="4" a="1"/>
  <c r="G32" i="4" s="1"/>
  <c r="G98" i="4" a="1"/>
  <c r="G98" i="4" s="1"/>
  <c r="H54" i="4"/>
  <c r="D74" i="4"/>
  <c r="H184" i="4"/>
  <c r="H208" i="4"/>
  <c r="H252" i="4"/>
  <c r="D230" i="4"/>
  <c r="H52" i="4"/>
  <c r="F52" i="4" a="1"/>
  <c r="F52" i="4" s="1"/>
  <c r="G228" i="4" a="1"/>
  <c r="G228" i="4" s="1"/>
  <c r="H206" i="4"/>
  <c r="D142" i="4"/>
  <c r="D30" i="4"/>
  <c r="F76" i="4" a="1"/>
  <c r="F76" i="4" s="1"/>
  <c r="D254" i="4"/>
  <c r="F8" i="4" a="1"/>
  <c r="F8" i="4" s="1"/>
  <c r="G142" i="4" a="1"/>
  <c r="G142" i="4" s="1"/>
  <c r="H120" i="4"/>
  <c r="D118" i="4"/>
  <c r="G54" i="4" a="1"/>
  <c r="G54" i="4" s="1"/>
  <c r="D186" i="4"/>
  <c r="F118" i="4" a="1"/>
  <c r="F118" i="4" s="1"/>
  <c r="G8" i="4" a="1"/>
  <c r="G8" i="4" s="1"/>
  <c r="H140" i="4"/>
  <c r="F206" i="4" a="1"/>
  <c r="F206" i="4" s="1"/>
  <c r="F74" i="4" a="1"/>
  <c r="F74" i="4" s="1"/>
  <c r="G96" i="4" a="1"/>
  <c r="G96" i="4" s="1"/>
  <c r="G118" i="4" a="1"/>
  <c r="G118" i="4" s="1"/>
  <c r="G254" i="4" a="1"/>
  <c r="G254" i="4" s="1"/>
  <c r="F184" i="4" a="1"/>
  <c r="F184" i="4" s="1"/>
  <c r="G206" i="4" a="1"/>
  <c r="G206" i="4" s="1"/>
  <c r="H30" i="4"/>
  <c r="G120" i="4" a="1"/>
  <c r="G120" i="4" s="1"/>
  <c r="F186" i="4" a="1"/>
  <c r="F186" i="4" s="1"/>
  <c r="F142" i="4" a="1"/>
  <c r="F142" i="4" s="1"/>
  <c r="F254" i="4" a="1"/>
  <c r="F254" i="4" s="1"/>
  <c r="D98" i="4"/>
  <c r="G232" i="4" a="1"/>
  <c r="G232" i="4" s="1"/>
  <c r="G186" i="4" a="1"/>
  <c r="G186" i="4" s="1"/>
  <c r="D8" i="4"/>
  <c r="G100" i="4" a="1"/>
  <c r="G100" i="4" s="1"/>
  <c r="F210" i="4" a="1"/>
  <c r="F210" i="4" s="1"/>
  <c r="G78" i="4" a="1"/>
  <c r="G78" i="4" s="1"/>
  <c r="H188" i="4"/>
  <c r="D188" i="4"/>
  <c r="G144" i="4" a="1"/>
  <c r="G144" i="4" s="1"/>
  <c r="E144" i="4"/>
  <c r="D56" i="4"/>
  <c r="E78" i="4"/>
  <c r="H34" i="4"/>
  <c r="H254" i="4"/>
  <c r="D232" i="4"/>
  <c r="D122" i="4"/>
  <c r="F34" i="4" a="1"/>
  <c r="F34" i="4" s="1"/>
  <c r="H210" i="4"/>
  <c r="D100" i="4"/>
  <c r="H142" i="4"/>
  <c r="H122" i="4"/>
  <c r="F56" i="4" a="1"/>
  <c r="F56" i="4" s="1"/>
  <c r="H8" i="4"/>
  <c r="F78" i="4" a="1"/>
  <c r="F78" i="4" s="1"/>
  <c r="H56" i="4"/>
  <c r="G210" i="4" a="1"/>
  <c r="G210" i="4" s="1"/>
  <c r="F188" i="4" a="1"/>
  <c r="F188" i="4" s="1"/>
  <c r="F232" i="4" a="1"/>
  <c r="F232" i="4" s="1"/>
  <c r="G188" i="4" a="1"/>
  <c r="G188" i="4" s="1"/>
  <c r="F144" i="4" a="1"/>
  <c r="F144" i="4" s="1"/>
  <c r="G122" i="4" a="1"/>
  <c r="G122" i="4" s="1"/>
  <c r="D34" i="4"/>
  <c r="E232" i="4"/>
  <c r="H232" i="4"/>
  <c r="E56" i="4"/>
  <c r="E210" i="4"/>
  <c r="E188" i="4"/>
  <c r="H78" i="4"/>
  <c r="E100" i="4"/>
  <c r="H144" i="4"/>
  <c r="A200" i="4"/>
  <c r="A245" i="4"/>
  <c r="A268" i="4"/>
  <c r="A179" i="4"/>
  <c r="A223" i="4"/>
  <c r="A157" i="4"/>
  <c r="A135" i="4"/>
  <c r="A113" i="4"/>
  <c r="A91" i="4"/>
  <c r="A69" i="4"/>
  <c r="A48" i="4"/>
  <c r="E120" i="4" l="1"/>
  <c r="E230" i="4"/>
  <c r="E248" i="4" s="1"/>
  <c r="E142" i="4"/>
  <c r="E76" i="4"/>
  <c r="E94" i="4" s="1"/>
  <c r="E252" i="4"/>
  <c r="E208" i="4"/>
  <c r="E226" i="4" s="1"/>
  <c r="E164" i="4"/>
  <c r="E182" i="4" s="1"/>
  <c r="E34" i="4"/>
  <c r="E122" i="4"/>
  <c r="E138" i="4" s="1"/>
  <c r="E98" i="4"/>
  <c r="E116" i="4" s="1"/>
  <c r="E54" i="4"/>
  <c r="E72" i="4" s="1"/>
  <c r="E254" i="4"/>
  <c r="E186" i="4"/>
  <c r="E204" i="4" s="1"/>
  <c r="E32" i="4"/>
  <c r="G182" i="4"/>
  <c r="F182" i="4"/>
  <c r="D182" i="4"/>
  <c r="H182" i="4"/>
  <c r="H204" i="4"/>
  <c r="G94" i="4"/>
  <c r="H72" i="4"/>
  <c r="F50" i="4"/>
  <c r="H138" i="4"/>
  <c r="F160" i="4"/>
  <c r="D72" i="4"/>
  <c r="G226" i="4"/>
  <c r="G116" i="4"/>
  <c r="D248" i="4"/>
  <c r="F72" i="4"/>
  <c r="D226" i="4"/>
  <c r="F226" i="4"/>
  <c r="H160" i="4"/>
  <c r="F248" i="4"/>
  <c r="H270" i="4"/>
  <c r="G248" i="4"/>
  <c r="F270" i="4"/>
  <c r="H116" i="4"/>
  <c r="G204" i="4"/>
  <c r="D138" i="4"/>
  <c r="E160" i="4"/>
  <c r="G270" i="4"/>
  <c r="H94" i="4"/>
  <c r="H50" i="4"/>
  <c r="G160" i="4"/>
  <c r="D160" i="4"/>
  <c r="G72" i="4"/>
  <c r="D50" i="4"/>
  <c r="D116" i="4"/>
  <c r="H248" i="4"/>
  <c r="G138" i="4"/>
  <c r="H226" i="4"/>
  <c r="D204" i="4"/>
  <c r="D94" i="4"/>
  <c r="F116" i="4"/>
  <c r="F204" i="4"/>
  <c r="D270" i="4"/>
  <c r="F94" i="4"/>
  <c r="G50" i="4"/>
  <c r="F138" i="4"/>
  <c r="A201" i="4"/>
  <c r="A246" i="4"/>
  <c r="A269" i="4"/>
  <c r="A180" i="4"/>
  <c r="A224" i="4"/>
  <c r="A158" i="4"/>
  <c r="A136" i="4"/>
  <c r="A114" i="4"/>
  <c r="A92" i="4"/>
  <c r="A70" i="4"/>
  <c r="A49" i="4"/>
  <c r="E50" i="4" l="1"/>
  <c r="E270" i="4"/>
  <c r="A202" i="4"/>
  <c r="A247" i="4"/>
  <c r="A225" i="4"/>
  <c r="A270" i="4"/>
  <c r="A181" i="4"/>
  <c r="A159" i="4"/>
  <c r="A137" i="4"/>
  <c r="A115" i="4"/>
  <c r="A93" i="4"/>
  <c r="A71" i="4"/>
  <c r="A50" i="4"/>
  <c r="A203" i="4" l="1"/>
  <c r="A248" i="4"/>
  <c r="A182" i="4"/>
  <c r="A226" i="4"/>
  <c r="A160" i="4"/>
  <c r="A138" i="4"/>
  <c r="A116" i="4"/>
  <c r="A94" i="4"/>
  <c r="A72" i="4"/>
  <c r="A204" i="4" l="1"/>
  <c r="A9" i="4" l="1"/>
  <c r="A10" i="4" l="1"/>
  <c r="D10" i="4" l="1"/>
  <c r="G10" i="4" a="1"/>
  <c r="G10" i="4" s="1"/>
  <c r="H10" i="4"/>
  <c r="F10" i="4" a="1"/>
  <c r="F10" i="4" s="1"/>
  <c r="A11" i="4"/>
  <c r="E10" i="4" l="1"/>
  <c r="A12" i="4"/>
  <c r="H12" i="4" l="1"/>
  <c r="H28" i="4" s="1"/>
  <c r="D12" i="4"/>
  <c r="D28" i="4" s="1"/>
  <c r="G12" i="4" a="1"/>
  <c r="G12" i="4" s="1"/>
  <c r="G28" i="4" s="1"/>
  <c r="F12" i="4" a="1"/>
  <c r="F12" i="4" s="1"/>
  <c r="F28" i="4" s="1"/>
  <c r="A13" i="4"/>
  <c r="E12" i="4" l="1"/>
  <c r="E28" i="4" s="1"/>
  <c r="A14" i="4"/>
  <c r="A15" i="4" l="1"/>
  <c r="A16" i="4" l="1"/>
  <c r="A17" i="4" l="1"/>
  <c r="A19" i="4" l="1"/>
  <c r="A20" i="4" l="1"/>
  <c r="A21" i="4" l="1"/>
  <c r="A22" i="4" l="1"/>
  <c r="A23" i="4" l="1"/>
  <c r="A24" i="4" l="1"/>
  <c r="A25" i="4" l="1"/>
  <c r="A26" i="4" l="1"/>
  <c r="A27" i="4" l="1"/>
  <c r="A28" i="4" l="1"/>
</calcChain>
</file>

<file path=xl/sharedStrings.xml><?xml version="1.0" encoding="utf-8"?>
<sst xmlns="http://schemas.openxmlformats.org/spreadsheetml/2006/main" count="361" uniqueCount="91">
  <si>
    <t>Année:</t>
  </si>
  <si>
    <t>pH</t>
  </si>
  <si>
    <t>Débit</t>
  </si>
  <si>
    <t>MES</t>
  </si>
  <si>
    <t>Validation</t>
  </si>
  <si>
    <t>Observations</t>
  </si>
  <si>
    <t>Canal de 
mesure
m³/j</t>
  </si>
  <si>
    <t>kg/j</t>
  </si>
  <si>
    <t>kg/sem</t>
  </si>
  <si>
    <t>Dilution</t>
  </si>
  <si>
    <t>Valeur lue
mg/L</t>
  </si>
  <si>
    <t>Résultat
mg/L</t>
  </si>
  <si>
    <t>Volume
 filtré
ml ou g</t>
  </si>
  <si>
    <t>Fer</t>
  </si>
  <si>
    <t>Nickel</t>
  </si>
  <si>
    <t>Zinc</t>
  </si>
  <si>
    <t>Manganèse</t>
  </si>
  <si>
    <t>Cuivre</t>
  </si>
  <si>
    <t>Plomb</t>
  </si>
  <si>
    <t>Aluminium</t>
  </si>
  <si>
    <t>Masse
 filtre
 vide
mg</t>
  </si>
  <si>
    <t>Masse 
filtre
 après séchage
mg</t>
  </si>
  <si>
    <t>Paramètre</t>
  </si>
  <si>
    <t>Date</t>
  </si>
  <si>
    <t>KPI</t>
  </si>
  <si>
    <t>DCO</t>
  </si>
  <si>
    <t>P</t>
  </si>
  <si>
    <t>Somme 
des résultats</t>
  </si>
  <si>
    <t xml:space="preserve">Moyenne 
des résultats </t>
  </si>
  <si>
    <t>Valeur
 &gt;au seuil</t>
  </si>
  <si>
    <t>Valeur
mini</t>
  </si>
  <si>
    <t>Valeur 
maxi</t>
  </si>
  <si>
    <t>NTK</t>
  </si>
  <si>
    <t>NH4</t>
  </si>
  <si>
    <t>NO2</t>
  </si>
  <si>
    <t>NO3</t>
  </si>
  <si>
    <t>DCO à D2</t>
  </si>
  <si>
    <t>Total Métaux</t>
  </si>
  <si>
    <t>Echantillon.</t>
  </si>
  <si>
    <t>Fréq. ana.</t>
  </si>
  <si>
    <t>Normes AP</t>
  </si>
  <si>
    <t>Normes CR</t>
  </si>
  <si>
    <t>24H</t>
  </si>
  <si>
    <t>J</t>
  </si>
  <si>
    <t>Normes</t>
  </si>
  <si>
    <t>Microméthode</t>
  </si>
  <si>
    <t>NF EN 872</t>
  </si>
  <si>
    <t>Hebdo Laboratoire ext</t>
  </si>
  <si>
    <t>Chrome total</t>
  </si>
  <si>
    <t>Chrome 6+</t>
  </si>
  <si>
    <t>Seuil</t>
  </si>
  <si>
    <t>Intitulés</t>
  </si>
  <si>
    <t>Hydrocarbure</t>
  </si>
  <si>
    <t>Journalier VIGS</t>
  </si>
  <si>
    <t>analytiques</t>
  </si>
  <si>
    <t>générales</t>
  </si>
  <si>
    <t>Sivom</t>
  </si>
  <si>
    <t>N global</t>
  </si>
  <si>
    <t>Station des Huiles</t>
  </si>
  <si>
    <t>N° 
colonne</t>
  </si>
  <si>
    <t>Année :</t>
  </si>
  <si>
    <t>Temps 
de 
recirculation
&gt; 3H</t>
  </si>
  <si>
    <t>Station des huiles</t>
  </si>
  <si>
    <t>température</t>
  </si>
  <si>
    <t>DCO Confirmée: 19 400</t>
  </si>
  <si>
    <t>Fluorure</t>
  </si>
  <si>
    <t>DCO Confirmée: 18 100</t>
  </si>
  <si>
    <t>DCO Confirmée: 22 300</t>
  </si>
  <si>
    <t>Seuil 2</t>
  </si>
  <si>
    <t>Pompage Grandidier D5</t>
  </si>
  <si>
    <t>Atic Pompage  D1 et F9</t>
  </si>
  <si>
    <t>Grandidier Pompage D5</t>
  </si>
  <si>
    <t>Atic Pompage  D1</t>
  </si>
  <si>
    <t xml:space="preserve"> DCO confirmée= 20 900</t>
  </si>
  <si>
    <t>Suivi des analyses de la Station des Huiles</t>
  </si>
  <si>
    <t xml:space="preserve"> DCO confirmée : 17400mg/L</t>
  </si>
  <si>
    <t>eb</t>
  </si>
  <si>
    <t>Ptotal</t>
  </si>
  <si>
    <t>5,5-8,5</t>
  </si>
  <si>
    <t>Somme total métaux</t>
  </si>
  <si>
    <t>Rendement DCO</t>
  </si>
  <si>
    <t>Rendement MES</t>
  </si>
  <si>
    <t>DBO 5</t>
  </si>
  <si>
    <t>Paramètres</t>
  </si>
  <si>
    <t>DCO Confirmée: 20300</t>
  </si>
  <si>
    <t>DCO confirmée: 21000</t>
  </si>
  <si>
    <t>DCO confirmée: 22700</t>
  </si>
  <si>
    <t>DCO confirmée: 21900</t>
  </si>
  <si>
    <t>DCO confirmé:  20 200</t>
  </si>
  <si>
    <t>DCO confirmé:  20 800</t>
  </si>
  <si>
    <t>DCO confirmé:  18 600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</si>
</sst>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Année &quot;@"/>
    <numFmt numFmtId="165" formatCode="0.0"/>
    <numFmt numFmtId="166" formatCode="[$-F800]dddd\,\ mmmm\ dd\,\ yyyy"/>
    <numFmt numFmtId="167" formatCode="_-* #,##0.00\ &quot;F&quot;_-;\-* #,##0.00\ &quot;F&quot;_-;_-* &quot;-&quot;??\ &quot;F&quot;_-;_-@_-"/>
    <numFmt numFmtId="168" formatCode="[=0]&quot;&quot;;0"/>
    <numFmt numFmtId="169" formatCode="mmmm"/>
    <numFmt numFmtId="170" formatCode="yyyy"/>
  </numFmts>
  <fonts count="6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"/>
      <name val="Arial Narrow"/>
      <family val="2"/>
    </font>
    <font>
      <b/>
      <sz val="7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i/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i/>
      <sz val="10"/>
      <name val="Arial Narrow"/>
      <family val="2"/>
    </font>
    <font>
      <b/>
      <vertAlign val="subscript"/>
      <sz val="9"/>
      <name val="Arial Narrow"/>
      <family val="2"/>
    </font>
    <font>
      <sz val="14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28"/>
      <name val="Arial Narrow"/>
      <family val="2"/>
    </font>
    <font>
      <sz val="24"/>
      <color theme="1"/>
      <name val="Cambria"/>
      <family val="1"/>
      <scheme val="major"/>
    </font>
    <font>
      <sz val="10"/>
      <color theme="1"/>
      <name val="Arial"/>
      <family val="2"/>
    </font>
    <font>
      <sz val="10"/>
      <name val="Cambria"/>
      <family val="1"/>
      <scheme val="major"/>
    </font>
    <font>
      <vertAlign val="superscript"/>
      <sz val="12"/>
      <name val="Cambria"/>
      <family val="1"/>
      <scheme val="major"/>
    </font>
    <font>
      <sz val="15"/>
      <name val="Cambria"/>
      <family val="1"/>
      <scheme val="major"/>
    </font>
    <font>
      <b/>
      <i/>
      <sz val="8"/>
      <name val="Arial Narrow"/>
      <family val="2"/>
    </font>
    <font>
      <sz val="14"/>
      <color theme="1"/>
      <name val="Arial Narrow"/>
      <family val="2"/>
    </font>
    <font>
      <b/>
      <sz val="10"/>
      <color theme="1"/>
      <name val="Calibri"/>
      <family val="2"/>
      <scheme val="minor"/>
    </font>
    <font>
      <sz val="11"/>
      <color rgb="FF0066FF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4"/>
      <color indexed="57"/>
      <name val="Comic Sans MS"/>
      <family val="4"/>
    </font>
    <font>
      <b/>
      <sz val="18"/>
      <color indexed="57"/>
      <name val="Comic Sans MS"/>
      <family val="4"/>
    </font>
    <font>
      <b/>
      <i/>
      <sz val="10"/>
      <name val="Calibri"/>
      <family val="2"/>
    </font>
    <font>
      <b/>
      <i/>
      <sz val="11"/>
      <color theme="1"/>
      <name val="Calibri"/>
      <family val="2"/>
      <scheme val="minor"/>
    </font>
  </fonts>
  <fills count="6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gray0625"/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theme="0" tint="-0.249977111117893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8"/>
      </right>
      <top style="hair">
        <color indexed="64"/>
      </top>
      <bottom style="medium">
        <color indexed="64"/>
      </bottom>
      <diagonal/>
    </border>
  </borders>
  <cellStyleXfs count="11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8" fillId="0" borderId="0" applyNumberFormat="0" applyFill="0" applyBorder="0" applyProtection="0">
      <alignment vertical="center"/>
    </xf>
    <xf numFmtId="16" fontId="25" fillId="0" borderId="0">
      <alignment vertical="center"/>
    </xf>
    <xf numFmtId="44" fontId="25" fillId="0" borderId="0" applyFont="0" applyFill="0" applyBorder="0" applyAlignment="0" applyProtection="0"/>
    <xf numFmtId="0" fontId="25" fillId="0" borderId="0"/>
    <xf numFmtId="3" fontId="25" fillId="0" borderId="0">
      <alignment horizontal="left" vertical="center" wrapText="1"/>
    </xf>
    <xf numFmtId="3" fontId="25" fillId="0" borderId="0">
      <alignment horizontal="center" vertical="center" wrapText="1"/>
    </xf>
    <xf numFmtId="0" fontId="25" fillId="0" borderId="0"/>
    <xf numFmtId="0" fontId="25" fillId="0" borderId="0"/>
    <xf numFmtId="0" fontId="1" fillId="0" borderId="0"/>
    <xf numFmtId="14" fontId="25" fillId="0" borderId="0">
      <alignment vertical="center"/>
    </xf>
    <xf numFmtId="0" fontId="25" fillId="0" borderId="0"/>
    <xf numFmtId="0" fontId="25" fillId="0" borderId="0"/>
    <xf numFmtId="3" fontId="25" fillId="0" borderId="0">
      <alignment horizontal="left" vertical="center" wrapText="1"/>
    </xf>
    <xf numFmtId="3" fontId="25" fillId="0" borderId="0">
      <alignment horizontal="center" vertical="center" wrapText="1"/>
    </xf>
    <xf numFmtId="0" fontId="25" fillId="0" borderId="0"/>
    <xf numFmtId="0" fontId="1" fillId="0" borderId="0"/>
    <xf numFmtId="0" fontId="25" fillId="0" borderId="0"/>
    <xf numFmtId="0" fontId="25" fillId="0" borderId="0"/>
    <xf numFmtId="43" fontId="19" fillId="0" borderId="0" applyFont="0" applyFill="0" applyBorder="0" applyAlignment="0" applyProtection="0"/>
    <xf numFmtId="0" fontId="32" fillId="0" borderId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33" fillId="40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37" borderId="0" applyNumberFormat="0" applyBorder="0" applyAlignment="0" applyProtection="0"/>
    <xf numFmtId="0" fontId="33" fillId="40" borderId="0" applyNumberFormat="0" applyBorder="0" applyAlignment="0" applyProtection="0"/>
    <xf numFmtId="0" fontId="33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5" borderId="0" applyNumberFormat="0" applyBorder="0" applyAlignment="0" applyProtection="0"/>
    <xf numFmtId="0" fontId="34" fillId="46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45" borderId="0" applyNumberFormat="0" applyBorder="0" applyAlignment="0" applyProtection="0"/>
    <xf numFmtId="0" fontId="34" fillId="46" borderId="0" applyNumberFormat="0" applyBorder="0" applyAlignment="0" applyProtection="0"/>
    <xf numFmtId="0" fontId="34" fillId="51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52" borderId="61" applyNumberFormat="0" applyAlignment="0" applyProtection="0"/>
    <xf numFmtId="0" fontId="37" fillId="0" borderId="62" applyNumberFormat="0" applyFill="0" applyAlignment="0" applyProtection="0"/>
    <xf numFmtId="0" fontId="32" fillId="53" borderId="63" applyNumberFormat="0" applyFont="0" applyAlignment="0" applyProtection="0"/>
    <xf numFmtId="0" fontId="38" fillId="39" borderId="61" applyNumberFormat="0" applyAlignment="0" applyProtection="0"/>
    <xf numFmtId="0" fontId="39" fillId="35" borderId="0" applyNumberFormat="0" applyBorder="0" applyAlignment="0" applyProtection="0"/>
    <xf numFmtId="0" fontId="40" fillId="54" borderId="0" applyNumberFormat="0" applyBorder="0" applyAlignment="0" applyProtection="0"/>
    <xf numFmtId="0" fontId="41" fillId="36" borderId="0" applyNumberFormat="0" applyBorder="0" applyAlignment="0" applyProtection="0"/>
    <xf numFmtId="0" fontId="42" fillId="52" borderId="64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65" applyNumberFormat="0" applyFill="0" applyAlignment="0" applyProtection="0"/>
    <xf numFmtId="0" fontId="46" fillId="0" borderId="66" applyNumberFormat="0" applyFill="0" applyAlignment="0" applyProtection="0"/>
    <xf numFmtId="0" fontId="47" fillId="0" borderId="67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68" applyNumberFormat="0" applyFill="0" applyAlignment="0" applyProtection="0"/>
    <xf numFmtId="0" fontId="49" fillId="55" borderId="69" applyNumberFormat="0" applyAlignment="0" applyProtection="0"/>
    <xf numFmtId="0" fontId="19" fillId="0" borderId="0"/>
    <xf numFmtId="167" fontId="19" fillId="0" borderId="0" applyFont="0" applyFill="0" applyBorder="0" applyAlignment="0" applyProtection="0"/>
    <xf numFmtId="0" fontId="1" fillId="0" borderId="0"/>
    <xf numFmtId="0" fontId="25" fillId="0" borderId="0"/>
    <xf numFmtId="3" fontId="25" fillId="0" borderId="0">
      <alignment horizontal="left" vertical="center" wrapText="1"/>
    </xf>
    <xf numFmtId="0" fontId="25" fillId="0" borderId="0"/>
    <xf numFmtId="0" fontId="1" fillId="0" borderId="0"/>
    <xf numFmtId="0" fontId="25" fillId="0" borderId="0"/>
    <xf numFmtId="0" fontId="1" fillId="0" borderId="0"/>
    <xf numFmtId="0" fontId="1" fillId="8" borderId="8" applyNumberFormat="0" applyFont="0" applyAlignment="0" applyProtection="0"/>
    <xf numFmtId="0" fontId="25" fillId="0" borderId="0"/>
  </cellStyleXfs>
  <cellXfs count="195">
    <xf numFmtId="0" fontId="0" fillId="0" borderId="0" xfId="0"/>
    <xf numFmtId="0" fontId="31" fillId="0" borderId="0" xfId="41" applyFont="1" applyAlignment="1" applyProtection="1">
      <alignment horizontal="center" vertical="center"/>
    </xf>
    <xf numFmtId="164" fontId="21" fillId="0" borderId="0" xfId="41" applyNumberFormat="1" applyFont="1" applyBorder="1" applyAlignment="1" applyProtection="1">
      <alignment horizontal="center" vertical="center"/>
    </xf>
    <xf numFmtId="0" fontId="18" fillId="0" borderId="0" xfId="41"/>
    <xf numFmtId="0" fontId="23" fillId="0" borderId="0" xfId="41" applyFont="1" applyBorder="1" applyAlignment="1" applyProtection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68" fontId="0" fillId="0" borderId="75" xfId="0" applyNumberFormat="1" applyBorder="1" applyAlignment="1">
      <alignment horizontal="center" vertical="center"/>
    </xf>
    <xf numFmtId="168" fontId="0" fillId="0" borderId="31" xfId="0" applyNumberFormat="1" applyBorder="1" applyAlignment="1">
      <alignment horizontal="center" vertical="center"/>
    </xf>
    <xf numFmtId="168" fontId="0" fillId="0" borderId="33" xfId="0" applyNumberFormat="1" applyBorder="1" applyAlignment="1">
      <alignment horizontal="center" vertical="center"/>
    </xf>
    <xf numFmtId="168" fontId="0" fillId="0" borderId="83" xfId="0" applyNumberFormat="1" applyBorder="1" applyAlignment="1">
      <alignment horizontal="center" vertical="center"/>
    </xf>
    <xf numFmtId="168" fontId="0" fillId="0" borderId="37" xfId="0" applyNumberFormat="1" applyBorder="1" applyAlignment="1">
      <alignment horizontal="center" vertical="center"/>
    </xf>
    <xf numFmtId="168" fontId="0" fillId="0" borderId="73" xfId="0" applyNumberFormat="1" applyBorder="1" applyAlignment="1">
      <alignment horizontal="center" vertical="center"/>
    </xf>
    <xf numFmtId="0" fontId="0" fillId="0" borderId="0" xfId="0" applyNumberFormat="1" applyFill="1"/>
    <xf numFmtId="0" fontId="16" fillId="0" borderId="0" xfId="0" applyFont="1" applyAlignment="1">
      <alignment horizontal="center"/>
    </xf>
    <xf numFmtId="0" fontId="0" fillId="0" borderId="31" xfId="0" applyBorder="1" applyAlignment="1">
      <alignment horizontal="center"/>
    </xf>
    <xf numFmtId="0" fontId="21" fillId="59" borderId="16" xfId="41" applyFont="1" applyFill="1" applyBorder="1" applyAlignment="1" applyProtection="1">
      <alignment horizontal="center" vertical="center" wrapText="1"/>
    </xf>
    <xf numFmtId="0" fontId="27" fillId="59" borderId="29" xfId="41" applyFont="1" applyFill="1" applyBorder="1" applyAlignment="1" applyProtection="1">
      <alignment horizontal="center" vertical="center"/>
    </xf>
    <xf numFmtId="0" fontId="20" fillId="59" borderId="74" xfId="41" applyFont="1" applyFill="1" applyBorder="1" applyAlignment="1" applyProtection="1">
      <alignment horizontal="center" vertical="center" wrapText="1"/>
    </xf>
    <xf numFmtId="2" fontId="50" fillId="59" borderId="35" xfId="61" applyNumberFormat="1" applyFont="1" applyFill="1" applyBorder="1" applyAlignment="1">
      <alignment horizontal="center" vertical="center"/>
    </xf>
    <xf numFmtId="2" fontId="50" fillId="59" borderId="36" xfId="61" applyNumberFormat="1" applyFont="1" applyFill="1" applyBorder="1" applyAlignment="1">
      <alignment horizontal="center" vertical="center" wrapText="1"/>
    </xf>
    <xf numFmtId="0" fontId="24" fillId="59" borderId="71" xfId="41" applyFont="1" applyFill="1" applyBorder="1" applyAlignment="1" applyProtection="1">
      <alignment horizontal="center" vertical="center"/>
    </xf>
    <xf numFmtId="0" fontId="26" fillId="59" borderId="29" xfId="0" applyFont="1" applyFill="1" applyBorder="1" applyAlignment="1" applyProtection="1">
      <alignment horizontal="center"/>
    </xf>
    <xf numFmtId="0" fontId="26" fillId="59" borderId="14" xfId="0" applyFont="1" applyFill="1" applyBorder="1" applyAlignment="1" applyProtection="1">
      <alignment horizontal="center"/>
    </xf>
    <xf numFmtId="0" fontId="26" fillId="59" borderId="44" xfId="0" applyFont="1" applyFill="1" applyBorder="1" applyAlignment="1" applyProtection="1">
      <alignment horizontal="center"/>
    </xf>
    <xf numFmtId="1" fontId="28" fillId="0" borderId="49" xfId="0" applyNumberFormat="1" applyFont="1" applyFill="1" applyBorder="1" applyProtection="1">
      <protection locked="0"/>
    </xf>
    <xf numFmtId="1" fontId="28" fillId="0" borderId="50" xfId="0" applyNumberFormat="1" applyFont="1" applyFill="1" applyBorder="1" applyProtection="1">
      <protection locked="0"/>
    </xf>
    <xf numFmtId="1" fontId="28" fillId="0" borderId="48" xfId="0" applyNumberFormat="1" applyFont="1" applyFill="1" applyBorder="1" applyProtection="1"/>
    <xf numFmtId="0" fontId="54" fillId="56" borderId="60" xfId="0" applyFont="1" applyFill="1" applyBorder="1" applyAlignment="1">
      <alignment horizontal="center" vertical="center"/>
    </xf>
    <xf numFmtId="2" fontId="54" fillId="56" borderId="50" xfId="0" applyNumberFormat="1" applyFont="1" applyFill="1" applyBorder="1" applyAlignment="1">
      <alignment horizontal="center" vertical="center"/>
    </xf>
    <xf numFmtId="2" fontId="28" fillId="0" borderId="50" xfId="0" applyNumberFormat="1" applyFont="1" applyFill="1" applyBorder="1" applyProtection="1">
      <protection locked="0"/>
    </xf>
    <xf numFmtId="2" fontId="28" fillId="0" borderId="48" xfId="0" applyNumberFormat="1" applyFont="1" applyFill="1" applyBorder="1" applyProtection="1">
      <protection locked="0"/>
    </xf>
    <xf numFmtId="0" fontId="25" fillId="33" borderId="54" xfId="0" applyFont="1" applyFill="1" applyBorder="1" applyAlignment="1">
      <alignment horizontal="center" vertical="center"/>
    </xf>
    <xf numFmtId="0" fontId="22" fillId="0" borderId="60" xfId="41" applyFont="1" applyBorder="1" applyAlignment="1" applyProtection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54" fillId="56" borderId="45" xfId="0" applyFont="1" applyFill="1" applyBorder="1" applyAlignment="1">
      <alignment horizontal="center" vertical="center"/>
    </xf>
    <xf numFmtId="2" fontId="54" fillId="56" borderId="49" xfId="0" applyNumberFormat="1" applyFont="1" applyFill="1" applyBorder="1" applyAlignment="1">
      <alignment horizontal="center" vertical="center"/>
    </xf>
    <xf numFmtId="1" fontId="28" fillId="0" borderId="84" xfId="0" applyNumberFormat="1" applyFont="1" applyFill="1" applyBorder="1" applyProtection="1">
      <protection locked="0"/>
    </xf>
    <xf numFmtId="1" fontId="28" fillId="0" borderId="47" xfId="0" applyNumberFormat="1" applyFont="1" applyFill="1" applyBorder="1" applyProtection="1"/>
    <xf numFmtId="2" fontId="25" fillId="0" borderId="43" xfId="0" applyNumberFormat="1" applyFont="1" applyBorder="1" applyAlignment="1">
      <alignment horizontal="center" vertical="center"/>
    </xf>
    <xf numFmtId="2" fontId="20" fillId="0" borderId="49" xfId="0" applyNumberFormat="1" applyFont="1" applyFill="1" applyBorder="1" applyAlignment="1" applyProtection="1">
      <alignment horizontal="right" vertical="center"/>
    </xf>
    <xf numFmtId="0" fontId="25" fillId="33" borderId="79" xfId="0" applyFont="1" applyFill="1" applyBorder="1" applyAlignment="1">
      <alignment horizontal="center" vertical="center"/>
    </xf>
    <xf numFmtId="0" fontId="22" fillId="0" borderId="45" xfId="41" applyFont="1" applyBorder="1" applyAlignment="1" applyProtection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5" fillId="33" borderId="47" xfId="0" applyFont="1" applyFill="1" applyBorder="1" applyAlignment="1">
      <alignment horizontal="center" vertical="center"/>
    </xf>
    <xf numFmtId="0" fontId="25" fillId="33" borderId="53" xfId="0" applyFont="1" applyFill="1" applyBorder="1" applyAlignment="1">
      <alignment horizontal="center" vertical="center"/>
    </xf>
    <xf numFmtId="0" fontId="16" fillId="0" borderId="75" xfId="0" applyFont="1" applyBorder="1" applyAlignment="1">
      <alignment horizontal="center"/>
    </xf>
    <xf numFmtId="2" fontId="50" fillId="59" borderId="10" xfId="61" applyNumberFormat="1" applyFont="1" applyFill="1" applyBorder="1" applyAlignment="1">
      <alignment horizontal="center" vertical="center" wrapText="1"/>
    </xf>
    <xf numFmtId="2" fontId="50" fillId="59" borderId="78" xfId="61" applyNumberFormat="1" applyFont="1" applyFill="1" applyBorder="1" applyAlignment="1">
      <alignment horizontal="center" vertical="center" wrapText="1"/>
    </xf>
    <xf numFmtId="0" fontId="16" fillId="0" borderId="75" xfId="0" applyFont="1" applyBorder="1" applyAlignment="1">
      <alignment horizontal="center" wrapText="1"/>
    </xf>
    <xf numFmtId="0" fontId="16" fillId="0" borderId="0" xfId="0" applyFont="1"/>
    <xf numFmtId="0" fontId="26" fillId="59" borderId="32" xfId="0" applyFont="1" applyFill="1" applyBorder="1" applyAlignment="1" applyProtection="1">
      <alignment horizontal="center" vertical="center"/>
    </xf>
    <xf numFmtId="0" fontId="26" fillId="59" borderId="0" xfId="0" applyFont="1" applyFill="1" applyBorder="1" applyAlignment="1" applyProtection="1">
      <alignment horizontal="center"/>
    </xf>
    <xf numFmtId="0" fontId="26" fillId="59" borderId="21" xfId="0" applyFont="1" applyFill="1" applyBorder="1" applyAlignment="1" applyProtection="1">
      <alignment horizontal="center"/>
    </xf>
    <xf numFmtId="0" fontId="0" fillId="57" borderId="31" xfId="0" applyFill="1" applyBorder="1" applyAlignment="1">
      <alignment horizontal="center" vertical="center"/>
    </xf>
    <xf numFmtId="0" fontId="0" fillId="57" borderId="31" xfId="0" applyFill="1" applyBorder="1" applyAlignment="1">
      <alignment horizontal="center"/>
    </xf>
    <xf numFmtId="0" fontId="0" fillId="0" borderId="31" xfId="0" applyBorder="1"/>
    <xf numFmtId="0" fontId="24" fillId="0" borderId="0" xfId="41" applyFont="1" applyFill="1" applyBorder="1" applyAlignment="1" applyProtection="1">
      <alignment horizontal="center" vertical="center"/>
    </xf>
    <xf numFmtId="14" fontId="16" fillId="0" borderId="0" xfId="0" applyNumberFormat="1" applyFont="1" applyAlignment="1">
      <alignment horizontal="left" vertical="top"/>
    </xf>
    <xf numFmtId="166" fontId="29" fillId="58" borderId="76" xfId="41" applyNumberFormat="1" applyFont="1" applyFill="1" applyBorder="1" applyAlignment="1" applyProtection="1">
      <alignment horizontal="center" vertical="center"/>
    </xf>
    <xf numFmtId="166" fontId="29" fillId="58" borderId="77" xfId="41" applyNumberFormat="1" applyFont="1" applyFill="1" applyBorder="1" applyAlignment="1" applyProtection="1">
      <alignment horizontal="center" vertical="center"/>
    </xf>
    <xf numFmtId="168" fontId="0" fillId="0" borderId="94" xfId="0" applyNumberFormat="1" applyBorder="1" applyAlignment="1">
      <alignment horizontal="center" vertical="center"/>
    </xf>
    <xf numFmtId="168" fontId="0" fillId="0" borderId="93" xfId="0" applyNumberFormat="1" applyBorder="1" applyAlignment="1">
      <alignment horizontal="center" vertical="center"/>
    </xf>
    <xf numFmtId="2" fontId="54" fillId="56" borderId="60" xfId="0" applyNumberFormat="1" applyFont="1" applyFill="1" applyBorder="1" applyAlignment="1">
      <alignment horizontal="center" vertical="center"/>
    </xf>
    <xf numFmtId="2" fontId="54" fillId="56" borderId="4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61" borderId="11" xfId="0" applyFill="1" applyBorder="1" applyAlignment="1">
      <alignment horizontal="center" vertical="center"/>
    </xf>
    <xf numFmtId="0" fontId="0" fillId="61" borderId="72" xfId="0" applyFill="1" applyBorder="1" applyAlignment="1">
      <alignment horizontal="center" vertical="center"/>
    </xf>
    <xf numFmtId="0" fontId="27" fillId="61" borderId="14" xfId="41" applyFont="1" applyFill="1" applyBorder="1" applyAlignment="1" applyProtection="1">
      <alignment horizontal="center" vertical="center"/>
    </xf>
    <xf numFmtId="0" fontId="0" fillId="61" borderId="14" xfId="0" applyFill="1" applyBorder="1" applyAlignment="1">
      <alignment horizontal="center" vertical="center"/>
    </xf>
    <xf numFmtId="0" fontId="0" fillId="61" borderId="74" xfId="0" applyFill="1" applyBorder="1" applyAlignment="1">
      <alignment horizontal="center" vertical="center"/>
    </xf>
    <xf numFmtId="168" fontId="0" fillId="63" borderId="31" xfId="0" applyNumberFormat="1" applyFill="1" applyBorder="1" applyAlignment="1">
      <alignment horizontal="center" vertical="center"/>
    </xf>
    <xf numFmtId="168" fontId="0" fillId="63" borderId="33" xfId="0" applyNumberFormat="1" applyFill="1" applyBorder="1" applyAlignment="1">
      <alignment horizontal="center" vertical="center"/>
    </xf>
    <xf numFmtId="168" fontId="0" fillId="63" borderId="36" xfId="0" applyNumberFormat="1" applyFill="1" applyBorder="1" applyAlignment="1">
      <alignment horizontal="center" vertical="center"/>
    </xf>
    <xf numFmtId="168" fontId="0" fillId="63" borderId="80" xfId="0" applyNumberFormat="1" applyFill="1" applyBorder="1" applyAlignment="1">
      <alignment horizontal="center" vertical="center"/>
    </xf>
    <xf numFmtId="0" fontId="0" fillId="61" borderId="16" xfId="0" applyFill="1" applyBorder="1" applyAlignment="1">
      <alignment horizontal="center" vertical="center"/>
    </xf>
    <xf numFmtId="0" fontId="61" fillId="0" borderId="17" xfId="41" applyFont="1" applyBorder="1" applyAlignment="1" applyProtection="1">
      <alignment horizontal="center" vertical="center" wrapText="1"/>
    </xf>
    <xf numFmtId="0" fontId="62" fillId="0" borderId="16" xfId="41" applyFont="1" applyBorder="1" applyAlignment="1" applyProtection="1">
      <alignment horizontal="center" vertical="center" wrapText="1"/>
    </xf>
    <xf numFmtId="0" fontId="0" fillId="0" borderId="0" xfId="0"/>
    <xf numFmtId="1" fontId="25" fillId="33" borderId="59" xfId="41" applyNumberFormat="1" applyFont="1" applyFill="1" applyBorder="1" applyAlignment="1" applyProtection="1">
      <alignment horizontal="center" vertical="center"/>
      <protection locked="0"/>
    </xf>
    <xf numFmtId="1" fontId="25" fillId="33" borderId="42" xfId="41" applyNumberFormat="1" applyFont="1" applyFill="1" applyBorder="1" applyAlignment="1" applyProtection="1">
      <alignment horizontal="center" vertical="center"/>
      <protection locked="0"/>
    </xf>
    <xf numFmtId="1" fontId="28" fillId="0" borderId="52" xfId="0" applyNumberFormat="1" applyFont="1" applyFill="1" applyBorder="1" applyProtection="1"/>
    <xf numFmtId="1" fontId="28" fillId="0" borderId="96" xfId="0" applyNumberFormat="1" applyFont="1" applyFill="1" applyBorder="1" applyProtection="1">
      <protection locked="0"/>
    </xf>
    <xf numFmtId="1" fontId="28" fillId="0" borderId="54" xfId="0" applyNumberFormat="1" applyFont="1" applyFill="1" applyBorder="1" applyProtection="1"/>
    <xf numFmtId="2" fontId="25" fillId="0" borderId="76" xfId="0" applyNumberFormat="1" applyFont="1" applyBorder="1" applyAlignment="1">
      <alignment horizontal="center" vertical="center"/>
    </xf>
    <xf numFmtId="2" fontId="28" fillId="0" borderId="52" xfId="0" applyNumberFormat="1" applyFont="1" applyFill="1" applyBorder="1" applyProtection="1">
      <protection locked="0"/>
    </xf>
    <xf numFmtId="166" fontId="29" fillId="58" borderId="97" xfId="41" applyNumberFormat="1" applyFont="1" applyFill="1" applyBorder="1" applyAlignment="1" applyProtection="1">
      <alignment horizontal="center" vertical="center"/>
    </xf>
    <xf numFmtId="1" fontId="25" fillId="33" borderId="85" xfId="41" applyNumberFormat="1" applyFont="1" applyFill="1" applyBorder="1" applyAlignment="1" applyProtection="1">
      <alignment horizontal="center" vertical="center"/>
      <protection locked="0"/>
    </xf>
    <xf numFmtId="0" fontId="54" fillId="56" borderId="86" xfId="0" applyFont="1" applyFill="1" applyBorder="1" applyAlignment="1">
      <alignment horizontal="center" vertical="center"/>
    </xf>
    <xf numFmtId="2" fontId="54" fillId="56" borderId="87" xfId="0" applyNumberFormat="1" applyFont="1" applyFill="1" applyBorder="1" applyAlignment="1">
      <alignment horizontal="center" vertical="center"/>
    </xf>
    <xf numFmtId="1" fontId="28" fillId="0" borderId="87" xfId="0" applyNumberFormat="1" applyFont="1" applyFill="1" applyBorder="1" applyProtection="1">
      <protection locked="0"/>
    </xf>
    <xf numFmtId="1" fontId="28" fillId="0" borderId="88" xfId="0" applyNumberFormat="1" applyFont="1" applyFill="1" applyBorder="1" applyProtection="1"/>
    <xf numFmtId="2" fontId="54" fillId="56" borderId="86" xfId="0" applyNumberFormat="1" applyFont="1" applyFill="1" applyBorder="1" applyAlignment="1">
      <alignment horizontal="center" vertical="center"/>
    </xf>
    <xf numFmtId="1" fontId="28" fillId="0" borderId="98" xfId="0" applyNumberFormat="1" applyFont="1" applyFill="1" applyBorder="1" applyProtection="1">
      <protection locked="0"/>
    </xf>
    <xf numFmtId="1" fontId="28" fillId="0" borderId="89" xfId="0" applyNumberFormat="1" applyFont="1" applyFill="1" applyBorder="1" applyProtection="1"/>
    <xf numFmtId="2" fontId="25" fillId="0" borderId="90" xfId="0" applyNumberFormat="1" applyFont="1" applyBorder="1" applyAlignment="1">
      <alignment horizontal="center" vertical="center"/>
    </xf>
    <xf numFmtId="2" fontId="20" fillId="0" borderId="87" xfId="0" applyNumberFormat="1" applyFont="1" applyFill="1" applyBorder="1" applyAlignment="1" applyProtection="1">
      <alignment horizontal="right" vertical="center"/>
    </xf>
    <xf numFmtId="0" fontId="25" fillId="33" borderId="91" xfId="0" applyFont="1" applyFill="1" applyBorder="1" applyAlignment="1">
      <alignment horizontal="center" vertical="center"/>
    </xf>
    <xf numFmtId="0" fontId="25" fillId="33" borderId="89" xfId="0" applyFont="1" applyFill="1" applyBorder="1" applyAlignment="1">
      <alignment horizontal="center" vertical="center"/>
    </xf>
    <xf numFmtId="0" fontId="22" fillId="0" borderId="86" xfId="41" applyFont="1" applyBorder="1" applyAlignment="1" applyProtection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horizontal="center" vertical="center"/>
    </xf>
    <xf numFmtId="0" fontId="21" fillId="59" borderId="29" xfId="41" applyFont="1" applyFill="1" applyBorder="1" applyAlignment="1" applyProtection="1">
      <alignment horizontal="center" vertical="center" wrapText="1"/>
    </xf>
    <xf numFmtId="0" fontId="0" fillId="0" borderId="31" xfId="0" applyBorder="1" applyAlignment="1">
      <alignment horizontal="left" vertical="center"/>
    </xf>
    <xf numFmtId="0" fontId="24" fillId="0" borderId="31" xfId="41" applyFont="1" applyFill="1" applyBorder="1" applyAlignment="1" applyProtection="1">
      <alignment horizontal="left" vertical="center"/>
    </xf>
    <xf numFmtId="0" fontId="0" fillId="0" borderId="31" xfId="0" applyFill="1" applyBorder="1" applyAlignment="1">
      <alignment horizontal="left" vertical="center"/>
    </xf>
    <xf numFmtId="0" fontId="66" fillId="0" borderId="0" xfId="0" applyFont="1"/>
    <xf numFmtId="0" fontId="58" fillId="59" borderId="16" xfId="41" applyFont="1" applyFill="1" applyBorder="1" applyAlignment="1" applyProtection="1">
      <alignment horizontal="center" vertical="center" wrapText="1"/>
    </xf>
    <xf numFmtId="165" fontId="58" fillId="59" borderId="16" xfId="41" applyNumberFormat="1" applyFont="1" applyFill="1" applyBorder="1" applyAlignment="1" applyProtection="1">
      <alignment horizontal="center" vertical="center" wrapText="1"/>
    </xf>
    <xf numFmtId="0" fontId="0" fillId="57" borderId="31" xfId="0" applyFill="1" applyBorder="1"/>
    <xf numFmtId="0" fontId="0" fillId="60" borderId="31" xfId="0" applyFill="1" applyBorder="1" applyAlignment="1">
      <alignment horizontal="center"/>
    </xf>
    <xf numFmtId="2" fontId="0" fillId="0" borderId="31" xfId="0" applyNumberFormat="1" applyBorder="1"/>
    <xf numFmtId="168" fontId="0" fillId="0" borderId="12" xfId="0" applyNumberFormat="1" applyBorder="1" applyAlignment="1">
      <alignment horizontal="center" vertical="center"/>
    </xf>
    <xf numFmtId="168" fontId="0" fillId="0" borderId="13" xfId="0" applyNumberFormat="1" applyBorder="1" applyAlignment="1">
      <alignment horizontal="center" vertical="center"/>
    </xf>
    <xf numFmtId="0" fontId="16" fillId="0" borderId="34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57" fillId="58" borderId="20" xfId="0" applyFont="1" applyFill="1" applyBorder="1" applyAlignment="1" applyProtection="1">
      <alignment horizontal="center" vertical="center"/>
    </xf>
    <xf numFmtId="0" fontId="57" fillId="58" borderId="22" xfId="0" applyFont="1" applyFill="1" applyBorder="1" applyAlignment="1" applyProtection="1">
      <alignment horizontal="center" vertical="center"/>
    </xf>
    <xf numFmtId="0" fontId="57" fillId="58" borderId="40" xfId="0" applyFont="1" applyFill="1" applyBorder="1" applyAlignment="1" applyProtection="1">
      <alignment horizontal="center" vertical="center"/>
    </xf>
    <xf numFmtId="0" fontId="57" fillId="58" borderId="26" xfId="0" applyFont="1" applyFill="1" applyBorder="1" applyAlignment="1" applyProtection="1">
      <alignment horizontal="center" vertical="center"/>
    </xf>
    <xf numFmtId="0" fontId="57" fillId="58" borderId="81" xfId="0" applyFont="1" applyFill="1" applyBorder="1" applyAlignment="1" applyProtection="1">
      <alignment horizontal="center" vertical="center"/>
    </xf>
    <xf numFmtId="0" fontId="57" fillId="58" borderId="82" xfId="0" applyFont="1" applyFill="1" applyBorder="1" applyAlignment="1" applyProtection="1">
      <alignment horizontal="center" vertical="center"/>
    </xf>
    <xf numFmtId="0" fontId="56" fillId="58" borderId="20" xfId="0" applyFont="1" applyFill="1" applyBorder="1" applyAlignment="1" applyProtection="1">
      <alignment horizontal="center" vertical="center"/>
    </xf>
    <xf numFmtId="0" fontId="56" fillId="58" borderId="40" xfId="0" applyFont="1" applyFill="1" applyBorder="1" applyAlignment="1" applyProtection="1">
      <alignment horizontal="center" vertical="center"/>
    </xf>
    <xf numFmtId="0" fontId="56" fillId="58" borderId="23" xfId="0" applyFont="1" applyFill="1" applyBorder="1" applyAlignment="1" applyProtection="1">
      <alignment horizontal="center" vertical="center"/>
    </xf>
    <xf numFmtId="0" fontId="55" fillId="58" borderId="27" xfId="0" applyFont="1" applyFill="1" applyBorder="1" applyAlignment="1" applyProtection="1">
      <alignment horizontal="center" vertical="center"/>
    </xf>
    <xf numFmtId="0" fontId="55" fillId="58" borderId="25" xfId="0" applyFont="1" applyFill="1" applyBorder="1" applyAlignment="1" applyProtection="1">
      <alignment horizontal="center" vertical="center"/>
    </xf>
    <xf numFmtId="0" fontId="55" fillId="58" borderId="71" xfId="0" applyFont="1" applyFill="1" applyBorder="1" applyAlignment="1" applyProtection="1">
      <alignment horizontal="center" vertical="center"/>
    </xf>
    <xf numFmtId="0" fontId="55" fillId="58" borderId="28" xfId="0" applyFont="1" applyFill="1" applyBorder="1" applyAlignment="1" applyProtection="1">
      <alignment horizontal="center" vertical="center"/>
    </xf>
    <xf numFmtId="0" fontId="26" fillId="59" borderId="57" xfId="0" applyFont="1" applyFill="1" applyBorder="1" applyAlignment="1" applyProtection="1">
      <alignment horizontal="center" vertical="center"/>
    </xf>
    <xf numFmtId="0" fontId="26" fillId="59" borderId="32" xfId="0" applyFont="1" applyFill="1" applyBorder="1" applyAlignment="1" applyProtection="1">
      <alignment horizontal="center" vertical="center"/>
    </xf>
    <xf numFmtId="0" fontId="26" fillId="59" borderId="58" xfId="0" applyFont="1" applyFill="1" applyBorder="1" applyAlignment="1" applyProtection="1">
      <alignment horizontal="center" vertical="center"/>
    </xf>
    <xf numFmtId="0" fontId="26" fillId="59" borderId="39" xfId="0" applyFont="1" applyFill="1" applyBorder="1" applyAlignment="1" applyProtection="1">
      <alignment horizontal="center"/>
    </xf>
    <xf numFmtId="0" fontId="26" fillId="59" borderId="41" xfId="0" applyFont="1" applyFill="1" applyBorder="1" applyAlignment="1" applyProtection="1">
      <alignment horizontal="center"/>
    </xf>
    <xf numFmtId="0" fontId="26" fillId="59" borderId="56" xfId="0" applyFont="1" applyFill="1" applyBorder="1" applyAlignment="1" applyProtection="1">
      <alignment horizontal="center"/>
    </xf>
    <xf numFmtId="0" fontId="55" fillId="58" borderId="29" xfId="0" applyFont="1" applyFill="1" applyBorder="1" applyAlignment="1" applyProtection="1">
      <alignment horizontal="center" vertical="center" wrapText="1"/>
    </xf>
    <xf numFmtId="0" fontId="55" fillId="58" borderId="30" xfId="0" applyFont="1" applyFill="1" applyBorder="1" applyAlignment="1" applyProtection="1">
      <alignment horizontal="center" vertical="center"/>
    </xf>
    <xf numFmtId="0" fontId="55" fillId="58" borderId="44" xfId="0" applyFont="1" applyFill="1" applyBorder="1" applyAlignment="1" applyProtection="1">
      <alignment horizontal="center" vertical="center"/>
    </xf>
    <xf numFmtId="0" fontId="26" fillId="59" borderId="20" xfId="0" applyFont="1" applyFill="1" applyBorder="1" applyAlignment="1" applyProtection="1">
      <alignment horizontal="center"/>
    </xf>
    <xf numFmtId="0" fontId="26" fillId="59" borderId="21" xfId="0" applyFont="1" applyFill="1" applyBorder="1" applyAlignment="1" applyProtection="1">
      <alignment horizontal="center"/>
    </xf>
    <xf numFmtId="0" fontId="26" fillId="59" borderId="22" xfId="0" applyFont="1" applyFill="1" applyBorder="1" applyAlignment="1" applyProtection="1">
      <alignment horizontal="center"/>
    </xf>
    <xf numFmtId="0" fontId="63" fillId="0" borderId="0" xfId="0" applyFont="1" applyFill="1" applyBorder="1" applyAlignment="1">
      <alignment horizontal="center" vertical="center"/>
    </xf>
    <xf numFmtId="170" fontId="59" fillId="0" borderId="40" xfId="0" applyNumberFormat="1" applyFont="1" applyBorder="1" applyAlignment="1">
      <alignment horizontal="center"/>
    </xf>
    <xf numFmtId="170" fontId="59" fillId="0" borderId="0" xfId="0" applyNumberFormat="1" applyFont="1" applyBorder="1" applyAlignment="1">
      <alignment horizontal="center"/>
    </xf>
    <xf numFmtId="0" fontId="52" fillId="59" borderId="17" xfId="41" applyFont="1" applyFill="1" applyBorder="1" applyAlignment="1" applyProtection="1">
      <alignment horizontal="center" vertical="center"/>
    </xf>
    <xf numFmtId="0" fontId="52" fillId="59" borderId="18" xfId="41" applyFont="1" applyFill="1" applyBorder="1" applyAlignment="1" applyProtection="1">
      <alignment horizontal="center" vertical="center"/>
    </xf>
    <xf numFmtId="0" fontId="52" fillId="59" borderId="19" xfId="41" applyFont="1" applyFill="1" applyBorder="1" applyAlignment="1" applyProtection="1">
      <alignment horizontal="center" vertical="center"/>
    </xf>
    <xf numFmtId="0" fontId="27" fillId="59" borderId="20" xfId="41" applyFont="1" applyFill="1" applyBorder="1" applyAlignment="1" applyProtection="1">
      <alignment horizontal="center" vertical="center"/>
    </xf>
    <xf numFmtId="0" fontId="27" fillId="59" borderId="21" xfId="41" applyFont="1" applyFill="1" applyBorder="1" applyAlignment="1" applyProtection="1">
      <alignment horizontal="center" vertical="center"/>
    </xf>
    <xf numFmtId="0" fontId="27" fillId="59" borderId="22" xfId="41" applyFont="1" applyFill="1" applyBorder="1" applyAlignment="1" applyProtection="1">
      <alignment horizontal="center" vertical="center"/>
    </xf>
    <xf numFmtId="2" fontId="51" fillId="59" borderId="17" xfId="61" applyNumberFormat="1" applyFont="1" applyFill="1" applyBorder="1" applyAlignment="1">
      <alignment horizontal="center" vertical="center"/>
    </xf>
    <xf numFmtId="2" fontId="51" fillId="59" borderId="18" xfId="61" applyNumberFormat="1" applyFont="1" applyFill="1" applyBorder="1" applyAlignment="1">
      <alignment horizontal="center" vertical="center"/>
    </xf>
    <xf numFmtId="2" fontId="51" fillId="59" borderId="19" xfId="61" applyNumberFormat="1" applyFont="1" applyFill="1" applyBorder="1" applyAlignment="1">
      <alignment horizontal="center" vertical="center"/>
    </xf>
    <xf numFmtId="2" fontId="50" fillId="59" borderId="40" xfId="61" applyNumberFormat="1" applyFont="1" applyFill="1" applyBorder="1" applyAlignment="1">
      <alignment horizontal="center" vertical="center" wrapText="1"/>
    </xf>
    <xf numFmtId="2" fontId="50" fillId="59" borderId="95" xfId="61" applyNumberFormat="1" applyFont="1" applyFill="1" applyBorder="1" applyAlignment="1">
      <alignment horizontal="center" vertical="center" wrapText="1"/>
    </xf>
    <xf numFmtId="0" fontId="26" fillId="59" borderId="38" xfId="0" applyFont="1" applyFill="1" applyBorder="1" applyAlignment="1" applyProtection="1">
      <alignment horizontal="center"/>
    </xf>
    <xf numFmtId="0" fontId="26" fillId="59" borderId="70" xfId="0" applyFont="1" applyFill="1" applyBorder="1" applyAlignment="1" applyProtection="1">
      <alignment horizontal="center"/>
    </xf>
    <xf numFmtId="0" fontId="26" fillId="59" borderId="55" xfId="0" applyFont="1" applyFill="1" applyBorder="1" applyAlignment="1" applyProtection="1">
      <alignment horizontal="center"/>
    </xf>
    <xf numFmtId="0" fontId="27" fillId="59" borderId="38" xfId="41" applyFont="1" applyFill="1" applyBorder="1" applyAlignment="1" applyProtection="1">
      <alignment horizontal="right" vertical="center"/>
    </xf>
    <xf numFmtId="0" fontId="27" fillId="59" borderId="70" xfId="41" applyFont="1" applyFill="1" applyBorder="1" applyAlignment="1" applyProtection="1">
      <alignment horizontal="right" vertical="center"/>
    </xf>
    <xf numFmtId="0" fontId="30" fillId="59" borderId="70" xfId="41" applyFont="1" applyFill="1" applyBorder="1" applyAlignment="1" applyProtection="1">
      <alignment horizontal="left" vertical="center"/>
    </xf>
    <xf numFmtId="0" fontId="30" fillId="59" borderId="55" xfId="41" applyFont="1" applyFill="1" applyBorder="1" applyAlignment="1" applyProtection="1">
      <alignment horizontal="left" vertical="center"/>
    </xf>
    <xf numFmtId="169" fontId="16" fillId="0" borderId="24" xfId="0" applyNumberFormat="1" applyFont="1" applyBorder="1" applyAlignment="1">
      <alignment horizontal="left" vertical="top"/>
    </xf>
    <xf numFmtId="0" fontId="16" fillId="0" borderId="24" xfId="0" applyFont="1" applyBorder="1" applyAlignment="1">
      <alignment horizontal="left" vertical="top"/>
    </xf>
    <xf numFmtId="0" fontId="16" fillId="0" borderId="28" xfId="0" applyFont="1" applyBorder="1" applyAlignment="1">
      <alignment horizontal="left" vertical="top"/>
    </xf>
    <xf numFmtId="169" fontId="16" fillId="62" borderId="20" xfId="0" applyNumberFormat="1" applyFont="1" applyFill="1" applyBorder="1" applyAlignment="1">
      <alignment horizontal="center" vertical="center"/>
    </xf>
    <xf numFmtId="169" fontId="16" fillId="62" borderId="40" xfId="0" applyNumberFormat="1" applyFont="1" applyFill="1" applyBorder="1" applyAlignment="1">
      <alignment horizontal="center" vertical="center"/>
    </xf>
    <xf numFmtId="169" fontId="16" fillId="62" borderId="23" xfId="0" applyNumberFormat="1" applyFont="1" applyFill="1" applyBorder="1" applyAlignment="1">
      <alignment horizontal="center" vertical="center"/>
    </xf>
    <xf numFmtId="169" fontId="60" fillId="62" borderId="20" xfId="0" applyNumberFormat="1" applyFont="1" applyFill="1" applyBorder="1" applyAlignment="1">
      <alignment horizontal="center" vertical="center"/>
    </xf>
    <xf numFmtId="169" fontId="60" fillId="62" borderId="40" xfId="0" applyNumberFormat="1" applyFont="1" applyFill="1" applyBorder="1" applyAlignment="1">
      <alignment horizontal="center" vertical="center"/>
    </xf>
    <xf numFmtId="169" fontId="60" fillId="62" borderId="23" xfId="0" applyNumberFormat="1" applyFont="1" applyFill="1" applyBorder="1" applyAlignment="1">
      <alignment horizontal="center" vertical="center"/>
    </xf>
    <xf numFmtId="169" fontId="16" fillId="0" borderId="17" xfId="0" applyNumberFormat="1" applyFont="1" applyBorder="1" applyAlignment="1">
      <alignment horizontal="left" vertical="top"/>
    </xf>
    <xf numFmtId="0" fontId="16" fillId="0" borderId="18" xfId="0" applyFont="1" applyBorder="1" applyAlignment="1">
      <alignment horizontal="left" vertical="top"/>
    </xf>
    <xf numFmtId="0" fontId="16" fillId="0" borderId="19" xfId="0" applyFont="1" applyBorder="1" applyAlignment="1">
      <alignment horizontal="left" vertical="top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53" fillId="0" borderId="17" xfId="0" applyFont="1" applyBorder="1" applyAlignment="1">
      <alignment horizontal="center"/>
    </xf>
    <xf numFmtId="0" fontId="53" fillId="0" borderId="18" xfId="0" applyFont="1" applyBorder="1" applyAlignment="1">
      <alignment horizontal="center"/>
    </xf>
    <xf numFmtId="168" fontId="0" fillId="64" borderId="31" xfId="0" applyNumberFormat="1" applyFill="1" applyBorder="1" applyAlignment="1">
      <alignment horizontal="center" vertical="center"/>
    </xf>
    <xf numFmtId="168" fontId="0" fillId="64" borderId="75" xfId="0" applyNumberFormat="1" applyFill="1" applyBorder="1" applyAlignment="1">
      <alignment horizontal="center" vertical="center"/>
    </xf>
    <xf numFmtId="165" fontId="65" fillId="65" borderId="17" xfId="61" applyNumberFormat="1" applyFont="1" applyFill="1" applyBorder="1" applyAlignment="1">
      <alignment horizontal="center" vertical="center" wrapText="1"/>
    </xf>
    <xf numFmtId="165" fontId="65" fillId="65" borderId="18" xfId="61" applyNumberFormat="1" applyFont="1" applyFill="1" applyBorder="1" applyAlignment="1">
      <alignment horizontal="center" vertical="center" wrapText="1"/>
    </xf>
    <xf numFmtId="165" fontId="65" fillId="65" borderId="19" xfId="61" applyNumberFormat="1" applyFont="1" applyFill="1" applyBorder="1" applyAlignment="1">
      <alignment horizontal="center" vertical="center" wrapText="1"/>
    </xf>
  </cellXfs>
  <cellStyles count="114">
    <cellStyle name="20 % - Accent1" xfId="18" builtinId="30" customBuiltin="1"/>
    <cellStyle name="20 % - Accent1 2" xfId="62"/>
    <cellStyle name="20 % - Accent2" xfId="22" builtinId="34" customBuiltin="1"/>
    <cellStyle name="20 % - Accent2 2" xfId="63"/>
    <cellStyle name="20 % - Accent3" xfId="26" builtinId="38" customBuiltin="1"/>
    <cellStyle name="20 % - Accent3 2" xfId="64"/>
    <cellStyle name="20 % - Accent4" xfId="30" builtinId="42" customBuiltin="1"/>
    <cellStyle name="20 % - Accent4 2" xfId="65"/>
    <cellStyle name="20 % - Accent5" xfId="34" builtinId="46" customBuiltin="1"/>
    <cellStyle name="20 % - Accent5 2" xfId="66"/>
    <cellStyle name="20 % - Accent6" xfId="38" builtinId="50" customBuiltin="1"/>
    <cellStyle name="20 % - Accent6 2" xfId="67"/>
    <cellStyle name="40 % - Accent1" xfId="19" builtinId="31" customBuiltin="1"/>
    <cellStyle name="40 % - Accent1 2" xfId="68"/>
    <cellStyle name="40 % - Accent2" xfId="23" builtinId="35" customBuiltin="1"/>
    <cellStyle name="40 % - Accent2 2" xfId="69"/>
    <cellStyle name="40 % - Accent3" xfId="27" builtinId="39" customBuiltin="1"/>
    <cellStyle name="40 % - Accent3 2" xfId="70"/>
    <cellStyle name="40 % - Accent4" xfId="31" builtinId="43" customBuiltin="1"/>
    <cellStyle name="40 % - Accent4 2" xfId="71"/>
    <cellStyle name="40 % - Accent5" xfId="35" builtinId="47" customBuiltin="1"/>
    <cellStyle name="40 % - Accent5 2" xfId="72"/>
    <cellStyle name="40 % - Accent6" xfId="39" builtinId="51" customBuiltin="1"/>
    <cellStyle name="40 % - Accent6 2" xfId="73"/>
    <cellStyle name="60 % - Accent1" xfId="20" builtinId="32" customBuiltin="1"/>
    <cellStyle name="60 % - Accent1 2" xfId="74"/>
    <cellStyle name="60 % - Accent2" xfId="24" builtinId="36" customBuiltin="1"/>
    <cellStyle name="60 % - Accent2 2" xfId="75"/>
    <cellStyle name="60 % - Accent3" xfId="28" builtinId="40" customBuiltin="1"/>
    <cellStyle name="60 % - Accent3 2" xfId="76"/>
    <cellStyle name="60 % - Accent4" xfId="32" builtinId="44" customBuiltin="1"/>
    <cellStyle name="60 % - Accent4 2" xfId="77"/>
    <cellStyle name="60 % - Accent5" xfId="36" builtinId="48" customBuiltin="1"/>
    <cellStyle name="60 % - Accent5 2" xfId="78"/>
    <cellStyle name="60 % - Accent6" xfId="40" builtinId="52" customBuiltin="1"/>
    <cellStyle name="60 % - Accent6 2" xfId="79"/>
    <cellStyle name="Accent1" xfId="17" builtinId="29" customBuiltin="1"/>
    <cellStyle name="Accent1 2" xfId="80"/>
    <cellStyle name="Accent2" xfId="21" builtinId="33" customBuiltin="1"/>
    <cellStyle name="Accent2 2" xfId="81"/>
    <cellStyle name="Accent3" xfId="25" builtinId="37" customBuiltin="1"/>
    <cellStyle name="Accent3 2" xfId="82"/>
    <cellStyle name="Accent4" xfId="29" builtinId="41" customBuiltin="1"/>
    <cellStyle name="Accent4 2" xfId="83"/>
    <cellStyle name="Accent5" xfId="33" builtinId="45" customBuiltin="1"/>
    <cellStyle name="Accent5 2" xfId="84"/>
    <cellStyle name="Accent6" xfId="37" builtinId="49" customBuiltin="1"/>
    <cellStyle name="Accent6 2" xfId="85"/>
    <cellStyle name="Avertissement" xfId="14" builtinId="11" customBuiltin="1"/>
    <cellStyle name="Avertissement 2" xfId="86"/>
    <cellStyle name="Calcul" xfId="11" builtinId="22" customBuiltin="1"/>
    <cellStyle name="Calcul 2" xfId="87"/>
    <cellStyle name="Cellule liée" xfId="12" builtinId="24" customBuiltin="1"/>
    <cellStyle name="Cellule liée 2" xfId="88"/>
    <cellStyle name="Commentaire 2" xfId="89"/>
    <cellStyle name="Commentaire 2 2" xfId="112"/>
    <cellStyle name="Courant" xfId="42"/>
    <cellStyle name="date" xfId="43"/>
    <cellStyle name="date 2" xfId="51"/>
    <cellStyle name="Entrée" xfId="9" builtinId="20" customBuiltin="1"/>
    <cellStyle name="Entrée 2" xfId="90"/>
    <cellStyle name="Euro" xfId="44"/>
    <cellStyle name="Insatisfaisant" xfId="7" builtinId="27" customBuiltin="1"/>
    <cellStyle name="Insatisfaisant 2" xfId="91"/>
    <cellStyle name="Milliers 2" xfId="60"/>
    <cellStyle name="Monétaire 2" xfId="104"/>
    <cellStyle name="Neutre" xfId="8" builtinId="28" customBuiltin="1"/>
    <cellStyle name="Neutre 2" xfId="92"/>
    <cellStyle name="Normal" xfId="0" builtinId="0"/>
    <cellStyle name="Normal 10" xfId="61"/>
    <cellStyle name="Normal 10 2" xfId="109"/>
    <cellStyle name="Normal 11" xfId="111"/>
    <cellStyle name="Normal 12" xfId="110"/>
    <cellStyle name="Normal 13" xfId="113"/>
    <cellStyle name="Normal 14" xfId="103"/>
    <cellStyle name="Normal 2" xfId="45"/>
    <cellStyle name="Normal 2 2" xfId="52"/>
    <cellStyle name="Normal 3" xfId="53"/>
    <cellStyle name="Normal 4" xfId="48"/>
    <cellStyle name="Normal 5" xfId="49"/>
    <cellStyle name="Normal 5 2" xfId="56"/>
    <cellStyle name="Normal 6" xfId="50"/>
    <cellStyle name="Normal 6 2" xfId="58"/>
    <cellStyle name="Normal 7" xfId="59"/>
    <cellStyle name="Normal 7 2" xfId="106"/>
    <cellStyle name="Normal 8" xfId="57"/>
    <cellStyle name="Normal 8 2" xfId="108"/>
    <cellStyle name="Normal 9" xfId="41"/>
    <cellStyle name="Normal 9 2" xfId="105"/>
    <cellStyle name="renvoi" xfId="46"/>
    <cellStyle name="renvoi 2" xfId="54"/>
    <cellStyle name="renvoi centré" xfId="47"/>
    <cellStyle name="renvoi centré 2" xfId="55"/>
    <cellStyle name="renvoi_M201412" xfId="107"/>
    <cellStyle name="Satisfaisant" xfId="6" builtinId="26" customBuiltin="1"/>
    <cellStyle name="Satisfaisant 2" xfId="93"/>
    <cellStyle name="Sortie" xfId="10" builtinId="21" customBuiltin="1"/>
    <cellStyle name="Sortie 2" xfId="94"/>
    <cellStyle name="Texte explicatif" xfId="15" builtinId="53" customBuiltin="1"/>
    <cellStyle name="Texte explicatif 2" xfId="95"/>
    <cellStyle name="Titre" xfId="1" builtinId="15" customBuiltin="1"/>
    <cellStyle name="Titre 2" xfId="96"/>
    <cellStyle name="Titre 1" xfId="2" builtinId="16" customBuiltin="1"/>
    <cellStyle name="Titre 1 2" xfId="97"/>
    <cellStyle name="Titre 2" xfId="3" builtinId="17" customBuiltin="1"/>
    <cellStyle name="Titre 2 2" xfId="98"/>
    <cellStyle name="Titre 3" xfId="4" builtinId="18" customBuiltin="1"/>
    <cellStyle name="Titre 3 2" xfId="99"/>
    <cellStyle name="Titre 4" xfId="5" builtinId="19" customBuiltin="1"/>
    <cellStyle name="Titre 4 2" xfId="100"/>
    <cellStyle name="Total" xfId="16" builtinId="25" customBuiltin="1"/>
    <cellStyle name="Total 2" xfId="101"/>
    <cellStyle name="Vérification" xfId="13" builtinId="23" customBuiltin="1"/>
    <cellStyle name="Vérification 2" xfId="102"/>
  </cellStyles>
  <dxfs count="37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ill>
        <patternFill>
          <bgColor rgb="FFFF808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ndense val="0"/>
        <extend val="0"/>
        <color auto="1"/>
      </font>
      <fill>
        <patternFill>
          <bgColor indexed="29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ill>
        <patternFill>
          <bgColor rgb="FFFF8080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ill>
        <patternFill>
          <bgColor rgb="FFFF808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36"/>
    </tableStyle>
  </tableStyles>
  <colors>
    <mruColors>
      <color rgb="FFFFCCCC"/>
      <color rgb="FFCCCCFF"/>
      <color rgb="FFFF00FF"/>
      <color rgb="FFFF66FF"/>
      <color rgb="FFCC99FF"/>
      <color rgb="FFFF99FF"/>
      <color rgb="FFCC66FF"/>
      <color rgb="FF5FD44C"/>
      <color rgb="FF36EA47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A1:K33"/>
  <sheetViews>
    <sheetView tabSelected="1" zoomScale="110" zoomScaleNormal="110" workbookViewId="0">
      <selection activeCell="K24" sqref="K24"/>
    </sheetView>
  </sheetViews>
  <sheetFormatPr baseColWidth="10" defaultRowHeight="15" x14ac:dyDescent="0.25"/>
  <cols>
    <col min="1" max="1" width="1.7109375" customWidth="1"/>
    <col min="2" max="2" width="19.5703125" bestFit="1" customWidth="1"/>
    <col min="3" max="3" width="11" bestFit="1" customWidth="1"/>
    <col min="4" max="4" width="7.28515625" customWidth="1"/>
    <col min="5" max="5" width="6.85546875" style="86" bestFit="1" customWidth="1"/>
    <col min="6" max="6" width="2" bestFit="1" customWidth="1"/>
    <col min="7" max="7" width="3" bestFit="1" customWidth="1"/>
    <col min="8" max="8" width="19.5703125" bestFit="1" customWidth="1"/>
    <col min="9" max="9" width="8.140625" bestFit="1" customWidth="1"/>
    <col min="10" max="10" width="6.140625" bestFit="1" customWidth="1"/>
    <col min="11" max="11" width="6.85546875" style="86" bestFit="1" customWidth="1"/>
  </cols>
  <sheetData>
    <row r="1" spans="1:11" s="86" customFormat="1" ht="29.25" x14ac:dyDescent="0.25">
      <c r="B1" s="112" t="s">
        <v>83</v>
      </c>
    </row>
    <row r="2" spans="1:11" x14ac:dyDescent="0.25">
      <c r="B2" s="57" t="s">
        <v>60</v>
      </c>
      <c r="C2" s="65">
        <v>42370</v>
      </c>
    </row>
    <row r="3" spans="1:11" s="57" customFormat="1" x14ac:dyDescent="0.25">
      <c r="B3" s="125" t="s">
        <v>56</v>
      </c>
      <c r="C3" s="126"/>
      <c r="D3" s="126"/>
      <c r="E3" s="127"/>
      <c r="H3" s="125" t="s">
        <v>58</v>
      </c>
      <c r="I3" s="126"/>
      <c r="J3" s="126"/>
      <c r="K3" s="127"/>
    </row>
    <row r="4" spans="1:11" s="6" customFormat="1" ht="30" x14ac:dyDescent="0.25">
      <c r="A4" s="8"/>
      <c r="B4" s="53" t="s">
        <v>51</v>
      </c>
      <c r="C4" s="56" t="s">
        <v>59</v>
      </c>
      <c r="D4" s="53" t="s">
        <v>50</v>
      </c>
      <c r="E4" s="53" t="s">
        <v>68</v>
      </c>
      <c r="H4" s="53" t="s">
        <v>51</v>
      </c>
      <c r="I4" s="56" t="s">
        <v>59</v>
      </c>
      <c r="J4" s="53" t="s">
        <v>50</v>
      </c>
      <c r="K4" s="53" t="s">
        <v>68</v>
      </c>
    </row>
    <row r="5" spans="1:11" x14ac:dyDescent="0.25">
      <c r="A5" s="9"/>
      <c r="B5" s="114" t="s">
        <v>2</v>
      </c>
      <c r="C5" s="63" t="e">
        <f>COLUMN(#REF!)-1</f>
        <v>#REF!</v>
      </c>
      <c r="D5" s="18">
        <v>4800</v>
      </c>
      <c r="E5" s="62">
        <v>100000000</v>
      </c>
      <c r="H5" s="5" t="str">
        <f t="shared" ref="H5:H31" si="0">B5</f>
        <v>Débit</v>
      </c>
      <c r="I5" s="63">
        <f>COLUMN('Station des huiles'!B6)-1</f>
        <v>1</v>
      </c>
      <c r="J5" s="18"/>
      <c r="K5" s="18"/>
    </row>
    <row r="6" spans="1:11" x14ac:dyDescent="0.25">
      <c r="A6" s="9"/>
      <c r="B6" s="114" t="s">
        <v>1</v>
      </c>
      <c r="C6" s="63" t="e">
        <f>COLUMN(#REF!)-1</f>
        <v>#REF!</v>
      </c>
      <c r="D6" s="18" t="s">
        <v>78</v>
      </c>
      <c r="E6" s="62">
        <v>100000000</v>
      </c>
      <c r="H6" s="5" t="str">
        <f t="shared" si="0"/>
        <v>pH</v>
      </c>
      <c r="I6" s="63"/>
      <c r="J6" s="18"/>
      <c r="K6" s="18"/>
    </row>
    <row r="7" spans="1:11" x14ac:dyDescent="0.25">
      <c r="A7" s="64"/>
      <c r="B7" s="115" t="s">
        <v>25</v>
      </c>
      <c r="C7" s="63" t="e">
        <f>COLUMN(#REF!)-1</f>
        <v>#REF!</v>
      </c>
      <c r="D7" s="18">
        <v>1750</v>
      </c>
      <c r="E7" s="62">
        <v>100000000</v>
      </c>
      <c r="H7" s="5" t="str">
        <f t="shared" si="0"/>
        <v>DCO</v>
      </c>
      <c r="I7" s="63">
        <f>COLUMN('Station des huiles'!U6)-1</f>
        <v>20</v>
      </c>
      <c r="J7" s="18">
        <v>17000</v>
      </c>
      <c r="K7" s="18">
        <v>26000</v>
      </c>
    </row>
    <row r="8" spans="1:11" x14ac:dyDescent="0.25">
      <c r="A8" s="9"/>
      <c r="B8" s="114" t="s">
        <v>36</v>
      </c>
      <c r="C8" s="63" t="e">
        <f>COLUMN(#REF!)-1</f>
        <v>#REF!</v>
      </c>
      <c r="D8" s="62">
        <v>100000000</v>
      </c>
      <c r="E8" s="62">
        <v>100000000</v>
      </c>
      <c r="H8" s="5" t="str">
        <f t="shared" si="0"/>
        <v>DCO à D2</v>
      </c>
      <c r="I8" s="63"/>
      <c r="J8" s="18"/>
      <c r="K8" s="18"/>
    </row>
    <row r="9" spans="1:11" x14ac:dyDescent="0.25">
      <c r="A9" s="9"/>
      <c r="B9" s="114" t="s">
        <v>3</v>
      </c>
      <c r="C9" s="63" t="e">
        <f>COLUMN(#REF!)-1</f>
        <v>#REF!</v>
      </c>
      <c r="D9" s="18">
        <v>400</v>
      </c>
      <c r="E9" s="62">
        <v>100000000</v>
      </c>
      <c r="H9" s="5" t="str">
        <f t="shared" si="0"/>
        <v>MES</v>
      </c>
      <c r="I9" s="63">
        <f>COLUMN('Station des huiles'!U6)-1</f>
        <v>20</v>
      </c>
      <c r="J9" s="18">
        <v>2600</v>
      </c>
      <c r="K9" s="18">
        <v>5000</v>
      </c>
    </row>
    <row r="10" spans="1:11" x14ac:dyDescent="0.25">
      <c r="A10" s="9"/>
      <c r="B10" s="114" t="s">
        <v>77</v>
      </c>
      <c r="C10" s="63" t="e">
        <f>COLUMN(#REF!)-1</f>
        <v>#REF!</v>
      </c>
      <c r="D10" s="18">
        <v>15</v>
      </c>
      <c r="E10" s="62">
        <v>100000000</v>
      </c>
      <c r="H10" s="5" t="str">
        <f t="shared" si="0"/>
        <v>Ptotal</v>
      </c>
      <c r="I10" s="62"/>
      <c r="J10" s="62"/>
      <c r="K10" s="62"/>
    </row>
    <row r="11" spans="1:11" x14ac:dyDescent="0.25">
      <c r="A11" s="9"/>
      <c r="B11" s="114" t="s">
        <v>32</v>
      </c>
      <c r="C11" s="63" t="e">
        <f>COLUMN(#REF!)-1</f>
        <v>#REF!</v>
      </c>
      <c r="D11" s="62">
        <v>100000000</v>
      </c>
      <c r="E11" s="62">
        <v>100000000</v>
      </c>
      <c r="H11" s="5" t="str">
        <f t="shared" si="0"/>
        <v>NTK</v>
      </c>
      <c r="I11" s="62"/>
      <c r="J11" s="62"/>
      <c r="K11" s="62"/>
    </row>
    <row r="12" spans="1:11" x14ac:dyDescent="0.25">
      <c r="A12" s="9"/>
      <c r="B12" s="114" t="s">
        <v>33</v>
      </c>
      <c r="C12" s="63" t="e">
        <f>COLUMN(#REF!)-1</f>
        <v>#REF!</v>
      </c>
      <c r="D12" s="62">
        <v>100000000</v>
      </c>
      <c r="E12" s="62">
        <v>100000000</v>
      </c>
      <c r="H12" s="5" t="str">
        <f t="shared" si="0"/>
        <v>NH4</v>
      </c>
      <c r="I12" s="62"/>
      <c r="J12" s="62"/>
      <c r="K12" s="62"/>
    </row>
    <row r="13" spans="1:11" x14ac:dyDescent="0.25">
      <c r="A13" s="9"/>
      <c r="B13" s="114" t="s">
        <v>34</v>
      </c>
      <c r="C13" s="63" t="e">
        <f>COLUMN(#REF!)-1</f>
        <v>#REF!</v>
      </c>
      <c r="D13" s="62">
        <v>100000000</v>
      </c>
      <c r="E13" s="62">
        <v>100000000</v>
      </c>
      <c r="H13" s="5" t="str">
        <f t="shared" si="0"/>
        <v>NO2</v>
      </c>
      <c r="I13" s="62"/>
      <c r="J13" s="62"/>
      <c r="K13" s="62"/>
    </row>
    <row r="14" spans="1:11" x14ac:dyDescent="0.25">
      <c r="A14" s="9"/>
      <c r="B14" s="114" t="s">
        <v>35</v>
      </c>
      <c r="C14" s="63" t="e">
        <f>COLUMN(#REF!)-1</f>
        <v>#REF!</v>
      </c>
      <c r="D14" s="62">
        <v>100000000</v>
      </c>
      <c r="E14" s="62">
        <v>100000000</v>
      </c>
      <c r="H14" s="5" t="str">
        <f t="shared" si="0"/>
        <v>NO3</v>
      </c>
      <c r="I14" s="62"/>
      <c r="J14" s="62"/>
      <c r="K14" s="62"/>
    </row>
    <row r="15" spans="1:11" x14ac:dyDescent="0.25">
      <c r="A15" s="9"/>
      <c r="B15" s="114" t="s">
        <v>19</v>
      </c>
      <c r="C15" s="63" t="e">
        <f>COLUMN(#REF!)-1</f>
        <v>#REF!</v>
      </c>
      <c r="D15" s="18">
        <v>5</v>
      </c>
      <c r="E15" s="62">
        <v>100000000</v>
      </c>
      <c r="H15" s="5" t="str">
        <f t="shared" si="0"/>
        <v>Aluminium</v>
      </c>
      <c r="I15" s="62"/>
      <c r="J15" s="62"/>
      <c r="K15" s="62"/>
    </row>
    <row r="16" spans="1:11" x14ac:dyDescent="0.25">
      <c r="A16" s="9"/>
      <c r="B16" s="114" t="s">
        <v>48</v>
      </c>
      <c r="C16" s="63" t="e">
        <f>COLUMN(#REF!)-1</f>
        <v>#REF!</v>
      </c>
      <c r="D16" s="18">
        <v>5</v>
      </c>
      <c r="E16" s="62">
        <v>100000000</v>
      </c>
      <c r="H16" s="5" t="str">
        <f t="shared" si="0"/>
        <v>Chrome total</v>
      </c>
      <c r="I16" s="62"/>
      <c r="J16" s="62"/>
      <c r="K16" s="62"/>
    </row>
    <row r="17" spans="1:11" x14ac:dyDescent="0.25">
      <c r="A17" s="9"/>
      <c r="B17" s="114" t="s">
        <v>49</v>
      </c>
      <c r="C17" s="63" t="e">
        <f>COLUMN(#REF!)-1</f>
        <v>#REF!</v>
      </c>
      <c r="D17" s="18">
        <v>3</v>
      </c>
      <c r="E17" s="62">
        <v>100000000</v>
      </c>
      <c r="H17" s="5" t="str">
        <f t="shared" si="0"/>
        <v>Chrome 6+</v>
      </c>
      <c r="I17" s="62"/>
      <c r="J17" s="62"/>
      <c r="K17" s="62"/>
    </row>
    <row r="18" spans="1:11" x14ac:dyDescent="0.25">
      <c r="A18" s="9"/>
      <c r="B18" s="114" t="s">
        <v>17</v>
      </c>
      <c r="C18" s="63" t="e">
        <f>COLUMN(#REF!)-1</f>
        <v>#REF!</v>
      </c>
      <c r="D18" s="18">
        <v>0.5</v>
      </c>
      <c r="E18" s="62">
        <v>100000000</v>
      </c>
      <c r="H18" s="5" t="str">
        <f t="shared" si="0"/>
        <v>Cuivre</v>
      </c>
      <c r="I18" s="62"/>
      <c r="J18" s="62"/>
      <c r="K18" s="62"/>
    </row>
    <row r="19" spans="1:11" x14ac:dyDescent="0.25">
      <c r="A19" s="9"/>
      <c r="B19" s="114" t="s">
        <v>13</v>
      </c>
      <c r="C19" s="122" t="e">
        <f>COLUMN(#REF!)-1</f>
        <v>#REF!</v>
      </c>
      <c r="D19" s="18">
        <v>5</v>
      </c>
      <c r="E19" s="62">
        <v>100000000</v>
      </c>
      <c r="H19" s="5" t="str">
        <f t="shared" si="0"/>
        <v>Fer</v>
      </c>
      <c r="I19" s="62"/>
      <c r="J19" s="62"/>
      <c r="K19" s="62"/>
    </row>
    <row r="20" spans="1:11" x14ac:dyDescent="0.25">
      <c r="A20" s="9"/>
      <c r="B20" s="114" t="s">
        <v>16</v>
      </c>
      <c r="C20" s="122" t="e">
        <f>COLUMN(#REF!)-1</f>
        <v>#REF!</v>
      </c>
      <c r="D20" s="18">
        <v>1</v>
      </c>
      <c r="E20" s="62">
        <v>100000000</v>
      </c>
      <c r="H20" s="5" t="str">
        <f t="shared" si="0"/>
        <v>Manganèse</v>
      </c>
      <c r="I20" s="62"/>
      <c r="J20" s="62"/>
      <c r="K20" s="62"/>
    </row>
    <row r="21" spans="1:11" x14ac:dyDescent="0.25">
      <c r="A21" s="9"/>
      <c r="B21" s="114" t="s">
        <v>14</v>
      </c>
      <c r="C21" s="122" t="e">
        <f>COLUMN(#REF!)-1</f>
        <v>#REF!</v>
      </c>
      <c r="D21" s="18">
        <v>0.5</v>
      </c>
      <c r="E21" s="62">
        <v>100000000</v>
      </c>
      <c r="H21" s="5" t="str">
        <f t="shared" si="0"/>
        <v>Nickel</v>
      </c>
      <c r="I21" s="62"/>
      <c r="J21" s="62"/>
      <c r="K21" s="62"/>
    </row>
    <row r="22" spans="1:11" x14ac:dyDescent="0.25">
      <c r="A22" s="9"/>
      <c r="B22" s="114" t="s">
        <v>18</v>
      </c>
      <c r="C22" s="122" t="e">
        <f>COLUMN(#REF!)-1</f>
        <v>#REF!</v>
      </c>
      <c r="D22" s="18">
        <v>0.5</v>
      </c>
      <c r="E22" s="62">
        <v>100000000</v>
      </c>
      <c r="H22" s="5" t="str">
        <f t="shared" si="0"/>
        <v>Plomb</v>
      </c>
      <c r="I22" s="62"/>
      <c r="J22" s="62"/>
      <c r="K22" s="62"/>
    </row>
    <row r="23" spans="1:11" x14ac:dyDescent="0.25">
      <c r="A23" s="9"/>
      <c r="B23" s="114" t="s">
        <v>15</v>
      </c>
      <c r="C23" s="122" t="e">
        <f>COLUMN(#REF!)-1</f>
        <v>#REF!</v>
      </c>
      <c r="D23" s="18">
        <v>2</v>
      </c>
      <c r="E23" s="62">
        <v>100000000</v>
      </c>
      <c r="H23" s="5" t="str">
        <f t="shared" si="0"/>
        <v>Zinc</v>
      </c>
      <c r="I23" s="62"/>
      <c r="J23" s="62"/>
      <c r="K23" s="62"/>
    </row>
    <row r="24" spans="1:11" x14ac:dyDescent="0.25">
      <c r="A24" s="9"/>
      <c r="B24" s="114" t="s">
        <v>52</v>
      </c>
      <c r="C24" s="63" t="e">
        <f>COLUMN(#REF!)-1</f>
        <v>#REF!</v>
      </c>
      <c r="D24" s="18">
        <v>10</v>
      </c>
      <c r="E24" s="121">
        <v>20</v>
      </c>
      <c r="H24" s="5" t="str">
        <f t="shared" si="0"/>
        <v>Hydrocarbure</v>
      </c>
      <c r="I24" s="5">
        <f>COLUMN('Station des huiles'!M23)-1</f>
        <v>12</v>
      </c>
      <c r="J24" s="18">
        <v>500</v>
      </c>
      <c r="K24" s="18">
        <v>700</v>
      </c>
    </row>
    <row r="25" spans="1:11" x14ac:dyDescent="0.25">
      <c r="A25" s="9"/>
      <c r="B25" s="114" t="s">
        <v>57</v>
      </c>
      <c r="C25" s="63" t="e">
        <f>COLUMN(#REF!)-1</f>
        <v>#REF!</v>
      </c>
      <c r="D25" s="18">
        <v>75</v>
      </c>
      <c r="E25" s="62">
        <v>100000000</v>
      </c>
      <c r="H25" s="5" t="str">
        <f t="shared" si="0"/>
        <v>N global</v>
      </c>
      <c r="I25" s="61"/>
      <c r="J25" s="62"/>
      <c r="K25" s="62"/>
    </row>
    <row r="26" spans="1:11" x14ac:dyDescent="0.25">
      <c r="A26" s="9"/>
      <c r="B26" s="114" t="s">
        <v>82</v>
      </c>
      <c r="C26" s="63" t="e">
        <f>COLUMN(#REF!)-1</f>
        <v>#REF!</v>
      </c>
      <c r="D26" s="18">
        <v>450</v>
      </c>
      <c r="E26" s="62">
        <v>100000000</v>
      </c>
      <c r="H26" s="5" t="str">
        <f t="shared" si="0"/>
        <v>DBO 5</v>
      </c>
      <c r="I26" s="61"/>
      <c r="J26" s="62"/>
      <c r="K26" s="62"/>
    </row>
    <row r="27" spans="1:11" x14ac:dyDescent="0.25">
      <c r="A27" s="9"/>
      <c r="B27" s="116" t="s">
        <v>63</v>
      </c>
      <c r="C27" s="63" t="e">
        <f>COLUMN(#REF!)-1</f>
        <v>#REF!</v>
      </c>
      <c r="D27" s="18">
        <v>30</v>
      </c>
      <c r="E27" s="62">
        <v>100000000</v>
      </c>
      <c r="H27" s="5" t="str">
        <f t="shared" si="0"/>
        <v>température</v>
      </c>
      <c r="I27" s="120"/>
      <c r="J27" s="120"/>
      <c r="K27" s="120"/>
    </row>
    <row r="28" spans="1:11" x14ac:dyDescent="0.25">
      <c r="A28" s="9"/>
      <c r="B28" s="116" t="s">
        <v>65</v>
      </c>
      <c r="C28" s="63" t="e">
        <f>COLUMN(#REF!)-1</f>
        <v>#REF!</v>
      </c>
      <c r="D28" s="18">
        <v>10</v>
      </c>
      <c r="E28" s="62">
        <v>100000000</v>
      </c>
      <c r="H28" s="5" t="str">
        <f t="shared" si="0"/>
        <v>Fluorure</v>
      </c>
      <c r="I28" s="120"/>
      <c r="J28" s="120"/>
      <c r="K28" s="120"/>
    </row>
    <row r="29" spans="1:11" x14ac:dyDescent="0.25">
      <c r="A29" s="9"/>
      <c r="B29" s="116" t="s">
        <v>79</v>
      </c>
      <c r="C29" s="120"/>
      <c r="D29" s="62"/>
      <c r="E29" s="62">
        <v>100000000</v>
      </c>
      <c r="H29" s="5" t="str">
        <f t="shared" si="0"/>
        <v>Somme total métaux</v>
      </c>
      <c r="I29" s="120"/>
      <c r="J29" s="120"/>
      <c r="K29" s="120"/>
    </row>
    <row r="30" spans="1:11" x14ac:dyDescent="0.25">
      <c r="B30" s="63" t="s">
        <v>80</v>
      </c>
      <c r="C30" s="120"/>
      <c r="D30" s="120"/>
      <c r="E30" s="62">
        <v>100000000</v>
      </c>
      <c r="H30" s="5" t="str">
        <f t="shared" si="0"/>
        <v>Rendement DCO</v>
      </c>
      <c r="I30" s="120"/>
      <c r="J30" s="120"/>
      <c r="K30" s="120"/>
    </row>
    <row r="31" spans="1:11" x14ac:dyDescent="0.25">
      <c r="B31" s="116" t="s">
        <v>81</v>
      </c>
      <c r="C31" s="120"/>
      <c r="D31" s="120"/>
      <c r="E31" s="62">
        <v>100000000</v>
      </c>
      <c r="H31" s="5" t="str">
        <f t="shared" si="0"/>
        <v>Rendement MES</v>
      </c>
      <c r="I31" s="120"/>
      <c r="J31" s="120"/>
      <c r="K31" s="120"/>
    </row>
    <row r="33" spans="2:11" x14ac:dyDescent="0.25">
      <c r="B33">
        <v>1</v>
      </c>
      <c r="C33">
        <v>2</v>
      </c>
      <c r="D33">
        <v>3</v>
      </c>
      <c r="E33" s="86">
        <v>4</v>
      </c>
      <c r="F33" s="86">
        <v>5</v>
      </c>
      <c r="G33" s="86">
        <v>25</v>
      </c>
      <c r="H33" s="86">
        <v>26</v>
      </c>
      <c r="I33" s="86">
        <v>27</v>
      </c>
      <c r="J33" s="86">
        <v>28</v>
      </c>
      <c r="K33" s="86">
        <v>29</v>
      </c>
    </row>
  </sheetData>
  <mergeCells count="2">
    <mergeCell ref="B3:E3"/>
    <mergeCell ref="H3:K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79998168889431442"/>
  </sheetPr>
  <dimension ref="A1:S384"/>
  <sheetViews>
    <sheetView showGridLines="0" zoomScale="90" zoomScaleNormal="90" workbookViewId="0">
      <pane xSplit="1" ySplit="14" topLeftCell="B15" activePane="bottomRight" state="frozen"/>
      <selection pane="topRight" activeCell="B1" sqref="B1"/>
      <selection pane="bottomLeft" activeCell="A21" sqref="A21"/>
      <selection pane="bottomRight" activeCell="L8" sqref="L8:O8"/>
    </sheetView>
  </sheetViews>
  <sheetFormatPr baseColWidth="10" defaultRowHeight="15" x14ac:dyDescent="0.25"/>
  <cols>
    <col min="1" max="1" width="27.28515625" bestFit="1" customWidth="1"/>
    <col min="2" max="2" width="8.28515625" customWidth="1"/>
    <col min="3" max="3" width="4.42578125" customWidth="1"/>
    <col min="4" max="4" width="11.85546875" customWidth="1"/>
    <col min="5" max="5" width="8.42578125" bestFit="1" customWidth="1"/>
    <col min="6" max="6" width="3.85546875" customWidth="1"/>
    <col min="7" max="7" width="7.5703125" customWidth="1"/>
    <col min="8" max="8" width="8.140625" customWidth="1"/>
    <col min="9" max="9" width="7" customWidth="1"/>
    <col min="10" max="10" width="7.140625" customWidth="1"/>
    <col min="11" max="11" width="3.85546875" customWidth="1"/>
    <col min="12" max="12" width="1.7109375" customWidth="1"/>
    <col min="13" max="13" width="7.140625" customWidth="1"/>
    <col min="14" max="14" width="4.7109375" customWidth="1"/>
    <col min="15" max="15" width="7.28515625" customWidth="1"/>
    <col min="18" max="18" width="26" bestFit="1" customWidth="1"/>
    <col min="19" max="19" width="26.140625" customWidth="1"/>
  </cols>
  <sheetData>
    <row r="1" spans="1:19" ht="22.5" x14ac:dyDescent="0.25">
      <c r="A1" s="111" t="s">
        <v>62</v>
      </c>
      <c r="B1" s="153" t="s">
        <v>74</v>
      </c>
      <c r="C1" s="153"/>
      <c r="D1" s="153"/>
      <c r="E1" s="153"/>
      <c r="F1" s="153"/>
      <c r="G1" s="153"/>
      <c r="H1" s="153"/>
      <c r="I1" s="153"/>
      <c r="J1" s="153"/>
    </row>
    <row r="2" spans="1:19" x14ac:dyDescent="0.25">
      <c r="A2" s="3"/>
      <c r="B2" s="2"/>
      <c r="C2" s="4"/>
      <c r="D2" s="4"/>
      <c r="F2" s="4"/>
      <c r="H2" s="4"/>
      <c r="J2" s="4"/>
      <c r="L2" s="4"/>
      <c r="N2" s="4"/>
      <c r="P2" s="3"/>
    </row>
    <row r="3" spans="1:19" ht="18" x14ac:dyDescent="0.25">
      <c r="A3" s="1" t="s">
        <v>0</v>
      </c>
      <c r="B3" s="154">
        <f>Parametres!C2</f>
        <v>42370</v>
      </c>
      <c r="C3" s="155"/>
      <c r="F3" s="4"/>
      <c r="G3" s="4"/>
      <c r="H3" s="4"/>
      <c r="I3" s="4"/>
      <c r="J3" s="4"/>
      <c r="K3" s="4"/>
      <c r="L3" s="4"/>
      <c r="M3" s="4"/>
      <c r="N3" s="4"/>
      <c r="O3" s="4"/>
      <c r="P3" s="3"/>
    </row>
    <row r="4" spans="1:19" ht="15.75" thickBot="1" x14ac:dyDescent="0.3">
      <c r="A4" s="3"/>
      <c r="B4" s="2"/>
      <c r="C4" s="4"/>
      <c r="D4" s="4"/>
      <c r="E4" s="4"/>
      <c r="F4" s="4"/>
      <c r="G4" s="4"/>
      <c r="H4" s="4"/>
      <c r="I4" s="4"/>
      <c r="J4" s="4"/>
      <c r="K4" s="4"/>
      <c r="L4" s="3"/>
      <c r="M4" s="3"/>
      <c r="N4" s="3"/>
      <c r="O4" s="3"/>
      <c r="P4" s="3"/>
    </row>
    <row r="5" spans="1:19" ht="27.75" customHeight="1" thickBot="1" x14ac:dyDescent="0.3">
      <c r="A5" s="156" t="s">
        <v>62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8"/>
      <c r="P5" s="147" t="s">
        <v>61</v>
      </c>
      <c r="Q5" s="134" t="s">
        <v>4</v>
      </c>
      <c r="R5" s="128" t="s">
        <v>5</v>
      </c>
      <c r="S5" s="129"/>
    </row>
    <row r="6" spans="1:19" ht="15.75" customHeight="1" thickBot="1" x14ac:dyDescent="0.3">
      <c r="A6" s="19" t="s">
        <v>22</v>
      </c>
      <c r="B6" s="20" t="s">
        <v>2</v>
      </c>
      <c r="C6" s="170" t="s">
        <v>25</v>
      </c>
      <c r="D6" s="171"/>
      <c r="E6" s="172" t="s">
        <v>76</v>
      </c>
      <c r="F6" s="173"/>
      <c r="G6" s="159" t="s">
        <v>3</v>
      </c>
      <c r="H6" s="160"/>
      <c r="I6" s="160"/>
      <c r="J6" s="160"/>
      <c r="K6" s="161"/>
      <c r="L6" s="162" t="s">
        <v>52</v>
      </c>
      <c r="M6" s="163"/>
      <c r="N6" s="163"/>
      <c r="O6" s="164"/>
      <c r="P6" s="148"/>
      <c r="Q6" s="135"/>
      <c r="R6" s="130"/>
      <c r="S6" s="131"/>
    </row>
    <row r="7" spans="1:19" ht="66" customHeight="1" thickBot="1" x14ac:dyDescent="0.3">
      <c r="A7" s="113" t="s">
        <v>23</v>
      </c>
      <c r="B7" s="21" t="s">
        <v>6</v>
      </c>
      <c r="C7" s="22" t="s">
        <v>9</v>
      </c>
      <c r="D7" s="23" t="s">
        <v>10</v>
      </c>
      <c r="E7" s="23" t="s">
        <v>11</v>
      </c>
      <c r="F7" s="24" t="s">
        <v>7</v>
      </c>
      <c r="G7" s="23" t="s">
        <v>20</v>
      </c>
      <c r="H7" s="23" t="s">
        <v>21</v>
      </c>
      <c r="I7" s="23" t="s">
        <v>12</v>
      </c>
      <c r="J7" s="23" t="s">
        <v>11</v>
      </c>
      <c r="K7" s="24" t="s">
        <v>7</v>
      </c>
      <c r="L7" s="165" t="s">
        <v>11</v>
      </c>
      <c r="M7" s="166"/>
      <c r="N7" s="54" t="s">
        <v>7</v>
      </c>
      <c r="O7" s="55" t="s">
        <v>8</v>
      </c>
      <c r="P7" s="148"/>
      <c r="Q7" s="135"/>
      <c r="R7" s="130"/>
      <c r="S7" s="131"/>
    </row>
    <row r="8" spans="1:19" s="117" customFormat="1" ht="15.75" thickBot="1" x14ac:dyDescent="0.3">
      <c r="A8" s="118" t="s">
        <v>50</v>
      </c>
      <c r="B8" s="119">
        <f ca="1">INDEX(SeuilSH,MATCH(B$6,Param,0))</f>
        <v>0</v>
      </c>
      <c r="C8" s="192">
        <f ca="1">INDEX(SeuilSH,MATCH(C$6,Param,0))</f>
        <v>0</v>
      </c>
      <c r="D8" s="193"/>
      <c r="E8" s="193"/>
      <c r="F8" s="194"/>
      <c r="G8" s="192">
        <f ca="1">INDEX(SeuilSH,MATCH(G$6,Param,0))</f>
        <v>0</v>
      </c>
      <c r="H8" s="193"/>
      <c r="I8" s="193"/>
      <c r="J8" s="193"/>
      <c r="K8" s="194"/>
      <c r="L8" s="192">
        <f ca="1">INDEX(SeuilS,MATCH(L$6,Param,0))</f>
        <v>10</v>
      </c>
      <c r="M8" s="193"/>
      <c r="N8" s="193"/>
      <c r="O8" s="194"/>
      <c r="P8" s="148"/>
      <c r="Q8" s="135"/>
      <c r="R8" s="130"/>
      <c r="S8" s="131"/>
    </row>
    <row r="9" spans="1:19" s="117" customFormat="1" ht="15.75" thickBot="1" x14ac:dyDescent="0.3">
      <c r="A9" s="118" t="s">
        <v>68</v>
      </c>
      <c r="B9" s="119">
        <f ca="1">INDEX(Seuil2SH,MATCH(B$6,Param,0))</f>
        <v>0</v>
      </c>
      <c r="C9" s="192">
        <f ca="1">INDEX(Seuil2SH,MATCH(C$6,Param,0))</f>
        <v>0</v>
      </c>
      <c r="D9" s="193"/>
      <c r="E9" s="193"/>
      <c r="F9" s="194"/>
      <c r="G9" s="192">
        <f ca="1">INDEX(Seuil2SH,MATCH(G$6,Param,0))</f>
        <v>0</v>
      </c>
      <c r="H9" s="193"/>
      <c r="I9" s="193"/>
      <c r="J9" s="193"/>
      <c r="K9" s="194"/>
      <c r="L9" s="192">
        <f ca="1">INDEX(Seuil2SH,MATCH(L$6,Param,0))</f>
        <v>0</v>
      </c>
      <c r="M9" s="193"/>
      <c r="N9" s="193"/>
      <c r="O9" s="194"/>
      <c r="P9" s="148"/>
      <c r="Q9" s="135"/>
      <c r="R9" s="130"/>
      <c r="S9" s="131"/>
    </row>
    <row r="10" spans="1:19" ht="12" customHeight="1" x14ac:dyDescent="0.25">
      <c r="A10" s="25" t="s">
        <v>38</v>
      </c>
      <c r="B10" s="60" t="s">
        <v>42</v>
      </c>
      <c r="C10" s="150" t="s">
        <v>42</v>
      </c>
      <c r="D10" s="151"/>
      <c r="E10" s="151"/>
      <c r="F10" s="152"/>
      <c r="G10" s="150" t="s">
        <v>42</v>
      </c>
      <c r="H10" s="151"/>
      <c r="I10" s="151"/>
      <c r="J10" s="151"/>
      <c r="K10" s="152"/>
      <c r="L10" s="167" t="s">
        <v>42</v>
      </c>
      <c r="M10" s="168"/>
      <c r="N10" s="168"/>
      <c r="O10" s="169"/>
      <c r="P10" s="148"/>
      <c r="Q10" s="135"/>
      <c r="R10" s="130"/>
      <c r="S10" s="131"/>
    </row>
    <row r="11" spans="1:19" ht="12" customHeight="1" x14ac:dyDescent="0.25">
      <c r="A11" s="26" t="s">
        <v>39</v>
      </c>
      <c r="B11" s="58" t="s">
        <v>43</v>
      </c>
      <c r="C11" s="141" t="s">
        <v>53</v>
      </c>
      <c r="D11" s="142"/>
      <c r="E11" s="142"/>
      <c r="F11" s="143"/>
      <c r="G11" s="141" t="s">
        <v>53</v>
      </c>
      <c r="H11" s="142"/>
      <c r="I11" s="142"/>
      <c r="J11" s="142"/>
      <c r="K11" s="143"/>
      <c r="L11" s="141" t="s">
        <v>47</v>
      </c>
      <c r="M11" s="142"/>
      <c r="N11" s="142"/>
      <c r="O11" s="143"/>
      <c r="P11" s="148"/>
      <c r="Q11" s="135"/>
      <c r="R11" s="130"/>
      <c r="S11" s="131"/>
    </row>
    <row r="12" spans="1:19" ht="12" customHeight="1" x14ac:dyDescent="0.25">
      <c r="A12" s="26" t="s">
        <v>44</v>
      </c>
      <c r="B12" s="58"/>
      <c r="C12" s="141" t="s">
        <v>45</v>
      </c>
      <c r="D12" s="142"/>
      <c r="E12" s="142"/>
      <c r="F12" s="143"/>
      <c r="G12" s="141" t="s">
        <v>46</v>
      </c>
      <c r="H12" s="142"/>
      <c r="I12" s="142"/>
      <c r="J12" s="142"/>
      <c r="K12" s="143"/>
      <c r="L12" s="141"/>
      <c r="M12" s="142"/>
      <c r="N12" s="142"/>
      <c r="O12" s="143"/>
      <c r="P12" s="148"/>
      <c r="Q12" s="135"/>
      <c r="R12" s="132"/>
      <c r="S12" s="133"/>
    </row>
    <row r="13" spans="1:19" ht="12" customHeight="1" x14ac:dyDescent="0.25">
      <c r="A13" s="26" t="s">
        <v>40</v>
      </c>
      <c r="B13" s="58"/>
      <c r="C13" s="141"/>
      <c r="D13" s="142"/>
      <c r="E13" s="142"/>
      <c r="F13" s="143"/>
      <c r="G13" s="141"/>
      <c r="H13" s="142"/>
      <c r="I13" s="142"/>
      <c r="J13" s="142"/>
      <c r="K13" s="143"/>
      <c r="L13" s="141"/>
      <c r="M13" s="142"/>
      <c r="N13" s="142"/>
      <c r="O13" s="143"/>
      <c r="P13" s="148"/>
      <c r="Q13" s="135"/>
      <c r="R13" s="137" t="s">
        <v>54</v>
      </c>
      <c r="S13" s="139" t="s">
        <v>55</v>
      </c>
    </row>
    <row r="14" spans="1:19" ht="12" customHeight="1" thickBot="1" x14ac:dyDescent="0.3">
      <c r="A14" s="27" t="s">
        <v>41</v>
      </c>
      <c r="B14" s="59"/>
      <c r="C14" s="144"/>
      <c r="D14" s="145"/>
      <c r="E14" s="145"/>
      <c r="F14" s="146"/>
      <c r="G14" s="144"/>
      <c r="H14" s="145"/>
      <c r="I14" s="145"/>
      <c r="J14" s="145"/>
      <c r="K14" s="146"/>
      <c r="L14" s="144"/>
      <c r="M14" s="145"/>
      <c r="N14" s="145"/>
      <c r="O14" s="146"/>
      <c r="P14" s="149"/>
      <c r="Q14" s="136"/>
      <c r="R14" s="138"/>
      <c r="S14" s="140"/>
    </row>
    <row r="15" spans="1:19" x14ac:dyDescent="0.25">
      <c r="A15" s="66">
        <f>EOMONTH($B$3,-1)+1</f>
        <v>42370</v>
      </c>
      <c r="B15" s="87"/>
      <c r="C15" s="31">
        <v>1</v>
      </c>
      <c r="D15" s="32"/>
      <c r="E15" s="29" t="str">
        <f>IF(D15="","",(D15*C15))</f>
        <v/>
      </c>
      <c r="F15" s="89" t="str">
        <f>IF(E15=""," ",IF(B15=""," ",E15*B15/1000))</f>
        <v xml:space="preserve"> </v>
      </c>
      <c r="G15" s="70"/>
      <c r="H15" s="32"/>
      <c r="I15" s="32"/>
      <c r="J15" s="90" t="str">
        <f>IF(H15="","",(H15-G15)*1000/I15)</f>
        <v/>
      </c>
      <c r="K15" s="91" t="str">
        <f>IF(J15=""," ",IF(B15=""," ",J15*B15/1000))</f>
        <v xml:space="preserve"> </v>
      </c>
      <c r="L15" s="92"/>
      <c r="M15" s="33"/>
      <c r="N15" s="93" t="str">
        <f t="shared" ref="N15:N46" si="0">IF(M15=""," ",IF(B15=""," ",M15*B15/1000))</f>
        <v xml:space="preserve"> </v>
      </c>
      <c r="O15" s="35" t="str">
        <f t="shared" ref="O15:O46" si="1">IF(M15=""," ",IF(COUNT(B15)=""," ",(AVERAGE(B15)*M15/1000)))</f>
        <v xml:space="preserve"> </v>
      </c>
      <c r="P15" s="36"/>
      <c r="Q15" s="38"/>
      <c r="R15" s="39"/>
      <c r="S15" s="37"/>
    </row>
    <row r="16" spans="1:19" x14ac:dyDescent="0.25">
      <c r="A16" s="67">
        <f>A15+1</f>
        <v>42371</v>
      </c>
      <c r="B16" s="88"/>
      <c r="C16" s="40">
        <v>1</v>
      </c>
      <c r="D16" s="41"/>
      <c r="E16" s="28" t="str">
        <f>IF(D16="","",(D16*C16))</f>
        <v/>
      </c>
      <c r="F16" s="30" t="str">
        <f>IF(E16=""," ",IF(B16=""," ",E16*B16/1000))</f>
        <v xml:space="preserve"> </v>
      </c>
      <c r="G16" s="71"/>
      <c r="H16" s="41"/>
      <c r="I16" s="41"/>
      <c r="J16" s="42" t="str">
        <f>IF(H16="","",(H16-G16)*1000/I16)</f>
        <v/>
      </c>
      <c r="K16" s="43" t="str">
        <f>IF(J16=""," ",IF(B16=""," ",J16*B16/1000))</f>
        <v xml:space="preserve"> </v>
      </c>
      <c r="L16" s="44"/>
      <c r="M16" s="45"/>
      <c r="N16" s="34" t="str">
        <f t="shared" si="0"/>
        <v xml:space="preserve"> </v>
      </c>
      <c r="O16" s="46" t="str">
        <f t="shared" si="1"/>
        <v xml:space="preserve"> </v>
      </c>
      <c r="P16" s="47"/>
      <c r="Q16" s="49"/>
      <c r="R16" s="50"/>
      <c r="S16" s="48"/>
    </row>
    <row r="17" spans="1:19" x14ac:dyDescent="0.25">
      <c r="A17" s="67">
        <f t="shared" ref="A17:A80" si="2">A16+1</f>
        <v>42372</v>
      </c>
      <c r="B17" s="88"/>
      <c r="C17" s="40">
        <v>1</v>
      </c>
      <c r="D17" s="41"/>
      <c r="E17" s="28" t="str">
        <f t="shared" ref="E17:E80" si="3">IF(D17="","",(D17*C17))</f>
        <v/>
      </c>
      <c r="F17" s="30" t="str">
        <f t="shared" ref="F17:F80" si="4">IF(E17=""," ",IF(B17=""," ",E17*B17/1000))</f>
        <v xml:space="preserve"> </v>
      </c>
      <c r="G17" s="71"/>
      <c r="H17" s="41"/>
      <c r="I17" s="41"/>
      <c r="J17" s="42" t="str">
        <f t="shared" ref="J17:J80" si="5">IF(H17="","",(H17-G17)*1000/I17)</f>
        <v/>
      </c>
      <c r="K17" s="43" t="str">
        <f t="shared" ref="K17:K80" si="6">IF(J17=""," ",IF(B17=""," ",J17*B17/1000))</f>
        <v xml:space="preserve"> </v>
      </c>
      <c r="L17" s="44"/>
      <c r="M17" s="45"/>
      <c r="N17" s="52" t="str">
        <f t="shared" si="0"/>
        <v xml:space="preserve"> </v>
      </c>
      <c r="O17" s="51" t="str">
        <f t="shared" si="1"/>
        <v xml:space="preserve"> </v>
      </c>
      <c r="P17" s="47"/>
      <c r="Q17" s="49"/>
      <c r="R17" s="50"/>
      <c r="S17" s="48"/>
    </row>
    <row r="18" spans="1:19" x14ac:dyDescent="0.25">
      <c r="A18" s="67">
        <f t="shared" si="2"/>
        <v>42373</v>
      </c>
      <c r="B18" s="88">
        <v>30</v>
      </c>
      <c r="C18" s="40">
        <v>1</v>
      </c>
      <c r="D18" s="41">
        <v>13500</v>
      </c>
      <c r="E18" s="28">
        <f t="shared" si="3"/>
        <v>13500</v>
      </c>
      <c r="F18" s="30">
        <f t="shared" si="4"/>
        <v>405</v>
      </c>
      <c r="G18" s="71">
        <v>88.8</v>
      </c>
      <c r="H18" s="41">
        <v>103.3</v>
      </c>
      <c r="I18" s="41">
        <v>6.6047000000000002</v>
      </c>
      <c r="J18" s="42">
        <f t="shared" si="5"/>
        <v>2195.4063015731222</v>
      </c>
      <c r="K18" s="43">
        <f t="shared" si="6"/>
        <v>65.862189047193667</v>
      </c>
      <c r="L18" s="44"/>
      <c r="M18" s="45">
        <v>1.53</v>
      </c>
      <c r="N18" s="52">
        <f t="shared" si="0"/>
        <v>4.5899999999999996E-2</v>
      </c>
      <c r="O18" s="51">
        <f t="shared" si="1"/>
        <v>4.5899999999999996E-2</v>
      </c>
      <c r="P18" s="47"/>
      <c r="Q18" s="49"/>
      <c r="R18" s="50"/>
      <c r="S18" s="48"/>
    </row>
    <row r="19" spans="1:19" x14ac:dyDescent="0.25">
      <c r="A19" s="67">
        <f t="shared" si="2"/>
        <v>42374</v>
      </c>
      <c r="B19" s="88">
        <v>46</v>
      </c>
      <c r="C19" s="40">
        <v>1</v>
      </c>
      <c r="D19" s="41">
        <v>13400</v>
      </c>
      <c r="E19" s="28">
        <f t="shared" si="3"/>
        <v>13400</v>
      </c>
      <c r="F19" s="30">
        <f t="shared" si="4"/>
        <v>616.4</v>
      </c>
      <c r="G19" s="71">
        <v>90.6</v>
      </c>
      <c r="H19" s="41">
        <v>106.3</v>
      </c>
      <c r="I19" s="41">
        <v>7.4505999999999997</v>
      </c>
      <c r="J19" s="42">
        <f t="shared" si="5"/>
        <v>2107.212841918772</v>
      </c>
      <c r="K19" s="43">
        <f t="shared" si="6"/>
        <v>96.931790728263508</v>
      </c>
      <c r="L19" s="44"/>
      <c r="M19" s="45">
        <v>4.58</v>
      </c>
      <c r="N19" s="52">
        <f t="shared" si="0"/>
        <v>0.21068000000000001</v>
      </c>
      <c r="O19" s="51">
        <f t="shared" si="1"/>
        <v>0.21068000000000001</v>
      </c>
      <c r="P19" s="47"/>
      <c r="Q19" s="49"/>
      <c r="R19" s="50"/>
      <c r="S19" s="48"/>
    </row>
    <row r="20" spans="1:19" x14ac:dyDescent="0.25">
      <c r="A20" s="67">
        <f t="shared" si="2"/>
        <v>42375</v>
      </c>
      <c r="B20" s="88">
        <v>40</v>
      </c>
      <c r="C20" s="40">
        <v>1</v>
      </c>
      <c r="D20" s="41">
        <v>13100</v>
      </c>
      <c r="E20" s="28">
        <f t="shared" si="3"/>
        <v>13100</v>
      </c>
      <c r="F20" s="30">
        <f t="shared" si="4"/>
        <v>524</v>
      </c>
      <c r="G20" s="71">
        <v>87.3</v>
      </c>
      <c r="H20" s="41">
        <v>94.5</v>
      </c>
      <c r="I20" s="41">
        <v>5.2431000000000001</v>
      </c>
      <c r="J20" s="42">
        <f t="shared" si="5"/>
        <v>1373.2333924586605</v>
      </c>
      <c r="K20" s="43">
        <f t="shared" si="6"/>
        <v>54.929335698346421</v>
      </c>
      <c r="L20" s="44"/>
      <c r="M20" s="45">
        <v>15.2</v>
      </c>
      <c r="N20" s="52">
        <f t="shared" si="0"/>
        <v>0.60799999999999998</v>
      </c>
      <c r="O20" s="51">
        <f t="shared" si="1"/>
        <v>0.60799999999999998</v>
      </c>
      <c r="P20" s="47"/>
      <c r="Q20" s="49"/>
      <c r="R20" s="50"/>
      <c r="S20" s="48"/>
    </row>
    <row r="21" spans="1:19" x14ac:dyDescent="0.25">
      <c r="A21" s="67">
        <f t="shared" si="2"/>
        <v>42376</v>
      </c>
      <c r="B21" s="88">
        <v>17</v>
      </c>
      <c r="C21" s="40">
        <v>1</v>
      </c>
      <c r="D21" s="41">
        <v>15800</v>
      </c>
      <c r="E21" s="28">
        <f t="shared" si="3"/>
        <v>15800</v>
      </c>
      <c r="F21" s="30">
        <f t="shared" si="4"/>
        <v>268.60000000000002</v>
      </c>
      <c r="G21" s="71">
        <v>91.5</v>
      </c>
      <c r="H21" s="41">
        <v>99.5</v>
      </c>
      <c r="I21" s="41">
        <v>4.4740000000000002</v>
      </c>
      <c r="J21" s="42">
        <f t="shared" si="5"/>
        <v>1788.1090746535538</v>
      </c>
      <c r="K21" s="43">
        <f t="shared" si="6"/>
        <v>30.397854269110415</v>
      </c>
      <c r="L21" s="44"/>
      <c r="M21" s="45">
        <v>15.7</v>
      </c>
      <c r="N21" s="52">
        <f t="shared" si="0"/>
        <v>0.26689999999999997</v>
      </c>
      <c r="O21" s="51">
        <f t="shared" si="1"/>
        <v>0.26689999999999997</v>
      </c>
      <c r="P21" s="47"/>
      <c r="Q21" s="49"/>
      <c r="R21" s="50"/>
      <c r="S21" s="48"/>
    </row>
    <row r="22" spans="1:19" x14ac:dyDescent="0.25">
      <c r="A22" s="67">
        <f t="shared" si="2"/>
        <v>42377</v>
      </c>
      <c r="B22" s="88">
        <v>52</v>
      </c>
      <c r="C22" s="40">
        <v>1</v>
      </c>
      <c r="D22" s="41">
        <v>16200</v>
      </c>
      <c r="E22" s="28">
        <f t="shared" si="3"/>
        <v>16200</v>
      </c>
      <c r="F22" s="30">
        <f t="shared" si="4"/>
        <v>842.4</v>
      </c>
      <c r="G22" s="71">
        <v>87.6</v>
      </c>
      <c r="H22" s="41">
        <v>96.4</v>
      </c>
      <c r="I22" s="41">
        <v>5.4562999999999997</v>
      </c>
      <c r="J22" s="42">
        <f t="shared" si="5"/>
        <v>1612.8145446548049</v>
      </c>
      <c r="K22" s="43">
        <f t="shared" si="6"/>
        <v>83.866356322049853</v>
      </c>
      <c r="L22" s="44"/>
      <c r="M22" s="45">
        <v>20.7</v>
      </c>
      <c r="N22" s="52">
        <f t="shared" si="0"/>
        <v>1.0763999999999998</v>
      </c>
      <c r="O22" s="51">
        <f t="shared" si="1"/>
        <v>1.0763999999999998</v>
      </c>
      <c r="P22" s="47"/>
      <c r="Q22" s="49"/>
      <c r="R22" s="50"/>
      <c r="S22" s="48"/>
    </row>
    <row r="23" spans="1:19" x14ac:dyDescent="0.25">
      <c r="A23" s="67">
        <f t="shared" si="2"/>
        <v>42378</v>
      </c>
      <c r="B23" s="88"/>
      <c r="C23" s="40">
        <v>1</v>
      </c>
      <c r="D23" s="41"/>
      <c r="E23" s="28" t="str">
        <f t="shared" si="3"/>
        <v/>
      </c>
      <c r="F23" s="30" t="str">
        <f t="shared" si="4"/>
        <v xml:space="preserve"> </v>
      </c>
      <c r="G23" s="71"/>
      <c r="H23" s="41"/>
      <c r="I23" s="41"/>
      <c r="J23" s="42" t="str">
        <f t="shared" si="5"/>
        <v/>
      </c>
      <c r="K23" s="43" t="str">
        <f t="shared" si="6"/>
        <v xml:space="preserve"> </v>
      </c>
      <c r="L23" s="44"/>
      <c r="M23" s="45"/>
      <c r="N23" s="52" t="str">
        <f t="shared" si="0"/>
        <v xml:space="preserve"> </v>
      </c>
      <c r="O23" s="51" t="str">
        <f t="shared" si="1"/>
        <v xml:space="preserve"> </v>
      </c>
      <c r="P23" s="47"/>
      <c r="Q23" s="49"/>
      <c r="R23" s="50"/>
      <c r="S23" s="48"/>
    </row>
    <row r="24" spans="1:19" x14ac:dyDescent="0.25">
      <c r="A24" s="67">
        <f t="shared" si="2"/>
        <v>42379</v>
      </c>
      <c r="B24" s="88"/>
      <c r="C24" s="40">
        <v>1</v>
      </c>
      <c r="D24" s="41"/>
      <c r="E24" s="28" t="str">
        <f t="shared" si="3"/>
        <v/>
      </c>
      <c r="F24" s="30" t="str">
        <f t="shared" si="4"/>
        <v xml:space="preserve"> </v>
      </c>
      <c r="G24" s="71"/>
      <c r="H24" s="41"/>
      <c r="I24" s="41"/>
      <c r="J24" s="42" t="str">
        <f t="shared" si="5"/>
        <v/>
      </c>
      <c r="K24" s="43" t="str">
        <f t="shared" si="6"/>
        <v xml:space="preserve"> </v>
      </c>
      <c r="L24" s="44"/>
      <c r="M24" s="45"/>
      <c r="N24" s="52" t="str">
        <f t="shared" si="0"/>
        <v xml:space="preserve"> </v>
      </c>
      <c r="O24" s="51" t="str">
        <f t="shared" si="1"/>
        <v xml:space="preserve"> </v>
      </c>
      <c r="P24" s="47"/>
      <c r="Q24" s="49"/>
      <c r="R24" s="50"/>
      <c r="S24" s="48"/>
    </row>
    <row r="25" spans="1:19" x14ac:dyDescent="0.25">
      <c r="A25" s="67">
        <f t="shared" si="2"/>
        <v>42380</v>
      </c>
      <c r="B25" s="88">
        <v>37</v>
      </c>
      <c r="C25" s="40">
        <v>1</v>
      </c>
      <c r="D25" s="41">
        <v>13100</v>
      </c>
      <c r="E25" s="28">
        <f t="shared" si="3"/>
        <v>13100</v>
      </c>
      <c r="F25" s="30">
        <f t="shared" si="4"/>
        <v>484.7</v>
      </c>
      <c r="G25" s="71">
        <v>88.4</v>
      </c>
      <c r="H25" s="41">
        <v>98</v>
      </c>
      <c r="I25" s="41">
        <v>6.7687999999999997</v>
      </c>
      <c r="J25" s="42">
        <f t="shared" si="5"/>
        <v>1418.2720718591177</v>
      </c>
      <c r="K25" s="43">
        <f t="shared" si="6"/>
        <v>52.47606665878736</v>
      </c>
      <c r="L25" s="44"/>
      <c r="M25" s="45">
        <v>10.1</v>
      </c>
      <c r="N25" s="52">
        <f t="shared" si="0"/>
        <v>0.37369999999999998</v>
      </c>
      <c r="O25" s="51">
        <f t="shared" si="1"/>
        <v>0.37369999999999998</v>
      </c>
      <c r="P25" s="47"/>
      <c r="Q25" s="49"/>
      <c r="R25" s="50"/>
      <c r="S25" s="48"/>
    </row>
    <row r="26" spans="1:19" x14ac:dyDescent="0.25">
      <c r="A26" s="67">
        <f t="shared" si="2"/>
        <v>42381</v>
      </c>
      <c r="B26" s="88">
        <v>34</v>
      </c>
      <c r="C26" s="40">
        <v>1</v>
      </c>
      <c r="D26" s="41">
        <v>12200</v>
      </c>
      <c r="E26" s="28">
        <f t="shared" si="3"/>
        <v>12200</v>
      </c>
      <c r="F26" s="30">
        <f t="shared" si="4"/>
        <v>414.8</v>
      </c>
      <c r="G26" s="71">
        <v>90.3</v>
      </c>
      <c r="H26" s="41">
        <v>102.3</v>
      </c>
      <c r="I26" s="41">
        <v>6.7994000000000003</v>
      </c>
      <c r="J26" s="42">
        <f t="shared" si="5"/>
        <v>1764.8616054357738</v>
      </c>
      <c r="K26" s="43">
        <f t="shared" si="6"/>
        <v>60.005294584816305</v>
      </c>
      <c r="L26" s="44"/>
      <c r="M26" s="45">
        <v>1.04</v>
      </c>
      <c r="N26" s="52">
        <f t="shared" si="0"/>
        <v>3.5360000000000003E-2</v>
      </c>
      <c r="O26" s="51">
        <f t="shared" si="1"/>
        <v>3.5360000000000003E-2</v>
      </c>
      <c r="P26" s="47"/>
      <c r="Q26" s="49"/>
      <c r="R26" s="50"/>
      <c r="S26" s="48"/>
    </row>
    <row r="27" spans="1:19" x14ac:dyDescent="0.25">
      <c r="A27" s="67">
        <f t="shared" si="2"/>
        <v>42382</v>
      </c>
      <c r="B27" s="88">
        <v>33</v>
      </c>
      <c r="C27" s="40">
        <v>1</v>
      </c>
      <c r="D27" s="41">
        <v>12000</v>
      </c>
      <c r="E27" s="28">
        <f t="shared" si="3"/>
        <v>12000</v>
      </c>
      <c r="F27" s="30">
        <f t="shared" si="4"/>
        <v>396</v>
      </c>
      <c r="G27" s="71">
        <v>87.8</v>
      </c>
      <c r="H27" s="41">
        <v>102.1</v>
      </c>
      <c r="I27" s="41">
        <v>7.0434999999999999</v>
      </c>
      <c r="J27" s="42">
        <f t="shared" si="5"/>
        <v>2030.2406474054087</v>
      </c>
      <c r="K27" s="43">
        <f t="shared" si="6"/>
        <v>66.997941364378491</v>
      </c>
      <c r="L27" s="44"/>
      <c r="M27" s="45">
        <v>6.75</v>
      </c>
      <c r="N27" s="52">
        <f t="shared" si="0"/>
        <v>0.22275</v>
      </c>
      <c r="O27" s="51">
        <f t="shared" si="1"/>
        <v>0.22275</v>
      </c>
      <c r="P27" s="47"/>
      <c r="Q27" s="49"/>
      <c r="R27" s="50"/>
      <c r="S27" s="48"/>
    </row>
    <row r="28" spans="1:19" x14ac:dyDescent="0.25">
      <c r="A28" s="67">
        <f t="shared" si="2"/>
        <v>42383</v>
      </c>
      <c r="B28" s="88"/>
      <c r="C28" s="40">
        <v>1</v>
      </c>
      <c r="D28" s="41"/>
      <c r="E28" s="28" t="str">
        <f t="shared" si="3"/>
        <v/>
      </c>
      <c r="F28" s="30" t="str">
        <f t="shared" si="4"/>
        <v xml:space="preserve"> </v>
      </c>
      <c r="G28" s="71"/>
      <c r="H28" s="41"/>
      <c r="I28" s="41"/>
      <c r="J28" s="42" t="str">
        <f t="shared" si="5"/>
        <v/>
      </c>
      <c r="K28" s="43" t="str">
        <f t="shared" si="6"/>
        <v xml:space="preserve"> </v>
      </c>
      <c r="L28" s="44"/>
      <c r="M28" s="45"/>
      <c r="N28" s="52" t="str">
        <f t="shared" si="0"/>
        <v xml:space="preserve"> </v>
      </c>
      <c r="O28" s="51" t="str">
        <f t="shared" si="1"/>
        <v xml:space="preserve"> </v>
      </c>
      <c r="P28" s="47"/>
      <c r="Q28" s="49"/>
      <c r="R28" s="50"/>
      <c r="S28" s="48"/>
    </row>
    <row r="29" spans="1:19" x14ac:dyDescent="0.25">
      <c r="A29" s="67">
        <f t="shared" si="2"/>
        <v>42384</v>
      </c>
      <c r="B29" s="88">
        <v>19</v>
      </c>
      <c r="C29" s="40">
        <v>1</v>
      </c>
      <c r="D29" s="41">
        <v>12900</v>
      </c>
      <c r="E29" s="28">
        <f t="shared" si="3"/>
        <v>12900</v>
      </c>
      <c r="F29" s="30">
        <f t="shared" si="4"/>
        <v>245.1</v>
      </c>
      <c r="G29" s="71">
        <v>91.1</v>
      </c>
      <c r="H29" s="41">
        <v>104</v>
      </c>
      <c r="I29" s="41">
        <v>5.0492999999999997</v>
      </c>
      <c r="J29" s="42">
        <f t="shared" si="5"/>
        <v>2554.8095775652082</v>
      </c>
      <c r="K29" s="43">
        <f t="shared" si="6"/>
        <v>48.541381973738957</v>
      </c>
      <c r="L29" s="44"/>
      <c r="M29" s="45">
        <v>9.89</v>
      </c>
      <c r="N29" s="52">
        <f t="shared" si="0"/>
        <v>0.18791000000000002</v>
      </c>
      <c r="O29" s="51">
        <f t="shared" si="1"/>
        <v>0.18791000000000002</v>
      </c>
      <c r="P29" s="47"/>
      <c r="Q29" s="49"/>
      <c r="R29" s="50"/>
      <c r="S29" s="48"/>
    </row>
    <row r="30" spans="1:19" x14ac:dyDescent="0.25">
      <c r="A30" s="67">
        <f t="shared" si="2"/>
        <v>42385</v>
      </c>
      <c r="B30" s="88"/>
      <c r="C30" s="40">
        <v>1</v>
      </c>
      <c r="D30" s="41"/>
      <c r="E30" s="28" t="str">
        <f t="shared" si="3"/>
        <v/>
      </c>
      <c r="F30" s="30" t="str">
        <f t="shared" si="4"/>
        <v xml:space="preserve"> </v>
      </c>
      <c r="G30" s="71"/>
      <c r="H30" s="41"/>
      <c r="I30" s="41"/>
      <c r="J30" s="42" t="str">
        <f t="shared" si="5"/>
        <v/>
      </c>
      <c r="K30" s="43" t="str">
        <f t="shared" si="6"/>
        <v xml:space="preserve"> </v>
      </c>
      <c r="L30" s="44"/>
      <c r="M30" s="45"/>
      <c r="N30" s="52" t="str">
        <f t="shared" si="0"/>
        <v xml:space="preserve"> </v>
      </c>
      <c r="O30" s="51" t="str">
        <f t="shared" si="1"/>
        <v xml:space="preserve"> </v>
      </c>
      <c r="P30" s="47"/>
      <c r="Q30" s="49"/>
      <c r="R30" s="50"/>
      <c r="S30" s="48"/>
    </row>
    <row r="31" spans="1:19" x14ac:dyDescent="0.25">
      <c r="A31" s="67">
        <f t="shared" si="2"/>
        <v>42386</v>
      </c>
      <c r="B31" s="88"/>
      <c r="C31" s="40">
        <v>1</v>
      </c>
      <c r="D31" s="41"/>
      <c r="E31" s="28" t="str">
        <f t="shared" si="3"/>
        <v/>
      </c>
      <c r="F31" s="30" t="str">
        <f t="shared" si="4"/>
        <v xml:space="preserve"> </v>
      </c>
      <c r="G31" s="71"/>
      <c r="H31" s="41"/>
      <c r="I31" s="41"/>
      <c r="J31" s="42" t="str">
        <f t="shared" si="5"/>
        <v/>
      </c>
      <c r="K31" s="43" t="str">
        <f t="shared" si="6"/>
        <v xml:space="preserve"> </v>
      </c>
      <c r="L31" s="44"/>
      <c r="M31" s="45"/>
      <c r="N31" s="52" t="str">
        <f t="shared" si="0"/>
        <v xml:space="preserve"> </v>
      </c>
      <c r="O31" s="51" t="str">
        <f t="shared" si="1"/>
        <v xml:space="preserve"> </v>
      </c>
      <c r="P31" s="47"/>
      <c r="Q31" s="49"/>
      <c r="R31" s="50"/>
      <c r="S31" s="48"/>
    </row>
    <row r="32" spans="1:19" x14ac:dyDescent="0.25">
      <c r="A32" s="67">
        <f t="shared" si="2"/>
        <v>42387</v>
      </c>
      <c r="B32" s="88">
        <v>27</v>
      </c>
      <c r="C32" s="40">
        <v>1</v>
      </c>
      <c r="D32" s="41">
        <v>13600</v>
      </c>
      <c r="E32" s="28">
        <f t="shared" si="3"/>
        <v>13600</v>
      </c>
      <c r="F32" s="30">
        <f t="shared" si="4"/>
        <v>367.2</v>
      </c>
      <c r="G32" s="71">
        <v>89.4</v>
      </c>
      <c r="H32" s="41">
        <v>95.3</v>
      </c>
      <c r="I32" s="41">
        <v>3.9712000000000001</v>
      </c>
      <c r="J32" s="42">
        <f t="shared" si="5"/>
        <v>1485.6970185334387</v>
      </c>
      <c r="K32" s="43">
        <f t="shared" si="6"/>
        <v>40.113819500402847</v>
      </c>
      <c r="L32" s="44"/>
      <c r="M32" s="45">
        <v>3.46</v>
      </c>
      <c r="N32" s="52">
        <f t="shared" si="0"/>
        <v>9.3420000000000003E-2</v>
      </c>
      <c r="O32" s="51">
        <f t="shared" si="1"/>
        <v>9.3420000000000003E-2</v>
      </c>
      <c r="P32" s="47"/>
      <c r="Q32" s="49"/>
      <c r="R32" s="50"/>
      <c r="S32" s="48"/>
    </row>
    <row r="33" spans="1:19" x14ac:dyDescent="0.25">
      <c r="A33" s="67">
        <f t="shared" si="2"/>
        <v>42388</v>
      </c>
      <c r="B33" s="88">
        <v>40</v>
      </c>
      <c r="C33" s="40">
        <v>1</v>
      </c>
      <c r="D33" s="41">
        <v>12600</v>
      </c>
      <c r="E33" s="28">
        <f t="shared" si="3"/>
        <v>12600</v>
      </c>
      <c r="F33" s="30">
        <f t="shared" si="4"/>
        <v>504</v>
      </c>
      <c r="G33" s="71">
        <v>90.9</v>
      </c>
      <c r="H33" s="41">
        <v>96.6</v>
      </c>
      <c r="I33" s="41">
        <v>4.1356999999999999</v>
      </c>
      <c r="J33" s="42">
        <f t="shared" si="5"/>
        <v>1378.2431027395578</v>
      </c>
      <c r="K33" s="43">
        <f t="shared" si="6"/>
        <v>55.129724109582313</v>
      </c>
      <c r="L33" s="44"/>
      <c r="M33" s="45">
        <v>8.84</v>
      </c>
      <c r="N33" s="52">
        <f t="shared" si="0"/>
        <v>0.35360000000000003</v>
      </c>
      <c r="O33" s="51">
        <f t="shared" si="1"/>
        <v>0.35360000000000003</v>
      </c>
      <c r="P33" s="47"/>
      <c r="Q33" s="49"/>
      <c r="R33" s="50"/>
      <c r="S33" s="48"/>
    </row>
    <row r="34" spans="1:19" x14ac:dyDescent="0.25">
      <c r="A34" s="67">
        <f t="shared" si="2"/>
        <v>42389</v>
      </c>
      <c r="B34" s="88">
        <v>11</v>
      </c>
      <c r="C34" s="40">
        <v>1</v>
      </c>
      <c r="D34" s="41">
        <v>15200</v>
      </c>
      <c r="E34" s="28">
        <f t="shared" si="3"/>
        <v>15200</v>
      </c>
      <c r="F34" s="30">
        <f t="shared" si="4"/>
        <v>167.2</v>
      </c>
      <c r="G34" s="71">
        <v>90.9</v>
      </c>
      <c r="H34" s="41">
        <v>105.3</v>
      </c>
      <c r="I34" s="41">
        <v>6.8956</v>
      </c>
      <c r="J34" s="42">
        <f t="shared" si="5"/>
        <v>2088.288183769359</v>
      </c>
      <c r="K34" s="43">
        <f t="shared" si="6"/>
        <v>22.97117002146295</v>
      </c>
      <c r="L34" s="44"/>
      <c r="M34" s="45">
        <v>6.34</v>
      </c>
      <c r="N34" s="52">
        <f t="shared" si="0"/>
        <v>6.9739999999999996E-2</v>
      </c>
      <c r="O34" s="51">
        <f t="shared" si="1"/>
        <v>6.9739999999999996E-2</v>
      </c>
      <c r="P34" s="47"/>
      <c r="Q34" s="49"/>
      <c r="R34" s="50"/>
      <c r="S34" s="48"/>
    </row>
    <row r="35" spans="1:19" x14ac:dyDescent="0.25">
      <c r="A35" s="67">
        <f t="shared" si="2"/>
        <v>42390</v>
      </c>
      <c r="B35" s="88"/>
      <c r="C35" s="40">
        <v>1</v>
      </c>
      <c r="D35" s="41"/>
      <c r="E35" s="28" t="str">
        <f t="shared" si="3"/>
        <v/>
      </c>
      <c r="F35" s="30" t="str">
        <f t="shared" si="4"/>
        <v xml:space="preserve"> </v>
      </c>
      <c r="G35" s="71"/>
      <c r="H35" s="41"/>
      <c r="I35" s="41"/>
      <c r="J35" s="42" t="str">
        <f t="shared" si="5"/>
        <v/>
      </c>
      <c r="K35" s="43" t="str">
        <f t="shared" si="6"/>
        <v xml:space="preserve"> </v>
      </c>
      <c r="L35" s="44"/>
      <c r="M35" s="45"/>
      <c r="N35" s="52" t="str">
        <f t="shared" si="0"/>
        <v xml:space="preserve"> </v>
      </c>
      <c r="O35" s="51" t="str">
        <f t="shared" si="1"/>
        <v xml:space="preserve"> </v>
      </c>
      <c r="P35" s="47"/>
      <c r="Q35" s="49"/>
      <c r="R35" s="50"/>
      <c r="S35" s="48"/>
    </row>
    <row r="36" spans="1:19" x14ac:dyDescent="0.25">
      <c r="A36" s="67">
        <f t="shared" si="2"/>
        <v>42391</v>
      </c>
      <c r="B36" s="88">
        <v>13</v>
      </c>
      <c r="C36" s="40">
        <v>1</v>
      </c>
      <c r="D36" s="41">
        <v>15100</v>
      </c>
      <c r="E36" s="28">
        <f t="shared" si="3"/>
        <v>15100</v>
      </c>
      <c r="F36" s="30">
        <f t="shared" si="4"/>
        <v>196.3</v>
      </c>
      <c r="G36" s="71">
        <v>88.8</v>
      </c>
      <c r="H36" s="41">
        <v>100</v>
      </c>
      <c r="I36" s="41">
        <v>5.5812999999999997</v>
      </c>
      <c r="J36" s="42">
        <f t="shared" si="5"/>
        <v>2006.7009478078592</v>
      </c>
      <c r="K36" s="43">
        <f t="shared" si="6"/>
        <v>26.087112321502168</v>
      </c>
      <c r="L36" s="44"/>
      <c r="M36" s="45">
        <v>5.23</v>
      </c>
      <c r="N36" s="52">
        <f t="shared" si="0"/>
        <v>6.7990000000000009E-2</v>
      </c>
      <c r="O36" s="51">
        <f t="shared" si="1"/>
        <v>6.7990000000000009E-2</v>
      </c>
      <c r="P36" s="47"/>
      <c r="Q36" s="49"/>
      <c r="R36" s="50"/>
      <c r="S36" s="48"/>
    </row>
    <row r="37" spans="1:19" x14ac:dyDescent="0.25">
      <c r="A37" s="67">
        <f t="shared" si="2"/>
        <v>42392</v>
      </c>
      <c r="B37" s="88"/>
      <c r="C37" s="40">
        <v>1</v>
      </c>
      <c r="D37" s="41"/>
      <c r="E37" s="28" t="str">
        <f t="shared" si="3"/>
        <v/>
      </c>
      <c r="F37" s="30" t="str">
        <f t="shared" si="4"/>
        <v xml:space="preserve"> </v>
      </c>
      <c r="G37" s="71"/>
      <c r="H37" s="41"/>
      <c r="I37" s="41"/>
      <c r="J37" s="42" t="str">
        <f t="shared" si="5"/>
        <v/>
      </c>
      <c r="K37" s="43" t="str">
        <f t="shared" si="6"/>
        <v xml:space="preserve"> </v>
      </c>
      <c r="L37" s="44"/>
      <c r="M37" s="45"/>
      <c r="N37" s="52" t="str">
        <f t="shared" si="0"/>
        <v xml:space="preserve"> </v>
      </c>
      <c r="O37" s="51" t="str">
        <f t="shared" si="1"/>
        <v xml:space="preserve"> </v>
      </c>
      <c r="P37" s="47"/>
      <c r="Q37" s="49"/>
      <c r="R37" s="50"/>
      <c r="S37" s="48"/>
    </row>
    <row r="38" spans="1:19" x14ac:dyDescent="0.25">
      <c r="A38" s="67">
        <f t="shared" si="2"/>
        <v>42393</v>
      </c>
      <c r="B38" s="88"/>
      <c r="C38" s="40">
        <v>1</v>
      </c>
      <c r="D38" s="41"/>
      <c r="E38" s="28" t="str">
        <f t="shared" si="3"/>
        <v/>
      </c>
      <c r="F38" s="30" t="str">
        <f t="shared" si="4"/>
        <v xml:space="preserve"> </v>
      </c>
      <c r="G38" s="71"/>
      <c r="H38" s="41"/>
      <c r="I38" s="41"/>
      <c r="J38" s="42" t="str">
        <f t="shared" si="5"/>
        <v/>
      </c>
      <c r="K38" s="43" t="str">
        <f t="shared" si="6"/>
        <v xml:space="preserve"> </v>
      </c>
      <c r="L38" s="44"/>
      <c r="M38" s="45"/>
      <c r="N38" s="52" t="str">
        <f t="shared" si="0"/>
        <v xml:space="preserve"> </v>
      </c>
      <c r="O38" s="51" t="str">
        <f t="shared" si="1"/>
        <v xml:space="preserve"> </v>
      </c>
      <c r="P38" s="47"/>
      <c r="Q38" s="49"/>
      <c r="R38" s="50"/>
      <c r="S38" s="48"/>
    </row>
    <row r="39" spans="1:19" x14ac:dyDescent="0.25">
      <c r="A39" s="67">
        <f t="shared" si="2"/>
        <v>42394</v>
      </c>
      <c r="B39" s="88">
        <v>24</v>
      </c>
      <c r="C39" s="40">
        <v>1</v>
      </c>
      <c r="D39" s="41">
        <v>14800</v>
      </c>
      <c r="E39" s="28">
        <f t="shared" si="3"/>
        <v>14800</v>
      </c>
      <c r="F39" s="30">
        <f t="shared" si="4"/>
        <v>355.2</v>
      </c>
      <c r="G39" s="71">
        <v>89</v>
      </c>
      <c r="H39" s="41">
        <v>98.8</v>
      </c>
      <c r="I39" s="41">
        <v>5.5529000000000002</v>
      </c>
      <c r="J39" s="42">
        <f t="shared" si="5"/>
        <v>1764.8435952385232</v>
      </c>
      <c r="K39" s="43">
        <f t="shared" si="6"/>
        <v>42.356246285724552</v>
      </c>
      <c r="L39" s="44"/>
      <c r="M39" s="45">
        <v>2.37</v>
      </c>
      <c r="N39" s="52">
        <f t="shared" si="0"/>
        <v>5.688E-2</v>
      </c>
      <c r="O39" s="51">
        <f t="shared" si="1"/>
        <v>5.688E-2</v>
      </c>
      <c r="P39" s="47"/>
      <c r="Q39" s="49"/>
      <c r="R39" s="50"/>
      <c r="S39" s="48"/>
    </row>
    <row r="40" spans="1:19" x14ac:dyDescent="0.25">
      <c r="A40" s="67">
        <f t="shared" si="2"/>
        <v>42395</v>
      </c>
      <c r="B40" s="88">
        <v>12</v>
      </c>
      <c r="C40" s="40">
        <v>1</v>
      </c>
      <c r="D40" s="41">
        <v>15100</v>
      </c>
      <c r="E40" s="28">
        <f t="shared" si="3"/>
        <v>15100</v>
      </c>
      <c r="F40" s="30">
        <f t="shared" si="4"/>
        <v>181.2</v>
      </c>
      <c r="G40" s="71">
        <v>91.6</v>
      </c>
      <c r="H40" s="41">
        <v>107</v>
      </c>
      <c r="I40" s="41">
        <v>7.4210000000000003</v>
      </c>
      <c r="J40" s="42">
        <f t="shared" si="5"/>
        <v>2075.1920226384591</v>
      </c>
      <c r="K40" s="43">
        <f t="shared" si="6"/>
        <v>24.90230427166151</v>
      </c>
      <c r="L40" s="44"/>
      <c r="M40" s="45">
        <v>3.41</v>
      </c>
      <c r="N40" s="52">
        <f t="shared" si="0"/>
        <v>4.0920000000000005E-2</v>
      </c>
      <c r="O40" s="51">
        <f t="shared" si="1"/>
        <v>4.0920000000000005E-2</v>
      </c>
      <c r="P40" s="47"/>
      <c r="Q40" s="49"/>
      <c r="R40" s="50"/>
      <c r="S40" s="48"/>
    </row>
    <row r="41" spans="1:19" x14ac:dyDescent="0.25">
      <c r="A41" s="67">
        <f t="shared" si="2"/>
        <v>42396</v>
      </c>
      <c r="B41" s="88">
        <v>25</v>
      </c>
      <c r="C41" s="40">
        <v>1</v>
      </c>
      <c r="D41" s="41">
        <v>16400</v>
      </c>
      <c r="E41" s="28">
        <f t="shared" si="3"/>
        <v>16400</v>
      </c>
      <c r="F41" s="30">
        <f t="shared" si="4"/>
        <v>410</v>
      </c>
      <c r="G41" s="71">
        <v>89.8</v>
      </c>
      <c r="H41" s="41">
        <v>107.9</v>
      </c>
      <c r="I41" s="41">
        <v>7.1459000000000001</v>
      </c>
      <c r="J41" s="42">
        <f t="shared" si="5"/>
        <v>2532.9209756643681</v>
      </c>
      <c r="K41" s="43">
        <f t="shared" si="6"/>
        <v>63.323024391609202</v>
      </c>
      <c r="L41" s="44"/>
      <c r="M41" s="45">
        <v>0.87</v>
      </c>
      <c r="N41" s="52">
        <f t="shared" si="0"/>
        <v>2.1749999999999999E-2</v>
      </c>
      <c r="O41" s="51">
        <f t="shared" si="1"/>
        <v>2.1749999999999999E-2</v>
      </c>
      <c r="P41" s="47"/>
      <c r="Q41" s="49"/>
      <c r="R41" s="50"/>
      <c r="S41" s="48"/>
    </row>
    <row r="42" spans="1:19" x14ac:dyDescent="0.25">
      <c r="A42" s="67">
        <f t="shared" si="2"/>
        <v>42397</v>
      </c>
      <c r="B42" s="88"/>
      <c r="C42" s="40">
        <v>1</v>
      </c>
      <c r="D42" s="41"/>
      <c r="E42" s="28" t="str">
        <f t="shared" si="3"/>
        <v/>
      </c>
      <c r="F42" s="30" t="str">
        <f t="shared" si="4"/>
        <v xml:space="preserve"> </v>
      </c>
      <c r="G42" s="71"/>
      <c r="H42" s="41"/>
      <c r="I42" s="41"/>
      <c r="J42" s="42" t="str">
        <f t="shared" si="5"/>
        <v/>
      </c>
      <c r="K42" s="43" t="str">
        <f t="shared" si="6"/>
        <v xml:space="preserve"> </v>
      </c>
      <c r="L42" s="44"/>
      <c r="M42" s="45"/>
      <c r="N42" s="52" t="str">
        <f t="shared" si="0"/>
        <v xml:space="preserve"> </v>
      </c>
      <c r="O42" s="51" t="str">
        <f t="shared" si="1"/>
        <v xml:space="preserve"> </v>
      </c>
      <c r="P42" s="47"/>
      <c r="Q42" s="49"/>
      <c r="R42" s="50"/>
      <c r="S42" s="48"/>
    </row>
    <row r="43" spans="1:19" x14ac:dyDescent="0.25">
      <c r="A43" s="67">
        <f t="shared" si="2"/>
        <v>42398</v>
      </c>
      <c r="B43" s="88">
        <v>47</v>
      </c>
      <c r="C43" s="40">
        <v>1</v>
      </c>
      <c r="D43" s="41">
        <v>16200</v>
      </c>
      <c r="E43" s="28">
        <f t="shared" si="3"/>
        <v>16200</v>
      </c>
      <c r="F43" s="30">
        <f t="shared" si="4"/>
        <v>761.4</v>
      </c>
      <c r="G43" s="71">
        <v>92.4</v>
      </c>
      <c r="H43" s="41">
        <v>107.4</v>
      </c>
      <c r="I43" s="41">
        <v>5.9877000000000002</v>
      </c>
      <c r="J43" s="42">
        <f t="shared" si="5"/>
        <v>2505.1355278320557</v>
      </c>
      <c r="K43" s="43">
        <f t="shared" si="6"/>
        <v>117.74136980810661</v>
      </c>
      <c r="L43" s="44"/>
      <c r="M43" s="45">
        <v>17.399999999999999</v>
      </c>
      <c r="N43" s="52">
        <f t="shared" si="0"/>
        <v>0.81779999999999997</v>
      </c>
      <c r="O43" s="51">
        <f t="shared" si="1"/>
        <v>0.81779999999999997</v>
      </c>
      <c r="P43" s="47"/>
      <c r="Q43" s="49"/>
      <c r="R43" s="50"/>
      <c r="S43" s="48"/>
    </row>
    <row r="44" spans="1:19" x14ac:dyDescent="0.25">
      <c r="A44" s="67">
        <f t="shared" si="2"/>
        <v>42399</v>
      </c>
      <c r="B44" s="88"/>
      <c r="C44" s="40">
        <v>1</v>
      </c>
      <c r="D44" s="41"/>
      <c r="E44" s="28" t="str">
        <f t="shared" si="3"/>
        <v/>
      </c>
      <c r="F44" s="30" t="str">
        <f t="shared" si="4"/>
        <v xml:space="preserve"> </v>
      </c>
      <c r="G44" s="71"/>
      <c r="H44" s="41"/>
      <c r="I44" s="41"/>
      <c r="J44" s="42" t="str">
        <f t="shared" si="5"/>
        <v/>
      </c>
      <c r="K44" s="43" t="str">
        <f t="shared" si="6"/>
        <v xml:space="preserve"> </v>
      </c>
      <c r="L44" s="44"/>
      <c r="M44" s="45"/>
      <c r="N44" s="52" t="str">
        <f t="shared" si="0"/>
        <v xml:space="preserve"> </v>
      </c>
      <c r="O44" s="51" t="str">
        <f t="shared" si="1"/>
        <v xml:space="preserve"> </v>
      </c>
      <c r="P44" s="47"/>
      <c r="Q44" s="49"/>
      <c r="R44" s="50"/>
      <c r="S44" s="48"/>
    </row>
    <row r="45" spans="1:19" x14ac:dyDescent="0.25">
      <c r="A45" s="67">
        <f t="shared" si="2"/>
        <v>42400</v>
      </c>
      <c r="B45" s="88"/>
      <c r="C45" s="40">
        <v>1</v>
      </c>
      <c r="D45" s="41"/>
      <c r="E45" s="28" t="str">
        <f t="shared" si="3"/>
        <v/>
      </c>
      <c r="F45" s="30" t="str">
        <f t="shared" si="4"/>
        <v xml:space="preserve"> </v>
      </c>
      <c r="G45" s="71"/>
      <c r="H45" s="41"/>
      <c r="I45" s="41"/>
      <c r="J45" s="42" t="str">
        <f t="shared" si="5"/>
        <v/>
      </c>
      <c r="K45" s="43" t="str">
        <f t="shared" si="6"/>
        <v xml:space="preserve"> </v>
      </c>
      <c r="L45" s="44"/>
      <c r="M45" s="45"/>
      <c r="N45" s="52" t="str">
        <f t="shared" si="0"/>
        <v xml:space="preserve"> </v>
      </c>
      <c r="O45" s="51" t="str">
        <f t="shared" si="1"/>
        <v xml:space="preserve"> </v>
      </c>
      <c r="P45" s="47"/>
      <c r="Q45" s="49"/>
      <c r="R45" s="50"/>
      <c r="S45" s="48"/>
    </row>
    <row r="46" spans="1:19" x14ac:dyDescent="0.25">
      <c r="A46" s="67">
        <f t="shared" si="2"/>
        <v>42401</v>
      </c>
      <c r="B46" s="88">
        <v>28</v>
      </c>
      <c r="C46" s="40">
        <v>1</v>
      </c>
      <c r="D46" s="41">
        <v>17700</v>
      </c>
      <c r="E46" s="28">
        <f t="shared" si="3"/>
        <v>17700</v>
      </c>
      <c r="F46" s="30">
        <f t="shared" si="4"/>
        <v>495.6</v>
      </c>
      <c r="G46" s="71">
        <v>91</v>
      </c>
      <c r="H46" s="41">
        <v>98.8</v>
      </c>
      <c r="I46" s="41">
        <v>5.0198999999999998</v>
      </c>
      <c r="J46" s="42">
        <f t="shared" si="5"/>
        <v>1553.8158130640047</v>
      </c>
      <c r="K46" s="43">
        <f t="shared" si="6"/>
        <v>43.506842765792136</v>
      </c>
      <c r="L46" s="44"/>
      <c r="M46" s="45">
        <v>44.1</v>
      </c>
      <c r="N46" s="52">
        <f t="shared" si="0"/>
        <v>1.2347999999999999</v>
      </c>
      <c r="O46" s="51">
        <f t="shared" si="1"/>
        <v>1.2347999999999999</v>
      </c>
      <c r="P46" s="47"/>
      <c r="Q46" s="49"/>
      <c r="R46" s="50"/>
      <c r="S46" s="48"/>
    </row>
    <row r="47" spans="1:19" x14ac:dyDescent="0.25">
      <c r="A47" s="67">
        <f t="shared" si="2"/>
        <v>42402</v>
      </c>
      <c r="B47" s="88">
        <v>22</v>
      </c>
      <c r="C47" s="40">
        <v>1</v>
      </c>
      <c r="D47" s="41">
        <v>16500</v>
      </c>
      <c r="E47" s="28">
        <f t="shared" si="3"/>
        <v>16500</v>
      </c>
      <c r="F47" s="30">
        <f t="shared" si="4"/>
        <v>363</v>
      </c>
      <c r="G47" s="71">
        <v>89.6</v>
      </c>
      <c r="H47" s="41">
        <v>100.5</v>
      </c>
      <c r="I47" s="41">
        <v>5.4734999999999996</v>
      </c>
      <c r="J47" s="42">
        <f t="shared" si="5"/>
        <v>1991.4131725586931</v>
      </c>
      <c r="K47" s="43">
        <f t="shared" si="6"/>
        <v>43.811089796291249</v>
      </c>
      <c r="L47" s="44"/>
      <c r="M47" s="45">
        <v>8.59</v>
      </c>
      <c r="N47" s="52">
        <f t="shared" ref="N47:N78" si="7">IF(M47=""," ",IF(B47=""," ",M47*B47/1000))</f>
        <v>0.18897999999999998</v>
      </c>
      <c r="O47" s="51">
        <f t="shared" ref="O47:O78" si="8">IF(M47=""," ",IF(COUNT(B47)=""," ",(AVERAGE(B47)*M47/1000)))</f>
        <v>0.18897999999999998</v>
      </c>
      <c r="P47" s="47"/>
      <c r="Q47" s="49"/>
      <c r="R47" s="50"/>
      <c r="S47" s="48"/>
    </row>
    <row r="48" spans="1:19" x14ac:dyDescent="0.25">
      <c r="A48" s="67">
        <f t="shared" si="2"/>
        <v>42403</v>
      </c>
      <c r="B48" s="88">
        <v>28</v>
      </c>
      <c r="C48" s="40">
        <v>1</v>
      </c>
      <c r="D48" s="41">
        <v>17500</v>
      </c>
      <c r="E48" s="28">
        <f t="shared" si="3"/>
        <v>17500</v>
      </c>
      <c r="F48" s="30">
        <f t="shared" si="4"/>
        <v>490</v>
      </c>
      <c r="G48" s="71">
        <v>92</v>
      </c>
      <c r="H48" s="41">
        <v>101.8</v>
      </c>
      <c r="I48" s="41">
        <v>4.9307999999999996</v>
      </c>
      <c r="J48" s="42">
        <f t="shared" si="5"/>
        <v>1987.507098239636</v>
      </c>
      <c r="K48" s="43">
        <f t="shared" si="6"/>
        <v>55.650198750709812</v>
      </c>
      <c r="L48" s="44"/>
      <c r="M48" s="45">
        <v>4.08</v>
      </c>
      <c r="N48" s="52">
        <f t="shared" si="7"/>
        <v>0.11424000000000001</v>
      </c>
      <c r="O48" s="51">
        <f t="shared" si="8"/>
        <v>0.11424000000000001</v>
      </c>
      <c r="P48" s="47"/>
      <c r="Q48" s="49"/>
      <c r="R48" s="50"/>
      <c r="S48" s="48"/>
    </row>
    <row r="49" spans="1:19" x14ac:dyDescent="0.25">
      <c r="A49" s="67">
        <f t="shared" si="2"/>
        <v>42404</v>
      </c>
      <c r="B49" s="88">
        <v>30</v>
      </c>
      <c r="C49" s="40">
        <v>1</v>
      </c>
      <c r="D49" s="41">
        <v>15300</v>
      </c>
      <c r="E49" s="28">
        <f t="shared" si="3"/>
        <v>15300</v>
      </c>
      <c r="F49" s="30">
        <f t="shared" si="4"/>
        <v>459</v>
      </c>
      <c r="G49" s="71">
        <v>90.4</v>
      </c>
      <c r="H49" s="41">
        <v>97.1</v>
      </c>
      <c r="I49" s="41">
        <v>4.9591000000000003</v>
      </c>
      <c r="J49" s="42">
        <f t="shared" si="5"/>
        <v>1351.0516021052185</v>
      </c>
      <c r="K49" s="43">
        <f t="shared" si="6"/>
        <v>40.531548063156556</v>
      </c>
      <c r="L49" s="44"/>
      <c r="M49" s="45">
        <v>7.6</v>
      </c>
      <c r="N49" s="52">
        <f t="shared" si="7"/>
        <v>0.22800000000000001</v>
      </c>
      <c r="O49" s="51">
        <f t="shared" si="8"/>
        <v>0.22800000000000001</v>
      </c>
      <c r="P49" s="47"/>
      <c r="Q49" s="49"/>
      <c r="R49" s="50"/>
      <c r="S49" s="48"/>
    </row>
    <row r="50" spans="1:19" x14ac:dyDescent="0.25">
      <c r="A50" s="67">
        <f t="shared" si="2"/>
        <v>42405</v>
      </c>
      <c r="B50" s="88">
        <v>41</v>
      </c>
      <c r="C50" s="40">
        <v>1</v>
      </c>
      <c r="D50" s="41">
        <v>18000</v>
      </c>
      <c r="E50" s="28">
        <f t="shared" si="3"/>
        <v>18000</v>
      </c>
      <c r="F50" s="30">
        <f t="shared" si="4"/>
        <v>738</v>
      </c>
      <c r="G50" s="71">
        <v>91.3</v>
      </c>
      <c r="H50" s="41">
        <v>100.1</v>
      </c>
      <c r="I50" s="41">
        <v>4.7896000000000001</v>
      </c>
      <c r="J50" s="42">
        <f t="shared" si="5"/>
        <v>1837.3141807249033</v>
      </c>
      <c r="K50" s="43">
        <f t="shared" si="6"/>
        <v>75.32988140972104</v>
      </c>
      <c r="L50" s="44"/>
      <c r="M50" s="45">
        <v>4.97</v>
      </c>
      <c r="N50" s="52">
        <f t="shared" si="7"/>
        <v>0.20376999999999998</v>
      </c>
      <c r="O50" s="51">
        <f t="shared" si="8"/>
        <v>0.20376999999999998</v>
      </c>
      <c r="P50" s="47"/>
      <c r="Q50" s="49"/>
      <c r="R50" s="50"/>
      <c r="S50" s="48"/>
    </row>
    <row r="51" spans="1:19" x14ac:dyDescent="0.25">
      <c r="A51" s="67">
        <f t="shared" si="2"/>
        <v>42406</v>
      </c>
      <c r="B51" s="88"/>
      <c r="C51" s="40">
        <v>1</v>
      </c>
      <c r="D51" s="41"/>
      <c r="E51" s="28" t="str">
        <f t="shared" si="3"/>
        <v/>
      </c>
      <c r="F51" s="30" t="str">
        <f t="shared" si="4"/>
        <v xml:space="preserve"> </v>
      </c>
      <c r="G51" s="71"/>
      <c r="H51" s="41"/>
      <c r="I51" s="41"/>
      <c r="J51" s="42" t="str">
        <f t="shared" si="5"/>
        <v/>
      </c>
      <c r="K51" s="43" t="str">
        <f t="shared" si="6"/>
        <v xml:space="preserve"> </v>
      </c>
      <c r="L51" s="44"/>
      <c r="M51" s="45"/>
      <c r="N51" s="52" t="str">
        <f t="shared" si="7"/>
        <v xml:space="preserve"> </v>
      </c>
      <c r="O51" s="51" t="str">
        <f t="shared" si="8"/>
        <v xml:space="preserve"> </v>
      </c>
      <c r="P51" s="47"/>
      <c r="Q51" s="49"/>
      <c r="R51" s="50"/>
      <c r="S51" s="48"/>
    </row>
    <row r="52" spans="1:19" x14ac:dyDescent="0.25">
      <c r="A52" s="67">
        <f t="shared" si="2"/>
        <v>42407</v>
      </c>
      <c r="B52" s="88"/>
      <c r="C52" s="40">
        <v>1</v>
      </c>
      <c r="D52" s="41"/>
      <c r="E52" s="28" t="str">
        <f t="shared" si="3"/>
        <v/>
      </c>
      <c r="F52" s="30" t="str">
        <f t="shared" si="4"/>
        <v xml:space="preserve"> </v>
      </c>
      <c r="G52" s="71"/>
      <c r="H52" s="41"/>
      <c r="I52" s="41"/>
      <c r="J52" s="42" t="str">
        <f t="shared" si="5"/>
        <v/>
      </c>
      <c r="K52" s="43" t="str">
        <f t="shared" si="6"/>
        <v xml:space="preserve"> </v>
      </c>
      <c r="L52" s="44"/>
      <c r="M52" s="45"/>
      <c r="N52" s="52" t="str">
        <f t="shared" si="7"/>
        <v xml:space="preserve"> </v>
      </c>
      <c r="O52" s="51" t="str">
        <f t="shared" si="8"/>
        <v xml:space="preserve"> </v>
      </c>
      <c r="P52" s="47"/>
      <c r="Q52" s="49"/>
      <c r="R52" s="50"/>
      <c r="S52" s="48"/>
    </row>
    <row r="53" spans="1:19" x14ac:dyDescent="0.25">
      <c r="A53" s="67">
        <f t="shared" si="2"/>
        <v>42408</v>
      </c>
      <c r="B53" s="88">
        <v>16</v>
      </c>
      <c r="C53" s="40">
        <v>1</v>
      </c>
      <c r="D53" s="41">
        <v>16700</v>
      </c>
      <c r="E53" s="28">
        <f t="shared" si="3"/>
        <v>16700</v>
      </c>
      <c r="F53" s="30">
        <f t="shared" si="4"/>
        <v>267.2</v>
      </c>
      <c r="G53" s="71">
        <v>89.8</v>
      </c>
      <c r="H53" s="41">
        <v>100.7</v>
      </c>
      <c r="I53" s="41">
        <v>3.923</v>
      </c>
      <c r="J53" s="42">
        <f t="shared" si="5"/>
        <v>2778.485852663779</v>
      </c>
      <c r="K53" s="43">
        <f t="shared" si="6"/>
        <v>44.455773642620464</v>
      </c>
      <c r="L53" s="44"/>
      <c r="M53" s="45">
        <v>8.5399999999999991</v>
      </c>
      <c r="N53" s="52">
        <f t="shared" si="7"/>
        <v>0.13663999999999998</v>
      </c>
      <c r="O53" s="51">
        <f t="shared" si="8"/>
        <v>0.13663999999999998</v>
      </c>
      <c r="P53" s="47"/>
      <c r="Q53" s="49"/>
      <c r="R53" s="50"/>
      <c r="S53" s="48"/>
    </row>
    <row r="54" spans="1:19" x14ac:dyDescent="0.25">
      <c r="A54" s="67">
        <f t="shared" si="2"/>
        <v>42409</v>
      </c>
      <c r="B54" s="88">
        <v>19</v>
      </c>
      <c r="C54" s="40">
        <v>1</v>
      </c>
      <c r="D54" s="41">
        <v>14500</v>
      </c>
      <c r="E54" s="28">
        <f t="shared" si="3"/>
        <v>14500</v>
      </c>
      <c r="F54" s="30">
        <f t="shared" si="4"/>
        <v>275.5</v>
      </c>
      <c r="G54" s="71">
        <v>90.4</v>
      </c>
      <c r="H54" s="41">
        <v>100.9</v>
      </c>
      <c r="I54" s="41">
        <v>3.5600999999999998</v>
      </c>
      <c r="J54" s="42">
        <f t="shared" si="5"/>
        <v>2949.3553551866521</v>
      </c>
      <c r="K54" s="43">
        <f t="shared" si="6"/>
        <v>56.037751748546391</v>
      </c>
      <c r="L54" s="44"/>
      <c r="M54" s="45">
        <v>4.6900000000000004</v>
      </c>
      <c r="N54" s="52">
        <f t="shared" si="7"/>
        <v>8.9110000000000009E-2</v>
      </c>
      <c r="O54" s="51">
        <f t="shared" si="8"/>
        <v>8.9110000000000009E-2</v>
      </c>
      <c r="P54" s="47"/>
      <c r="Q54" s="49"/>
      <c r="R54" s="50"/>
      <c r="S54" s="48"/>
    </row>
    <row r="55" spans="1:19" x14ac:dyDescent="0.25">
      <c r="A55" s="67">
        <f t="shared" si="2"/>
        <v>42410</v>
      </c>
      <c r="B55" s="88">
        <v>47</v>
      </c>
      <c r="C55" s="40">
        <v>1</v>
      </c>
      <c r="D55" s="41">
        <v>15300</v>
      </c>
      <c r="E55" s="28">
        <f t="shared" si="3"/>
        <v>15300</v>
      </c>
      <c r="F55" s="30">
        <f t="shared" si="4"/>
        <v>719.1</v>
      </c>
      <c r="G55" s="71">
        <v>90.4</v>
      </c>
      <c r="H55" s="41">
        <v>99.7</v>
      </c>
      <c r="I55" s="41">
        <v>4.4025999999999996</v>
      </c>
      <c r="J55" s="42">
        <f t="shared" si="5"/>
        <v>2112.388134284286</v>
      </c>
      <c r="K55" s="43">
        <f t="shared" si="6"/>
        <v>99.282242311361443</v>
      </c>
      <c r="L55" s="44"/>
      <c r="M55" s="45">
        <v>6.32</v>
      </c>
      <c r="N55" s="52">
        <f t="shared" si="7"/>
        <v>0.29704000000000003</v>
      </c>
      <c r="O55" s="51">
        <f t="shared" si="8"/>
        <v>0.29704000000000003</v>
      </c>
      <c r="P55" s="47"/>
      <c r="Q55" s="49"/>
      <c r="R55" s="50"/>
      <c r="S55" s="48"/>
    </row>
    <row r="56" spans="1:19" x14ac:dyDescent="0.25">
      <c r="A56" s="67">
        <f t="shared" si="2"/>
        <v>42411</v>
      </c>
      <c r="B56" s="88"/>
      <c r="C56" s="40">
        <v>1</v>
      </c>
      <c r="D56" s="41"/>
      <c r="E56" s="28" t="str">
        <f t="shared" si="3"/>
        <v/>
      </c>
      <c r="F56" s="30" t="str">
        <f t="shared" si="4"/>
        <v xml:space="preserve"> </v>
      </c>
      <c r="G56" s="71"/>
      <c r="H56" s="41"/>
      <c r="I56" s="41"/>
      <c r="J56" s="42" t="str">
        <f t="shared" si="5"/>
        <v/>
      </c>
      <c r="K56" s="43" t="str">
        <f t="shared" si="6"/>
        <v xml:space="preserve"> </v>
      </c>
      <c r="L56" s="44"/>
      <c r="M56" s="45"/>
      <c r="N56" s="52" t="str">
        <f t="shared" si="7"/>
        <v xml:space="preserve"> </v>
      </c>
      <c r="O56" s="51" t="str">
        <f t="shared" si="8"/>
        <v xml:space="preserve"> </v>
      </c>
      <c r="P56" s="47"/>
      <c r="Q56" s="49"/>
      <c r="R56" s="50"/>
      <c r="S56" s="48"/>
    </row>
    <row r="57" spans="1:19" x14ac:dyDescent="0.25">
      <c r="A57" s="67">
        <f t="shared" si="2"/>
        <v>42412</v>
      </c>
      <c r="B57" s="88">
        <v>32</v>
      </c>
      <c r="C57" s="40">
        <v>1</v>
      </c>
      <c r="D57" s="41">
        <v>19000</v>
      </c>
      <c r="E57" s="28">
        <f t="shared" si="3"/>
        <v>19000</v>
      </c>
      <c r="F57" s="30">
        <f t="shared" si="4"/>
        <v>608</v>
      </c>
      <c r="G57" s="71">
        <v>91.9</v>
      </c>
      <c r="H57" s="41">
        <v>106.8</v>
      </c>
      <c r="I57" s="41">
        <v>4.8643999999999998</v>
      </c>
      <c r="J57" s="42">
        <f t="shared" si="5"/>
        <v>3063.0704711783551</v>
      </c>
      <c r="K57" s="43">
        <f t="shared" si="6"/>
        <v>98.018255077707366</v>
      </c>
      <c r="L57" s="44"/>
      <c r="M57" s="45">
        <v>6.09</v>
      </c>
      <c r="N57" s="52">
        <f t="shared" si="7"/>
        <v>0.19488</v>
      </c>
      <c r="O57" s="51">
        <f t="shared" si="8"/>
        <v>0.19488</v>
      </c>
      <c r="P57" s="47"/>
      <c r="Q57" s="49"/>
      <c r="R57" s="50"/>
      <c r="S57" s="48"/>
    </row>
    <row r="58" spans="1:19" x14ac:dyDescent="0.25">
      <c r="A58" s="67">
        <f t="shared" si="2"/>
        <v>42413</v>
      </c>
      <c r="B58" s="88"/>
      <c r="C58" s="40">
        <v>1</v>
      </c>
      <c r="D58" s="41"/>
      <c r="E58" s="28" t="str">
        <f t="shared" si="3"/>
        <v/>
      </c>
      <c r="F58" s="30" t="str">
        <f t="shared" si="4"/>
        <v xml:space="preserve"> </v>
      </c>
      <c r="G58" s="71"/>
      <c r="H58" s="41"/>
      <c r="I58" s="41"/>
      <c r="J58" s="42" t="str">
        <f t="shared" si="5"/>
        <v/>
      </c>
      <c r="K58" s="43" t="str">
        <f t="shared" si="6"/>
        <v xml:space="preserve"> </v>
      </c>
      <c r="L58" s="44"/>
      <c r="M58" s="45"/>
      <c r="N58" s="52" t="str">
        <f t="shared" si="7"/>
        <v xml:space="preserve"> </v>
      </c>
      <c r="O58" s="51" t="str">
        <f t="shared" si="8"/>
        <v xml:space="preserve"> </v>
      </c>
      <c r="P58" s="47"/>
      <c r="Q58" s="49"/>
      <c r="R58" s="50"/>
      <c r="S58" s="48"/>
    </row>
    <row r="59" spans="1:19" x14ac:dyDescent="0.25">
      <c r="A59" s="67">
        <f t="shared" si="2"/>
        <v>42414</v>
      </c>
      <c r="B59" s="88"/>
      <c r="C59" s="40">
        <v>1</v>
      </c>
      <c r="D59" s="41"/>
      <c r="E59" s="28" t="str">
        <f t="shared" si="3"/>
        <v/>
      </c>
      <c r="F59" s="30" t="str">
        <f t="shared" si="4"/>
        <v xml:space="preserve"> </v>
      </c>
      <c r="G59" s="71"/>
      <c r="H59" s="41"/>
      <c r="I59" s="41"/>
      <c r="J59" s="42" t="str">
        <f t="shared" si="5"/>
        <v/>
      </c>
      <c r="K59" s="43" t="str">
        <f t="shared" si="6"/>
        <v xml:space="preserve"> </v>
      </c>
      <c r="L59" s="44"/>
      <c r="M59" s="45"/>
      <c r="N59" s="52" t="str">
        <f t="shared" si="7"/>
        <v xml:space="preserve"> </v>
      </c>
      <c r="O59" s="51" t="str">
        <f t="shared" si="8"/>
        <v xml:space="preserve"> </v>
      </c>
      <c r="P59" s="47"/>
      <c r="Q59" s="49"/>
      <c r="R59" s="50"/>
      <c r="S59" s="48"/>
    </row>
    <row r="60" spans="1:19" x14ac:dyDescent="0.25">
      <c r="A60" s="67">
        <f t="shared" si="2"/>
        <v>42415</v>
      </c>
      <c r="B60" s="88">
        <v>22</v>
      </c>
      <c r="C60" s="40">
        <v>1</v>
      </c>
      <c r="D60" s="41">
        <v>17400</v>
      </c>
      <c r="E60" s="28">
        <f t="shared" si="3"/>
        <v>17400</v>
      </c>
      <c r="F60" s="30">
        <f t="shared" si="4"/>
        <v>382.8</v>
      </c>
      <c r="G60" s="71">
        <v>93</v>
      </c>
      <c r="H60" s="41">
        <v>102.3</v>
      </c>
      <c r="I60" s="41">
        <v>3.9786999999999999</v>
      </c>
      <c r="J60" s="42">
        <f t="shared" si="5"/>
        <v>2337.4469047678881</v>
      </c>
      <c r="K60" s="43">
        <f t="shared" si="6"/>
        <v>51.42383190489354</v>
      </c>
      <c r="L60" s="44"/>
      <c r="M60" s="45">
        <v>10</v>
      </c>
      <c r="N60" s="52">
        <f>IF(M60=""," ",IF(B60=""," ",M60*B60/1000))</f>
        <v>0.22</v>
      </c>
      <c r="O60" s="51">
        <f t="shared" si="8"/>
        <v>0.22</v>
      </c>
      <c r="P60" s="47"/>
      <c r="Q60" s="49"/>
      <c r="R60" s="50"/>
      <c r="S60" s="48"/>
    </row>
    <row r="61" spans="1:19" x14ac:dyDescent="0.25">
      <c r="A61" s="67">
        <f t="shared" si="2"/>
        <v>42416</v>
      </c>
      <c r="B61" s="88">
        <v>16</v>
      </c>
      <c r="C61" s="40">
        <v>1</v>
      </c>
      <c r="D61" s="41">
        <v>16900</v>
      </c>
      <c r="E61" s="28">
        <f t="shared" si="3"/>
        <v>16900</v>
      </c>
      <c r="F61" s="30">
        <f t="shared" si="4"/>
        <v>270.39999999999998</v>
      </c>
      <c r="G61" s="71">
        <v>92.7</v>
      </c>
      <c r="H61" s="41">
        <v>97.8</v>
      </c>
      <c r="I61" s="41">
        <v>1.9950000000000001</v>
      </c>
      <c r="J61" s="42">
        <f t="shared" si="5"/>
        <v>2556.3909774436061</v>
      </c>
      <c r="K61" s="43">
        <f t="shared" si="6"/>
        <v>40.902255639097696</v>
      </c>
      <c r="L61" s="44"/>
      <c r="M61" s="45">
        <v>6.15</v>
      </c>
      <c r="N61" s="52">
        <f t="shared" si="7"/>
        <v>9.8400000000000001E-2</v>
      </c>
      <c r="O61" s="51">
        <f t="shared" si="8"/>
        <v>9.8400000000000001E-2</v>
      </c>
      <c r="P61" s="47"/>
      <c r="Q61" s="49"/>
      <c r="R61" s="50"/>
      <c r="S61" s="48"/>
    </row>
    <row r="62" spans="1:19" x14ac:dyDescent="0.25">
      <c r="A62" s="67">
        <f t="shared" si="2"/>
        <v>42417</v>
      </c>
      <c r="B62" s="88">
        <v>48</v>
      </c>
      <c r="C62" s="40">
        <v>1</v>
      </c>
      <c r="D62" s="41">
        <v>15300</v>
      </c>
      <c r="E62" s="28">
        <f t="shared" si="3"/>
        <v>15300</v>
      </c>
      <c r="F62" s="30">
        <f t="shared" si="4"/>
        <v>734.4</v>
      </c>
      <c r="G62" s="71">
        <v>87.9</v>
      </c>
      <c r="H62" s="41">
        <v>98</v>
      </c>
      <c r="I62" s="41">
        <v>4.9592000000000001</v>
      </c>
      <c r="J62" s="42">
        <f t="shared" si="5"/>
        <v>2036.6188094853997</v>
      </c>
      <c r="K62" s="43">
        <f t="shared" si="6"/>
        <v>97.757702855299186</v>
      </c>
      <c r="L62" s="44"/>
      <c r="M62" s="45">
        <v>5.8</v>
      </c>
      <c r="N62" s="52">
        <f t="shared" si="7"/>
        <v>0.27839999999999998</v>
      </c>
      <c r="O62" s="51">
        <f t="shared" si="8"/>
        <v>0.27839999999999998</v>
      </c>
      <c r="P62" s="47"/>
      <c r="Q62" s="49"/>
      <c r="R62" s="50"/>
      <c r="S62" s="48"/>
    </row>
    <row r="63" spans="1:19" x14ac:dyDescent="0.25">
      <c r="A63" s="67">
        <f t="shared" si="2"/>
        <v>42418</v>
      </c>
      <c r="B63" s="88">
        <v>23</v>
      </c>
      <c r="C63" s="40">
        <v>1</v>
      </c>
      <c r="D63" s="41">
        <v>11700</v>
      </c>
      <c r="E63" s="28">
        <f t="shared" si="3"/>
        <v>11700</v>
      </c>
      <c r="F63" s="30">
        <f t="shared" si="4"/>
        <v>269.10000000000002</v>
      </c>
      <c r="G63" s="71">
        <v>90.4</v>
      </c>
      <c r="H63" s="41">
        <v>96</v>
      </c>
      <c r="I63" s="41">
        <v>4.1155999999999997</v>
      </c>
      <c r="J63" s="42">
        <f t="shared" si="5"/>
        <v>1360.6764505782862</v>
      </c>
      <c r="K63" s="43">
        <f t="shared" si="6"/>
        <v>31.295558363300586</v>
      </c>
      <c r="L63" s="44"/>
      <c r="M63" s="45"/>
      <c r="N63" s="52" t="str">
        <f t="shared" si="7"/>
        <v xml:space="preserve"> </v>
      </c>
      <c r="O63" s="51" t="str">
        <f t="shared" si="8"/>
        <v xml:space="preserve"> </v>
      </c>
      <c r="P63" s="47"/>
      <c r="Q63" s="49"/>
      <c r="R63" s="50"/>
      <c r="S63" s="48"/>
    </row>
    <row r="64" spans="1:19" x14ac:dyDescent="0.25">
      <c r="A64" s="67">
        <f t="shared" si="2"/>
        <v>42419</v>
      </c>
      <c r="B64" s="88">
        <v>40</v>
      </c>
      <c r="C64" s="40">
        <v>1</v>
      </c>
      <c r="D64" s="41">
        <v>12300</v>
      </c>
      <c r="E64" s="28">
        <f t="shared" si="3"/>
        <v>12300</v>
      </c>
      <c r="F64" s="30">
        <f t="shared" si="4"/>
        <v>492</v>
      </c>
      <c r="G64" s="71">
        <v>89.2</v>
      </c>
      <c r="H64" s="41">
        <v>93.7</v>
      </c>
      <c r="I64" s="41">
        <v>2.2219000000000002</v>
      </c>
      <c r="J64" s="42">
        <f t="shared" si="5"/>
        <v>2025.2936675817991</v>
      </c>
      <c r="K64" s="43">
        <f t="shared" si="6"/>
        <v>81.011746703271953</v>
      </c>
      <c r="L64" s="44"/>
      <c r="M64" s="45">
        <v>6.58</v>
      </c>
      <c r="N64" s="52">
        <f t="shared" si="7"/>
        <v>0.26319999999999999</v>
      </c>
      <c r="O64" s="51">
        <f t="shared" si="8"/>
        <v>0.26319999999999999</v>
      </c>
      <c r="P64" s="47"/>
      <c r="Q64" s="49"/>
      <c r="R64" s="50"/>
      <c r="S64" s="48"/>
    </row>
    <row r="65" spans="1:19" x14ac:dyDescent="0.25">
      <c r="A65" s="67">
        <f t="shared" si="2"/>
        <v>42420</v>
      </c>
      <c r="B65" s="88"/>
      <c r="C65" s="40">
        <v>1</v>
      </c>
      <c r="D65" s="41"/>
      <c r="E65" s="28" t="str">
        <f t="shared" si="3"/>
        <v/>
      </c>
      <c r="F65" s="30" t="str">
        <f t="shared" si="4"/>
        <v xml:space="preserve"> </v>
      </c>
      <c r="G65" s="71"/>
      <c r="H65" s="41"/>
      <c r="I65" s="41"/>
      <c r="J65" s="42" t="str">
        <f t="shared" si="5"/>
        <v/>
      </c>
      <c r="K65" s="43" t="str">
        <f t="shared" si="6"/>
        <v xml:space="preserve"> </v>
      </c>
      <c r="L65" s="44"/>
      <c r="M65" s="45"/>
      <c r="N65" s="52" t="str">
        <f t="shared" si="7"/>
        <v xml:space="preserve"> </v>
      </c>
      <c r="O65" s="51" t="str">
        <f t="shared" si="8"/>
        <v xml:space="preserve"> </v>
      </c>
      <c r="P65" s="47"/>
      <c r="Q65" s="49"/>
      <c r="R65" s="50"/>
      <c r="S65" s="48"/>
    </row>
    <row r="66" spans="1:19" x14ac:dyDescent="0.25">
      <c r="A66" s="67">
        <f t="shared" si="2"/>
        <v>42421</v>
      </c>
      <c r="B66" s="88"/>
      <c r="C66" s="40">
        <v>1</v>
      </c>
      <c r="D66" s="41"/>
      <c r="E66" s="28" t="str">
        <f t="shared" si="3"/>
        <v/>
      </c>
      <c r="F66" s="30" t="str">
        <f t="shared" si="4"/>
        <v xml:space="preserve"> </v>
      </c>
      <c r="G66" s="71"/>
      <c r="H66" s="41"/>
      <c r="I66" s="41"/>
      <c r="J66" s="42" t="str">
        <f t="shared" si="5"/>
        <v/>
      </c>
      <c r="K66" s="43" t="str">
        <f t="shared" si="6"/>
        <v xml:space="preserve"> </v>
      </c>
      <c r="L66" s="44"/>
      <c r="M66" s="45"/>
      <c r="N66" s="52" t="str">
        <f t="shared" si="7"/>
        <v xml:space="preserve"> </v>
      </c>
      <c r="O66" s="51" t="str">
        <f t="shared" si="8"/>
        <v xml:space="preserve"> </v>
      </c>
      <c r="P66" s="47"/>
      <c r="Q66" s="49"/>
      <c r="R66" s="50"/>
      <c r="S66" s="48"/>
    </row>
    <row r="67" spans="1:19" x14ac:dyDescent="0.25">
      <c r="A67" s="67">
        <f t="shared" si="2"/>
        <v>42422</v>
      </c>
      <c r="B67" s="88">
        <v>32</v>
      </c>
      <c r="C67" s="40">
        <v>1</v>
      </c>
      <c r="D67" s="41">
        <v>12200</v>
      </c>
      <c r="E67" s="28">
        <f t="shared" si="3"/>
        <v>12200</v>
      </c>
      <c r="F67" s="30">
        <f t="shared" si="4"/>
        <v>390.4</v>
      </c>
      <c r="G67" s="71">
        <v>88.1</v>
      </c>
      <c r="H67" s="41">
        <v>93.4</v>
      </c>
      <c r="I67" s="41">
        <v>4.3517000000000001</v>
      </c>
      <c r="J67" s="42">
        <f t="shared" si="5"/>
        <v>1217.9148378794519</v>
      </c>
      <c r="K67" s="43">
        <f t="shared" si="6"/>
        <v>38.973274812142456</v>
      </c>
      <c r="L67" s="44"/>
      <c r="M67" s="45">
        <v>7.44</v>
      </c>
      <c r="N67" s="52">
        <f t="shared" si="7"/>
        <v>0.23808000000000001</v>
      </c>
      <c r="O67" s="51">
        <f t="shared" si="8"/>
        <v>0.23808000000000001</v>
      </c>
      <c r="P67" s="47"/>
      <c r="Q67" s="49"/>
      <c r="R67" s="50"/>
      <c r="S67" s="48"/>
    </row>
    <row r="68" spans="1:19" x14ac:dyDescent="0.25">
      <c r="A68" s="67">
        <f t="shared" si="2"/>
        <v>42423</v>
      </c>
      <c r="B68" s="88">
        <v>31</v>
      </c>
      <c r="C68" s="40">
        <v>1</v>
      </c>
      <c r="D68" s="41">
        <v>11800</v>
      </c>
      <c r="E68" s="28">
        <f t="shared" si="3"/>
        <v>11800</v>
      </c>
      <c r="F68" s="30">
        <f t="shared" si="4"/>
        <v>365.8</v>
      </c>
      <c r="G68" s="71">
        <v>90.1</v>
      </c>
      <c r="H68" s="41">
        <v>99.4</v>
      </c>
      <c r="I68" s="41">
        <v>5.0144000000000002</v>
      </c>
      <c r="J68" s="42">
        <f t="shared" si="5"/>
        <v>1854.6585832801552</v>
      </c>
      <c r="K68" s="43">
        <f t="shared" si="6"/>
        <v>57.494416081684811</v>
      </c>
      <c r="L68" s="44"/>
      <c r="M68" s="45">
        <v>3.97</v>
      </c>
      <c r="N68" s="52">
        <f t="shared" si="7"/>
        <v>0.12307000000000001</v>
      </c>
      <c r="O68" s="51">
        <f t="shared" si="8"/>
        <v>0.12307000000000001</v>
      </c>
      <c r="P68" s="47"/>
      <c r="Q68" s="49"/>
      <c r="R68" s="50"/>
      <c r="S68" s="48"/>
    </row>
    <row r="69" spans="1:19" x14ac:dyDescent="0.25">
      <c r="A69" s="67">
        <f t="shared" si="2"/>
        <v>42424</v>
      </c>
      <c r="B69" s="88">
        <v>17</v>
      </c>
      <c r="C69" s="40">
        <v>1</v>
      </c>
      <c r="D69" s="41">
        <v>10600</v>
      </c>
      <c r="E69" s="28">
        <f t="shared" si="3"/>
        <v>10600</v>
      </c>
      <c r="F69" s="30">
        <f t="shared" si="4"/>
        <v>180.2</v>
      </c>
      <c r="G69" s="71">
        <v>89.7</v>
      </c>
      <c r="H69" s="41">
        <v>98.6</v>
      </c>
      <c r="I69" s="41">
        <v>4.8895999999999997</v>
      </c>
      <c r="J69" s="42">
        <f t="shared" si="5"/>
        <v>1820.1897905759145</v>
      </c>
      <c r="K69" s="43">
        <f t="shared" si="6"/>
        <v>30.943226439790546</v>
      </c>
      <c r="L69" s="44"/>
      <c r="M69" s="45">
        <v>1.03</v>
      </c>
      <c r="N69" s="52">
        <f t="shared" si="7"/>
        <v>1.7510000000000001E-2</v>
      </c>
      <c r="O69" s="51">
        <f t="shared" si="8"/>
        <v>1.7510000000000001E-2</v>
      </c>
      <c r="P69" s="47"/>
      <c r="Q69" s="49"/>
      <c r="R69" s="50"/>
      <c r="S69" s="48"/>
    </row>
    <row r="70" spans="1:19" x14ac:dyDescent="0.25">
      <c r="A70" s="67">
        <f t="shared" si="2"/>
        <v>42425</v>
      </c>
      <c r="B70" s="88"/>
      <c r="C70" s="40">
        <v>1</v>
      </c>
      <c r="D70" s="41"/>
      <c r="E70" s="28" t="str">
        <f t="shared" si="3"/>
        <v/>
      </c>
      <c r="F70" s="30" t="str">
        <f t="shared" si="4"/>
        <v xml:space="preserve"> </v>
      </c>
      <c r="G70" s="71"/>
      <c r="H70" s="41"/>
      <c r="I70" s="41"/>
      <c r="J70" s="42" t="str">
        <f t="shared" si="5"/>
        <v/>
      </c>
      <c r="K70" s="43" t="str">
        <f t="shared" si="6"/>
        <v xml:space="preserve"> </v>
      </c>
      <c r="L70" s="44"/>
      <c r="M70" s="45"/>
      <c r="N70" s="52" t="str">
        <f t="shared" si="7"/>
        <v xml:space="preserve"> </v>
      </c>
      <c r="O70" s="51" t="str">
        <f t="shared" si="8"/>
        <v xml:space="preserve"> </v>
      </c>
      <c r="P70" s="47"/>
      <c r="Q70" s="49"/>
      <c r="R70" s="50"/>
      <c r="S70" s="48"/>
    </row>
    <row r="71" spans="1:19" x14ac:dyDescent="0.25">
      <c r="A71" s="67">
        <f t="shared" si="2"/>
        <v>42426</v>
      </c>
      <c r="B71" s="88">
        <v>46</v>
      </c>
      <c r="C71" s="40">
        <v>1</v>
      </c>
      <c r="D71" s="41">
        <v>15100</v>
      </c>
      <c r="E71" s="28">
        <f t="shared" si="3"/>
        <v>15100</v>
      </c>
      <c r="F71" s="30">
        <f t="shared" si="4"/>
        <v>694.6</v>
      </c>
      <c r="G71" s="71">
        <v>89.6</v>
      </c>
      <c r="H71" s="41">
        <v>100.3</v>
      </c>
      <c r="I71" s="41">
        <v>4.8178999999999998</v>
      </c>
      <c r="J71" s="42">
        <f t="shared" si="5"/>
        <v>2220.8846177795313</v>
      </c>
      <c r="K71" s="43">
        <f t="shared" si="6"/>
        <v>102.16069241785843</v>
      </c>
      <c r="L71" s="44"/>
      <c r="M71" s="45">
        <v>3.35</v>
      </c>
      <c r="N71" s="52">
        <f t="shared" si="7"/>
        <v>0.15409999999999999</v>
      </c>
      <c r="O71" s="51">
        <f t="shared" si="8"/>
        <v>0.15409999999999999</v>
      </c>
      <c r="P71" s="47"/>
      <c r="Q71" s="49"/>
      <c r="R71" s="50"/>
      <c r="S71" s="48"/>
    </row>
    <row r="72" spans="1:19" x14ac:dyDescent="0.25">
      <c r="A72" s="67">
        <f t="shared" si="2"/>
        <v>42427</v>
      </c>
      <c r="B72" s="88"/>
      <c r="C72" s="40">
        <v>1</v>
      </c>
      <c r="D72" s="41"/>
      <c r="E72" s="28" t="str">
        <f t="shared" si="3"/>
        <v/>
      </c>
      <c r="F72" s="30" t="str">
        <f t="shared" si="4"/>
        <v xml:space="preserve"> </v>
      </c>
      <c r="G72" s="71"/>
      <c r="H72" s="41"/>
      <c r="I72" s="41"/>
      <c r="J72" s="42" t="str">
        <f t="shared" si="5"/>
        <v/>
      </c>
      <c r="K72" s="43" t="str">
        <f t="shared" si="6"/>
        <v xml:space="preserve"> </v>
      </c>
      <c r="L72" s="44"/>
      <c r="M72" s="45"/>
      <c r="N72" s="52" t="str">
        <f t="shared" si="7"/>
        <v xml:space="preserve"> </v>
      </c>
      <c r="O72" s="51" t="str">
        <f t="shared" si="8"/>
        <v xml:space="preserve"> </v>
      </c>
      <c r="P72" s="47"/>
      <c r="Q72" s="49"/>
      <c r="R72" s="50"/>
      <c r="S72" s="48"/>
    </row>
    <row r="73" spans="1:19" x14ac:dyDescent="0.25">
      <c r="A73" s="67">
        <f t="shared" si="2"/>
        <v>42428</v>
      </c>
      <c r="B73" s="88"/>
      <c r="C73" s="40">
        <v>1</v>
      </c>
      <c r="D73" s="41"/>
      <c r="E73" s="28" t="str">
        <f t="shared" si="3"/>
        <v/>
      </c>
      <c r="F73" s="30" t="str">
        <f t="shared" si="4"/>
        <v xml:space="preserve"> </v>
      </c>
      <c r="G73" s="71"/>
      <c r="H73" s="41"/>
      <c r="I73" s="41"/>
      <c r="J73" s="42" t="str">
        <f t="shared" si="5"/>
        <v/>
      </c>
      <c r="K73" s="43" t="str">
        <f t="shared" si="6"/>
        <v xml:space="preserve"> </v>
      </c>
      <c r="L73" s="44"/>
      <c r="M73" s="45"/>
      <c r="N73" s="52" t="str">
        <f t="shared" si="7"/>
        <v xml:space="preserve"> </v>
      </c>
      <c r="O73" s="51" t="str">
        <f t="shared" si="8"/>
        <v xml:space="preserve"> </v>
      </c>
      <c r="P73" s="47"/>
      <c r="Q73" s="49"/>
      <c r="R73" s="50"/>
      <c r="S73" s="48"/>
    </row>
    <row r="74" spans="1:19" x14ac:dyDescent="0.25">
      <c r="A74" s="67">
        <f t="shared" si="2"/>
        <v>42429</v>
      </c>
      <c r="B74" s="88">
        <v>44</v>
      </c>
      <c r="C74" s="40">
        <v>1</v>
      </c>
      <c r="D74" s="41">
        <v>14300</v>
      </c>
      <c r="E74" s="28">
        <f t="shared" si="3"/>
        <v>14300</v>
      </c>
      <c r="F74" s="30">
        <f t="shared" si="4"/>
        <v>629.20000000000005</v>
      </c>
      <c r="G74" s="71">
        <v>91.1</v>
      </c>
      <c r="H74" s="41">
        <v>100</v>
      </c>
      <c r="I74" s="41">
        <v>4.9097999999999997</v>
      </c>
      <c r="J74" s="42">
        <f t="shared" si="5"/>
        <v>1812.701128355535</v>
      </c>
      <c r="K74" s="43">
        <f t="shared" si="6"/>
        <v>79.758849647643544</v>
      </c>
      <c r="L74" s="44"/>
      <c r="M74" s="45">
        <v>11.8</v>
      </c>
      <c r="N74" s="52">
        <f t="shared" si="7"/>
        <v>0.51919999999999999</v>
      </c>
      <c r="O74" s="51">
        <f t="shared" si="8"/>
        <v>0.51919999999999999</v>
      </c>
      <c r="P74" s="47"/>
      <c r="Q74" s="49"/>
      <c r="R74" s="50"/>
      <c r="S74" s="48"/>
    </row>
    <row r="75" spans="1:19" x14ac:dyDescent="0.25">
      <c r="A75" s="67">
        <f t="shared" si="2"/>
        <v>42430</v>
      </c>
      <c r="B75" s="88">
        <v>44</v>
      </c>
      <c r="C75" s="40">
        <v>1</v>
      </c>
      <c r="D75" s="41">
        <v>8780</v>
      </c>
      <c r="E75" s="28">
        <f t="shared" si="3"/>
        <v>8780</v>
      </c>
      <c r="F75" s="30">
        <f t="shared" si="4"/>
        <v>386.32</v>
      </c>
      <c r="G75" s="71">
        <v>90.6</v>
      </c>
      <c r="H75" s="41">
        <v>97.1</v>
      </c>
      <c r="I75" s="41">
        <v>5.5250000000000004</v>
      </c>
      <c r="J75" s="42">
        <f t="shared" si="5"/>
        <v>1176.4705882352941</v>
      </c>
      <c r="K75" s="43">
        <f t="shared" si="6"/>
        <v>51.764705882352942</v>
      </c>
      <c r="L75" s="44"/>
      <c r="M75" s="45">
        <v>10.199999999999999</v>
      </c>
      <c r="N75" s="52">
        <f t="shared" si="7"/>
        <v>0.44879999999999998</v>
      </c>
      <c r="O75" s="51">
        <f t="shared" si="8"/>
        <v>0.44879999999999998</v>
      </c>
      <c r="P75" s="47"/>
      <c r="Q75" s="49"/>
      <c r="R75" s="50"/>
      <c r="S75" s="48"/>
    </row>
    <row r="76" spans="1:19" x14ac:dyDescent="0.25">
      <c r="A76" s="67">
        <f t="shared" si="2"/>
        <v>42431</v>
      </c>
      <c r="B76" s="88">
        <v>25</v>
      </c>
      <c r="C76" s="40">
        <v>1</v>
      </c>
      <c r="D76" s="41">
        <v>11600</v>
      </c>
      <c r="E76" s="28">
        <f t="shared" si="3"/>
        <v>11600</v>
      </c>
      <c r="F76" s="30">
        <f t="shared" si="4"/>
        <v>290</v>
      </c>
      <c r="G76" s="71">
        <v>90</v>
      </c>
      <c r="H76" s="41">
        <v>97.9</v>
      </c>
      <c r="I76" s="41">
        <v>4.9512999999999998</v>
      </c>
      <c r="J76" s="42">
        <f t="shared" si="5"/>
        <v>1595.5405651041153</v>
      </c>
      <c r="K76" s="43">
        <f t="shared" si="6"/>
        <v>39.888514127602882</v>
      </c>
      <c r="L76" s="44"/>
      <c r="M76" s="45">
        <v>3.72</v>
      </c>
      <c r="N76" s="52">
        <f t="shared" si="7"/>
        <v>9.2999999999999999E-2</v>
      </c>
      <c r="O76" s="51">
        <f t="shared" si="8"/>
        <v>9.2999999999999999E-2</v>
      </c>
      <c r="P76" s="47"/>
      <c r="Q76" s="49"/>
      <c r="R76" s="50"/>
      <c r="S76" s="48"/>
    </row>
    <row r="77" spans="1:19" x14ac:dyDescent="0.25">
      <c r="A77" s="67">
        <f t="shared" si="2"/>
        <v>42432</v>
      </c>
      <c r="B77" s="88"/>
      <c r="C77" s="40">
        <v>1</v>
      </c>
      <c r="D77" s="41"/>
      <c r="E77" s="28" t="str">
        <f t="shared" si="3"/>
        <v/>
      </c>
      <c r="F77" s="30" t="str">
        <f t="shared" si="4"/>
        <v xml:space="preserve"> </v>
      </c>
      <c r="G77" s="71"/>
      <c r="H77" s="41"/>
      <c r="I77" s="41"/>
      <c r="J77" s="42" t="str">
        <f t="shared" si="5"/>
        <v/>
      </c>
      <c r="K77" s="43" t="str">
        <f t="shared" si="6"/>
        <v xml:space="preserve"> </v>
      </c>
      <c r="L77" s="44"/>
      <c r="M77" s="45"/>
      <c r="N77" s="52" t="str">
        <f t="shared" si="7"/>
        <v xml:space="preserve"> </v>
      </c>
      <c r="O77" s="51" t="str">
        <f t="shared" si="8"/>
        <v xml:space="preserve"> </v>
      </c>
      <c r="P77" s="47"/>
      <c r="Q77" s="49"/>
      <c r="R77" s="50"/>
      <c r="S77" s="48"/>
    </row>
    <row r="78" spans="1:19" x14ac:dyDescent="0.25">
      <c r="A78" s="67">
        <f t="shared" si="2"/>
        <v>42433</v>
      </c>
      <c r="B78" s="88">
        <v>26</v>
      </c>
      <c r="C78" s="40">
        <v>1</v>
      </c>
      <c r="D78" s="41">
        <v>12700</v>
      </c>
      <c r="E78" s="28">
        <f t="shared" si="3"/>
        <v>12700</v>
      </c>
      <c r="F78" s="30">
        <f t="shared" si="4"/>
        <v>330.2</v>
      </c>
      <c r="G78" s="71">
        <v>89.7</v>
      </c>
      <c r="H78" s="41">
        <v>97.3</v>
      </c>
      <c r="I78" s="41">
        <v>4.3868999999999998</v>
      </c>
      <c r="J78" s="42">
        <f t="shared" si="5"/>
        <v>1732.4306457863172</v>
      </c>
      <c r="K78" s="43">
        <f t="shared" si="6"/>
        <v>45.043196790444249</v>
      </c>
      <c r="L78" s="44"/>
      <c r="M78" s="45">
        <v>4.2699999999999996</v>
      </c>
      <c r="N78" s="52">
        <f t="shared" si="7"/>
        <v>0.11101999999999998</v>
      </c>
      <c r="O78" s="51">
        <f t="shared" si="8"/>
        <v>0.11101999999999998</v>
      </c>
      <c r="P78" s="47"/>
      <c r="Q78" s="49"/>
      <c r="R78" s="50"/>
      <c r="S78" s="48"/>
    </row>
    <row r="79" spans="1:19" x14ac:dyDescent="0.25">
      <c r="A79" s="67">
        <f t="shared" si="2"/>
        <v>42434</v>
      </c>
      <c r="B79" s="88"/>
      <c r="C79" s="40">
        <v>1</v>
      </c>
      <c r="D79" s="41"/>
      <c r="E79" s="28" t="str">
        <f t="shared" si="3"/>
        <v/>
      </c>
      <c r="F79" s="30" t="str">
        <f t="shared" si="4"/>
        <v xml:space="preserve"> </v>
      </c>
      <c r="G79" s="71"/>
      <c r="H79" s="41"/>
      <c r="I79" s="41"/>
      <c r="J79" s="42" t="str">
        <f t="shared" si="5"/>
        <v/>
      </c>
      <c r="K79" s="43" t="str">
        <f t="shared" si="6"/>
        <v xml:space="preserve"> </v>
      </c>
      <c r="L79" s="44"/>
      <c r="M79" s="45"/>
      <c r="N79" s="52" t="str">
        <f t="shared" ref="N79:N105" si="9">IF(M79=""," ",IF(B79=""," ",M79*B79/1000))</f>
        <v xml:space="preserve"> </v>
      </c>
      <c r="O79" s="51" t="str">
        <f t="shared" ref="O79:O105" si="10">IF(M79=""," ",IF(COUNT(B79)=""," ",(AVERAGE(B79)*M79/1000)))</f>
        <v xml:space="preserve"> </v>
      </c>
      <c r="P79" s="47"/>
      <c r="Q79" s="49"/>
      <c r="R79" s="50"/>
      <c r="S79" s="48"/>
    </row>
    <row r="80" spans="1:19" x14ac:dyDescent="0.25">
      <c r="A80" s="67">
        <f t="shared" si="2"/>
        <v>42435</v>
      </c>
      <c r="B80" s="88"/>
      <c r="C80" s="40">
        <v>1</v>
      </c>
      <c r="D80" s="41"/>
      <c r="E80" s="28" t="str">
        <f t="shared" si="3"/>
        <v/>
      </c>
      <c r="F80" s="30" t="str">
        <f t="shared" si="4"/>
        <v xml:space="preserve"> </v>
      </c>
      <c r="G80" s="71"/>
      <c r="H80" s="41"/>
      <c r="I80" s="41"/>
      <c r="J80" s="42" t="str">
        <f t="shared" si="5"/>
        <v/>
      </c>
      <c r="K80" s="43" t="str">
        <f t="shared" si="6"/>
        <v xml:space="preserve"> </v>
      </c>
      <c r="L80" s="44"/>
      <c r="M80" s="45"/>
      <c r="N80" s="52" t="str">
        <f t="shared" si="9"/>
        <v xml:space="preserve"> </v>
      </c>
      <c r="O80" s="51" t="str">
        <f t="shared" si="10"/>
        <v xml:space="preserve"> </v>
      </c>
      <c r="P80" s="47"/>
      <c r="Q80" s="49"/>
      <c r="R80" s="50"/>
      <c r="S80" s="48"/>
    </row>
    <row r="81" spans="1:19" x14ac:dyDescent="0.25">
      <c r="A81" s="67">
        <f t="shared" ref="A81:A105" si="11">A80+1</f>
        <v>42436</v>
      </c>
      <c r="B81" s="88">
        <v>41</v>
      </c>
      <c r="C81" s="40">
        <v>1</v>
      </c>
      <c r="D81" s="41">
        <v>16600</v>
      </c>
      <c r="E81" s="28">
        <f t="shared" ref="E81:E105" si="12">IF(D81="","",(D81*C81))</f>
        <v>16600</v>
      </c>
      <c r="F81" s="30">
        <f t="shared" ref="F81:F105" si="13">IF(E81=""," ",IF(B81=""," ",E81*B81/1000))</f>
        <v>680.6</v>
      </c>
      <c r="G81" s="71">
        <v>91.4</v>
      </c>
      <c r="H81" s="41">
        <v>104.2</v>
      </c>
      <c r="I81" s="41">
        <v>4.9696999999999996</v>
      </c>
      <c r="J81" s="42">
        <f t="shared" ref="J81:J115" si="14">IF(H81="","",(H81-G81)*1000/I81)</f>
        <v>2575.6081856047645</v>
      </c>
      <c r="K81" s="43">
        <f t="shared" ref="K81:K105" si="15">IF(J81=""," ",IF(B81=""," ",J81*B81/1000))</f>
        <v>105.59993560979534</v>
      </c>
      <c r="L81" s="44"/>
      <c r="M81" s="45">
        <v>13.7</v>
      </c>
      <c r="N81" s="52">
        <f t="shared" si="9"/>
        <v>0.56169999999999998</v>
      </c>
      <c r="O81" s="51">
        <f t="shared" si="10"/>
        <v>0.56169999999999998</v>
      </c>
      <c r="P81" s="47"/>
      <c r="Q81" s="49"/>
      <c r="R81" s="50"/>
      <c r="S81" s="48"/>
    </row>
    <row r="82" spans="1:19" x14ac:dyDescent="0.25">
      <c r="A82" s="67">
        <f t="shared" si="11"/>
        <v>42437</v>
      </c>
      <c r="B82" s="88">
        <v>40</v>
      </c>
      <c r="C82" s="40">
        <v>1</v>
      </c>
      <c r="D82" s="41">
        <v>16900</v>
      </c>
      <c r="E82" s="28">
        <f t="shared" si="12"/>
        <v>16900</v>
      </c>
      <c r="F82" s="30">
        <f t="shared" si="13"/>
        <v>676</v>
      </c>
      <c r="G82" s="71">
        <v>91</v>
      </c>
      <c r="H82" s="41">
        <v>99.9</v>
      </c>
      <c r="I82" s="41">
        <v>3.5807000000000002</v>
      </c>
      <c r="J82" s="42">
        <f t="shared" si="14"/>
        <v>2485.5475186416079</v>
      </c>
      <c r="K82" s="43">
        <f t="shared" si="15"/>
        <v>99.421900745664317</v>
      </c>
      <c r="L82" s="44"/>
      <c r="M82" s="45">
        <v>13.7</v>
      </c>
      <c r="N82" s="52">
        <f t="shared" si="9"/>
        <v>0.54800000000000004</v>
      </c>
      <c r="O82" s="51">
        <f t="shared" si="10"/>
        <v>0.54800000000000004</v>
      </c>
      <c r="P82" s="47"/>
      <c r="Q82" s="49"/>
      <c r="R82" s="50"/>
      <c r="S82" s="48"/>
    </row>
    <row r="83" spans="1:19" x14ac:dyDescent="0.25">
      <c r="A83" s="67">
        <f t="shared" si="11"/>
        <v>42438</v>
      </c>
      <c r="B83" s="88">
        <v>33</v>
      </c>
      <c r="C83" s="40">
        <v>1</v>
      </c>
      <c r="D83" s="41">
        <v>19900</v>
      </c>
      <c r="E83" s="28">
        <f t="shared" si="12"/>
        <v>19900</v>
      </c>
      <c r="F83" s="30">
        <f t="shared" si="13"/>
        <v>656.7</v>
      </c>
      <c r="G83" s="71">
        <v>91.6</v>
      </c>
      <c r="H83" s="41">
        <v>101.3</v>
      </c>
      <c r="I83" s="41">
        <v>3.9740000000000002</v>
      </c>
      <c r="J83" s="42">
        <f t="shared" si="14"/>
        <v>2440.8656265727236</v>
      </c>
      <c r="K83" s="43">
        <f t="shared" si="15"/>
        <v>80.548565676899869</v>
      </c>
      <c r="L83" s="44"/>
      <c r="M83" s="45">
        <v>9.3699999999999992</v>
      </c>
      <c r="N83" s="52">
        <f t="shared" si="9"/>
        <v>0.30920999999999998</v>
      </c>
      <c r="O83" s="51">
        <f t="shared" si="10"/>
        <v>0.30920999999999998</v>
      </c>
      <c r="P83" s="47"/>
      <c r="Q83" s="49"/>
      <c r="R83" s="50"/>
      <c r="S83" s="48"/>
    </row>
    <row r="84" spans="1:19" x14ac:dyDescent="0.25">
      <c r="A84" s="67">
        <f t="shared" si="11"/>
        <v>42439</v>
      </c>
      <c r="B84" s="88"/>
      <c r="C84" s="40">
        <v>1</v>
      </c>
      <c r="D84" s="41"/>
      <c r="E84" s="28" t="str">
        <f t="shared" si="12"/>
        <v/>
      </c>
      <c r="F84" s="30" t="str">
        <f t="shared" si="13"/>
        <v xml:space="preserve"> </v>
      </c>
      <c r="G84" s="71"/>
      <c r="H84" s="41"/>
      <c r="I84" s="41"/>
      <c r="J84" s="42" t="str">
        <f t="shared" si="14"/>
        <v/>
      </c>
      <c r="K84" s="43" t="str">
        <f t="shared" si="15"/>
        <v xml:space="preserve"> </v>
      </c>
      <c r="L84" s="44"/>
      <c r="M84" s="45"/>
      <c r="N84" s="52" t="str">
        <f t="shared" si="9"/>
        <v xml:space="preserve"> </v>
      </c>
      <c r="O84" s="51" t="str">
        <f t="shared" si="10"/>
        <v xml:space="preserve"> </v>
      </c>
      <c r="P84" s="47"/>
      <c r="Q84" s="49"/>
      <c r="R84" s="50"/>
      <c r="S84" s="48"/>
    </row>
    <row r="85" spans="1:19" x14ac:dyDescent="0.25">
      <c r="A85" s="67">
        <f t="shared" si="11"/>
        <v>42440</v>
      </c>
      <c r="B85" s="88">
        <v>52</v>
      </c>
      <c r="C85" s="40">
        <v>1</v>
      </c>
      <c r="D85" s="41">
        <v>12700</v>
      </c>
      <c r="E85" s="28">
        <f t="shared" si="12"/>
        <v>12700</v>
      </c>
      <c r="F85" s="30">
        <f t="shared" si="13"/>
        <v>660.4</v>
      </c>
      <c r="G85" s="71">
        <v>92</v>
      </c>
      <c r="H85" s="41">
        <v>95.6</v>
      </c>
      <c r="I85" s="41">
        <v>2</v>
      </c>
      <c r="J85" s="42">
        <f t="shared" si="14"/>
        <v>1799.9999999999973</v>
      </c>
      <c r="K85" s="43">
        <f t="shared" si="15"/>
        <v>93.599999999999852</v>
      </c>
      <c r="L85" s="44"/>
      <c r="M85" s="45">
        <v>2.84</v>
      </c>
      <c r="N85" s="52">
        <f t="shared" si="9"/>
        <v>0.14768000000000001</v>
      </c>
      <c r="O85" s="51">
        <f t="shared" si="10"/>
        <v>0.14768000000000001</v>
      </c>
      <c r="P85" s="47"/>
      <c r="Q85" s="49"/>
      <c r="R85" s="50"/>
      <c r="S85" s="48"/>
    </row>
    <row r="86" spans="1:19" x14ac:dyDescent="0.25">
      <c r="A86" s="67">
        <f t="shared" si="11"/>
        <v>42441</v>
      </c>
      <c r="B86" s="88"/>
      <c r="C86" s="40">
        <v>1</v>
      </c>
      <c r="D86" s="41"/>
      <c r="E86" s="28" t="str">
        <f t="shared" si="12"/>
        <v/>
      </c>
      <c r="F86" s="30" t="str">
        <f t="shared" si="13"/>
        <v xml:space="preserve"> </v>
      </c>
      <c r="G86" s="71"/>
      <c r="H86" s="41"/>
      <c r="I86" s="41"/>
      <c r="J86" s="42" t="str">
        <f t="shared" si="14"/>
        <v/>
      </c>
      <c r="K86" s="43" t="str">
        <f t="shared" si="15"/>
        <v xml:space="preserve"> </v>
      </c>
      <c r="L86" s="44"/>
      <c r="M86" s="45"/>
      <c r="N86" s="52" t="str">
        <f t="shared" si="9"/>
        <v xml:space="preserve"> </v>
      </c>
      <c r="O86" s="51" t="str">
        <f t="shared" si="10"/>
        <v xml:space="preserve"> </v>
      </c>
      <c r="P86" s="47"/>
      <c r="Q86" s="49"/>
      <c r="R86" s="50"/>
      <c r="S86" s="48"/>
    </row>
    <row r="87" spans="1:19" x14ac:dyDescent="0.25">
      <c r="A87" s="67">
        <f t="shared" si="11"/>
        <v>42442</v>
      </c>
      <c r="B87" s="88"/>
      <c r="C87" s="40">
        <v>1</v>
      </c>
      <c r="D87" s="41"/>
      <c r="E87" s="28" t="str">
        <f t="shared" si="12"/>
        <v/>
      </c>
      <c r="F87" s="30" t="str">
        <f t="shared" si="13"/>
        <v xml:space="preserve"> </v>
      </c>
      <c r="G87" s="71"/>
      <c r="H87" s="41"/>
      <c r="I87" s="41"/>
      <c r="J87" s="42" t="str">
        <f t="shared" si="14"/>
        <v/>
      </c>
      <c r="K87" s="43" t="str">
        <f t="shared" si="15"/>
        <v xml:space="preserve"> </v>
      </c>
      <c r="L87" s="44"/>
      <c r="M87" s="45"/>
      <c r="N87" s="52" t="str">
        <f t="shared" si="9"/>
        <v xml:space="preserve"> </v>
      </c>
      <c r="O87" s="51" t="str">
        <f t="shared" si="10"/>
        <v xml:space="preserve"> </v>
      </c>
      <c r="P87" s="47"/>
      <c r="Q87" s="49"/>
      <c r="R87" s="50"/>
      <c r="S87" s="48"/>
    </row>
    <row r="88" spans="1:19" x14ac:dyDescent="0.25">
      <c r="A88" s="67">
        <f t="shared" si="11"/>
        <v>42443</v>
      </c>
      <c r="B88" s="88">
        <v>35</v>
      </c>
      <c r="C88" s="40">
        <v>1</v>
      </c>
      <c r="D88" s="41">
        <v>13000</v>
      </c>
      <c r="E88" s="28">
        <f t="shared" si="12"/>
        <v>13000</v>
      </c>
      <c r="F88" s="30">
        <f t="shared" si="13"/>
        <v>455</v>
      </c>
      <c r="G88" s="71">
        <v>91.2</v>
      </c>
      <c r="H88" s="41">
        <v>96</v>
      </c>
      <c r="I88" s="41">
        <v>2.9582000000000002</v>
      </c>
      <c r="J88" s="42">
        <f t="shared" si="14"/>
        <v>1622.6083429112289</v>
      </c>
      <c r="K88" s="43">
        <f t="shared" si="15"/>
        <v>56.791292001893012</v>
      </c>
      <c r="L88" s="44"/>
      <c r="M88" s="45">
        <v>8.6300000000000008</v>
      </c>
      <c r="N88" s="52">
        <f t="shared" si="9"/>
        <v>0.30204999999999999</v>
      </c>
      <c r="O88" s="51">
        <f t="shared" si="10"/>
        <v>0.30204999999999999</v>
      </c>
      <c r="P88" s="47"/>
      <c r="Q88" s="49"/>
      <c r="R88" s="50"/>
      <c r="S88" s="48"/>
    </row>
    <row r="89" spans="1:19" x14ac:dyDescent="0.25">
      <c r="A89" s="67">
        <f t="shared" si="11"/>
        <v>42444</v>
      </c>
      <c r="B89" s="88">
        <v>25</v>
      </c>
      <c r="C89" s="40">
        <v>1</v>
      </c>
      <c r="D89" s="41">
        <v>14000</v>
      </c>
      <c r="E89" s="28">
        <f t="shared" si="12"/>
        <v>14000</v>
      </c>
      <c r="F89" s="30">
        <f t="shared" si="13"/>
        <v>350</v>
      </c>
      <c r="G89" s="71">
        <v>90</v>
      </c>
      <c r="H89" s="41">
        <v>95.5</v>
      </c>
      <c r="I89" s="41">
        <v>2.9862000000000002</v>
      </c>
      <c r="J89" s="42">
        <f t="shared" si="14"/>
        <v>1841.8056392739936</v>
      </c>
      <c r="K89" s="43">
        <f t="shared" si="15"/>
        <v>46.045140981849841</v>
      </c>
      <c r="L89" s="44"/>
      <c r="M89" s="45">
        <v>0.37</v>
      </c>
      <c r="N89" s="52">
        <f t="shared" si="9"/>
        <v>9.2499999999999995E-3</v>
      </c>
      <c r="O89" s="51">
        <f t="shared" si="10"/>
        <v>9.2499999999999995E-3</v>
      </c>
      <c r="P89" s="47"/>
      <c r="Q89" s="49"/>
      <c r="R89" s="50"/>
      <c r="S89" s="48"/>
    </row>
    <row r="90" spans="1:19" x14ac:dyDescent="0.25">
      <c r="A90" s="67">
        <f t="shared" si="11"/>
        <v>42445</v>
      </c>
      <c r="B90" s="88">
        <v>20</v>
      </c>
      <c r="C90" s="40">
        <v>1</v>
      </c>
      <c r="D90" s="41">
        <v>13100</v>
      </c>
      <c r="E90" s="28">
        <f t="shared" si="12"/>
        <v>13100</v>
      </c>
      <c r="F90" s="30">
        <f t="shared" si="13"/>
        <v>262</v>
      </c>
      <c r="G90" s="71">
        <v>90.8</v>
      </c>
      <c r="H90" s="41">
        <v>98.6</v>
      </c>
      <c r="I90" s="41">
        <v>4.2698</v>
      </c>
      <c r="J90" s="42">
        <f t="shared" si="14"/>
        <v>1826.783455899573</v>
      </c>
      <c r="K90" s="43">
        <f t="shared" si="15"/>
        <v>36.535669117991461</v>
      </c>
      <c r="L90" s="44"/>
      <c r="M90" s="45">
        <v>9.31</v>
      </c>
      <c r="N90" s="52">
        <f t="shared" si="9"/>
        <v>0.1862</v>
      </c>
      <c r="O90" s="51">
        <f t="shared" si="10"/>
        <v>0.1862</v>
      </c>
      <c r="P90" s="47"/>
      <c r="Q90" s="49"/>
      <c r="R90" s="50"/>
      <c r="S90" s="48"/>
    </row>
    <row r="91" spans="1:19" x14ac:dyDescent="0.25">
      <c r="A91" s="67">
        <f t="shared" si="11"/>
        <v>42446</v>
      </c>
      <c r="B91" s="88">
        <v>8</v>
      </c>
      <c r="C91" s="40">
        <v>1</v>
      </c>
      <c r="D91" s="41">
        <v>13400</v>
      </c>
      <c r="E91" s="28">
        <f t="shared" si="12"/>
        <v>13400</v>
      </c>
      <c r="F91" s="30">
        <f t="shared" si="13"/>
        <v>107.2</v>
      </c>
      <c r="G91" s="71">
        <v>91</v>
      </c>
      <c r="H91" s="41">
        <v>98.6</v>
      </c>
      <c r="I91" s="41">
        <v>4.3234000000000004</v>
      </c>
      <c r="J91" s="42">
        <f t="shared" si="14"/>
        <v>1757.8757459406934</v>
      </c>
      <c r="K91" s="43">
        <f t="shared" si="15"/>
        <v>14.063005967525546</v>
      </c>
      <c r="L91" s="44"/>
      <c r="M91" s="45">
        <v>11.1</v>
      </c>
      <c r="N91" s="52">
        <f t="shared" si="9"/>
        <v>8.8800000000000004E-2</v>
      </c>
      <c r="O91" s="51">
        <f t="shared" si="10"/>
        <v>8.8800000000000004E-2</v>
      </c>
      <c r="P91" s="47"/>
      <c r="Q91" s="49"/>
      <c r="R91" s="50"/>
      <c r="S91" s="48"/>
    </row>
    <row r="92" spans="1:19" x14ac:dyDescent="0.25">
      <c r="A92" s="67">
        <f t="shared" si="11"/>
        <v>42447</v>
      </c>
      <c r="B92" s="88"/>
      <c r="C92" s="40">
        <v>1</v>
      </c>
      <c r="D92" s="41"/>
      <c r="E92" s="28" t="str">
        <f t="shared" si="12"/>
        <v/>
      </c>
      <c r="F92" s="30" t="str">
        <f t="shared" si="13"/>
        <v xml:space="preserve"> </v>
      </c>
      <c r="G92" s="71"/>
      <c r="H92" s="41"/>
      <c r="I92" s="41"/>
      <c r="J92" s="42" t="str">
        <f t="shared" si="14"/>
        <v/>
      </c>
      <c r="K92" s="43" t="str">
        <f t="shared" si="15"/>
        <v xml:space="preserve"> </v>
      </c>
      <c r="L92" s="44"/>
      <c r="M92" s="45"/>
      <c r="N92" s="52" t="str">
        <f t="shared" si="9"/>
        <v xml:space="preserve"> </v>
      </c>
      <c r="O92" s="51" t="str">
        <f t="shared" si="10"/>
        <v xml:space="preserve"> </v>
      </c>
      <c r="P92" s="47"/>
      <c r="Q92" s="49"/>
      <c r="R92" s="50"/>
      <c r="S92" s="48"/>
    </row>
    <row r="93" spans="1:19" x14ac:dyDescent="0.25">
      <c r="A93" s="67">
        <f t="shared" si="11"/>
        <v>42448</v>
      </c>
      <c r="B93" s="88"/>
      <c r="C93" s="40">
        <v>1</v>
      </c>
      <c r="D93" s="41"/>
      <c r="E93" s="28" t="str">
        <f t="shared" si="12"/>
        <v/>
      </c>
      <c r="F93" s="30" t="str">
        <f t="shared" si="13"/>
        <v xml:space="preserve"> </v>
      </c>
      <c r="G93" s="71"/>
      <c r="H93" s="41"/>
      <c r="I93" s="41"/>
      <c r="J93" s="42" t="str">
        <f t="shared" si="14"/>
        <v/>
      </c>
      <c r="K93" s="43" t="str">
        <f t="shared" si="15"/>
        <v xml:space="preserve"> </v>
      </c>
      <c r="L93" s="44"/>
      <c r="M93" s="45"/>
      <c r="N93" s="52" t="str">
        <f t="shared" si="9"/>
        <v xml:space="preserve"> </v>
      </c>
      <c r="O93" s="51" t="str">
        <f t="shared" si="10"/>
        <v xml:space="preserve"> </v>
      </c>
      <c r="P93" s="47"/>
      <c r="Q93" s="49"/>
      <c r="R93" s="50"/>
      <c r="S93" s="48"/>
    </row>
    <row r="94" spans="1:19" x14ac:dyDescent="0.25">
      <c r="A94" s="67">
        <f t="shared" si="11"/>
        <v>42449</v>
      </c>
      <c r="B94" s="88"/>
      <c r="C94" s="40">
        <v>1</v>
      </c>
      <c r="D94" s="41"/>
      <c r="E94" s="28" t="str">
        <f t="shared" si="12"/>
        <v/>
      </c>
      <c r="F94" s="30" t="str">
        <f t="shared" si="13"/>
        <v xml:space="preserve"> </v>
      </c>
      <c r="G94" s="71"/>
      <c r="H94" s="41"/>
      <c r="I94" s="41"/>
      <c r="J94" s="42" t="str">
        <f t="shared" si="14"/>
        <v/>
      </c>
      <c r="K94" s="43" t="str">
        <f t="shared" si="15"/>
        <v xml:space="preserve"> </v>
      </c>
      <c r="L94" s="44"/>
      <c r="M94" s="45"/>
      <c r="N94" s="52" t="str">
        <f t="shared" si="9"/>
        <v xml:space="preserve"> </v>
      </c>
      <c r="O94" s="51" t="str">
        <f t="shared" si="10"/>
        <v xml:space="preserve"> </v>
      </c>
      <c r="P94" s="47"/>
      <c r="Q94" s="49"/>
      <c r="R94" s="50"/>
      <c r="S94" s="48"/>
    </row>
    <row r="95" spans="1:19" x14ac:dyDescent="0.25">
      <c r="A95" s="67">
        <f t="shared" si="11"/>
        <v>42450</v>
      </c>
      <c r="B95" s="88">
        <v>35</v>
      </c>
      <c r="C95" s="40">
        <v>1</v>
      </c>
      <c r="D95" s="41">
        <v>11000</v>
      </c>
      <c r="E95" s="28">
        <f t="shared" si="12"/>
        <v>11000</v>
      </c>
      <c r="F95" s="30">
        <f t="shared" si="13"/>
        <v>385</v>
      </c>
      <c r="G95" s="71">
        <v>91.4</v>
      </c>
      <c r="H95" s="41">
        <v>94</v>
      </c>
      <c r="I95" s="41">
        <v>2.0064000000000002</v>
      </c>
      <c r="J95" s="42">
        <f t="shared" si="14"/>
        <v>1295.8532695374772</v>
      </c>
      <c r="K95" s="43">
        <f t="shared" si="15"/>
        <v>45.354864433811699</v>
      </c>
      <c r="L95" s="44"/>
      <c r="M95" s="45">
        <v>9.68</v>
      </c>
      <c r="N95" s="52">
        <f t="shared" si="9"/>
        <v>0.33879999999999999</v>
      </c>
      <c r="O95" s="51">
        <f t="shared" si="10"/>
        <v>0.33879999999999999</v>
      </c>
      <c r="P95" s="47"/>
      <c r="Q95" s="49"/>
      <c r="R95" s="50"/>
      <c r="S95" s="48"/>
    </row>
    <row r="96" spans="1:19" x14ac:dyDescent="0.25">
      <c r="A96" s="67">
        <f t="shared" si="11"/>
        <v>42451</v>
      </c>
      <c r="B96" s="88">
        <v>21</v>
      </c>
      <c r="C96" s="40">
        <v>1</v>
      </c>
      <c r="D96" s="41">
        <v>10600</v>
      </c>
      <c r="E96" s="28">
        <f t="shared" si="12"/>
        <v>10600</v>
      </c>
      <c r="F96" s="30">
        <f t="shared" si="13"/>
        <v>222.6</v>
      </c>
      <c r="G96" s="71">
        <v>92.4</v>
      </c>
      <c r="H96" s="41">
        <v>96.1</v>
      </c>
      <c r="I96" s="41">
        <v>2.0082</v>
      </c>
      <c r="J96" s="42">
        <f t="shared" si="14"/>
        <v>1842.4459715167754</v>
      </c>
      <c r="K96" s="43">
        <f t="shared" si="15"/>
        <v>38.691365401852288</v>
      </c>
      <c r="L96" s="44"/>
      <c r="M96" s="45">
        <v>8.59</v>
      </c>
      <c r="N96" s="52">
        <f t="shared" si="9"/>
        <v>0.18038999999999999</v>
      </c>
      <c r="O96" s="51">
        <f t="shared" si="10"/>
        <v>0.18038999999999999</v>
      </c>
      <c r="P96" s="47"/>
      <c r="Q96" s="49"/>
      <c r="R96" s="50"/>
      <c r="S96" s="48"/>
    </row>
    <row r="97" spans="1:19" x14ac:dyDescent="0.25">
      <c r="A97" s="67">
        <f t="shared" si="11"/>
        <v>42452</v>
      </c>
      <c r="B97" s="88">
        <v>21</v>
      </c>
      <c r="C97" s="40">
        <v>1</v>
      </c>
      <c r="D97" s="41">
        <v>8430</v>
      </c>
      <c r="E97" s="28">
        <f t="shared" si="12"/>
        <v>8430</v>
      </c>
      <c r="F97" s="30">
        <f t="shared" si="13"/>
        <v>177.03</v>
      </c>
      <c r="G97" s="71">
        <v>90.7</v>
      </c>
      <c r="H97" s="41">
        <v>93.3</v>
      </c>
      <c r="I97" s="41">
        <v>2.0352999999999999</v>
      </c>
      <c r="J97" s="42">
        <f t="shared" si="14"/>
        <v>1277.4529553382768</v>
      </c>
      <c r="K97" s="43">
        <f t="shared" si="15"/>
        <v>26.826512062103813</v>
      </c>
      <c r="L97" s="44"/>
      <c r="M97" s="45">
        <v>6.31</v>
      </c>
      <c r="N97" s="52">
        <f t="shared" si="9"/>
        <v>0.13250999999999999</v>
      </c>
      <c r="O97" s="51">
        <f t="shared" si="10"/>
        <v>0.13250999999999999</v>
      </c>
      <c r="P97" s="47"/>
      <c r="Q97" s="49"/>
      <c r="R97" s="50"/>
      <c r="S97" s="48"/>
    </row>
    <row r="98" spans="1:19" x14ac:dyDescent="0.25">
      <c r="A98" s="67">
        <f t="shared" si="11"/>
        <v>42453</v>
      </c>
      <c r="B98" s="88">
        <v>42</v>
      </c>
      <c r="C98" s="40">
        <v>1</v>
      </c>
      <c r="D98" s="41">
        <v>16100</v>
      </c>
      <c r="E98" s="28">
        <f t="shared" si="12"/>
        <v>16100</v>
      </c>
      <c r="F98" s="30">
        <f t="shared" si="13"/>
        <v>676.2</v>
      </c>
      <c r="G98" s="71">
        <v>90.6</v>
      </c>
      <c r="H98" s="41">
        <v>94</v>
      </c>
      <c r="I98" s="41">
        <v>1.9823</v>
      </c>
      <c r="J98" s="42">
        <f t="shared" si="14"/>
        <v>1715.1793371336355</v>
      </c>
      <c r="K98" s="43">
        <f t="shared" si="15"/>
        <v>72.037532159612695</v>
      </c>
      <c r="L98" s="44"/>
      <c r="M98" s="45">
        <v>17.7</v>
      </c>
      <c r="N98" s="52">
        <f t="shared" si="9"/>
        <v>0.74339999999999995</v>
      </c>
      <c r="O98" s="51">
        <f t="shared" si="10"/>
        <v>0.74339999999999995</v>
      </c>
      <c r="P98" s="47"/>
      <c r="Q98" s="49"/>
      <c r="R98" s="50"/>
      <c r="S98" s="48"/>
    </row>
    <row r="99" spans="1:19" x14ac:dyDescent="0.25">
      <c r="A99" s="67">
        <f t="shared" si="11"/>
        <v>42454</v>
      </c>
      <c r="B99" s="88"/>
      <c r="C99" s="40">
        <v>1</v>
      </c>
      <c r="D99" s="41"/>
      <c r="E99" s="28" t="str">
        <f t="shared" si="12"/>
        <v/>
      </c>
      <c r="F99" s="30" t="str">
        <f t="shared" si="13"/>
        <v xml:space="preserve"> </v>
      </c>
      <c r="G99" s="71"/>
      <c r="H99" s="41"/>
      <c r="I99" s="41"/>
      <c r="J99" s="42" t="str">
        <f t="shared" si="14"/>
        <v/>
      </c>
      <c r="K99" s="43" t="str">
        <f t="shared" si="15"/>
        <v xml:space="preserve"> </v>
      </c>
      <c r="L99" s="44"/>
      <c r="M99" s="45"/>
      <c r="N99" s="52" t="str">
        <f t="shared" si="9"/>
        <v xml:space="preserve"> </v>
      </c>
      <c r="O99" s="51" t="str">
        <f t="shared" si="10"/>
        <v xml:space="preserve"> </v>
      </c>
      <c r="P99" s="47"/>
      <c r="Q99" s="49"/>
      <c r="R99" s="50"/>
      <c r="S99" s="48"/>
    </row>
    <row r="100" spans="1:19" x14ac:dyDescent="0.25">
      <c r="A100" s="67">
        <f t="shared" si="11"/>
        <v>42455</v>
      </c>
      <c r="B100" s="88"/>
      <c r="C100" s="40">
        <v>1</v>
      </c>
      <c r="D100" s="41"/>
      <c r="E100" s="28" t="str">
        <f t="shared" si="12"/>
        <v/>
      </c>
      <c r="F100" s="30" t="str">
        <f t="shared" si="13"/>
        <v xml:space="preserve"> </v>
      </c>
      <c r="G100" s="71"/>
      <c r="H100" s="41"/>
      <c r="I100" s="41"/>
      <c r="J100" s="42" t="str">
        <f t="shared" si="14"/>
        <v/>
      </c>
      <c r="K100" s="43" t="str">
        <f t="shared" si="15"/>
        <v xml:space="preserve"> </v>
      </c>
      <c r="L100" s="44"/>
      <c r="M100" s="45"/>
      <c r="N100" s="52" t="str">
        <f t="shared" si="9"/>
        <v xml:space="preserve"> </v>
      </c>
      <c r="O100" s="51" t="str">
        <f t="shared" si="10"/>
        <v xml:space="preserve"> </v>
      </c>
      <c r="P100" s="47"/>
      <c r="Q100" s="49"/>
      <c r="R100" s="50"/>
      <c r="S100" s="48"/>
    </row>
    <row r="101" spans="1:19" x14ac:dyDescent="0.25">
      <c r="A101" s="67">
        <f t="shared" si="11"/>
        <v>42456</v>
      </c>
      <c r="B101" s="88"/>
      <c r="C101" s="40">
        <v>1</v>
      </c>
      <c r="D101" s="41"/>
      <c r="E101" s="28" t="str">
        <f t="shared" si="12"/>
        <v/>
      </c>
      <c r="F101" s="30" t="str">
        <f t="shared" si="13"/>
        <v xml:space="preserve"> </v>
      </c>
      <c r="G101" s="71"/>
      <c r="H101" s="41"/>
      <c r="I101" s="41"/>
      <c r="J101" s="42" t="str">
        <f t="shared" si="14"/>
        <v/>
      </c>
      <c r="K101" s="43" t="str">
        <f t="shared" si="15"/>
        <v xml:space="preserve"> </v>
      </c>
      <c r="L101" s="44"/>
      <c r="M101" s="45"/>
      <c r="N101" s="52" t="str">
        <f t="shared" si="9"/>
        <v xml:space="preserve"> </v>
      </c>
      <c r="O101" s="51" t="str">
        <f t="shared" si="10"/>
        <v xml:space="preserve"> </v>
      </c>
      <c r="P101" s="47"/>
      <c r="Q101" s="49"/>
      <c r="R101" s="50"/>
      <c r="S101" s="48"/>
    </row>
    <row r="102" spans="1:19" x14ac:dyDescent="0.25">
      <c r="A102" s="67">
        <f t="shared" si="11"/>
        <v>42457</v>
      </c>
      <c r="B102" s="88"/>
      <c r="C102" s="40">
        <v>1</v>
      </c>
      <c r="D102" s="41"/>
      <c r="E102" s="28" t="str">
        <f t="shared" si="12"/>
        <v/>
      </c>
      <c r="F102" s="30" t="str">
        <f t="shared" si="13"/>
        <v xml:space="preserve"> </v>
      </c>
      <c r="G102" s="71"/>
      <c r="H102" s="41"/>
      <c r="I102" s="41"/>
      <c r="J102" s="42" t="str">
        <f t="shared" si="14"/>
        <v/>
      </c>
      <c r="K102" s="43" t="str">
        <f t="shared" si="15"/>
        <v xml:space="preserve"> </v>
      </c>
      <c r="L102" s="44"/>
      <c r="M102" s="45"/>
      <c r="N102" s="52" t="str">
        <f t="shared" si="9"/>
        <v xml:space="preserve"> </v>
      </c>
      <c r="O102" s="51" t="str">
        <f t="shared" si="10"/>
        <v xml:space="preserve"> </v>
      </c>
      <c r="P102" s="47"/>
      <c r="Q102" s="49"/>
      <c r="R102" s="50"/>
      <c r="S102" s="48"/>
    </row>
    <row r="103" spans="1:19" x14ac:dyDescent="0.25">
      <c r="A103" s="67">
        <f t="shared" si="11"/>
        <v>42458</v>
      </c>
      <c r="B103" s="88">
        <v>40</v>
      </c>
      <c r="C103" s="40">
        <v>1</v>
      </c>
      <c r="D103" s="41">
        <v>18600</v>
      </c>
      <c r="E103" s="28">
        <f t="shared" si="12"/>
        <v>18600</v>
      </c>
      <c r="F103" s="30">
        <f t="shared" si="13"/>
        <v>744</v>
      </c>
      <c r="G103" s="71">
        <v>90.3</v>
      </c>
      <c r="H103" s="41">
        <v>96.5</v>
      </c>
      <c r="I103" s="41">
        <v>3.0304000000000002</v>
      </c>
      <c r="J103" s="42">
        <f t="shared" si="14"/>
        <v>2045.9345300950376</v>
      </c>
      <c r="K103" s="43">
        <f t="shared" si="15"/>
        <v>81.837381203801499</v>
      </c>
      <c r="L103" s="44"/>
      <c r="M103" s="45">
        <v>4.74</v>
      </c>
      <c r="N103" s="52">
        <f t="shared" si="9"/>
        <v>0.18960000000000002</v>
      </c>
      <c r="O103" s="51">
        <f t="shared" si="10"/>
        <v>0.18960000000000002</v>
      </c>
      <c r="P103" s="47"/>
      <c r="Q103" s="49"/>
      <c r="R103" s="50"/>
      <c r="S103" s="48"/>
    </row>
    <row r="104" spans="1:19" x14ac:dyDescent="0.25">
      <c r="A104" s="67">
        <f t="shared" si="11"/>
        <v>42459</v>
      </c>
      <c r="B104" s="88">
        <v>25</v>
      </c>
      <c r="C104" s="40">
        <v>1</v>
      </c>
      <c r="D104" s="41">
        <v>15300</v>
      </c>
      <c r="E104" s="28">
        <f t="shared" si="12"/>
        <v>15300</v>
      </c>
      <c r="F104" s="30">
        <f t="shared" si="13"/>
        <v>382.5</v>
      </c>
      <c r="G104" s="71">
        <v>92.4</v>
      </c>
      <c r="H104" s="41">
        <v>96.4</v>
      </c>
      <c r="I104" s="41">
        <v>1.9987999999999999</v>
      </c>
      <c r="J104" s="42">
        <f t="shared" si="14"/>
        <v>2001.2007204322595</v>
      </c>
      <c r="K104" s="43">
        <f t="shared" si="15"/>
        <v>50.030018010806486</v>
      </c>
      <c r="L104" s="44"/>
      <c r="M104" s="45">
        <v>13.9</v>
      </c>
      <c r="N104" s="52">
        <f t="shared" si="9"/>
        <v>0.34749999999999998</v>
      </c>
      <c r="O104" s="51">
        <f t="shared" si="10"/>
        <v>0.34749999999999998</v>
      </c>
      <c r="P104" s="47"/>
      <c r="Q104" s="49"/>
      <c r="R104" s="50"/>
      <c r="S104" s="48"/>
    </row>
    <row r="105" spans="1:19" x14ac:dyDescent="0.25">
      <c r="A105" s="67">
        <f t="shared" si="11"/>
        <v>42460</v>
      </c>
      <c r="B105" s="88">
        <v>18</v>
      </c>
      <c r="C105" s="40">
        <v>1</v>
      </c>
      <c r="D105" s="41">
        <v>15800</v>
      </c>
      <c r="E105" s="28">
        <f t="shared" si="12"/>
        <v>15800</v>
      </c>
      <c r="F105" s="30">
        <f t="shared" si="13"/>
        <v>284.39999999999998</v>
      </c>
      <c r="G105" s="71">
        <v>93</v>
      </c>
      <c r="H105" s="41">
        <v>105</v>
      </c>
      <c r="I105" s="41">
        <v>4.9400000000000004</v>
      </c>
      <c r="J105" s="42">
        <f t="shared" si="14"/>
        <v>2429.1497975708498</v>
      </c>
      <c r="K105" s="43">
        <f t="shared" si="15"/>
        <v>43.724696356275295</v>
      </c>
      <c r="L105" s="44"/>
      <c r="M105" s="45">
        <v>20.100000000000001</v>
      </c>
      <c r="N105" s="52">
        <f t="shared" si="9"/>
        <v>0.36180000000000001</v>
      </c>
      <c r="O105" s="51">
        <f t="shared" si="10"/>
        <v>0.36180000000000001</v>
      </c>
      <c r="P105" s="47"/>
      <c r="Q105" s="49"/>
      <c r="R105" s="50"/>
      <c r="S105" s="48"/>
    </row>
    <row r="106" spans="1:19" x14ac:dyDescent="0.25">
      <c r="A106" s="67">
        <f t="shared" ref="A106:A169" si="16">A105+1</f>
        <v>42461</v>
      </c>
      <c r="B106" s="88">
        <v>35</v>
      </c>
      <c r="C106" s="40">
        <v>1</v>
      </c>
      <c r="D106" s="41">
        <v>14800</v>
      </c>
      <c r="E106" s="28">
        <f t="shared" ref="E106:E169" si="17">IF(D106="","",(D106*C106))</f>
        <v>14800</v>
      </c>
      <c r="F106" s="30">
        <f t="shared" ref="F106:F169" si="18">IF(E106=""," ",IF(B106=""," ",E106*B106/1000))</f>
        <v>518</v>
      </c>
      <c r="G106" s="71">
        <v>92.5</v>
      </c>
      <c r="H106" s="41">
        <v>102</v>
      </c>
      <c r="I106" s="41">
        <v>4.4000000000000004</v>
      </c>
      <c r="J106" s="42">
        <f t="shared" si="14"/>
        <v>2159.090909090909</v>
      </c>
      <c r="K106" s="43">
        <f t="shared" ref="K106:K169" si="19">IF(J106=""," ",IF(B106=""," ",J106*B106/1000))</f>
        <v>75.568181818181813</v>
      </c>
      <c r="L106" s="44"/>
      <c r="M106" s="45">
        <v>21.6</v>
      </c>
      <c r="N106" s="52">
        <f t="shared" ref="N106:N169" si="20">IF(M106=""," ",IF(B106=""," ",M106*B106/1000))</f>
        <v>0.75600000000000001</v>
      </c>
      <c r="O106" s="51">
        <f t="shared" ref="O106:O169" si="21">IF(M106=""," ",IF(COUNT(B106)=""," ",(AVERAGE(B106)*M106/1000)))</f>
        <v>0.75600000000000001</v>
      </c>
      <c r="P106" s="47"/>
      <c r="Q106" s="49"/>
      <c r="R106" s="50"/>
      <c r="S106" s="48"/>
    </row>
    <row r="107" spans="1:19" x14ac:dyDescent="0.25">
      <c r="A107" s="67">
        <f t="shared" si="16"/>
        <v>42462</v>
      </c>
      <c r="B107" s="88"/>
      <c r="C107" s="40">
        <v>1</v>
      </c>
      <c r="D107" s="41"/>
      <c r="E107" s="28" t="str">
        <f t="shared" si="17"/>
        <v/>
      </c>
      <c r="F107" s="30" t="str">
        <f t="shared" si="18"/>
        <v xml:space="preserve"> </v>
      </c>
      <c r="G107" s="71"/>
      <c r="H107" s="41"/>
      <c r="I107" s="41"/>
      <c r="J107" s="42" t="str">
        <f t="shared" si="14"/>
        <v/>
      </c>
      <c r="K107" s="43" t="str">
        <f t="shared" si="19"/>
        <v xml:space="preserve"> </v>
      </c>
      <c r="L107" s="44"/>
      <c r="M107" s="45"/>
      <c r="N107" s="52" t="str">
        <f t="shared" si="20"/>
        <v xml:space="preserve"> </v>
      </c>
      <c r="O107" s="51" t="str">
        <f t="shared" si="21"/>
        <v xml:space="preserve"> </v>
      </c>
      <c r="P107" s="47"/>
      <c r="Q107" s="49"/>
      <c r="R107" s="50"/>
      <c r="S107" s="48"/>
    </row>
    <row r="108" spans="1:19" x14ac:dyDescent="0.25">
      <c r="A108" s="67">
        <f t="shared" si="16"/>
        <v>42463</v>
      </c>
      <c r="B108" s="88"/>
      <c r="C108" s="40">
        <v>1</v>
      </c>
      <c r="D108" s="41"/>
      <c r="E108" s="28" t="str">
        <f t="shared" si="17"/>
        <v/>
      </c>
      <c r="F108" s="30" t="str">
        <f t="shared" si="18"/>
        <v xml:space="preserve"> </v>
      </c>
      <c r="G108" s="71"/>
      <c r="H108" s="41"/>
      <c r="I108" s="41"/>
      <c r="J108" s="42" t="str">
        <f t="shared" si="14"/>
        <v/>
      </c>
      <c r="K108" s="43" t="str">
        <f t="shared" si="19"/>
        <v xml:space="preserve"> </v>
      </c>
      <c r="L108" s="44"/>
      <c r="M108" s="45"/>
      <c r="N108" s="52" t="str">
        <f t="shared" si="20"/>
        <v xml:space="preserve"> </v>
      </c>
      <c r="O108" s="51" t="str">
        <f t="shared" si="21"/>
        <v xml:space="preserve"> </v>
      </c>
      <c r="P108" s="47"/>
      <c r="Q108" s="49"/>
      <c r="R108" s="50"/>
      <c r="S108" s="48"/>
    </row>
    <row r="109" spans="1:19" x14ac:dyDescent="0.25">
      <c r="A109" s="67">
        <f t="shared" si="16"/>
        <v>42464</v>
      </c>
      <c r="B109" s="88">
        <v>23</v>
      </c>
      <c r="C109" s="40">
        <v>1</v>
      </c>
      <c r="D109" s="41">
        <v>15800</v>
      </c>
      <c r="E109" s="28">
        <f t="shared" si="17"/>
        <v>15800</v>
      </c>
      <c r="F109" s="30">
        <f t="shared" si="18"/>
        <v>363.4</v>
      </c>
      <c r="G109" s="71">
        <v>95.3</v>
      </c>
      <c r="H109" s="41">
        <v>102</v>
      </c>
      <c r="I109" s="41">
        <v>2.61</v>
      </c>
      <c r="J109" s="42">
        <f t="shared" si="14"/>
        <v>2567.0498084291198</v>
      </c>
      <c r="K109" s="43">
        <f t="shared" si="19"/>
        <v>59.042145593869755</v>
      </c>
      <c r="L109" s="44"/>
      <c r="M109" s="45">
        <v>0.76</v>
      </c>
      <c r="N109" s="52">
        <f t="shared" si="20"/>
        <v>1.7479999999999999E-2</v>
      </c>
      <c r="O109" s="51">
        <f t="shared" si="21"/>
        <v>1.7479999999999999E-2</v>
      </c>
      <c r="P109" s="47"/>
      <c r="Q109" s="49"/>
      <c r="R109" s="50"/>
      <c r="S109" s="48"/>
    </row>
    <row r="110" spans="1:19" x14ac:dyDescent="0.25">
      <c r="A110" s="67">
        <f t="shared" si="16"/>
        <v>42465</v>
      </c>
      <c r="B110" s="88">
        <v>36</v>
      </c>
      <c r="C110" s="40">
        <v>1</v>
      </c>
      <c r="D110" s="41">
        <v>16700</v>
      </c>
      <c r="E110" s="28">
        <f t="shared" si="17"/>
        <v>16700</v>
      </c>
      <c r="F110" s="30">
        <f t="shared" si="18"/>
        <v>601.20000000000005</v>
      </c>
      <c r="G110" s="71">
        <v>89.5</v>
      </c>
      <c r="H110" s="41">
        <v>103</v>
      </c>
      <c r="I110" s="41">
        <v>5.73</v>
      </c>
      <c r="J110" s="42">
        <f t="shared" si="14"/>
        <v>2356.0209424083769</v>
      </c>
      <c r="K110" s="43">
        <f t="shared" si="19"/>
        <v>84.816753926701566</v>
      </c>
      <c r="L110" s="44"/>
      <c r="M110" s="45">
        <v>1.74</v>
      </c>
      <c r="N110" s="52">
        <f t="shared" si="20"/>
        <v>6.2640000000000001E-2</v>
      </c>
      <c r="O110" s="51">
        <f t="shared" si="21"/>
        <v>6.2640000000000001E-2</v>
      </c>
      <c r="P110" s="47"/>
      <c r="Q110" s="49"/>
      <c r="R110" s="50"/>
      <c r="S110" s="48"/>
    </row>
    <row r="111" spans="1:19" x14ac:dyDescent="0.25">
      <c r="A111" s="67">
        <f t="shared" si="16"/>
        <v>42466</v>
      </c>
      <c r="B111" s="88">
        <v>17</v>
      </c>
      <c r="C111" s="40">
        <v>1</v>
      </c>
      <c r="D111" s="41">
        <v>15800</v>
      </c>
      <c r="E111" s="28">
        <f t="shared" si="17"/>
        <v>15800</v>
      </c>
      <c r="F111" s="30">
        <f t="shared" si="18"/>
        <v>268.60000000000002</v>
      </c>
      <c r="G111" s="71">
        <v>91.7</v>
      </c>
      <c r="H111" s="41">
        <v>104.3</v>
      </c>
      <c r="I111" s="41">
        <v>4.9714999999999998</v>
      </c>
      <c r="J111" s="42">
        <f t="shared" si="14"/>
        <v>2534.4463441617208</v>
      </c>
      <c r="K111" s="43">
        <f t="shared" si="19"/>
        <v>43.085587850749249</v>
      </c>
      <c r="L111" s="44"/>
      <c r="M111" s="45">
        <v>23.3</v>
      </c>
      <c r="N111" s="52">
        <f t="shared" si="20"/>
        <v>0.39610000000000001</v>
      </c>
      <c r="O111" s="51">
        <f t="shared" si="21"/>
        <v>0.39610000000000001</v>
      </c>
      <c r="P111" s="47"/>
      <c r="Q111" s="49"/>
      <c r="R111" s="50"/>
      <c r="S111" s="48"/>
    </row>
    <row r="112" spans="1:19" x14ac:dyDescent="0.25">
      <c r="A112" s="67">
        <f t="shared" si="16"/>
        <v>42467</v>
      </c>
      <c r="B112" s="88">
        <v>11</v>
      </c>
      <c r="C112" s="40">
        <v>1</v>
      </c>
      <c r="D112" s="41">
        <v>14800</v>
      </c>
      <c r="E112" s="28">
        <f t="shared" si="17"/>
        <v>14800</v>
      </c>
      <c r="F112" s="30">
        <f t="shared" si="18"/>
        <v>162.80000000000001</v>
      </c>
      <c r="G112" s="71">
        <v>91.6</v>
      </c>
      <c r="H112" s="41">
        <v>94.2</v>
      </c>
      <c r="I112" s="41">
        <v>1.4366000000000001</v>
      </c>
      <c r="J112" s="42">
        <f t="shared" si="14"/>
        <v>1809.8287623555677</v>
      </c>
      <c r="K112" s="43">
        <f t="shared" si="19"/>
        <v>19.908116385911246</v>
      </c>
      <c r="L112" s="44"/>
      <c r="M112" s="45">
        <v>1.57</v>
      </c>
      <c r="N112" s="52">
        <f t="shared" si="20"/>
        <v>1.7270000000000001E-2</v>
      </c>
      <c r="O112" s="51">
        <f t="shared" si="21"/>
        <v>1.7270000000000001E-2</v>
      </c>
      <c r="P112" s="47"/>
      <c r="Q112" s="49"/>
      <c r="R112" s="50"/>
      <c r="S112" s="48"/>
    </row>
    <row r="113" spans="1:19" x14ac:dyDescent="0.25">
      <c r="A113" s="67">
        <f t="shared" si="16"/>
        <v>42468</v>
      </c>
      <c r="B113" s="88">
        <v>24</v>
      </c>
      <c r="C113" s="40">
        <v>1</v>
      </c>
      <c r="D113" s="41">
        <v>15700</v>
      </c>
      <c r="E113" s="28">
        <f t="shared" si="17"/>
        <v>15700</v>
      </c>
      <c r="F113" s="30">
        <f t="shared" si="18"/>
        <v>376.8</v>
      </c>
      <c r="G113" s="71">
        <v>90.8</v>
      </c>
      <c r="H113" s="41">
        <v>110</v>
      </c>
      <c r="I113" s="41">
        <v>7.41</v>
      </c>
      <c r="J113" s="42">
        <f t="shared" si="14"/>
        <v>2591.0931174089073</v>
      </c>
      <c r="K113" s="43">
        <f t="shared" si="19"/>
        <v>62.186234817813776</v>
      </c>
      <c r="L113" s="44"/>
      <c r="M113" s="45">
        <v>6.03</v>
      </c>
      <c r="N113" s="52">
        <f t="shared" si="20"/>
        <v>0.14471999999999999</v>
      </c>
      <c r="O113" s="51">
        <f t="shared" si="21"/>
        <v>0.14471999999999999</v>
      </c>
      <c r="P113" s="47"/>
      <c r="Q113" s="49"/>
      <c r="R113" s="50"/>
      <c r="S113" s="48"/>
    </row>
    <row r="114" spans="1:19" x14ac:dyDescent="0.25">
      <c r="A114" s="67">
        <f t="shared" si="16"/>
        <v>42469</v>
      </c>
      <c r="B114" s="88"/>
      <c r="C114" s="40">
        <v>1</v>
      </c>
      <c r="D114" s="41"/>
      <c r="E114" s="28" t="str">
        <f t="shared" si="17"/>
        <v/>
      </c>
      <c r="F114" s="30" t="str">
        <f t="shared" si="18"/>
        <v xml:space="preserve"> </v>
      </c>
      <c r="G114" s="71"/>
      <c r="H114" s="41"/>
      <c r="I114" s="41"/>
      <c r="J114" s="42" t="str">
        <f t="shared" si="14"/>
        <v/>
      </c>
      <c r="K114" s="43" t="str">
        <f t="shared" si="19"/>
        <v xml:space="preserve"> </v>
      </c>
      <c r="L114" s="44"/>
      <c r="M114" s="45"/>
      <c r="N114" s="52" t="str">
        <f t="shared" si="20"/>
        <v xml:space="preserve"> </v>
      </c>
      <c r="O114" s="51" t="str">
        <f t="shared" si="21"/>
        <v xml:space="preserve"> </v>
      </c>
      <c r="P114" s="47"/>
      <c r="Q114" s="49"/>
      <c r="R114" s="50"/>
      <c r="S114" s="48"/>
    </row>
    <row r="115" spans="1:19" x14ac:dyDescent="0.25">
      <c r="A115" s="67">
        <f t="shared" si="16"/>
        <v>42470</v>
      </c>
      <c r="B115" s="88"/>
      <c r="C115" s="40">
        <v>1</v>
      </c>
      <c r="D115" s="41"/>
      <c r="E115" s="28" t="str">
        <f t="shared" si="17"/>
        <v/>
      </c>
      <c r="F115" s="30" t="str">
        <f t="shared" si="18"/>
        <v xml:space="preserve"> </v>
      </c>
      <c r="G115" s="71"/>
      <c r="H115" s="41"/>
      <c r="I115" s="41"/>
      <c r="J115" s="42" t="str">
        <f t="shared" si="14"/>
        <v/>
      </c>
      <c r="K115" s="43" t="str">
        <f t="shared" si="19"/>
        <v xml:space="preserve"> </v>
      </c>
      <c r="L115" s="44"/>
      <c r="M115" s="45"/>
      <c r="N115" s="52" t="str">
        <f t="shared" si="20"/>
        <v xml:space="preserve"> </v>
      </c>
      <c r="O115" s="51" t="str">
        <f t="shared" si="21"/>
        <v xml:space="preserve"> </v>
      </c>
      <c r="P115" s="47"/>
      <c r="Q115" s="49"/>
      <c r="R115" s="50"/>
      <c r="S115" s="48"/>
    </row>
    <row r="116" spans="1:19" x14ac:dyDescent="0.25">
      <c r="A116" s="67">
        <f t="shared" si="16"/>
        <v>42471</v>
      </c>
      <c r="B116" s="88">
        <v>25</v>
      </c>
      <c r="C116" s="40">
        <v>1</v>
      </c>
      <c r="D116" s="41">
        <v>15300</v>
      </c>
      <c r="E116" s="28">
        <f t="shared" si="17"/>
        <v>15300</v>
      </c>
      <c r="F116" s="30">
        <f t="shared" si="18"/>
        <v>382.5</v>
      </c>
      <c r="G116" s="71">
        <v>90.8</v>
      </c>
      <c r="H116" s="41">
        <v>103</v>
      </c>
      <c r="I116" s="41">
        <v>5.0039999999999996</v>
      </c>
      <c r="J116" s="42">
        <f t="shared" ref="J116:J169" si="22">IF(H116="","",(H116-G116)*1000/I116)</f>
        <v>2438.0495603517197</v>
      </c>
      <c r="K116" s="43">
        <f t="shared" si="19"/>
        <v>60.951239008792996</v>
      </c>
      <c r="L116" s="44"/>
      <c r="M116" s="45">
        <v>13.8</v>
      </c>
      <c r="N116" s="52">
        <f t="shared" si="20"/>
        <v>0.34499999999999997</v>
      </c>
      <c r="O116" s="51">
        <f t="shared" si="21"/>
        <v>0.34499999999999997</v>
      </c>
      <c r="P116" s="47"/>
      <c r="Q116" s="49"/>
      <c r="R116" s="50"/>
      <c r="S116" s="48"/>
    </row>
    <row r="117" spans="1:19" x14ac:dyDescent="0.25">
      <c r="A117" s="67">
        <f t="shared" si="16"/>
        <v>42472</v>
      </c>
      <c r="B117" s="88">
        <v>37</v>
      </c>
      <c r="C117" s="40">
        <v>1</v>
      </c>
      <c r="D117" s="41">
        <v>16300</v>
      </c>
      <c r="E117" s="28">
        <f t="shared" si="17"/>
        <v>16300</v>
      </c>
      <c r="F117" s="30">
        <f t="shared" si="18"/>
        <v>603.1</v>
      </c>
      <c r="G117" s="71">
        <v>91.8</v>
      </c>
      <c r="H117" s="41">
        <v>96.8</v>
      </c>
      <c r="I117" s="41">
        <v>2.4621</v>
      </c>
      <c r="J117" s="42">
        <f t="shared" si="22"/>
        <v>2030.7867267779538</v>
      </c>
      <c r="K117" s="43">
        <f t="shared" si="19"/>
        <v>75.1391088907843</v>
      </c>
      <c r="L117" s="44"/>
      <c r="M117" s="45">
        <v>12.3</v>
      </c>
      <c r="N117" s="52">
        <f t="shared" si="20"/>
        <v>0.4551</v>
      </c>
      <c r="O117" s="51">
        <f t="shared" si="21"/>
        <v>0.4551</v>
      </c>
      <c r="P117" s="47"/>
      <c r="Q117" s="49"/>
      <c r="R117" s="50"/>
      <c r="S117" s="48"/>
    </row>
    <row r="118" spans="1:19" x14ac:dyDescent="0.25">
      <c r="A118" s="67">
        <f t="shared" si="16"/>
        <v>42473</v>
      </c>
      <c r="B118" s="88">
        <v>2</v>
      </c>
      <c r="C118" s="40">
        <v>1</v>
      </c>
      <c r="D118" s="41">
        <v>15000</v>
      </c>
      <c r="E118" s="28">
        <f t="shared" si="17"/>
        <v>15000</v>
      </c>
      <c r="F118" s="30">
        <f t="shared" si="18"/>
        <v>30</v>
      </c>
      <c r="G118" s="71">
        <v>90.3</v>
      </c>
      <c r="H118" s="41">
        <v>100.1</v>
      </c>
      <c r="I118" s="41">
        <v>4.1071999999999997</v>
      </c>
      <c r="J118" s="42">
        <f t="shared" si="22"/>
        <v>2386.0537592520445</v>
      </c>
      <c r="K118" s="43">
        <f t="shared" si="19"/>
        <v>4.7721075185040887</v>
      </c>
      <c r="L118" s="44"/>
      <c r="M118" s="45">
        <v>0.83</v>
      </c>
      <c r="N118" s="52">
        <f t="shared" si="20"/>
        <v>1.66E-3</v>
      </c>
      <c r="O118" s="51">
        <f t="shared" si="21"/>
        <v>1.66E-3</v>
      </c>
      <c r="P118" s="47"/>
      <c r="Q118" s="49"/>
      <c r="R118" s="50"/>
      <c r="S118" s="48"/>
    </row>
    <row r="119" spans="1:19" x14ac:dyDescent="0.25">
      <c r="A119" s="67">
        <f t="shared" si="16"/>
        <v>42474</v>
      </c>
      <c r="B119" s="88">
        <v>10</v>
      </c>
      <c r="C119" s="40">
        <v>1</v>
      </c>
      <c r="D119" s="41">
        <v>15300</v>
      </c>
      <c r="E119" s="28">
        <f t="shared" si="17"/>
        <v>15300</v>
      </c>
      <c r="F119" s="30">
        <f t="shared" si="18"/>
        <v>153</v>
      </c>
      <c r="G119" s="71">
        <v>91.9</v>
      </c>
      <c r="H119" s="41">
        <v>104</v>
      </c>
      <c r="I119" s="41">
        <v>6.601</v>
      </c>
      <c r="J119" s="42">
        <f t="shared" si="22"/>
        <v>1833.0555976367209</v>
      </c>
      <c r="K119" s="43">
        <f t="shared" si="19"/>
        <v>18.330555976367211</v>
      </c>
      <c r="L119" s="44"/>
      <c r="M119" s="45">
        <v>10.199999999999999</v>
      </c>
      <c r="N119" s="52">
        <f t="shared" si="20"/>
        <v>0.10199999999999999</v>
      </c>
      <c r="O119" s="51">
        <f t="shared" si="21"/>
        <v>0.10199999999999999</v>
      </c>
      <c r="P119" s="47"/>
      <c r="Q119" s="49"/>
      <c r="R119" s="50"/>
      <c r="S119" s="48"/>
    </row>
    <row r="120" spans="1:19" x14ac:dyDescent="0.25">
      <c r="A120" s="67">
        <f t="shared" si="16"/>
        <v>42475</v>
      </c>
      <c r="B120" s="88">
        <v>50</v>
      </c>
      <c r="C120" s="40">
        <v>1</v>
      </c>
      <c r="D120" s="41">
        <v>15300</v>
      </c>
      <c r="E120" s="28">
        <f t="shared" si="17"/>
        <v>15300</v>
      </c>
      <c r="F120" s="30">
        <f t="shared" si="18"/>
        <v>765</v>
      </c>
      <c r="G120" s="71">
        <v>90.9</v>
      </c>
      <c r="H120" s="41">
        <v>103.6</v>
      </c>
      <c r="I120" s="41">
        <v>4.9432</v>
      </c>
      <c r="J120" s="42">
        <f t="shared" si="22"/>
        <v>2569.1859524194833</v>
      </c>
      <c r="K120" s="43">
        <f t="shared" si="19"/>
        <v>128.45929762097416</v>
      </c>
      <c r="L120" s="44"/>
      <c r="M120" s="45">
        <v>12.4</v>
      </c>
      <c r="N120" s="52">
        <f t="shared" si="20"/>
        <v>0.62</v>
      </c>
      <c r="O120" s="51">
        <f t="shared" si="21"/>
        <v>0.62</v>
      </c>
      <c r="P120" s="47"/>
      <c r="Q120" s="49"/>
      <c r="R120" s="50"/>
      <c r="S120" s="48"/>
    </row>
    <row r="121" spans="1:19" x14ac:dyDescent="0.25">
      <c r="A121" s="67">
        <f t="shared" si="16"/>
        <v>42476</v>
      </c>
      <c r="B121" s="88"/>
      <c r="C121" s="40">
        <v>1</v>
      </c>
      <c r="D121" s="41"/>
      <c r="E121" s="28" t="str">
        <f t="shared" si="17"/>
        <v/>
      </c>
      <c r="F121" s="30" t="str">
        <f t="shared" si="18"/>
        <v xml:space="preserve"> </v>
      </c>
      <c r="G121" s="71"/>
      <c r="H121" s="41"/>
      <c r="I121" s="41"/>
      <c r="J121" s="42" t="str">
        <f t="shared" si="22"/>
        <v/>
      </c>
      <c r="K121" s="43" t="str">
        <f t="shared" si="19"/>
        <v xml:space="preserve"> </v>
      </c>
      <c r="L121" s="44"/>
      <c r="M121" s="45"/>
      <c r="N121" s="52" t="str">
        <f t="shared" si="20"/>
        <v xml:space="preserve"> </v>
      </c>
      <c r="O121" s="51" t="str">
        <f t="shared" si="21"/>
        <v xml:space="preserve"> </v>
      </c>
      <c r="P121" s="47"/>
      <c r="Q121" s="49"/>
      <c r="R121" s="50"/>
      <c r="S121" s="48"/>
    </row>
    <row r="122" spans="1:19" x14ac:dyDescent="0.25">
      <c r="A122" s="67">
        <f t="shared" si="16"/>
        <v>42477</v>
      </c>
      <c r="B122" s="88"/>
      <c r="C122" s="40">
        <v>1</v>
      </c>
      <c r="D122" s="41"/>
      <c r="E122" s="28" t="str">
        <f t="shared" si="17"/>
        <v/>
      </c>
      <c r="F122" s="30" t="str">
        <f t="shared" si="18"/>
        <v xml:space="preserve"> </v>
      </c>
      <c r="G122" s="71"/>
      <c r="H122" s="41"/>
      <c r="I122" s="41"/>
      <c r="J122" s="42" t="str">
        <f t="shared" si="22"/>
        <v/>
      </c>
      <c r="K122" s="43" t="str">
        <f t="shared" si="19"/>
        <v xml:space="preserve"> </v>
      </c>
      <c r="L122" s="44"/>
      <c r="M122" s="45"/>
      <c r="N122" s="52" t="str">
        <f t="shared" si="20"/>
        <v xml:space="preserve"> </v>
      </c>
      <c r="O122" s="51" t="str">
        <f t="shared" si="21"/>
        <v xml:space="preserve"> </v>
      </c>
      <c r="P122" s="47"/>
      <c r="Q122" s="49"/>
      <c r="R122" s="50"/>
      <c r="S122" s="48"/>
    </row>
    <row r="123" spans="1:19" x14ac:dyDescent="0.25">
      <c r="A123" s="67">
        <f t="shared" si="16"/>
        <v>42478</v>
      </c>
      <c r="B123" s="88">
        <v>34</v>
      </c>
      <c r="C123" s="40">
        <v>1</v>
      </c>
      <c r="D123" s="41">
        <v>12100</v>
      </c>
      <c r="E123" s="28">
        <f t="shared" si="17"/>
        <v>12100</v>
      </c>
      <c r="F123" s="30">
        <f t="shared" si="18"/>
        <v>411.4</v>
      </c>
      <c r="G123" s="71">
        <v>91.1</v>
      </c>
      <c r="H123" s="41">
        <v>100.3</v>
      </c>
      <c r="I123" s="41">
        <v>5.2233999999999998</v>
      </c>
      <c r="J123" s="42">
        <f t="shared" si="22"/>
        <v>1761.3048971933997</v>
      </c>
      <c r="K123" s="43">
        <f t="shared" si="19"/>
        <v>59.884366504575588</v>
      </c>
      <c r="L123" s="44"/>
      <c r="M123" s="45">
        <v>1.02</v>
      </c>
      <c r="N123" s="52">
        <f t="shared" si="20"/>
        <v>3.4680000000000002E-2</v>
      </c>
      <c r="O123" s="51">
        <f t="shared" si="21"/>
        <v>3.4680000000000002E-2</v>
      </c>
      <c r="P123" s="47"/>
      <c r="Q123" s="49"/>
      <c r="R123" s="50"/>
      <c r="S123" s="48"/>
    </row>
    <row r="124" spans="1:19" x14ac:dyDescent="0.25">
      <c r="A124" s="67">
        <f t="shared" si="16"/>
        <v>42479</v>
      </c>
      <c r="B124" s="88">
        <v>19</v>
      </c>
      <c r="C124" s="40">
        <v>1</v>
      </c>
      <c r="D124" s="41">
        <v>9750</v>
      </c>
      <c r="E124" s="28">
        <f t="shared" si="17"/>
        <v>9750</v>
      </c>
      <c r="F124" s="30">
        <f t="shared" si="18"/>
        <v>185.25</v>
      </c>
      <c r="G124" s="71">
        <v>88.3</v>
      </c>
      <c r="H124" s="41">
        <v>91.1</v>
      </c>
      <c r="I124" s="41">
        <v>1.88</v>
      </c>
      <c r="J124" s="42">
        <f t="shared" si="22"/>
        <v>1489.3617021276582</v>
      </c>
      <c r="K124" s="43">
        <f t="shared" si="19"/>
        <v>28.297872340425506</v>
      </c>
      <c r="L124" s="44"/>
      <c r="M124" s="45">
        <v>0.77</v>
      </c>
      <c r="N124" s="52">
        <f t="shared" si="20"/>
        <v>1.4630000000000001E-2</v>
      </c>
      <c r="O124" s="51">
        <f t="shared" si="21"/>
        <v>1.4630000000000001E-2</v>
      </c>
      <c r="P124" s="47"/>
      <c r="Q124" s="49"/>
      <c r="R124" s="50"/>
      <c r="S124" s="48"/>
    </row>
    <row r="125" spans="1:19" x14ac:dyDescent="0.25">
      <c r="A125" s="67">
        <f t="shared" si="16"/>
        <v>42480</v>
      </c>
      <c r="B125" s="88">
        <v>25</v>
      </c>
      <c r="C125" s="40">
        <v>1</v>
      </c>
      <c r="D125" s="41">
        <v>12300</v>
      </c>
      <c r="E125" s="28">
        <f t="shared" si="17"/>
        <v>12300</v>
      </c>
      <c r="F125" s="30">
        <f t="shared" si="18"/>
        <v>307.5</v>
      </c>
      <c r="G125" s="71">
        <v>90</v>
      </c>
      <c r="H125" s="41">
        <v>96</v>
      </c>
      <c r="I125" s="41">
        <v>2.68</v>
      </c>
      <c r="J125" s="42">
        <f t="shared" si="22"/>
        <v>2238.8059701492534</v>
      </c>
      <c r="K125" s="43">
        <f t="shared" si="19"/>
        <v>55.970149253731336</v>
      </c>
      <c r="L125" s="44"/>
      <c r="M125" s="45">
        <v>11.1</v>
      </c>
      <c r="N125" s="52">
        <f t="shared" si="20"/>
        <v>0.27750000000000002</v>
      </c>
      <c r="O125" s="51">
        <f t="shared" si="21"/>
        <v>0.27750000000000002</v>
      </c>
      <c r="P125" s="47"/>
      <c r="Q125" s="49"/>
      <c r="R125" s="50"/>
      <c r="S125" s="48"/>
    </row>
    <row r="126" spans="1:19" x14ac:dyDescent="0.25">
      <c r="A126" s="67">
        <f t="shared" si="16"/>
        <v>42481</v>
      </c>
      <c r="B126" s="88">
        <v>12</v>
      </c>
      <c r="C126" s="40">
        <v>1</v>
      </c>
      <c r="D126" s="41">
        <v>15600</v>
      </c>
      <c r="E126" s="28">
        <f t="shared" si="17"/>
        <v>15600</v>
      </c>
      <c r="F126" s="30">
        <f t="shared" si="18"/>
        <v>187.2</v>
      </c>
      <c r="G126" s="71">
        <v>91.2</v>
      </c>
      <c r="H126" s="41">
        <v>104</v>
      </c>
      <c r="I126" s="41">
        <v>5.2321</v>
      </c>
      <c r="J126" s="42">
        <f t="shared" si="22"/>
        <v>2446.4364213222216</v>
      </c>
      <c r="K126" s="43">
        <f t="shared" si="19"/>
        <v>29.357237055866658</v>
      </c>
      <c r="L126" s="44"/>
      <c r="M126" s="45">
        <v>63.8</v>
      </c>
      <c r="N126" s="52">
        <f t="shared" si="20"/>
        <v>0.76559999999999995</v>
      </c>
      <c r="O126" s="51">
        <f t="shared" si="21"/>
        <v>0.76559999999999995</v>
      </c>
      <c r="P126" s="47"/>
      <c r="Q126" s="49"/>
      <c r="R126" s="50"/>
      <c r="S126" s="48"/>
    </row>
    <row r="127" spans="1:19" x14ac:dyDescent="0.25">
      <c r="A127" s="67">
        <f t="shared" si="16"/>
        <v>42482</v>
      </c>
      <c r="B127" s="88">
        <v>41</v>
      </c>
      <c r="C127" s="40">
        <v>1</v>
      </c>
      <c r="D127" s="41">
        <v>14300</v>
      </c>
      <c r="E127" s="28">
        <f t="shared" si="17"/>
        <v>14300</v>
      </c>
      <c r="F127" s="30">
        <f t="shared" si="18"/>
        <v>586.29999999999995</v>
      </c>
      <c r="G127" s="71">
        <v>91.4</v>
      </c>
      <c r="H127" s="41">
        <v>103.4</v>
      </c>
      <c r="I127" s="41">
        <v>7.82</v>
      </c>
      <c r="J127" s="42">
        <f t="shared" si="22"/>
        <v>1534.5268542199487</v>
      </c>
      <c r="K127" s="43">
        <f t="shared" si="19"/>
        <v>62.915601023017899</v>
      </c>
      <c r="L127" s="44"/>
      <c r="M127" s="45">
        <v>8.69</v>
      </c>
      <c r="N127" s="52">
        <f t="shared" si="20"/>
        <v>0.35628999999999994</v>
      </c>
      <c r="O127" s="51">
        <f t="shared" si="21"/>
        <v>0.35628999999999994</v>
      </c>
      <c r="P127" s="47"/>
      <c r="Q127" s="49"/>
      <c r="R127" s="50"/>
      <c r="S127" s="48"/>
    </row>
    <row r="128" spans="1:19" x14ac:dyDescent="0.25">
      <c r="A128" s="67">
        <f t="shared" si="16"/>
        <v>42483</v>
      </c>
      <c r="B128" s="88"/>
      <c r="C128" s="40">
        <v>1</v>
      </c>
      <c r="D128" s="41"/>
      <c r="E128" s="28" t="str">
        <f t="shared" si="17"/>
        <v/>
      </c>
      <c r="F128" s="30" t="str">
        <f t="shared" si="18"/>
        <v xml:space="preserve"> </v>
      </c>
      <c r="G128" s="71"/>
      <c r="H128" s="41"/>
      <c r="I128" s="41"/>
      <c r="J128" s="42" t="str">
        <f t="shared" si="22"/>
        <v/>
      </c>
      <c r="K128" s="43" t="str">
        <f t="shared" si="19"/>
        <v xml:space="preserve"> </v>
      </c>
      <c r="L128" s="44"/>
      <c r="M128" s="45"/>
      <c r="N128" s="52" t="str">
        <f t="shared" si="20"/>
        <v xml:space="preserve"> </v>
      </c>
      <c r="O128" s="51" t="str">
        <f t="shared" si="21"/>
        <v xml:space="preserve"> </v>
      </c>
      <c r="P128" s="47"/>
      <c r="Q128" s="49"/>
      <c r="R128" s="50"/>
      <c r="S128" s="48"/>
    </row>
    <row r="129" spans="1:19" x14ac:dyDescent="0.25">
      <c r="A129" s="67">
        <f t="shared" si="16"/>
        <v>42484</v>
      </c>
      <c r="B129" s="88"/>
      <c r="C129" s="40">
        <v>1</v>
      </c>
      <c r="D129" s="41"/>
      <c r="E129" s="28" t="str">
        <f t="shared" si="17"/>
        <v/>
      </c>
      <c r="F129" s="30" t="str">
        <f t="shared" si="18"/>
        <v xml:space="preserve"> </v>
      </c>
      <c r="G129" s="71"/>
      <c r="H129" s="41"/>
      <c r="I129" s="41"/>
      <c r="J129" s="42" t="str">
        <f t="shared" si="22"/>
        <v/>
      </c>
      <c r="K129" s="43" t="str">
        <f t="shared" si="19"/>
        <v xml:space="preserve"> </v>
      </c>
      <c r="L129" s="44"/>
      <c r="M129" s="45"/>
      <c r="N129" s="52" t="str">
        <f t="shared" si="20"/>
        <v xml:space="preserve"> </v>
      </c>
      <c r="O129" s="51" t="str">
        <f t="shared" si="21"/>
        <v xml:space="preserve"> </v>
      </c>
      <c r="P129" s="47"/>
      <c r="Q129" s="49"/>
      <c r="R129" s="50"/>
      <c r="S129" s="48"/>
    </row>
    <row r="130" spans="1:19" x14ac:dyDescent="0.25">
      <c r="A130" s="67">
        <f t="shared" si="16"/>
        <v>42485</v>
      </c>
      <c r="B130" s="88">
        <v>35</v>
      </c>
      <c r="C130" s="40">
        <v>1</v>
      </c>
      <c r="D130" s="41">
        <v>14400</v>
      </c>
      <c r="E130" s="28">
        <f t="shared" si="17"/>
        <v>14400</v>
      </c>
      <c r="F130" s="30">
        <f t="shared" si="18"/>
        <v>504</v>
      </c>
      <c r="G130" s="71">
        <v>91.1</v>
      </c>
      <c r="H130" s="41">
        <v>98</v>
      </c>
      <c r="I130" s="41">
        <v>5.0862999999999996</v>
      </c>
      <c r="J130" s="42">
        <f t="shared" si="22"/>
        <v>1356.5853370819664</v>
      </c>
      <c r="K130" s="43">
        <f t="shared" si="19"/>
        <v>47.480486797868821</v>
      </c>
      <c r="L130" s="44"/>
      <c r="M130" s="45">
        <v>4.7</v>
      </c>
      <c r="N130" s="52">
        <f t="shared" si="20"/>
        <v>0.16450000000000001</v>
      </c>
      <c r="O130" s="51">
        <f t="shared" si="21"/>
        <v>0.16450000000000001</v>
      </c>
      <c r="P130" s="47"/>
      <c r="Q130" s="49"/>
      <c r="R130" s="50"/>
      <c r="S130" s="48"/>
    </row>
    <row r="131" spans="1:19" x14ac:dyDescent="0.25">
      <c r="A131" s="67">
        <f t="shared" si="16"/>
        <v>42486</v>
      </c>
      <c r="B131" s="88">
        <v>55</v>
      </c>
      <c r="C131" s="40">
        <v>1</v>
      </c>
      <c r="D131" s="41">
        <v>14200</v>
      </c>
      <c r="E131" s="28">
        <f t="shared" si="17"/>
        <v>14200</v>
      </c>
      <c r="F131" s="30">
        <f t="shared" si="18"/>
        <v>781</v>
      </c>
      <c r="G131" s="71">
        <v>90.5</v>
      </c>
      <c r="H131" s="41">
        <v>94.8</v>
      </c>
      <c r="I131" s="41">
        <v>3.18</v>
      </c>
      <c r="J131" s="42">
        <f t="shared" si="22"/>
        <v>1352.2012578616343</v>
      </c>
      <c r="K131" s="43">
        <f t="shared" si="19"/>
        <v>74.371069182389888</v>
      </c>
      <c r="L131" s="44"/>
      <c r="M131" s="45">
        <v>6.3</v>
      </c>
      <c r="N131" s="52">
        <f t="shared" si="20"/>
        <v>0.34649999999999997</v>
      </c>
      <c r="O131" s="51">
        <f t="shared" si="21"/>
        <v>0.34649999999999997</v>
      </c>
      <c r="P131" s="47"/>
      <c r="Q131" s="49"/>
      <c r="R131" s="50"/>
      <c r="S131" s="48"/>
    </row>
    <row r="132" spans="1:19" x14ac:dyDescent="0.25">
      <c r="A132" s="67">
        <f t="shared" si="16"/>
        <v>42487</v>
      </c>
      <c r="B132" s="88">
        <v>25</v>
      </c>
      <c r="C132" s="40">
        <v>1</v>
      </c>
      <c r="D132" s="41">
        <v>16000</v>
      </c>
      <c r="E132" s="28">
        <f t="shared" si="17"/>
        <v>16000</v>
      </c>
      <c r="F132" s="30">
        <f t="shared" si="18"/>
        <v>400</v>
      </c>
      <c r="G132" s="71">
        <v>91.4</v>
      </c>
      <c r="H132" s="41">
        <v>99.2</v>
      </c>
      <c r="I132" s="41">
        <v>4.9698000000000002</v>
      </c>
      <c r="J132" s="42">
        <f t="shared" si="22"/>
        <v>1569.479657129059</v>
      </c>
      <c r="K132" s="43">
        <f t="shared" si="19"/>
        <v>39.236991428226474</v>
      </c>
      <c r="L132" s="44"/>
      <c r="M132" s="45">
        <v>12.4</v>
      </c>
      <c r="N132" s="52">
        <f t="shared" si="20"/>
        <v>0.31</v>
      </c>
      <c r="O132" s="51">
        <f t="shared" si="21"/>
        <v>0.31</v>
      </c>
      <c r="P132" s="47"/>
      <c r="Q132" s="49"/>
      <c r="R132" s="50"/>
      <c r="S132" s="48"/>
    </row>
    <row r="133" spans="1:19" x14ac:dyDescent="0.25">
      <c r="A133" s="67">
        <f t="shared" si="16"/>
        <v>42488</v>
      </c>
      <c r="B133" s="88">
        <v>39</v>
      </c>
      <c r="C133" s="40">
        <v>1</v>
      </c>
      <c r="D133" s="41">
        <v>15700</v>
      </c>
      <c r="E133" s="28">
        <f t="shared" si="17"/>
        <v>15700</v>
      </c>
      <c r="F133" s="30">
        <f t="shared" si="18"/>
        <v>612.29999999999995</v>
      </c>
      <c r="G133" s="71">
        <v>88.3</v>
      </c>
      <c r="H133" s="41">
        <v>96.2</v>
      </c>
      <c r="I133" s="41">
        <v>5.0374999999999996</v>
      </c>
      <c r="J133" s="42">
        <f t="shared" si="22"/>
        <v>1568.238213399505</v>
      </c>
      <c r="K133" s="43">
        <f t="shared" si="19"/>
        <v>61.161290322580697</v>
      </c>
      <c r="L133" s="44"/>
      <c r="M133" s="45">
        <v>3.16</v>
      </c>
      <c r="N133" s="52">
        <f t="shared" si="20"/>
        <v>0.12324</v>
      </c>
      <c r="O133" s="51">
        <f t="shared" si="21"/>
        <v>0.12324</v>
      </c>
      <c r="P133" s="47"/>
      <c r="Q133" s="49"/>
      <c r="R133" s="50"/>
      <c r="S133" s="48"/>
    </row>
    <row r="134" spans="1:19" x14ac:dyDescent="0.25">
      <c r="A134" s="67">
        <f t="shared" si="16"/>
        <v>42489</v>
      </c>
      <c r="B134" s="88">
        <v>20</v>
      </c>
      <c r="C134" s="40">
        <v>1</v>
      </c>
      <c r="D134" s="41">
        <v>15900</v>
      </c>
      <c r="E134" s="28">
        <f t="shared" si="17"/>
        <v>15900</v>
      </c>
      <c r="F134" s="30">
        <f t="shared" si="18"/>
        <v>318</v>
      </c>
      <c r="G134" s="71">
        <v>92.5</v>
      </c>
      <c r="H134" s="41">
        <v>105.2</v>
      </c>
      <c r="I134" s="41">
        <v>5.0425000000000004</v>
      </c>
      <c r="J134" s="42">
        <f t="shared" si="22"/>
        <v>2518.5919682697081</v>
      </c>
      <c r="K134" s="43">
        <f t="shared" si="19"/>
        <v>50.371839365394159</v>
      </c>
      <c r="L134" s="44"/>
      <c r="M134" s="45">
        <v>4.3899999999999997</v>
      </c>
      <c r="N134" s="52">
        <f t="shared" si="20"/>
        <v>8.7800000000000003E-2</v>
      </c>
      <c r="O134" s="51">
        <f t="shared" si="21"/>
        <v>8.7800000000000003E-2</v>
      </c>
      <c r="P134" s="47"/>
      <c r="Q134" s="49"/>
      <c r="R134" s="50"/>
      <c r="S134" s="48"/>
    </row>
    <row r="135" spans="1:19" x14ac:dyDescent="0.25">
      <c r="A135" s="67">
        <f t="shared" si="16"/>
        <v>42490</v>
      </c>
      <c r="B135" s="88"/>
      <c r="C135" s="40">
        <v>1</v>
      </c>
      <c r="D135" s="41"/>
      <c r="E135" s="28" t="str">
        <f t="shared" si="17"/>
        <v/>
      </c>
      <c r="F135" s="30" t="str">
        <f t="shared" si="18"/>
        <v xml:space="preserve"> </v>
      </c>
      <c r="G135" s="71"/>
      <c r="H135" s="41"/>
      <c r="I135" s="41"/>
      <c r="J135" s="42" t="str">
        <f t="shared" si="22"/>
        <v/>
      </c>
      <c r="K135" s="43" t="str">
        <f t="shared" si="19"/>
        <v xml:space="preserve"> </v>
      </c>
      <c r="L135" s="44"/>
      <c r="M135" s="45"/>
      <c r="N135" s="52" t="str">
        <f t="shared" si="20"/>
        <v xml:space="preserve"> </v>
      </c>
      <c r="O135" s="51" t="str">
        <f t="shared" si="21"/>
        <v xml:space="preserve"> </v>
      </c>
      <c r="P135" s="47"/>
      <c r="Q135" s="49"/>
      <c r="R135" s="50"/>
      <c r="S135" s="48"/>
    </row>
    <row r="136" spans="1:19" x14ac:dyDescent="0.25">
      <c r="A136" s="67">
        <f t="shared" si="16"/>
        <v>42491</v>
      </c>
      <c r="B136" s="88"/>
      <c r="C136" s="40">
        <v>1</v>
      </c>
      <c r="D136" s="41"/>
      <c r="E136" s="28" t="str">
        <f t="shared" si="17"/>
        <v/>
      </c>
      <c r="F136" s="30" t="str">
        <f t="shared" si="18"/>
        <v xml:space="preserve"> </v>
      </c>
      <c r="G136" s="71"/>
      <c r="H136" s="41"/>
      <c r="I136" s="41"/>
      <c r="J136" s="42" t="str">
        <f t="shared" si="22"/>
        <v/>
      </c>
      <c r="K136" s="43" t="str">
        <f t="shared" si="19"/>
        <v xml:space="preserve"> </v>
      </c>
      <c r="L136" s="44"/>
      <c r="M136" s="45"/>
      <c r="N136" s="52" t="str">
        <f t="shared" si="20"/>
        <v xml:space="preserve"> </v>
      </c>
      <c r="O136" s="51" t="str">
        <f t="shared" si="21"/>
        <v xml:space="preserve"> </v>
      </c>
      <c r="P136" s="47"/>
      <c r="Q136" s="49"/>
      <c r="R136" s="50"/>
      <c r="S136" s="48"/>
    </row>
    <row r="137" spans="1:19" x14ac:dyDescent="0.25">
      <c r="A137" s="67">
        <f t="shared" si="16"/>
        <v>42492</v>
      </c>
      <c r="B137" s="88">
        <v>25</v>
      </c>
      <c r="C137" s="40">
        <v>1</v>
      </c>
      <c r="D137" s="41">
        <v>16000</v>
      </c>
      <c r="E137" s="28">
        <f t="shared" si="17"/>
        <v>16000</v>
      </c>
      <c r="F137" s="30">
        <f t="shared" si="18"/>
        <v>400</v>
      </c>
      <c r="G137" s="71">
        <v>92.7</v>
      </c>
      <c r="H137" s="41">
        <v>106</v>
      </c>
      <c r="I137" s="41">
        <v>5.8620000000000001</v>
      </c>
      <c r="J137" s="42">
        <f t="shared" si="22"/>
        <v>2268.8502217673145</v>
      </c>
      <c r="K137" s="43">
        <f t="shared" si="19"/>
        <v>56.72125554418286</v>
      </c>
      <c r="L137" s="44"/>
      <c r="M137" s="45">
        <v>4.99</v>
      </c>
      <c r="N137" s="52">
        <f t="shared" si="20"/>
        <v>0.12475</v>
      </c>
      <c r="O137" s="51">
        <f t="shared" si="21"/>
        <v>0.12475</v>
      </c>
      <c r="P137" s="47"/>
      <c r="Q137" s="49"/>
      <c r="R137" s="50"/>
      <c r="S137" s="48"/>
    </row>
    <row r="138" spans="1:19" x14ac:dyDescent="0.25">
      <c r="A138" s="67">
        <f t="shared" si="16"/>
        <v>42493</v>
      </c>
      <c r="B138" s="88">
        <v>26</v>
      </c>
      <c r="C138" s="40">
        <v>1</v>
      </c>
      <c r="D138" s="41">
        <v>15700</v>
      </c>
      <c r="E138" s="28">
        <f t="shared" si="17"/>
        <v>15700</v>
      </c>
      <c r="F138" s="30">
        <f t="shared" si="18"/>
        <v>408.2</v>
      </c>
      <c r="G138" s="71">
        <v>90.4</v>
      </c>
      <c r="H138" s="41">
        <v>98.9</v>
      </c>
      <c r="I138" s="41">
        <v>4.8419999999999996</v>
      </c>
      <c r="J138" s="42">
        <f t="shared" si="22"/>
        <v>1755.4729450640232</v>
      </c>
      <c r="K138" s="43">
        <f t="shared" si="19"/>
        <v>45.642296571664602</v>
      </c>
      <c r="L138" s="44"/>
      <c r="M138" s="45">
        <v>5.94</v>
      </c>
      <c r="N138" s="52">
        <f t="shared" si="20"/>
        <v>0.15443999999999999</v>
      </c>
      <c r="O138" s="51">
        <f t="shared" si="21"/>
        <v>0.15443999999999999</v>
      </c>
      <c r="P138" s="47"/>
      <c r="Q138" s="49"/>
      <c r="R138" s="50"/>
      <c r="S138" s="48"/>
    </row>
    <row r="139" spans="1:19" x14ac:dyDescent="0.25">
      <c r="A139" s="67">
        <f t="shared" si="16"/>
        <v>42494</v>
      </c>
      <c r="B139" s="88">
        <v>12</v>
      </c>
      <c r="C139" s="40">
        <v>1</v>
      </c>
      <c r="D139" s="41">
        <v>16800</v>
      </c>
      <c r="E139" s="28">
        <f t="shared" si="17"/>
        <v>16800</v>
      </c>
      <c r="F139" s="30">
        <f t="shared" si="18"/>
        <v>201.6</v>
      </c>
      <c r="G139" s="71">
        <v>90.8</v>
      </c>
      <c r="H139" s="41">
        <v>109.4</v>
      </c>
      <c r="I139" s="41">
        <v>7.9188000000000001</v>
      </c>
      <c r="J139" s="42">
        <f t="shared" si="22"/>
        <v>2348.8407334444623</v>
      </c>
      <c r="K139" s="43">
        <f t="shared" si="19"/>
        <v>28.18608880133355</v>
      </c>
      <c r="L139" s="44"/>
      <c r="M139" s="45">
        <v>14.3</v>
      </c>
      <c r="N139" s="52">
        <f t="shared" si="20"/>
        <v>0.17160000000000003</v>
      </c>
      <c r="O139" s="51">
        <f t="shared" si="21"/>
        <v>0.17160000000000003</v>
      </c>
      <c r="P139" s="47"/>
      <c r="Q139" s="49"/>
      <c r="R139" s="50"/>
      <c r="S139" s="48"/>
    </row>
    <row r="140" spans="1:19" x14ac:dyDescent="0.25">
      <c r="A140" s="67">
        <f t="shared" si="16"/>
        <v>42495</v>
      </c>
      <c r="B140" s="88"/>
      <c r="C140" s="40">
        <v>1</v>
      </c>
      <c r="D140" s="41"/>
      <c r="E140" s="28" t="str">
        <f t="shared" si="17"/>
        <v/>
      </c>
      <c r="F140" s="30" t="str">
        <f t="shared" si="18"/>
        <v xml:space="preserve"> </v>
      </c>
      <c r="G140" s="71"/>
      <c r="H140" s="41"/>
      <c r="I140" s="41"/>
      <c r="J140" s="42" t="str">
        <f t="shared" si="22"/>
        <v/>
      </c>
      <c r="K140" s="43" t="str">
        <f t="shared" si="19"/>
        <v xml:space="preserve"> </v>
      </c>
      <c r="L140" s="44"/>
      <c r="M140" s="45"/>
      <c r="N140" s="52" t="str">
        <f t="shared" si="20"/>
        <v xml:space="preserve"> </v>
      </c>
      <c r="O140" s="51" t="str">
        <f t="shared" si="21"/>
        <v xml:space="preserve"> </v>
      </c>
      <c r="P140" s="47"/>
      <c r="Q140" s="49"/>
      <c r="R140" s="50"/>
      <c r="S140" s="48"/>
    </row>
    <row r="141" spans="1:19" x14ac:dyDescent="0.25">
      <c r="A141" s="67">
        <f t="shared" si="16"/>
        <v>42496</v>
      </c>
      <c r="B141" s="88">
        <v>24</v>
      </c>
      <c r="C141" s="40">
        <v>1</v>
      </c>
      <c r="D141" s="41">
        <v>16900</v>
      </c>
      <c r="E141" s="28">
        <f t="shared" si="17"/>
        <v>16900</v>
      </c>
      <c r="F141" s="30">
        <f t="shared" si="18"/>
        <v>405.6</v>
      </c>
      <c r="G141" s="71">
        <v>91.9</v>
      </c>
      <c r="H141" s="41">
        <v>96.6</v>
      </c>
      <c r="I141" s="41">
        <v>4.0599999999999996</v>
      </c>
      <c r="J141" s="42">
        <f t="shared" si="22"/>
        <v>1157.635467980293</v>
      </c>
      <c r="K141" s="43">
        <f t="shared" si="19"/>
        <v>27.783251231527032</v>
      </c>
      <c r="L141" s="44"/>
      <c r="M141" s="45">
        <v>8</v>
      </c>
      <c r="N141" s="52">
        <f t="shared" si="20"/>
        <v>0.192</v>
      </c>
      <c r="O141" s="51">
        <f t="shared" si="21"/>
        <v>0.192</v>
      </c>
      <c r="P141" s="47"/>
      <c r="Q141" s="49"/>
      <c r="R141" s="50"/>
      <c r="S141" s="48"/>
    </row>
    <row r="142" spans="1:19" x14ac:dyDescent="0.25">
      <c r="A142" s="67">
        <f t="shared" si="16"/>
        <v>42497</v>
      </c>
      <c r="B142" s="88"/>
      <c r="C142" s="40">
        <v>1</v>
      </c>
      <c r="D142" s="41"/>
      <c r="E142" s="28" t="str">
        <f t="shared" si="17"/>
        <v/>
      </c>
      <c r="F142" s="30" t="str">
        <f t="shared" si="18"/>
        <v xml:space="preserve"> </v>
      </c>
      <c r="G142" s="71"/>
      <c r="H142" s="41"/>
      <c r="I142" s="41"/>
      <c r="J142" s="42" t="str">
        <f t="shared" si="22"/>
        <v/>
      </c>
      <c r="K142" s="43" t="str">
        <f t="shared" si="19"/>
        <v xml:space="preserve"> </v>
      </c>
      <c r="L142" s="44"/>
      <c r="M142" s="45"/>
      <c r="N142" s="52" t="str">
        <f t="shared" si="20"/>
        <v xml:space="preserve"> </v>
      </c>
      <c r="O142" s="51" t="str">
        <f t="shared" si="21"/>
        <v xml:space="preserve"> </v>
      </c>
      <c r="P142" s="47"/>
      <c r="Q142" s="49"/>
      <c r="R142" s="50"/>
      <c r="S142" s="48"/>
    </row>
    <row r="143" spans="1:19" x14ac:dyDescent="0.25">
      <c r="A143" s="67">
        <f t="shared" si="16"/>
        <v>42498</v>
      </c>
      <c r="B143" s="88"/>
      <c r="C143" s="40">
        <v>1</v>
      </c>
      <c r="D143" s="41"/>
      <c r="E143" s="28" t="str">
        <f t="shared" si="17"/>
        <v/>
      </c>
      <c r="F143" s="30" t="str">
        <f t="shared" si="18"/>
        <v xml:space="preserve"> </v>
      </c>
      <c r="G143" s="71"/>
      <c r="H143" s="41"/>
      <c r="I143" s="41"/>
      <c r="J143" s="42" t="str">
        <f t="shared" si="22"/>
        <v/>
      </c>
      <c r="K143" s="43" t="str">
        <f t="shared" si="19"/>
        <v xml:space="preserve"> </v>
      </c>
      <c r="L143" s="44"/>
      <c r="M143" s="45"/>
      <c r="N143" s="52" t="str">
        <f t="shared" si="20"/>
        <v xml:space="preserve"> </v>
      </c>
      <c r="O143" s="51" t="str">
        <f t="shared" si="21"/>
        <v xml:space="preserve"> </v>
      </c>
      <c r="P143" s="47"/>
      <c r="Q143" s="49"/>
      <c r="R143" s="50"/>
      <c r="S143" s="48"/>
    </row>
    <row r="144" spans="1:19" x14ac:dyDescent="0.25">
      <c r="A144" s="67">
        <f t="shared" si="16"/>
        <v>42499</v>
      </c>
      <c r="B144" s="88">
        <v>11</v>
      </c>
      <c r="C144" s="40">
        <v>1</v>
      </c>
      <c r="D144" s="41">
        <v>16900</v>
      </c>
      <c r="E144" s="28">
        <f t="shared" si="17"/>
        <v>16900</v>
      </c>
      <c r="F144" s="30">
        <f t="shared" si="18"/>
        <v>185.9</v>
      </c>
      <c r="G144" s="71">
        <v>88.9</v>
      </c>
      <c r="H144" s="41">
        <v>98.6</v>
      </c>
      <c r="I144" s="41">
        <v>4.8886000000000003</v>
      </c>
      <c r="J144" s="42">
        <f t="shared" si="22"/>
        <v>1984.208157754774</v>
      </c>
      <c r="K144" s="43">
        <f t="shared" si="19"/>
        <v>21.826289735302513</v>
      </c>
      <c r="L144" s="44"/>
      <c r="M144" s="45">
        <v>2.42</v>
      </c>
      <c r="N144" s="52">
        <f t="shared" si="20"/>
        <v>2.6619999999999998E-2</v>
      </c>
      <c r="O144" s="51">
        <f t="shared" si="21"/>
        <v>2.6619999999999998E-2</v>
      </c>
      <c r="P144" s="47"/>
      <c r="Q144" s="49"/>
      <c r="R144" s="50"/>
      <c r="S144" s="48"/>
    </row>
    <row r="145" spans="1:19" x14ac:dyDescent="0.25">
      <c r="A145" s="67">
        <f t="shared" si="16"/>
        <v>42500</v>
      </c>
      <c r="B145" s="88">
        <v>11</v>
      </c>
      <c r="C145" s="40">
        <v>1</v>
      </c>
      <c r="D145" s="41">
        <v>15600</v>
      </c>
      <c r="E145" s="28">
        <f t="shared" si="17"/>
        <v>15600</v>
      </c>
      <c r="F145" s="30">
        <f t="shared" si="18"/>
        <v>171.6</v>
      </c>
      <c r="G145" s="71">
        <v>89.2</v>
      </c>
      <c r="H145" s="41">
        <v>92.1</v>
      </c>
      <c r="I145" s="41">
        <v>2.5299999999999998</v>
      </c>
      <c r="J145" s="42">
        <f t="shared" si="22"/>
        <v>1146.2450592885343</v>
      </c>
      <c r="K145" s="43">
        <f t="shared" si="19"/>
        <v>12.608695652173877</v>
      </c>
      <c r="L145" s="44"/>
      <c r="M145" s="45">
        <v>5.57</v>
      </c>
      <c r="N145" s="52">
        <f t="shared" si="20"/>
        <v>6.1270000000000005E-2</v>
      </c>
      <c r="O145" s="51">
        <f t="shared" si="21"/>
        <v>6.1270000000000005E-2</v>
      </c>
      <c r="P145" s="47"/>
      <c r="Q145" s="49"/>
      <c r="R145" s="50"/>
      <c r="S145" s="48"/>
    </row>
    <row r="146" spans="1:19" x14ac:dyDescent="0.25">
      <c r="A146" s="67">
        <f t="shared" si="16"/>
        <v>42501</v>
      </c>
      <c r="B146" s="88">
        <v>29</v>
      </c>
      <c r="C146" s="40">
        <v>1</v>
      </c>
      <c r="D146" s="41">
        <v>17300</v>
      </c>
      <c r="E146" s="28">
        <f t="shared" si="17"/>
        <v>17300</v>
      </c>
      <c r="F146" s="30">
        <f t="shared" si="18"/>
        <v>501.7</v>
      </c>
      <c r="G146" s="71">
        <v>91.4</v>
      </c>
      <c r="H146" s="41">
        <v>96.5</v>
      </c>
      <c r="I146" s="41">
        <v>3.5</v>
      </c>
      <c r="J146" s="42">
        <f t="shared" si="22"/>
        <v>1457.1428571428555</v>
      </c>
      <c r="K146" s="43">
        <f t="shared" si="19"/>
        <v>42.25714285714281</v>
      </c>
      <c r="L146" s="44"/>
      <c r="M146" s="45">
        <v>5.0599999999999996</v>
      </c>
      <c r="N146" s="52">
        <f t="shared" si="20"/>
        <v>0.14673999999999998</v>
      </c>
      <c r="O146" s="51">
        <f t="shared" si="21"/>
        <v>0.14673999999999998</v>
      </c>
      <c r="P146" s="47"/>
      <c r="Q146" s="49"/>
      <c r="R146" s="50"/>
      <c r="S146" s="48"/>
    </row>
    <row r="147" spans="1:19" x14ac:dyDescent="0.25">
      <c r="A147" s="67">
        <f t="shared" si="16"/>
        <v>42502</v>
      </c>
      <c r="B147" s="88">
        <v>26</v>
      </c>
      <c r="C147" s="40">
        <v>1</v>
      </c>
      <c r="D147" s="41">
        <v>14300</v>
      </c>
      <c r="E147" s="28">
        <f t="shared" si="17"/>
        <v>14300</v>
      </c>
      <c r="F147" s="30">
        <f t="shared" si="18"/>
        <v>371.8</v>
      </c>
      <c r="G147" s="71">
        <v>89.2</v>
      </c>
      <c r="H147" s="41">
        <v>97.1</v>
      </c>
      <c r="I147" s="41">
        <v>5.87</v>
      </c>
      <c r="J147" s="42">
        <f t="shared" si="22"/>
        <v>1345.8262350936952</v>
      </c>
      <c r="K147" s="43">
        <f t="shared" si="19"/>
        <v>34.991482112436074</v>
      </c>
      <c r="L147" s="44"/>
      <c r="M147" s="45">
        <v>6.58</v>
      </c>
      <c r="N147" s="52">
        <f t="shared" si="20"/>
        <v>0.17108000000000001</v>
      </c>
      <c r="O147" s="51">
        <f t="shared" si="21"/>
        <v>0.17108000000000001</v>
      </c>
      <c r="P147" s="47"/>
      <c r="Q147" s="49"/>
      <c r="R147" s="50"/>
      <c r="S147" s="48"/>
    </row>
    <row r="148" spans="1:19" x14ac:dyDescent="0.25">
      <c r="A148" s="67">
        <f t="shared" si="16"/>
        <v>42503</v>
      </c>
      <c r="B148" s="88">
        <v>26</v>
      </c>
      <c r="C148" s="40">
        <v>1</v>
      </c>
      <c r="D148" s="41">
        <v>14200</v>
      </c>
      <c r="E148" s="28">
        <f t="shared" si="17"/>
        <v>14200</v>
      </c>
      <c r="F148" s="30">
        <f t="shared" si="18"/>
        <v>369.2</v>
      </c>
      <c r="G148" s="71">
        <v>88.8</v>
      </c>
      <c r="H148" s="41">
        <v>92.7</v>
      </c>
      <c r="I148" s="41">
        <v>2.8</v>
      </c>
      <c r="J148" s="42">
        <f t="shared" si="22"/>
        <v>1392.8571428571449</v>
      </c>
      <c r="K148" s="43">
        <f t="shared" si="19"/>
        <v>36.214285714285765</v>
      </c>
      <c r="L148" s="44"/>
      <c r="M148" s="45">
        <v>6.57</v>
      </c>
      <c r="N148" s="52">
        <f t="shared" si="20"/>
        <v>0.17082</v>
      </c>
      <c r="O148" s="51">
        <f t="shared" si="21"/>
        <v>0.17082</v>
      </c>
      <c r="P148" s="47"/>
      <c r="Q148" s="49"/>
      <c r="R148" s="50"/>
      <c r="S148" s="48"/>
    </row>
    <row r="149" spans="1:19" x14ac:dyDescent="0.25">
      <c r="A149" s="67">
        <f t="shared" si="16"/>
        <v>42504</v>
      </c>
      <c r="B149" s="88"/>
      <c r="C149" s="40">
        <v>1</v>
      </c>
      <c r="D149" s="41"/>
      <c r="E149" s="28" t="str">
        <f t="shared" si="17"/>
        <v/>
      </c>
      <c r="F149" s="30" t="str">
        <f t="shared" si="18"/>
        <v xml:space="preserve"> </v>
      </c>
      <c r="G149" s="71"/>
      <c r="H149" s="41"/>
      <c r="I149" s="41"/>
      <c r="J149" s="42" t="str">
        <f t="shared" si="22"/>
        <v/>
      </c>
      <c r="K149" s="43" t="str">
        <f t="shared" si="19"/>
        <v xml:space="preserve"> </v>
      </c>
      <c r="L149" s="44"/>
      <c r="M149" s="45"/>
      <c r="N149" s="52" t="str">
        <f t="shared" si="20"/>
        <v xml:space="preserve"> </v>
      </c>
      <c r="O149" s="51" t="str">
        <f t="shared" si="21"/>
        <v xml:space="preserve"> </v>
      </c>
      <c r="P149" s="47"/>
      <c r="Q149" s="49"/>
      <c r="R149" s="50"/>
      <c r="S149" s="48"/>
    </row>
    <row r="150" spans="1:19" x14ac:dyDescent="0.25">
      <c r="A150" s="67">
        <f t="shared" si="16"/>
        <v>42505</v>
      </c>
      <c r="B150" s="88"/>
      <c r="C150" s="40">
        <v>1</v>
      </c>
      <c r="D150" s="41"/>
      <c r="E150" s="28" t="str">
        <f t="shared" si="17"/>
        <v/>
      </c>
      <c r="F150" s="30" t="str">
        <f t="shared" si="18"/>
        <v xml:space="preserve"> </v>
      </c>
      <c r="G150" s="71"/>
      <c r="H150" s="41"/>
      <c r="I150" s="41"/>
      <c r="J150" s="42" t="str">
        <f t="shared" si="22"/>
        <v/>
      </c>
      <c r="K150" s="43" t="str">
        <f t="shared" si="19"/>
        <v xml:space="preserve"> </v>
      </c>
      <c r="L150" s="44"/>
      <c r="M150" s="45"/>
      <c r="N150" s="52" t="str">
        <f t="shared" si="20"/>
        <v xml:space="preserve"> </v>
      </c>
      <c r="O150" s="51" t="str">
        <f t="shared" si="21"/>
        <v xml:space="preserve"> </v>
      </c>
      <c r="P150" s="47"/>
      <c r="Q150" s="49"/>
      <c r="R150" s="50"/>
      <c r="S150" s="48"/>
    </row>
    <row r="151" spans="1:19" x14ac:dyDescent="0.25">
      <c r="A151" s="67">
        <f t="shared" si="16"/>
        <v>42506</v>
      </c>
      <c r="B151" s="88"/>
      <c r="C151" s="40">
        <v>1</v>
      </c>
      <c r="D151" s="41"/>
      <c r="E151" s="28" t="str">
        <f t="shared" si="17"/>
        <v/>
      </c>
      <c r="F151" s="30" t="str">
        <f t="shared" si="18"/>
        <v xml:space="preserve"> </v>
      </c>
      <c r="G151" s="71"/>
      <c r="H151" s="41"/>
      <c r="I151" s="41"/>
      <c r="J151" s="42" t="str">
        <f t="shared" si="22"/>
        <v/>
      </c>
      <c r="K151" s="43" t="str">
        <f t="shared" si="19"/>
        <v xml:space="preserve"> </v>
      </c>
      <c r="L151" s="44"/>
      <c r="M151" s="45"/>
      <c r="N151" s="52" t="str">
        <f t="shared" si="20"/>
        <v xml:space="preserve"> </v>
      </c>
      <c r="O151" s="51" t="str">
        <f t="shared" si="21"/>
        <v xml:space="preserve"> </v>
      </c>
      <c r="P151" s="47"/>
      <c r="Q151" s="49"/>
      <c r="R151" s="50"/>
      <c r="S151" s="48"/>
    </row>
    <row r="152" spans="1:19" x14ac:dyDescent="0.25">
      <c r="A152" s="67">
        <f t="shared" si="16"/>
        <v>42507</v>
      </c>
      <c r="B152" s="88">
        <v>39</v>
      </c>
      <c r="C152" s="40">
        <v>1</v>
      </c>
      <c r="D152" s="41">
        <v>17400</v>
      </c>
      <c r="E152" s="28">
        <f t="shared" si="17"/>
        <v>17400</v>
      </c>
      <c r="F152" s="30">
        <f t="shared" si="18"/>
        <v>678.6</v>
      </c>
      <c r="G152" s="71">
        <v>90.3</v>
      </c>
      <c r="H152" s="41">
        <v>105.3</v>
      </c>
      <c r="I152" s="41">
        <v>4.9752999999999998</v>
      </c>
      <c r="J152" s="42">
        <f t="shared" si="22"/>
        <v>3014.8935742568287</v>
      </c>
      <c r="K152" s="43">
        <f t="shared" si="19"/>
        <v>117.58084939601632</v>
      </c>
      <c r="L152" s="44"/>
      <c r="M152" s="45">
        <v>21.5</v>
      </c>
      <c r="N152" s="52">
        <f t="shared" si="20"/>
        <v>0.83850000000000002</v>
      </c>
      <c r="O152" s="51">
        <f t="shared" si="21"/>
        <v>0.83850000000000002</v>
      </c>
      <c r="P152" s="47"/>
      <c r="Q152" s="49"/>
      <c r="R152" s="50"/>
      <c r="S152" s="48"/>
    </row>
    <row r="153" spans="1:19" x14ac:dyDescent="0.25">
      <c r="A153" s="67">
        <f t="shared" si="16"/>
        <v>42508</v>
      </c>
      <c r="B153" s="88">
        <v>40</v>
      </c>
      <c r="C153" s="40">
        <v>1</v>
      </c>
      <c r="D153" s="41">
        <v>16900</v>
      </c>
      <c r="E153" s="28">
        <f t="shared" si="17"/>
        <v>16900</v>
      </c>
      <c r="F153" s="30">
        <f t="shared" si="18"/>
        <v>676</v>
      </c>
      <c r="G153" s="71">
        <v>91</v>
      </c>
      <c r="H153" s="41">
        <v>102.5</v>
      </c>
      <c r="I153" s="41">
        <v>4.5</v>
      </c>
      <c r="J153" s="42">
        <f t="shared" si="22"/>
        <v>2555.5555555555557</v>
      </c>
      <c r="K153" s="43">
        <f t="shared" si="19"/>
        <v>102.22222222222221</v>
      </c>
      <c r="L153" s="44"/>
      <c r="M153" s="45">
        <v>6.06</v>
      </c>
      <c r="N153" s="52">
        <f t="shared" si="20"/>
        <v>0.24239999999999998</v>
      </c>
      <c r="O153" s="51">
        <f t="shared" si="21"/>
        <v>0.24239999999999998</v>
      </c>
      <c r="P153" s="47"/>
      <c r="Q153" s="49"/>
      <c r="R153" s="50"/>
      <c r="S153" s="48"/>
    </row>
    <row r="154" spans="1:19" x14ac:dyDescent="0.25">
      <c r="A154" s="67">
        <f t="shared" si="16"/>
        <v>42509</v>
      </c>
      <c r="B154" s="88">
        <v>2</v>
      </c>
      <c r="C154" s="40">
        <v>1</v>
      </c>
      <c r="D154" s="41">
        <v>13600</v>
      </c>
      <c r="E154" s="28">
        <f t="shared" si="17"/>
        <v>13600</v>
      </c>
      <c r="F154" s="30">
        <f t="shared" si="18"/>
        <v>27.2</v>
      </c>
      <c r="G154" s="71">
        <v>96.1</v>
      </c>
      <c r="H154" s="41">
        <v>101.5</v>
      </c>
      <c r="I154" s="41">
        <v>3</v>
      </c>
      <c r="J154" s="42">
        <f t="shared" si="22"/>
        <v>1800.0000000000018</v>
      </c>
      <c r="K154" s="43">
        <f t="shared" si="19"/>
        <v>3.6000000000000036</v>
      </c>
      <c r="L154" s="44"/>
      <c r="M154" s="45">
        <v>5.84</v>
      </c>
      <c r="N154" s="52">
        <f t="shared" si="20"/>
        <v>1.1679999999999999E-2</v>
      </c>
      <c r="O154" s="51">
        <f t="shared" si="21"/>
        <v>1.1679999999999999E-2</v>
      </c>
      <c r="P154" s="47"/>
      <c r="Q154" s="49"/>
      <c r="R154" s="50"/>
      <c r="S154" s="48"/>
    </row>
    <row r="155" spans="1:19" x14ac:dyDescent="0.25">
      <c r="A155" s="67">
        <f t="shared" si="16"/>
        <v>42510</v>
      </c>
      <c r="B155" s="88">
        <v>20</v>
      </c>
      <c r="C155" s="40">
        <v>1</v>
      </c>
      <c r="D155" s="41">
        <v>14100</v>
      </c>
      <c r="E155" s="28">
        <f t="shared" si="17"/>
        <v>14100</v>
      </c>
      <c r="F155" s="30">
        <f t="shared" si="18"/>
        <v>282</v>
      </c>
      <c r="G155" s="71">
        <v>88.6</v>
      </c>
      <c r="H155" s="41">
        <v>94.4</v>
      </c>
      <c r="I155" s="41">
        <v>3</v>
      </c>
      <c r="J155" s="42">
        <f t="shared" si="22"/>
        <v>1933.3333333333369</v>
      </c>
      <c r="K155" s="43">
        <f t="shared" si="19"/>
        <v>38.666666666666735</v>
      </c>
      <c r="L155" s="44"/>
      <c r="M155" s="45">
        <v>19.8</v>
      </c>
      <c r="N155" s="52">
        <f t="shared" si="20"/>
        <v>0.39600000000000002</v>
      </c>
      <c r="O155" s="51">
        <f t="shared" si="21"/>
        <v>0.39600000000000002</v>
      </c>
      <c r="P155" s="47"/>
      <c r="Q155" s="49"/>
      <c r="R155" s="50"/>
      <c r="S155" s="48"/>
    </row>
    <row r="156" spans="1:19" x14ac:dyDescent="0.25">
      <c r="A156" s="67">
        <f t="shared" si="16"/>
        <v>42511</v>
      </c>
      <c r="B156" s="88"/>
      <c r="C156" s="40">
        <v>1</v>
      </c>
      <c r="D156" s="41"/>
      <c r="E156" s="28" t="str">
        <f t="shared" si="17"/>
        <v/>
      </c>
      <c r="F156" s="30" t="str">
        <f t="shared" si="18"/>
        <v xml:space="preserve"> </v>
      </c>
      <c r="G156" s="71"/>
      <c r="H156" s="41"/>
      <c r="I156" s="41"/>
      <c r="J156" s="42" t="str">
        <f t="shared" si="22"/>
        <v/>
      </c>
      <c r="K156" s="43" t="str">
        <f t="shared" si="19"/>
        <v xml:space="preserve"> </v>
      </c>
      <c r="L156" s="44"/>
      <c r="M156" s="45"/>
      <c r="N156" s="52" t="str">
        <f t="shared" si="20"/>
        <v xml:space="preserve"> </v>
      </c>
      <c r="O156" s="51" t="str">
        <f t="shared" si="21"/>
        <v xml:space="preserve"> </v>
      </c>
      <c r="P156" s="47"/>
      <c r="Q156" s="49"/>
      <c r="R156" s="50"/>
      <c r="S156" s="48"/>
    </row>
    <row r="157" spans="1:19" x14ac:dyDescent="0.25">
      <c r="A157" s="67">
        <f t="shared" si="16"/>
        <v>42512</v>
      </c>
      <c r="B157" s="88"/>
      <c r="C157" s="40">
        <v>1</v>
      </c>
      <c r="D157" s="41"/>
      <c r="E157" s="28" t="str">
        <f t="shared" si="17"/>
        <v/>
      </c>
      <c r="F157" s="30" t="str">
        <f t="shared" si="18"/>
        <v xml:space="preserve"> </v>
      </c>
      <c r="G157" s="71"/>
      <c r="H157" s="41"/>
      <c r="I157" s="41"/>
      <c r="J157" s="42" t="str">
        <f t="shared" si="22"/>
        <v/>
      </c>
      <c r="K157" s="43" t="str">
        <f t="shared" si="19"/>
        <v xml:space="preserve"> </v>
      </c>
      <c r="L157" s="44"/>
      <c r="M157" s="45"/>
      <c r="N157" s="52" t="str">
        <f t="shared" si="20"/>
        <v xml:space="preserve"> </v>
      </c>
      <c r="O157" s="51" t="str">
        <f t="shared" si="21"/>
        <v xml:space="preserve"> </v>
      </c>
      <c r="P157" s="47"/>
      <c r="Q157" s="49"/>
      <c r="R157" s="50"/>
      <c r="S157" s="48"/>
    </row>
    <row r="158" spans="1:19" x14ac:dyDescent="0.25">
      <c r="A158" s="67">
        <f t="shared" si="16"/>
        <v>42513</v>
      </c>
      <c r="B158" s="88">
        <v>24</v>
      </c>
      <c r="C158" s="40">
        <v>1</v>
      </c>
      <c r="D158" s="41">
        <v>6260</v>
      </c>
      <c r="E158" s="28">
        <f t="shared" si="17"/>
        <v>6260</v>
      </c>
      <c r="F158" s="30">
        <f t="shared" si="18"/>
        <v>150.24</v>
      </c>
      <c r="G158" s="71">
        <v>88.6</v>
      </c>
      <c r="H158" s="41">
        <v>96</v>
      </c>
      <c r="I158" s="41">
        <v>3.49</v>
      </c>
      <c r="J158" s="42">
        <f t="shared" si="22"/>
        <v>2120.3438395415487</v>
      </c>
      <c r="K158" s="43">
        <f t="shared" si="19"/>
        <v>50.888252148997168</v>
      </c>
      <c r="L158" s="44"/>
      <c r="M158" s="45">
        <v>13.6</v>
      </c>
      <c r="N158" s="52">
        <f t="shared" si="20"/>
        <v>0.32639999999999997</v>
      </c>
      <c r="O158" s="51">
        <f t="shared" si="21"/>
        <v>0.32639999999999997</v>
      </c>
      <c r="P158" s="47"/>
      <c r="Q158" s="49"/>
      <c r="R158" s="50"/>
      <c r="S158" s="48"/>
    </row>
    <row r="159" spans="1:19" x14ac:dyDescent="0.25">
      <c r="A159" s="67">
        <f t="shared" si="16"/>
        <v>42514</v>
      </c>
      <c r="B159" s="88"/>
      <c r="C159" s="40">
        <v>1</v>
      </c>
      <c r="D159" s="41"/>
      <c r="E159" s="28" t="str">
        <f t="shared" si="17"/>
        <v/>
      </c>
      <c r="F159" s="30" t="str">
        <f t="shared" si="18"/>
        <v xml:space="preserve"> </v>
      </c>
      <c r="G159" s="71"/>
      <c r="H159" s="41"/>
      <c r="I159" s="41"/>
      <c r="J159" s="42" t="str">
        <f t="shared" si="22"/>
        <v/>
      </c>
      <c r="K159" s="43" t="str">
        <f t="shared" si="19"/>
        <v xml:space="preserve"> </v>
      </c>
      <c r="L159" s="44"/>
      <c r="M159" s="45"/>
      <c r="N159" s="52" t="str">
        <f t="shared" si="20"/>
        <v xml:space="preserve"> </v>
      </c>
      <c r="O159" s="51" t="str">
        <f t="shared" si="21"/>
        <v xml:space="preserve"> </v>
      </c>
      <c r="P159" s="47"/>
      <c r="Q159" s="49"/>
      <c r="R159" s="50"/>
      <c r="S159" s="48"/>
    </row>
    <row r="160" spans="1:19" x14ac:dyDescent="0.25">
      <c r="A160" s="67">
        <f t="shared" si="16"/>
        <v>42515</v>
      </c>
      <c r="B160" s="88">
        <v>12</v>
      </c>
      <c r="C160" s="40">
        <v>1</v>
      </c>
      <c r="D160" s="41">
        <v>14000</v>
      </c>
      <c r="E160" s="28">
        <f t="shared" si="17"/>
        <v>14000</v>
      </c>
      <c r="F160" s="30">
        <f t="shared" si="18"/>
        <v>168</v>
      </c>
      <c r="G160" s="71">
        <v>95</v>
      </c>
      <c r="H160" s="41">
        <v>99.3</v>
      </c>
      <c r="I160" s="41">
        <v>3.19</v>
      </c>
      <c r="J160" s="42">
        <f t="shared" si="22"/>
        <v>1347.9623824451403</v>
      </c>
      <c r="K160" s="43">
        <f t="shared" si="19"/>
        <v>16.175548589341684</v>
      </c>
      <c r="L160" s="44"/>
      <c r="M160" s="45">
        <v>24.3</v>
      </c>
      <c r="N160" s="52">
        <f t="shared" si="20"/>
        <v>0.29160000000000003</v>
      </c>
      <c r="O160" s="51">
        <f t="shared" si="21"/>
        <v>0.29160000000000003</v>
      </c>
      <c r="P160" s="47"/>
      <c r="Q160" s="49"/>
      <c r="R160" s="50"/>
      <c r="S160" s="48"/>
    </row>
    <row r="161" spans="1:19" x14ac:dyDescent="0.25">
      <c r="A161" s="67">
        <f t="shared" si="16"/>
        <v>42516</v>
      </c>
      <c r="B161" s="88">
        <v>10</v>
      </c>
      <c r="C161" s="40">
        <v>1</v>
      </c>
      <c r="D161" s="41">
        <v>15300</v>
      </c>
      <c r="E161" s="28">
        <f t="shared" si="17"/>
        <v>15300</v>
      </c>
      <c r="F161" s="30">
        <f t="shared" si="18"/>
        <v>153</v>
      </c>
      <c r="G161" s="71">
        <v>90.3</v>
      </c>
      <c r="H161" s="41">
        <v>96.3</v>
      </c>
      <c r="I161" s="41">
        <v>3.05</v>
      </c>
      <c r="J161" s="42">
        <f t="shared" si="22"/>
        <v>1967.2131147540986</v>
      </c>
      <c r="K161" s="43">
        <f t="shared" si="19"/>
        <v>19.672131147540984</v>
      </c>
      <c r="L161" s="44"/>
      <c r="M161" s="45">
        <v>11.9</v>
      </c>
      <c r="N161" s="52">
        <f t="shared" si="20"/>
        <v>0.11899999999999999</v>
      </c>
      <c r="O161" s="51">
        <f t="shared" si="21"/>
        <v>0.11899999999999999</v>
      </c>
      <c r="P161" s="47"/>
      <c r="Q161" s="49"/>
      <c r="R161" s="50"/>
      <c r="S161" s="48"/>
    </row>
    <row r="162" spans="1:19" x14ac:dyDescent="0.25">
      <c r="A162" s="67">
        <f t="shared" si="16"/>
        <v>42517</v>
      </c>
      <c r="B162" s="88"/>
      <c r="C162" s="40">
        <v>1</v>
      </c>
      <c r="D162" s="41"/>
      <c r="E162" s="28" t="str">
        <f t="shared" si="17"/>
        <v/>
      </c>
      <c r="F162" s="30" t="str">
        <f t="shared" si="18"/>
        <v xml:space="preserve"> </v>
      </c>
      <c r="G162" s="71"/>
      <c r="H162" s="41"/>
      <c r="I162" s="41"/>
      <c r="J162" s="42" t="str">
        <f t="shared" si="22"/>
        <v/>
      </c>
      <c r="K162" s="43" t="str">
        <f t="shared" si="19"/>
        <v xml:space="preserve"> </v>
      </c>
      <c r="L162" s="44"/>
      <c r="M162" s="45"/>
      <c r="N162" s="52" t="str">
        <f t="shared" si="20"/>
        <v xml:space="preserve"> </v>
      </c>
      <c r="O162" s="51" t="str">
        <f t="shared" si="21"/>
        <v xml:space="preserve"> </v>
      </c>
      <c r="P162" s="47"/>
      <c r="Q162" s="49"/>
      <c r="R162" s="50"/>
      <c r="S162" s="48"/>
    </row>
    <row r="163" spans="1:19" x14ac:dyDescent="0.25">
      <c r="A163" s="67">
        <f t="shared" si="16"/>
        <v>42518</v>
      </c>
      <c r="B163" s="88"/>
      <c r="C163" s="40">
        <v>1</v>
      </c>
      <c r="D163" s="41"/>
      <c r="E163" s="28" t="str">
        <f t="shared" si="17"/>
        <v/>
      </c>
      <c r="F163" s="30" t="str">
        <f t="shared" si="18"/>
        <v xml:space="preserve"> </v>
      </c>
      <c r="G163" s="71"/>
      <c r="H163" s="41"/>
      <c r="I163" s="41"/>
      <c r="J163" s="42" t="str">
        <f t="shared" si="22"/>
        <v/>
      </c>
      <c r="K163" s="43" t="str">
        <f t="shared" si="19"/>
        <v xml:space="preserve"> </v>
      </c>
      <c r="L163" s="44"/>
      <c r="M163" s="45"/>
      <c r="N163" s="52" t="str">
        <f t="shared" si="20"/>
        <v xml:space="preserve"> </v>
      </c>
      <c r="O163" s="51" t="str">
        <f t="shared" si="21"/>
        <v xml:space="preserve"> </v>
      </c>
      <c r="P163" s="47"/>
      <c r="Q163" s="49"/>
      <c r="R163" s="50"/>
      <c r="S163" s="48"/>
    </row>
    <row r="164" spans="1:19" x14ac:dyDescent="0.25">
      <c r="A164" s="67">
        <f t="shared" si="16"/>
        <v>42519</v>
      </c>
      <c r="B164" s="88"/>
      <c r="C164" s="40">
        <v>1</v>
      </c>
      <c r="D164" s="41"/>
      <c r="E164" s="28" t="str">
        <f t="shared" si="17"/>
        <v/>
      </c>
      <c r="F164" s="30" t="str">
        <f t="shared" si="18"/>
        <v xml:space="preserve"> </v>
      </c>
      <c r="G164" s="71"/>
      <c r="H164" s="41"/>
      <c r="I164" s="41"/>
      <c r="J164" s="42" t="str">
        <f t="shared" si="22"/>
        <v/>
      </c>
      <c r="K164" s="43" t="str">
        <f t="shared" si="19"/>
        <v xml:space="preserve"> </v>
      </c>
      <c r="L164" s="44"/>
      <c r="M164" s="45"/>
      <c r="N164" s="52" t="str">
        <f t="shared" si="20"/>
        <v xml:space="preserve"> </v>
      </c>
      <c r="O164" s="51" t="str">
        <f t="shared" si="21"/>
        <v xml:space="preserve"> </v>
      </c>
      <c r="P164" s="47"/>
      <c r="Q164" s="49"/>
      <c r="R164" s="50"/>
      <c r="S164" s="48"/>
    </row>
    <row r="165" spans="1:19" x14ac:dyDescent="0.25">
      <c r="A165" s="67">
        <f t="shared" si="16"/>
        <v>42520</v>
      </c>
      <c r="B165" s="88">
        <v>30</v>
      </c>
      <c r="C165" s="40">
        <v>1</v>
      </c>
      <c r="D165" s="41">
        <v>14800</v>
      </c>
      <c r="E165" s="28">
        <f t="shared" si="17"/>
        <v>14800</v>
      </c>
      <c r="F165" s="30">
        <f t="shared" si="18"/>
        <v>444</v>
      </c>
      <c r="G165" s="71">
        <v>88.5</v>
      </c>
      <c r="H165" s="41">
        <v>97.4</v>
      </c>
      <c r="I165" s="41">
        <v>4.13</v>
      </c>
      <c r="J165" s="42">
        <f t="shared" si="22"/>
        <v>2154.9636803874105</v>
      </c>
      <c r="K165" s="43">
        <f t="shared" si="19"/>
        <v>64.64891041162231</v>
      </c>
      <c r="L165" s="44"/>
      <c r="M165" s="45">
        <v>1.24</v>
      </c>
      <c r="N165" s="52">
        <f t="shared" si="20"/>
        <v>3.7200000000000004E-2</v>
      </c>
      <c r="O165" s="51">
        <f t="shared" si="21"/>
        <v>3.7200000000000004E-2</v>
      </c>
      <c r="P165" s="47"/>
      <c r="Q165" s="49"/>
      <c r="R165" s="50"/>
      <c r="S165" s="48"/>
    </row>
    <row r="166" spans="1:19" x14ac:dyDescent="0.25">
      <c r="A166" s="67">
        <f t="shared" si="16"/>
        <v>42521</v>
      </c>
      <c r="B166" s="88">
        <v>30</v>
      </c>
      <c r="C166" s="40">
        <v>1</v>
      </c>
      <c r="D166" s="41">
        <v>13900</v>
      </c>
      <c r="E166" s="28">
        <f t="shared" si="17"/>
        <v>13900</v>
      </c>
      <c r="F166" s="30">
        <f t="shared" si="18"/>
        <v>417</v>
      </c>
      <c r="G166" s="71">
        <v>94.5</v>
      </c>
      <c r="H166" s="41">
        <v>99.5</v>
      </c>
      <c r="I166" s="41">
        <v>2.66</v>
      </c>
      <c r="J166" s="42">
        <f t="shared" si="22"/>
        <v>1879.6992481203006</v>
      </c>
      <c r="K166" s="43">
        <f t="shared" si="19"/>
        <v>56.390977443609017</v>
      </c>
      <c r="L166" s="44"/>
      <c r="M166" s="45">
        <v>20.9</v>
      </c>
      <c r="N166" s="52">
        <f t="shared" si="20"/>
        <v>0.627</v>
      </c>
      <c r="O166" s="51">
        <f t="shared" si="21"/>
        <v>0.627</v>
      </c>
      <c r="P166" s="47"/>
      <c r="Q166" s="49"/>
      <c r="R166" s="50"/>
      <c r="S166" s="48"/>
    </row>
    <row r="167" spans="1:19" x14ac:dyDescent="0.25">
      <c r="A167" s="67">
        <f t="shared" si="16"/>
        <v>42522</v>
      </c>
      <c r="B167" s="88">
        <v>19</v>
      </c>
      <c r="C167" s="40">
        <v>1</v>
      </c>
      <c r="D167" s="41">
        <v>17900</v>
      </c>
      <c r="E167" s="28">
        <f t="shared" si="17"/>
        <v>17900</v>
      </c>
      <c r="F167" s="30">
        <f t="shared" si="18"/>
        <v>340.1</v>
      </c>
      <c r="G167" s="71">
        <v>92.5</v>
      </c>
      <c r="H167" s="41">
        <v>104</v>
      </c>
      <c r="I167" s="41">
        <v>4.9466999999999999</v>
      </c>
      <c r="J167" s="42">
        <f t="shared" si="22"/>
        <v>2324.7821780176682</v>
      </c>
      <c r="K167" s="43">
        <f t="shared" si="19"/>
        <v>44.170861382335694</v>
      </c>
      <c r="L167" s="44"/>
      <c r="M167" s="45">
        <v>5.64</v>
      </c>
      <c r="N167" s="52">
        <f t="shared" si="20"/>
        <v>0.10715999999999999</v>
      </c>
      <c r="O167" s="51">
        <f t="shared" si="21"/>
        <v>0.10715999999999999</v>
      </c>
      <c r="P167" s="47"/>
      <c r="Q167" s="49"/>
      <c r="R167" s="50"/>
      <c r="S167" s="48"/>
    </row>
    <row r="168" spans="1:19" x14ac:dyDescent="0.25">
      <c r="A168" s="67">
        <f t="shared" si="16"/>
        <v>42523</v>
      </c>
      <c r="B168" s="88">
        <v>12</v>
      </c>
      <c r="C168" s="40">
        <v>1</v>
      </c>
      <c r="D168" s="41">
        <v>19500</v>
      </c>
      <c r="E168" s="28">
        <f t="shared" si="17"/>
        <v>19500</v>
      </c>
      <c r="F168" s="30">
        <f t="shared" si="18"/>
        <v>234</v>
      </c>
      <c r="G168" s="71">
        <v>95.5</v>
      </c>
      <c r="H168" s="41">
        <v>107.2</v>
      </c>
      <c r="I168" s="41">
        <v>4.9207000000000001</v>
      </c>
      <c r="J168" s="42">
        <f t="shared" si="22"/>
        <v>2377.7104883451548</v>
      </c>
      <c r="K168" s="43">
        <f t="shared" si="19"/>
        <v>28.532525860141856</v>
      </c>
      <c r="L168" s="44"/>
      <c r="M168" s="45">
        <v>3.53</v>
      </c>
      <c r="N168" s="52">
        <f t="shared" si="20"/>
        <v>4.2360000000000002E-2</v>
      </c>
      <c r="O168" s="51">
        <f t="shared" si="21"/>
        <v>4.2360000000000002E-2</v>
      </c>
      <c r="P168" s="47"/>
      <c r="Q168" s="49"/>
      <c r="R168" s="50"/>
      <c r="S168" s="48"/>
    </row>
    <row r="169" spans="1:19" x14ac:dyDescent="0.25">
      <c r="A169" s="67">
        <f t="shared" si="16"/>
        <v>42524</v>
      </c>
      <c r="B169" s="88">
        <v>25</v>
      </c>
      <c r="C169" s="40">
        <v>1</v>
      </c>
      <c r="D169" s="41">
        <v>15300</v>
      </c>
      <c r="E169" s="28">
        <f t="shared" si="17"/>
        <v>15300</v>
      </c>
      <c r="F169" s="30">
        <f t="shared" si="18"/>
        <v>382.5</v>
      </c>
      <c r="G169" s="71">
        <v>88.7</v>
      </c>
      <c r="H169" s="41">
        <v>97.7</v>
      </c>
      <c r="I169" s="41">
        <v>4.97</v>
      </c>
      <c r="J169" s="42">
        <f t="shared" si="22"/>
        <v>1810.8651911468814</v>
      </c>
      <c r="K169" s="43">
        <f t="shared" si="19"/>
        <v>45.271629778672036</v>
      </c>
      <c r="L169" s="44"/>
      <c r="M169" s="45">
        <v>14.8</v>
      </c>
      <c r="N169" s="52">
        <f t="shared" si="20"/>
        <v>0.37</v>
      </c>
      <c r="O169" s="51">
        <f t="shared" si="21"/>
        <v>0.37</v>
      </c>
      <c r="P169" s="47"/>
      <c r="Q169" s="49"/>
      <c r="R169" s="50"/>
      <c r="S169" s="48"/>
    </row>
    <row r="170" spans="1:19" x14ac:dyDescent="0.25">
      <c r="A170" s="67">
        <f t="shared" ref="A170:A233" si="23">A169+1</f>
        <v>42525</v>
      </c>
      <c r="B170" s="88"/>
      <c r="C170" s="40">
        <v>1</v>
      </c>
      <c r="D170" s="41"/>
      <c r="E170" s="28" t="str">
        <f t="shared" ref="E170:E233" si="24">IF(D170="","",(D170*C170))</f>
        <v/>
      </c>
      <c r="F170" s="30" t="str">
        <f t="shared" ref="F170:F233" si="25">IF(E170=""," ",IF(B170=""," ",E170*B170/1000))</f>
        <v xml:space="preserve"> </v>
      </c>
      <c r="G170" s="71"/>
      <c r="H170" s="41"/>
      <c r="I170" s="41"/>
      <c r="J170" s="42" t="str">
        <f t="shared" ref="J170:J233" si="26">IF(H170="","",(H170-G170)*1000/I170)</f>
        <v/>
      </c>
      <c r="K170" s="43" t="str">
        <f t="shared" ref="K170:K233" si="27">IF(J170=""," ",IF(B170=""," ",J170*B170/1000))</f>
        <v xml:space="preserve"> </v>
      </c>
      <c r="L170" s="44"/>
      <c r="M170" s="45"/>
      <c r="N170" s="52" t="str">
        <f t="shared" ref="N170:N233" si="28">IF(M170=""," ",IF(B170=""," ",M170*B170/1000))</f>
        <v xml:space="preserve"> </v>
      </c>
      <c r="O170" s="51" t="str">
        <f t="shared" ref="O170:O233" si="29">IF(M170=""," ",IF(COUNT(B170)=""," ",(AVERAGE(B170)*M170/1000)))</f>
        <v xml:space="preserve"> </v>
      </c>
      <c r="P170" s="47"/>
      <c r="Q170" s="49"/>
      <c r="R170" s="50"/>
      <c r="S170" s="48"/>
    </row>
    <row r="171" spans="1:19" x14ac:dyDescent="0.25">
      <c r="A171" s="67">
        <f t="shared" si="23"/>
        <v>42526</v>
      </c>
      <c r="B171" s="88"/>
      <c r="C171" s="40">
        <v>1</v>
      </c>
      <c r="D171" s="41"/>
      <c r="E171" s="28" t="str">
        <f t="shared" si="24"/>
        <v/>
      </c>
      <c r="F171" s="30" t="str">
        <f t="shared" si="25"/>
        <v xml:space="preserve"> </v>
      </c>
      <c r="G171" s="71"/>
      <c r="H171" s="41"/>
      <c r="I171" s="41"/>
      <c r="J171" s="42" t="str">
        <f t="shared" si="26"/>
        <v/>
      </c>
      <c r="K171" s="43" t="str">
        <f t="shared" si="27"/>
        <v xml:space="preserve"> </v>
      </c>
      <c r="L171" s="44"/>
      <c r="M171" s="45"/>
      <c r="N171" s="52" t="str">
        <f t="shared" si="28"/>
        <v xml:space="preserve"> </v>
      </c>
      <c r="O171" s="51" t="str">
        <f t="shared" si="29"/>
        <v xml:space="preserve"> </v>
      </c>
      <c r="P171" s="47"/>
      <c r="Q171" s="49"/>
      <c r="R171" s="50"/>
      <c r="S171" s="48"/>
    </row>
    <row r="172" spans="1:19" x14ac:dyDescent="0.25">
      <c r="A172" s="67">
        <f t="shared" si="23"/>
        <v>42527</v>
      </c>
      <c r="B172" s="88">
        <v>54</v>
      </c>
      <c r="C172" s="40">
        <v>1</v>
      </c>
      <c r="D172" s="41">
        <v>18900</v>
      </c>
      <c r="E172" s="28">
        <f t="shared" si="24"/>
        <v>18900</v>
      </c>
      <c r="F172" s="30">
        <f t="shared" si="25"/>
        <v>1020.6</v>
      </c>
      <c r="G172" s="71">
        <v>91.1</v>
      </c>
      <c r="H172" s="41">
        <v>97.6</v>
      </c>
      <c r="I172" s="41">
        <v>4.3277999999999999</v>
      </c>
      <c r="J172" s="42">
        <f t="shared" si="26"/>
        <v>1501.9178335412912</v>
      </c>
      <c r="K172" s="43">
        <f t="shared" si="27"/>
        <v>81.103563011229724</v>
      </c>
      <c r="L172" s="44"/>
      <c r="M172" s="45">
        <v>10.4</v>
      </c>
      <c r="N172" s="52">
        <f t="shared" si="28"/>
        <v>0.56159999999999999</v>
      </c>
      <c r="O172" s="51">
        <f t="shared" si="29"/>
        <v>0.56159999999999999</v>
      </c>
      <c r="P172" s="47"/>
      <c r="Q172" s="49"/>
      <c r="R172" s="50"/>
      <c r="S172" s="48"/>
    </row>
    <row r="173" spans="1:19" x14ac:dyDescent="0.25">
      <c r="A173" s="67">
        <f t="shared" si="23"/>
        <v>42528</v>
      </c>
      <c r="B173" s="88">
        <v>7</v>
      </c>
      <c r="C173" s="40">
        <v>1</v>
      </c>
      <c r="D173" s="41">
        <v>16000</v>
      </c>
      <c r="E173" s="28">
        <f t="shared" si="24"/>
        <v>16000</v>
      </c>
      <c r="F173" s="30">
        <f t="shared" si="25"/>
        <v>112</v>
      </c>
      <c r="G173" s="71">
        <v>91.4</v>
      </c>
      <c r="H173" s="41">
        <v>100</v>
      </c>
      <c r="I173" s="41">
        <v>5.45</v>
      </c>
      <c r="J173" s="42">
        <f t="shared" si="26"/>
        <v>1577.9816513761457</v>
      </c>
      <c r="K173" s="43">
        <f t="shared" si="27"/>
        <v>11.045871559633021</v>
      </c>
      <c r="L173" s="44"/>
      <c r="M173" s="45">
        <v>6.53</v>
      </c>
      <c r="N173" s="52">
        <f t="shared" si="28"/>
        <v>4.5710000000000001E-2</v>
      </c>
      <c r="O173" s="51">
        <f t="shared" si="29"/>
        <v>4.5710000000000001E-2</v>
      </c>
      <c r="P173" s="47"/>
      <c r="Q173" s="49"/>
      <c r="R173" s="50"/>
      <c r="S173" s="48"/>
    </row>
    <row r="174" spans="1:19" x14ac:dyDescent="0.25">
      <c r="A174" s="67">
        <f t="shared" si="23"/>
        <v>42529</v>
      </c>
      <c r="B174" s="88">
        <v>9</v>
      </c>
      <c r="C174" s="40">
        <v>1</v>
      </c>
      <c r="D174" s="41">
        <v>16500</v>
      </c>
      <c r="E174" s="28">
        <f t="shared" si="24"/>
        <v>16500</v>
      </c>
      <c r="F174" s="30">
        <f t="shared" si="25"/>
        <v>148.5</v>
      </c>
      <c r="G174" s="71">
        <v>89.3</v>
      </c>
      <c r="H174" s="41">
        <v>99.3</v>
      </c>
      <c r="I174" s="41">
        <v>5.66</v>
      </c>
      <c r="J174" s="42">
        <f t="shared" si="26"/>
        <v>1766.7844522968198</v>
      </c>
      <c r="K174" s="43">
        <f t="shared" si="27"/>
        <v>15.901060070671377</v>
      </c>
      <c r="L174" s="44"/>
      <c r="M174" s="45">
        <v>34.700000000000003</v>
      </c>
      <c r="N174" s="52">
        <f t="shared" si="28"/>
        <v>0.31230000000000002</v>
      </c>
      <c r="O174" s="51">
        <f t="shared" si="29"/>
        <v>0.31230000000000002</v>
      </c>
      <c r="P174" s="47"/>
      <c r="Q174" s="49"/>
      <c r="R174" s="50"/>
      <c r="S174" s="48"/>
    </row>
    <row r="175" spans="1:19" x14ac:dyDescent="0.25">
      <c r="A175" s="67">
        <f t="shared" si="23"/>
        <v>42530</v>
      </c>
      <c r="B175" s="88">
        <v>12</v>
      </c>
      <c r="C175" s="40">
        <v>1</v>
      </c>
      <c r="D175" s="41">
        <v>21400</v>
      </c>
      <c r="E175" s="28">
        <f t="shared" si="24"/>
        <v>21400</v>
      </c>
      <c r="F175" s="30">
        <f t="shared" si="25"/>
        <v>256.8</v>
      </c>
      <c r="G175" s="71">
        <v>93.2</v>
      </c>
      <c r="H175" s="41">
        <v>102.3</v>
      </c>
      <c r="I175" s="41">
        <v>4.9615</v>
      </c>
      <c r="J175" s="42">
        <f t="shared" si="26"/>
        <v>1834.122745137558</v>
      </c>
      <c r="K175" s="43">
        <f t="shared" si="27"/>
        <v>22.009472941650696</v>
      </c>
      <c r="L175" s="44"/>
      <c r="M175" s="45">
        <v>30.6</v>
      </c>
      <c r="N175" s="52">
        <f t="shared" si="28"/>
        <v>0.36720000000000003</v>
      </c>
      <c r="O175" s="51">
        <f t="shared" si="29"/>
        <v>0.36720000000000003</v>
      </c>
      <c r="P175" s="47"/>
      <c r="Q175" s="49"/>
      <c r="R175" s="50"/>
      <c r="S175" s="48"/>
    </row>
    <row r="176" spans="1:19" x14ac:dyDescent="0.25">
      <c r="A176" s="67">
        <f t="shared" si="23"/>
        <v>42531</v>
      </c>
      <c r="B176" s="88"/>
      <c r="C176" s="40">
        <v>1</v>
      </c>
      <c r="D176" s="41"/>
      <c r="E176" s="28" t="str">
        <f t="shared" si="24"/>
        <v/>
      </c>
      <c r="F176" s="30" t="str">
        <f t="shared" si="25"/>
        <v xml:space="preserve"> </v>
      </c>
      <c r="G176" s="71"/>
      <c r="H176" s="41"/>
      <c r="I176" s="41"/>
      <c r="J176" s="42" t="str">
        <f t="shared" si="26"/>
        <v/>
      </c>
      <c r="K176" s="43" t="str">
        <f t="shared" si="27"/>
        <v xml:space="preserve"> </v>
      </c>
      <c r="L176" s="44"/>
      <c r="M176" s="45"/>
      <c r="N176" s="52" t="str">
        <f t="shared" si="28"/>
        <v xml:space="preserve"> </v>
      </c>
      <c r="O176" s="51" t="str">
        <f t="shared" si="29"/>
        <v xml:space="preserve"> </v>
      </c>
      <c r="P176" s="47"/>
      <c r="Q176" s="49"/>
      <c r="R176" s="50"/>
      <c r="S176" s="48"/>
    </row>
    <row r="177" spans="1:19" x14ac:dyDescent="0.25">
      <c r="A177" s="67">
        <f t="shared" si="23"/>
        <v>42532</v>
      </c>
      <c r="B177" s="88"/>
      <c r="C177" s="40">
        <v>1</v>
      </c>
      <c r="D177" s="41"/>
      <c r="E177" s="28" t="str">
        <f t="shared" si="24"/>
        <v/>
      </c>
      <c r="F177" s="30" t="str">
        <f t="shared" si="25"/>
        <v xml:space="preserve"> </v>
      </c>
      <c r="G177" s="71"/>
      <c r="H177" s="41"/>
      <c r="I177" s="41"/>
      <c r="J177" s="42" t="str">
        <f t="shared" si="26"/>
        <v/>
      </c>
      <c r="K177" s="43" t="str">
        <f t="shared" si="27"/>
        <v xml:space="preserve"> </v>
      </c>
      <c r="L177" s="44"/>
      <c r="M177" s="45"/>
      <c r="N177" s="52" t="str">
        <f t="shared" si="28"/>
        <v xml:space="preserve"> </v>
      </c>
      <c r="O177" s="51" t="str">
        <f t="shared" si="29"/>
        <v xml:space="preserve"> </v>
      </c>
      <c r="P177" s="47"/>
      <c r="Q177" s="49"/>
      <c r="R177" s="50"/>
      <c r="S177" s="48"/>
    </row>
    <row r="178" spans="1:19" x14ac:dyDescent="0.25">
      <c r="A178" s="67">
        <f t="shared" si="23"/>
        <v>42533</v>
      </c>
      <c r="B178" s="88"/>
      <c r="C178" s="40">
        <v>1</v>
      </c>
      <c r="D178" s="41"/>
      <c r="E178" s="28" t="str">
        <f t="shared" si="24"/>
        <v/>
      </c>
      <c r="F178" s="30" t="str">
        <f t="shared" si="25"/>
        <v xml:space="preserve"> </v>
      </c>
      <c r="G178" s="71"/>
      <c r="H178" s="41"/>
      <c r="I178" s="41"/>
      <c r="J178" s="42" t="str">
        <f t="shared" si="26"/>
        <v/>
      </c>
      <c r="K178" s="43" t="str">
        <f t="shared" si="27"/>
        <v xml:space="preserve"> </v>
      </c>
      <c r="L178" s="44"/>
      <c r="M178" s="45"/>
      <c r="N178" s="52" t="str">
        <f t="shared" si="28"/>
        <v xml:space="preserve"> </v>
      </c>
      <c r="O178" s="51" t="str">
        <f t="shared" si="29"/>
        <v xml:space="preserve"> </v>
      </c>
      <c r="P178" s="47"/>
      <c r="Q178" s="49"/>
      <c r="R178" s="50"/>
      <c r="S178" s="48"/>
    </row>
    <row r="179" spans="1:19" x14ac:dyDescent="0.25">
      <c r="A179" s="67">
        <f t="shared" si="23"/>
        <v>42534</v>
      </c>
      <c r="B179" s="88">
        <v>34</v>
      </c>
      <c r="C179" s="40">
        <v>1</v>
      </c>
      <c r="D179" s="41">
        <v>21800</v>
      </c>
      <c r="E179" s="28">
        <f t="shared" si="24"/>
        <v>21800</v>
      </c>
      <c r="F179" s="30">
        <f t="shared" si="25"/>
        <v>741.2</v>
      </c>
      <c r="G179" s="71">
        <v>91.5</v>
      </c>
      <c r="H179" s="41">
        <v>101.1</v>
      </c>
      <c r="I179" s="41">
        <v>4.9420999999999999</v>
      </c>
      <c r="J179" s="42">
        <f t="shared" si="26"/>
        <v>1942.4940814633444</v>
      </c>
      <c r="K179" s="43">
        <f t="shared" si="27"/>
        <v>66.044798769753697</v>
      </c>
      <c r="L179" s="44"/>
      <c r="M179" s="45">
        <v>70.7</v>
      </c>
      <c r="N179" s="52">
        <f t="shared" si="28"/>
        <v>2.4038000000000004</v>
      </c>
      <c r="O179" s="51">
        <f t="shared" si="29"/>
        <v>2.4038000000000004</v>
      </c>
      <c r="P179" s="47"/>
      <c r="Q179" s="49"/>
      <c r="R179" s="50"/>
      <c r="S179" s="48"/>
    </row>
    <row r="180" spans="1:19" x14ac:dyDescent="0.25">
      <c r="A180" s="67">
        <f t="shared" si="23"/>
        <v>42535</v>
      </c>
      <c r="B180" s="88">
        <v>42</v>
      </c>
      <c r="C180" s="40">
        <v>1</v>
      </c>
      <c r="D180" s="41">
        <v>17500</v>
      </c>
      <c r="E180" s="28">
        <f t="shared" si="24"/>
        <v>17500</v>
      </c>
      <c r="F180" s="30">
        <f t="shared" si="25"/>
        <v>735</v>
      </c>
      <c r="G180" s="71">
        <v>91.6</v>
      </c>
      <c r="H180" s="41">
        <v>97.2</v>
      </c>
      <c r="I180" s="41">
        <v>3.44</v>
      </c>
      <c r="J180" s="42">
        <f t="shared" si="26"/>
        <v>1627.9069767441883</v>
      </c>
      <c r="K180" s="43">
        <f t="shared" si="27"/>
        <v>68.3720930232559</v>
      </c>
      <c r="L180" s="44"/>
      <c r="M180" s="45">
        <v>18.7</v>
      </c>
      <c r="N180" s="52">
        <f t="shared" si="28"/>
        <v>0.78539999999999999</v>
      </c>
      <c r="O180" s="51">
        <f t="shared" si="29"/>
        <v>0.78539999999999999</v>
      </c>
      <c r="P180" s="47"/>
      <c r="Q180" s="49"/>
      <c r="R180" s="50"/>
      <c r="S180" s="48"/>
    </row>
    <row r="181" spans="1:19" x14ac:dyDescent="0.25">
      <c r="A181" s="67">
        <f t="shared" si="23"/>
        <v>42536</v>
      </c>
      <c r="B181" s="88">
        <v>23</v>
      </c>
      <c r="C181" s="40">
        <v>1</v>
      </c>
      <c r="D181" s="41">
        <v>14000</v>
      </c>
      <c r="E181" s="28">
        <f t="shared" si="24"/>
        <v>14000</v>
      </c>
      <c r="F181" s="30">
        <f t="shared" si="25"/>
        <v>322</v>
      </c>
      <c r="G181" s="71">
        <v>91.2</v>
      </c>
      <c r="H181" s="41">
        <v>100.1</v>
      </c>
      <c r="I181" s="41">
        <v>5.0274999999999999</v>
      </c>
      <c r="J181" s="42">
        <f t="shared" si="26"/>
        <v>1770.2635504724001</v>
      </c>
      <c r="K181" s="43">
        <f t="shared" si="27"/>
        <v>40.716061660865208</v>
      </c>
      <c r="L181" s="44"/>
      <c r="M181" s="45">
        <v>18.600000000000001</v>
      </c>
      <c r="N181" s="52">
        <f t="shared" si="28"/>
        <v>0.42780000000000001</v>
      </c>
      <c r="O181" s="51">
        <f t="shared" si="29"/>
        <v>0.42780000000000001</v>
      </c>
      <c r="P181" s="47"/>
      <c r="Q181" s="49"/>
      <c r="R181" s="50"/>
      <c r="S181" s="48"/>
    </row>
    <row r="182" spans="1:19" x14ac:dyDescent="0.25">
      <c r="A182" s="67">
        <f t="shared" si="23"/>
        <v>42537</v>
      </c>
      <c r="B182" s="88">
        <v>14</v>
      </c>
      <c r="C182" s="40">
        <v>1</v>
      </c>
      <c r="D182" s="41">
        <v>14500</v>
      </c>
      <c r="E182" s="28">
        <f t="shared" si="24"/>
        <v>14500</v>
      </c>
      <c r="F182" s="30">
        <f t="shared" si="25"/>
        <v>203</v>
      </c>
      <c r="G182" s="71">
        <v>91.9</v>
      </c>
      <c r="H182" s="41">
        <v>100.8</v>
      </c>
      <c r="I182" s="41">
        <v>4.9584999999999999</v>
      </c>
      <c r="J182" s="42">
        <f t="shared" si="26"/>
        <v>1794.897650499141</v>
      </c>
      <c r="K182" s="43">
        <f t="shared" si="27"/>
        <v>25.128567106987976</v>
      </c>
      <c r="L182" s="44"/>
      <c r="M182" s="45">
        <v>4.75</v>
      </c>
      <c r="N182" s="52">
        <f t="shared" si="28"/>
        <v>6.6500000000000004E-2</v>
      </c>
      <c r="O182" s="51">
        <f t="shared" si="29"/>
        <v>6.6500000000000004E-2</v>
      </c>
      <c r="P182" s="47"/>
      <c r="Q182" s="49"/>
      <c r="R182" s="50"/>
      <c r="S182" s="48"/>
    </row>
    <row r="183" spans="1:19" x14ac:dyDescent="0.25">
      <c r="A183" s="67">
        <f t="shared" si="23"/>
        <v>42538</v>
      </c>
      <c r="B183" s="88">
        <v>23</v>
      </c>
      <c r="C183" s="40">
        <v>1</v>
      </c>
      <c r="D183" s="41">
        <v>13700</v>
      </c>
      <c r="E183" s="28">
        <f t="shared" si="24"/>
        <v>13700</v>
      </c>
      <c r="F183" s="30">
        <f t="shared" si="25"/>
        <v>315.10000000000002</v>
      </c>
      <c r="G183" s="71">
        <v>91.2</v>
      </c>
      <c r="H183" s="41">
        <v>95.1</v>
      </c>
      <c r="I183" s="41">
        <v>2.59</v>
      </c>
      <c r="J183" s="42">
        <f t="shared" si="26"/>
        <v>1505.7915057915025</v>
      </c>
      <c r="K183" s="43">
        <f t="shared" si="27"/>
        <v>34.633204633204556</v>
      </c>
      <c r="L183" s="44"/>
      <c r="M183" s="45">
        <v>33</v>
      </c>
      <c r="N183" s="52">
        <f t="shared" si="28"/>
        <v>0.75900000000000001</v>
      </c>
      <c r="O183" s="51">
        <f t="shared" si="29"/>
        <v>0.75900000000000001</v>
      </c>
      <c r="P183" s="47"/>
      <c r="Q183" s="49"/>
      <c r="R183" s="50"/>
      <c r="S183" s="48"/>
    </row>
    <row r="184" spans="1:19" x14ac:dyDescent="0.25">
      <c r="A184" s="67">
        <f t="shared" si="23"/>
        <v>42539</v>
      </c>
      <c r="B184" s="88"/>
      <c r="C184" s="40">
        <v>1</v>
      </c>
      <c r="D184" s="41"/>
      <c r="E184" s="28" t="str">
        <f t="shared" si="24"/>
        <v/>
      </c>
      <c r="F184" s="30" t="str">
        <f t="shared" si="25"/>
        <v xml:space="preserve"> </v>
      </c>
      <c r="G184" s="71"/>
      <c r="H184" s="41"/>
      <c r="I184" s="41"/>
      <c r="J184" s="42" t="str">
        <f t="shared" si="26"/>
        <v/>
      </c>
      <c r="K184" s="43" t="str">
        <f t="shared" si="27"/>
        <v xml:space="preserve"> </v>
      </c>
      <c r="L184" s="44"/>
      <c r="M184" s="45"/>
      <c r="N184" s="52" t="str">
        <f t="shared" si="28"/>
        <v xml:space="preserve"> </v>
      </c>
      <c r="O184" s="51" t="str">
        <f t="shared" si="29"/>
        <v xml:space="preserve"> </v>
      </c>
      <c r="P184" s="47"/>
      <c r="Q184" s="49"/>
      <c r="R184" s="50"/>
      <c r="S184" s="48"/>
    </row>
    <row r="185" spans="1:19" x14ac:dyDescent="0.25">
      <c r="A185" s="67">
        <f t="shared" si="23"/>
        <v>42540</v>
      </c>
      <c r="B185" s="88"/>
      <c r="C185" s="40">
        <v>1</v>
      </c>
      <c r="D185" s="41"/>
      <c r="E185" s="28" t="str">
        <f t="shared" si="24"/>
        <v/>
      </c>
      <c r="F185" s="30" t="str">
        <f t="shared" si="25"/>
        <v xml:space="preserve"> </v>
      </c>
      <c r="G185" s="71"/>
      <c r="H185" s="41"/>
      <c r="I185" s="41"/>
      <c r="J185" s="42" t="str">
        <f t="shared" si="26"/>
        <v/>
      </c>
      <c r="K185" s="43" t="str">
        <f t="shared" si="27"/>
        <v xml:space="preserve"> </v>
      </c>
      <c r="L185" s="44"/>
      <c r="M185" s="45"/>
      <c r="N185" s="52" t="str">
        <f t="shared" si="28"/>
        <v xml:space="preserve"> </v>
      </c>
      <c r="O185" s="51" t="str">
        <f t="shared" si="29"/>
        <v xml:space="preserve"> </v>
      </c>
      <c r="P185" s="47"/>
      <c r="Q185" s="49"/>
      <c r="R185" s="50"/>
      <c r="S185" s="48"/>
    </row>
    <row r="186" spans="1:19" x14ac:dyDescent="0.25">
      <c r="A186" s="67">
        <f t="shared" si="23"/>
        <v>42541</v>
      </c>
      <c r="B186" s="88">
        <v>29</v>
      </c>
      <c r="C186" s="40">
        <v>1</v>
      </c>
      <c r="D186" s="41">
        <v>15200</v>
      </c>
      <c r="E186" s="28">
        <f t="shared" si="24"/>
        <v>15200</v>
      </c>
      <c r="F186" s="30">
        <f t="shared" si="25"/>
        <v>440.8</v>
      </c>
      <c r="G186" s="71">
        <v>96.1</v>
      </c>
      <c r="H186" s="41">
        <v>103.3</v>
      </c>
      <c r="I186" s="41">
        <v>4.9566999999999997</v>
      </c>
      <c r="J186" s="42">
        <f t="shared" si="26"/>
        <v>1452.5793370589311</v>
      </c>
      <c r="K186" s="43">
        <f t="shared" si="27"/>
        <v>42.124800774709001</v>
      </c>
      <c r="L186" s="44"/>
      <c r="M186" s="45">
        <v>6.59</v>
      </c>
      <c r="N186" s="52">
        <f t="shared" si="28"/>
        <v>0.19110999999999997</v>
      </c>
      <c r="O186" s="51">
        <f t="shared" si="29"/>
        <v>0.19110999999999997</v>
      </c>
      <c r="P186" s="47"/>
      <c r="Q186" s="49"/>
      <c r="R186" s="50"/>
      <c r="S186" s="48"/>
    </row>
    <row r="187" spans="1:19" x14ac:dyDescent="0.25">
      <c r="A187" s="67">
        <f t="shared" si="23"/>
        <v>42542</v>
      </c>
      <c r="B187" s="88">
        <v>20</v>
      </c>
      <c r="C187" s="40">
        <v>1</v>
      </c>
      <c r="D187" s="41">
        <v>16400</v>
      </c>
      <c r="E187" s="28">
        <f t="shared" si="24"/>
        <v>16400</v>
      </c>
      <c r="F187" s="30">
        <f t="shared" si="25"/>
        <v>328</v>
      </c>
      <c r="G187" s="71">
        <v>93.4</v>
      </c>
      <c r="H187" s="41">
        <v>104.1</v>
      </c>
      <c r="I187" s="41">
        <v>5.84</v>
      </c>
      <c r="J187" s="42">
        <f t="shared" si="26"/>
        <v>1832.1917808219159</v>
      </c>
      <c r="K187" s="43">
        <f t="shared" si="27"/>
        <v>36.643835616438317</v>
      </c>
      <c r="L187" s="44"/>
      <c r="M187" s="45">
        <v>18.100000000000001</v>
      </c>
      <c r="N187" s="52">
        <f t="shared" si="28"/>
        <v>0.36199999999999999</v>
      </c>
      <c r="O187" s="51">
        <f t="shared" si="29"/>
        <v>0.36199999999999999</v>
      </c>
      <c r="P187" s="47"/>
      <c r="Q187" s="49"/>
      <c r="R187" s="50"/>
      <c r="S187" s="48"/>
    </row>
    <row r="188" spans="1:19" x14ac:dyDescent="0.25">
      <c r="A188" s="67">
        <f t="shared" si="23"/>
        <v>42543</v>
      </c>
      <c r="B188" s="88"/>
      <c r="C188" s="40">
        <v>1</v>
      </c>
      <c r="D188" s="41"/>
      <c r="E188" s="28" t="str">
        <f t="shared" si="24"/>
        <v/>
      </c>
      <c r="F188" s="30" t="str">
        <f t="shared" si="25"/>
        <v xml:space="preserve"> </v>
      </c>
      <c r="G188" s="71"/>
      <c r="H188" s="41"/>
      <c r="I188" s="41"/>
      <c r="J188" s="42" t="str">
        <f t="shared" si="26"/>
        <v/>
      </c>
      <c r="K188" s="43" t="str">
        <f t="shared" si="27"/>
        <v xml:space="preserve"> </v>
      </c>
      <c r="L188" s="44"/>
      <c r="M188" s="45"/>
      <c r="N188" s="52" t="str">
        <f t="shared" si="28"/>
        <v xml:space="preserve"> </v>
      </c>
      <c r="O188" s="51" t="str">
        <f t="shared" si="29"/>
        <v xml:space="preserve"> </v>
      </c>
      <c r="P188" s="47"/>
      <c r="Q188" s="49"/>
      <c r="R188" s="50"/>
      <c r="S188" s="48"/>
    </row>
    <row r="189" spans="1:19" x14ac:dyDescent="0.25">
      <c r="A189" s="67">
        <f t="shared" si="23"/>
        <v>42544</v>
      </c>
      <c r="B189" s="88">
        <v>1</v>
      </c>
      <c r="C189" s="40">
        <v>1</v>
      </c>
      <c r="D189" s="41">
        <v>13800</v>
      </c>
      <c r="E189" s="28">
        <f t="shared" si="24"/>
        <v>13800</v>
      </c>
      <c r="F189" s="30">
        <f t="shared" si="25"/>
        <v>13.8</v>
      </c>
      <c r="G189" s="71">
        <v>91.7</v>
      </c>
      <c r="H189" s="41">
        <v>97.7</v>
      </c>
      <c r="I189" s="41">
        <v>4.8563000000000001</v>
      </c>
      <c r="J189" s="42">
        <f t="shared" si="26"/>
        <v>1235.5085147128473</v>
      </c>
      <c r="K189" s="43">
        <f t="shared" si="27"/>
        <v>1.2355085147128473</v>
      </c>
      <c r="L189" s="44"/>
      <c r="M189" s="45">
        <v>6.52</v>
      </c>
      <c r="N189" s="52">
        <f t="shared" si="28"/>
        <v>6.5199999999999998E-3</v>
      </c>
      <c r="O189" s="51">
        <f t="shared" si="29"/>
        <v>6.5199999999999998E-3</v>
      </c>
      <c r="P189" s="47"/>
      <c r="Q189" s="49"/>
      <c r="R189" s="50"/>
      <c r="S189" s="48"/>
    </row>
    <row r="190" spans="1:19" x14ac:dyDescent="0.25">
      <c r="A190" s="67">
        <f t="shared" si="23"/>
        <v>42545</v>
      </c>
      <c r="B190" s="88">
        <v>19</v>
      </c>
      <c r="C190" s="40">
        <v>1</v>
      </c>
      <c r="D190" s="41">
        <v>13900</v>
      </c>
      <c r="E190" s="28">
        <f t="shared" si="24"/>
        <v>13900</v>
      </c>
      <c r="F190" s="30">
        <f t="shared" si="25"/>
        <v>264.10000000000002</v>
      </c>
      <c r="G190" s="71">
        <v>89.6</v>
      </c>
      <c r="H190" s="41">
        <v>96.9</v>
      </c>
      <c r="I190" s="41">
        <v>4.9400000000000004</v>
      </c>
      <c r="J190" s="42">
        <f t="shared" si="26"/>
        <v>1477.7327935222693</v>
      </c>
      <c r="K190" s="43">
        <f t="shared" si="27"/>
        <v>28.076923076923116</v>
      </c>
      <c r="L190" s="44"/>
      <c r="M190" s="45">
        <v>3.08</v>
      </c>
      <c r="N190" s="52">
        <f t="shared" si="28"/>
        <v>5.8520000000000003E-2</v>
      </c>
      <c r="O190" s="51">
        <f t="shared" si="29"/>
        <v>5.8520000000000003E-2</v>
      </c>
      <c r="P190" s="47"/>
      <c r="Q190" s="49"/>
      <c r="R190" s="50"/>
      <c r="S190" s="48"/>
    </row>
    <row r="191" spans="1:19" x14ac:dyDescent="0.25">
      <c r="A191" s="67">
        <f t="shared" si="23"/>
        <v>42546</v>
      </c>
      <c r="B191" s="88"/>
      <c r="C191" s="40">
        <v>1</v>
      </c>
      <c r="D191" s="41"/>
      <c r="E191" s="28" t="str">
        <f t="shared" si="24"/>
        <v/>
      </c>
      <c r="F191" s="30" t="str">
        <f t="shared" si="25"/>
        <v xml:space="preserve"> </v>
      </c>
      <c r="G191" s="71"/>
      <c r="H191" s="41"/>
      <c r="I191" s="41"/>
      <c r="J191" s="42" t="str">
        <f t="shared" si="26"/>
        <v/>
      </c>
      <c r="K191" s="43" t="str">
        <f t="shared" si="27"/>
        <v xml:space="preserve"> </v>
      </c>
      <c r="L191" s="44"/>
      <c r="M191" s="45"/>
      <c r="N191" s="52" t="str">
        <f t="shared" si="28"/>
        <v xml:space="preserve"> </v>
      </c>
      <c r="O191" s="51" t="str">
        <f t="shared" si="29"/>
        <v xml:space="preserve"> </v>
      </c>
      <c r="P191" s="47"/>
      <c r="Q191" s="49"/>
      <c r="R191" s="50"/>
      <c r="S191" s="48"/>
    </row>
    <row r="192" spans="1:19" x14ac:dyDescent="0.25">
      <c r="A192" s="67">
        <f t="shared" si="23"/>
        <v>42547</v>
      </c>
      <c r="B192" s="88"/>
      <c r="C192" s="40">
        <v>1</v>
      </c>
      <c r="D192" s="41"/>
      <c r="E192" s="28" t="str">
        <f t="shared" si="24"/>
        <v/>
      </c>
      <c r="F192" s="30" t="str">
        <f t="shared" si="25"/>
        <v xml:space="preserve"> </v>
      </c>
      <c r="G192" s="71"/>
      <c r="H192" s="41"/>
      <c r="I192" s="41"/>
      <c r="J192" s="42" t="str">
        <f t="shared" si="26"/>
        <v/>
      </c>
      <c r="K192" s="43" t="str">
        <f t="shared" si="27"/>
        <v xml:space="preserve"> </v>
      </c>
      <c r="L192" s="44"/>
      <c r="M192" s="45"/>
      <c r="N192" s="52" t="str">
        <f t="shared" si="28"/>
        <v xml:space="preserve"> </v>
      </c>
      <c r="O192" s="51" t="str">
        <f t="shared" si="29"/>
        <v xml:space="preserve"> </v>
      </c>
      <c r="P192" s="47"/>
      <c r="Q192" s="49"/>
      <c r="R192" s="50"/>
      <c r="S192" s="48"/>
    </row>
    <row r="193" spans="1:19" x14ac:dyDescent="0.25">
      <c r="A193" s="67">
        <f t="shared" si="23"/>
        <v>42548</v>
      </c>
      <c r="B193" s="88">
        <v>24</v>
      </c>
      <c r="C193" s="40">
        <v>1</v>
      </c>
      <c r="D193" s="41">
        <v>10900</v>
      </c>
      <c r="E193" s="28">
        <f t="shared" si="24"/>
        <v>10900</v>
      </c>
      <c r="F193" s="30">
        <f t="shared" si="25"/>
        <v>261.60000000000002</v>
      </c>
      <c r="G193" s="71">
        <v>92.8</v>
      </c>
      <c r="H193" s="41">
        <v>97.6</v>
      </c>
      <c r="I193" s="41">
        <v>5.1950000000000003</v>
      </c>
      <c r="J193" s="42">
        <f t="shared" si="26"/>
        <v>923.96535129932568</v>
      </c>
      <c r="K193" s="43">
        <f t="shared" si="27"/>
        <v>22.175168431183817</v>
      </c>
      <c r="L193" s="44"/>
      <c r="M193" s="45">
        <v>12.7</v>
      </c>
      <c r="N193" s="52">
        <f t="shared" si="28"/>
        <v>0.30479999999999996</v>
      </c>
      <c r="O193" s="51">
        <f t="shared" si="29"/>
        <v>0.30479999999999996</v>
      </c>
      <c r="P193" s="47"/>
      <c r="Q193" s="49"/>
      <c r="R193" s="50"/>
      <c r="S193" s="48"/>
    </row>
    <row r="194" spans="1:19" x14ac:dyDescent="0.25">
      <c r="A194" s="67">
        <f t="shared" si="23"/>
        <v>42549</v>
      </c>
      <c r="B194" s="88">
        <v>38</v>
      </c>
      <c r="C194" s="40">
        <v>1</v>
      </c>
      <c r="D194" s="41">
        <v>12500</v>
      </c>
      <c r="E194" s="28">
        <f t="shared" si="24"/>
        <v>12500</v>
      </c>
      <c r="F194" s="30">
        <f t="shared" si="25"/>
        <v>475</v>
      </c>
      <c r="G194" s="71">
        <v>88.9</v>
      </c>
      <c r="H194" s="41">
        <v>95.2</v>
      </c>
      <c r="I194" s="41">
        <v>5.38</v>
      </c>
      <c r="J194" s="42">
        <f t="shared" si="26"/>
        <v>1171.0037174721185</v>
      </c>
      <c r="K194" s="43">
        <f t="shared" si="27"/>
        <v>44.498141263940504</v>
      </c>
      <c r="L194" s="44"/>
      <c r="M194" s="45">
        <v>6.34</v>
      </c>
      <c r="N194" s="52">
        <f t="shared" si="28"/>
        <v>0.24092</v>
      </c>
      <c r="O194" s="51">
        <f t="shared" si="29"/>
        <v>0.24092</v>
      </c>
      <c r="P194" s="47"/>
      <c r="Q194" s="49"/>
      <c r="R194" s="50"/>
      <c r="S194" s="48"/>
    </row>
    <row r="195" spans="1:19" x14ac:dyDescent="0.25">
      <c r="A195" s="67">
        <f t="shared" si="23"/>
        <v>42550</v>
      </c>
      <c r="B195" s="88">
        <v>38</v>
      </c>
      <c r="C195" s="40">
        <v>1</v>
      </c>
      <c r="D195" s="41">
        <v>13300</v>
      </c>
      <c r="E195" s="28">
        <f t="shared" si="24"/>
        <v>13300</v>
      </c>
      <c r="F195" s="30">
        <f t="shared" si="25"/>
        <v>505.4</v>
      </c>
      <c r="G195" s="71">
        <v>90.2</v>
      </c>
      <c r="H195" s="41">
        <v>97.2</v>
      </c>
      <c r="I195" s="41">
        <v>6.0979999999999999</v>
      </c>
      <c r="J195" s="42">
        <f t="shared" si="26"/>
        <v>1147.9173499508036</v>
      </c>
      <c r="K195" s="43">
        <f t="shared" si="27"/>
        <v>43.620859298130533</v>
      </c>
      <c r="L195" s="44"/>
      <c r="M195" s="45">
        <v>12.8</v>
      </c>
      <c r="N195" s="52">
        <f t="shared" si="28"/>
        <v>0.48640000000000005</v>
      </c>
      <c r="O195" s="51">
        <f t="shared" si="29"/>
        <v>0.48640000000000005</v>
      </c>
      <c r="P195" s="47"/>
      <c r="Q195" s="49"/>
      <c r="R195" s="50"/>
      <c r="S195" s="48"/>
    </row>
    <row r="196" spans="1:19" x14ac:dyDescent="0.25">
      <c r="A196" s="67">
        <f t="shared" si="23"/>
        <v>42551</v>
      </c>
      <c r="B196" s="88"/>
      <c r="C196" s="40">
        <v>1</v>
      </c>
      <c r="D196" s="41"/>
      <c r="E196" s="28" t="str">
        <f t="shared" si="24"/>
        <v/>
      </c>
      <c r="F196" s="30" t="str">
        <f t="shared" si="25"/>
        <v xml:space="preserve"> </v>
      </c>
      <c r="G196" s="71"/>
      <c r="H196" s="41"/>
      <c r="I196" s="41"/>
      <c r="J196" s="42" t="str">
        <f t="shared" si="26"/>
        <v/>
      </c>
      <c r="K196" s="43" t="str">
        <f t="shared" si="27"/>
        <v xml:space="preserve"> </v>
      </c>
      <c r="L196" s="44"/>
      <c r="M196" s="45"/>
      <c r="N196" s="52" t="str">
        <f t="shared" si="28"/>
        <v xml:space="preserve"> </v>
      </c>
      <c r="O196" s="51" t="str">
        <f t="shared" si="29"/>
        <v xml:space="preserve"> </v>
      </c>
      <c r="P196" s="47"/>
      <c r="Q196" s="49"/>
      <c r="R196" s="50"/>
      <c r="S196" s="48"/>
    </row>
    <row r="197" spans="1:19" x14ac:dyDescent="0.25">
      <c r="A197" s="67">
        <f t="shared" si="23"/>
        <v>42552</v>
      </c>
      <c r="B197" s="88">
        <v>46</v>
      </c>
      <c r="C197" s="40">
        <v>1</v>
      </c>
      <c r="D197" s="41">
        <v>15800</v>
      </c>
      <c r="E197" s="28">
        <f t="shared" si="24"/>
        <v>15800</v>
      </c>
      <c r="F197" s="30">
        <f t="shared" si="25"/>
        <v>726.8</v>
      </c>
      <c r="G197" s="71">
        <v>92.4</v>
      </c>
      <c r="H197" s="41">
        <v>100.8</v>
      </c>
      <c r="I197" s="41">
        <v>4.08</v>
      </c>
      <c r="J197" s="42">
        <f t="shared" si="26"/>
        <v>2058.8235294117626</v>
      </c>
      <c r="K197" s="43">
        <f t="shared" si="27"/>
        <v>94.705882352941074</v>
      </c>
      <c r="L197" s="44"/>
      <c r="M197" s="45">
        <v>10.7</v>
      </c>
      <c r="N197" s="52">
        <f t="shared" si="28"/>
        <v>0.49219999999999997</v>
      </c>
      <c r="O197" s="51">
        <f t="shared" si="29"/>
        <v>0.49219999999999997</v>
      </c>
      <c r="P197" s="47"/>
      <c r="Q197" s="49"/>
      <c r="R197" s="50"/>
      <c r="S197" s="48"/>
    </row>
    <row r="198" spans="1:19" x14ac:dyDescent="0.25">
      <c r="A198" s="67">
        <f t="shared" si="23"/>
        <v>42553</v>
      </c>
      <c r="B198" s="88"/>
      <c r="C198" s="40">
        <v>1</v>
      </c>
      <c r="D198" s="41"/>
      <c r="E198" s="28" t="str">
        <f t="shared" si="24"/>
        <v/>
      </c>
      <c r="F198" s="30" t="str">
        <f t="shared" si="25"/>
        <v xml:space="preserve"> </v>
      </c>
      <c r="G198" s="71"/>
      <c r="H198" s="41"/>
      <c r="I198" s="41"/>
      <c r="J198" s="42" t="str">
        <f t="shared" si="26"/>
        <v/>
      </c>
      <c r="K198" s="43" t="str">
        <f t="shared" si="27"/>
        <v xml:space="preserve"> </v>
      </c>
      <c r="L198" s="44"/>
      <c r="M198" s="45"/>
      <c r="N198" s="52" t="str">
        <f t="shared" si="28"/>
        <v xml:space="preserve"> </v>
      </c>
      <c r="O198" s="51" t="str">
        <f t="shared" si="29"/>
        <v xml:space="preserve"> </v>
      </c>
      <c r="P198" s="47"/>
      <c r="Q198" s="49"/>
      <c r="R198" s="50"/>
      <c r="S198" s="48"/>
    </row>
    <row r="199" spans="1:19" x14ac:dyDescent="0.25">
      <c r="A199" s="67">
        <f t="shared" si="23"/>
        <v>42554</v>
      </c>
      <c r="B199" s="88"/>
      <c r="C199" s="40">
        <v>1</v>
      </c>
      <c r="D199" s="41"/>
      <c r="E199" s="28" t="str">
        <f t="shared" si="24"/>
        <v/>
      </c>
      <c r="F199" s="30" t="str">
        <f t="shared" si="25"/>
        <v xml:space="preserve"> </v>
      </c>
      <c r="G199" s="71"/>
      <c r="H199" s="41"/>
      <c r="I199" s="41"/>
      <c r="J199" s="42" t="str">
        <f t="shared" si="26"/>
        <v/>
      </c>
      <c r="K199" s="43" t="str">
        <f t="shared" si="27"/>
        <v xml:space="preserve"> </v>
      </c>
      <c r="L199" s="44"/>
      <c r="M199" s="45"/>
      <c r="N199" s="52" t="str">
        <f t="shared" si="28"/>
        <v xml:space="preserve"> </v>
      </c>
      <c r="O199" s="51" t="str">
        <f t="shared" si="29"/>
        <v xml:space="preserve"> </v>
      </c>
      <c r="P199" s="47"/>
      <c r="Q199" s="49"/>
      <c r="R199" s="50"/>
      <c r="S199" s="48"/>
    </row>
    <row r="200" spans="1:19" x14ac:dyDescent="0.25">
      <c r="A200" s="67">
        <f t="shared" si="23"/>
        <v>42555</v>
      </c>
      <c r="B200" s="88">
        <v>21</v>
      </c>
      <c r="C200" s="40">
        <v>1</v>
      </c>
      <c r="D200" s="41">
        <v>21300</v>
      </c>
      <c r="E200" s="28">
        <f t="shared" si="24"/>
        <v>21300</v>
      </c>
      <c r="F200" s="30">
        <f t="shared" si="25"/>
        <v>447.3</v>
      </c>
      <c r="G200" s="71">
        <v>91.7</v>
      </c>
      <c r="H200" s="41">
        <v>106</v>
      </c>
      <c r="I200" s="41">
        <v>8.5852000000000004</v>
      </c>
      <c r="J200" s="42">
        <f t="shared" si="26"/>
        <v>1665.6571774682006</v>
      </c>
      <c r="K200" s="43">
        <f t="shared" si="27"/>
        <v>34.978800726832212</v>
      </c>
      <c r="L200" s="44"/>
      <c r="M200" s="45">
        <v>12.5</v>
      </c>
      <c r="N200" s="52">
        <f t="shared" si="28"/>
        <v>0.26250000000000001</v>
      </c>
      <c r="O200" s="51">
        <f t="shared" si="29"/>
        <v>0.26250000000000001</v>
      </c>
      <c r="P200" s="47"/>
      <c r="Q200" s="49"/>
      <c r="R200" s="50"/>
      <c r="S200" s="48"/>
    </row>
    <row r="201" spans="1:19" x14ac:dyDescent="0.25">
      <c r="A201" s="67">
        <f t="shared" si="23"/>
        <v>42556</v>
      </c>
      <c r="B201" s="88">
        <v>31</v>
      </c>
      <c r="C201" s="40">
        <v>1</v>
      </c>
      <c r="D201" s="41">
        <v>22000</v>
      </c>
      <c r="E201" s="28">
        <f t="shared" si="24"/>
        <v>22000</v>
      </c>
      <c r="F201" s="30">
        <f t="shared" si="25"/>
        <v>682</v>
      </c>
      <c r="G201" s="71">
        <v>90.8</v>
      </c>
      <c r="H201" s="41">
        <v>94.4</v>
      </c>
      <c r="I201" s="41">
        <v>2.04</v>
      </c>
      <c r="J201" s="42">
        <f t="shared" si="26"/>
        <v>1764.7058823529453</v>
      </c>
      <c r="K201" s="43">
        <f t="shared" si="27"/>
        <v>54.705882352941309</v>
      </c>
      <c r="L201" s="44"/>
      <c r="M201" s="45">
        <v>27.6</v>
      </c>
      <c r="N201" s="52">
        <f t="shared" si="28"/>
        <v>0.85560000000000003</v>
      </c>
      <c r="O201" s="51">
        <f t="shared" si="29"/>
        <v>0.85560000000000003</v>
      </c>
      <c r="P201" s="47"/>
      <c r="Q201" s="49"/>
      <c r="R201" s="50"/>
      <c r="S201" s="48"/>
    </row>
    <row r="202" spans="1:19" x14ac:dyDescent="0.25">
      <c r="A202" s="67">
        <f t="shared" si="23"/>
        <v>42557</v>
      </c>
      <c r="B202" s="88"/>
      <c r="C202" s="40">
        <v>1</v>
      </c>
      <c r="D202" s="41"/>
      <c r="E202" s="28" t="str">
        <f t="shared" si="24"/>
        <v/>
      </c>
      <c r="F202" s="30" t="str">
        <f t="shared" si="25"/>
        <v xml:space="preserve"> </v>
      </c>
      <c r="G202" s="71"/>
      <c r="H202" s="41"/>
      <c r="I202" s="41"/>
      <c r="J202" s="42" t="str">
        <f t="shared" si="26"/>
        <v/>
      </c>
      <c r="K202" s="43" t="str">
        <f t="shared" si="27"/>
        <v xml:space="preserve"> </v>
      </c>
      <c r="L202" s="44"/>
      <c r="M202" s="45"/>
      <c r="N202" s="52" t="str">
        <f t="shared" si="28"/>
        <v xml:space="preserve"> </v>
      </c>
      <c r="O202" s="51" t="str">
        <f t="shared" si="29"/>
        <v xml:space="preserve"> </v>
      </c>
      <c r="P202" s="47"/>
      <c r="Q202" s="49"/>
      <c r="R202" s="50"/>
      <c r="S202" s="48"/>
    </row>
    <row r="203" spans="1:19" x14ac:dyDescent="0.25">
      <c r="A203" s="67">
        <f t="shared" si="23"/>
        <v>42558</v>
      </c>
      <c r="B203" s="88">
        <v>19</v>
      </c>
      <c r="C203" s="40">
        <v>1</v>
      </c>
      <c r="D203" s="41">
        <v>20000</v>
      </c>
      <c r="E203" s="28">
        <f t="shared" si="24"/>
        <v>20000</v>
      </c>
      <c r="F203" s="30">
        <f t="shared" si="25"/>
        <v>380</v>
      </c>
      <c r="G203" s="71">
        <v>90.2</v>
      </c>
      <c r="H203" s="41">
        <v>96.6</v>
      </c>
      <c r="I203" s="41">
        <v>4.87</v>
      </c>
      <c r="J203" s="42">
        <f t="shared" si="26"/>
        <v>1314.1683778234069</v>
      </c>
      <c r="K203" s="43">
        <f t="shared" si="27"/>
        <v>24.969199178644732</v>
      </c>
      <c r="L203" s="44"/>
      <c r="M203" s="45">
        <v>25.7</v>
      </c>
      <c r="N203" s="52">
        <f t="shared" si="28"/>
        <v>0.48830000000000001</v>
      </c>
      <c r="O203" s="51">
        <f t="shared" si="29"/>
        <v>0.48830000000000001</v>
      </c>
      <c r="P203" s="47"/>
      <c r="Q203" s="49"/>
      <c r="R203" s="50"/>
      <c r="S203" s="48"/>
    </row>
    <row r="204" spans="1:19" x14ac:dyDescent="0.25">
      <c r="A204" s="67">
        <f t="shared" si="23"/>
        <v>42559</v>
      </c>
      <c r="B204" s="88"/>
      <c r="C204" s="40">
        <v>1</v>
      </c>
      <c r="D204" s="41"/>
      <c r="E204" s="28" t="str">
        <f t="shared" si="24"/>
        <v/>
      </c>
      <c r="F204" s="30" t="str">
        <f t="shared" si="25"/>
        <v xml:space="preserve"> </v>
      </c>
      <c r="G204" s="71"/>
      <c r="H204" s="41"/>
      <c r="I204" s="41"/>
      <c r="J204" s="42" t="str">
        <f t="shared" si="26"/>
        <v/>
      </c>
      <c r="K204" s="43" t="str">
        <f t="shared" si="27"/>
        <v xml:space="preserve"> </v>
      </c>
      <c r="L204" s="44"/>
      <c r="M204" s="45"/>
      <c r="N204" s="52" t="str">
        <f t="shared" si="28"/>
        <v xml:space="preserve"> </v>
      </c>
      <c r="O204" s="51" t="str">
        <f t="shared" si="29"/>
        <v xml:space="preserve"> </v>
      </c>
      <c r="P204" s="47"/>
      <c r="Q204" s="49"/>
      <c r="R204" s="50"/>
      <c r="S204" s="48"/>
    </row>
    <row r="205" spans="1:19" x14ac:dyDescent="0.25">
      <c r="A205" s="67">
        <f t="shared" si="23"/>
        <v>42560</v>
      </c>
      <c r="B205" s="88"/>
      <c r="C205" s="40">
        <v>1</v>
      </c>
      <c r="D205" s="41"/>
      <c r="E205" s="28" t="str">
        <f t="shared" si="24"/>
        <v/>
      </c>
      <c r="F205" s="30" t="str">
        <f t="shared" si="25"/>
        <v xml:space="preserve"> </v>
      </c>
      <c r="G205" s="71"/>
      <c r="H205" s="41"/>
      <c r="I205" s="41"/>
      <c r="J205" s="42" t="str">
        <f t="shared" si="26"/>
        <v/>
      </c>
      <c r="K205" s="43" t="str">
        <f t="shared" si="27"/>
        <v xml:space="preserve"> </v>
      </c>
      <c r="L205" s="44"/>
      <c r="M205" s="45"/>
      <c r="N205" s="52" t="str">
        <f t="shared" si="28"/>
        <v xml:space="preserve"> </v>
      </c>
      <c r="O205" s="51" t="str">
        <f t="shared" si="29"/>
        <v xml:space="preserve"> </v>
      </c>
      <c r="P205" s="47"/>
      <c r="Q205" s="49"/>
      <c r="R205" s="50"/>
      <c r="S205" s="48"/>
    </row>
    <row r="206" spans="1:19" x14ac:dyDescent="0.25">
      <c r="A206" s="67">
        <f t="shared" si="23"/>
        <v>42561</v>
      </c>
      <c r="B206" s="88"/>
      <c r="C206" s="40">
        <v>1</v>
      </c>
      <c r="D206" s="41"/>
      <c r="E206" s="28" t="str">
        <f t="shared" si="24"/>
        <v/>
      </c>
      <c r="F206" s="30" t="str">
        <f t="shared" si="25"/>
        <v xml:space="preserve"> </v>
      </c>
      <c r="G206" s="71"/>
      <c r="H206" s="41"/>
      <c r="I206" s="41"/>
      <c r="J206" s="42" t="str">
        <f t="shared" si="26"/>
        <v/>
      </c>
      <c r="K206" s="43" t="str">
        <f t="shared" si="27"/>
        <v xml:space="preserve"> </v>
      </c>
      <c r="L206" s="44"/>
      <c r="M206" s="45"/>
      <c r="N206" s="52" t="str">
        <f t="shared" si="28"/>
        <v xml:space="preserve"> </v>
      </c>
      <c r="O206" s="51" t="str">
        <f t="shared" si="29"/>
        <v xml:space="preserve"> </v>
      </c>
      <c r="P206" s="47"/>
      <c r="Q206" s="49"/>
      <c r="R206" s="50"/>
      <c r="S206" s="48"/>
    </row>
    <row r="207" spans="1:19" x14ac:dyDescent="0.25">
      <c r="A207" s="67">
        <f t="shared" si="23"/>
        <v>42562</v>
      </c>
      <c r="B207" s="88">
        <v>30</v>
      </c>
      <c r="C207" s="40">
        <v>1</v>
      </c>
      <c r="D207" s="41">
        <v>21200</v>
      </c>
      <c r="E207" s="28">
        <f t="shared" si="24"/>
        <v>21200</v>
      </c>
      <c r="F207" s="30">
        <f t="shared" si="25"/>
        <v>636</v>
      </c>
      <c r="G207" s="71">
        <v>91.9</v>
      </c>
      <c r="H207" s="41">
        <v>103.9</v>
      </c>
      <c r="I207" s="41">
        <v>4.7</v>
      </c>
      <c r="J207" s="42">
        <f t="shared" si="26"/>
        <v>2553.1914893617022</v>
      </c>
      <c r="K207" s="43">
        <f t="shared" si="27"/>
        <v>76.59574468085107</v>
      </c>
      <c r="L207" s="44"/>
      <c r="M207" s="45">
        <v>22.2</v>
      </c>
      <c r="N207" s="52">
        <f t="shared" si="28"/>
        <v>0.66600000000000004</v>
      </c>
      <c r="O207" s="51">
        <f t="shared" si="29"/>
        <v>0.66600000000000004</v>
      </c>
      <c r="P207" s="47"/>
      <c r="Q207" s="49"/>
      <c r="R207" s="50"/>
      <c r="S207" s="48"/>
    </row>
    <row r="208" spans="1:19" x14ac:dyDescent="0.25">
      <c r="A208" s="67">
        <f t="shared" si="23"/>
        <v>42563</v>
      </c>
      <c r="B208" s="88">
        <v>23</v>
      </c>
      <c r="C208" s="40">
        <v>1</v>
      </c>
      <c r="D208" s="41">
        <v>13800</v>
      </c>
      <c r="E208" s="28">
        <f t="shared" si="24"/>
        <v>13800</v>
      </c>
      <c r="F208" s="30">
        <f t="shared" si="25"/>
        <v>317.39999999999998</v>
      </c>
      <c r="G208" s="71">
        <v>91.3</v>
      </c>
      <c r="H208" s="41">
        <v>96.6</v>
      </c>
      <c r="I208" s="41">
        <v>3</v>
      </c>
      <c r="J208" s="42">
        <f t="shared" si="26"/>
        <v>1766.6666666666658</v>
      </c>
      <c r="K208" s="43">
        <f t="shared" si="27"/>
        <v>40.633333333333312</v>
      </c>
      <c r="L208" s="44"/>
      <c r="M208" s="45">
        <v>19.5</v>
      </c>
      <c r="N208" s="52">
        <f t="shared" si="28"/>
        <v>0.44850000000000001</v>
      </c>
      <c r="O208" s="51">
        <f t="shared" si="29"/>
        <v>0.44850000000000001</v>
      </c>
      <c r="P208" s="47"/>
      <c r="Q208" s="49"/>
      <c r="R208" s="50"/>
      <c r="S208" s="48"/>
    </row>
    <row r="209" spans="1:19" x14ac:dyDescent="0.25">
      <c r="A209" s="67">
        <f t="shared" si="23"/>
        <v>42564</v>
      </c>
      <c r="B209" s="88">
        <v>23</v>
      </c>
      <c r="C209" s="40">
        <v>1</v>
      </c>
      <c r="D209" s="41">
        <v>15100</v>
      </c>
      <c r="E209" s="28">
        <f t="shared" si="24"/>
        <v>15100</v>
      </c>
      <c r="F209" s="30">
        <f t="shared" si="25"/>
        <v>347.3</v>
      </c>
      <c r="G209" s="71">
        <v>91.5</v>
      </c>
      <c r="H209" s="41">
        <v>100.6</v>
      </c>
      <c r="I209" s="41">
        <v>6.15</v>
      </c>
      <c r="J209" s="42">
        <f t="shared" si="26"/>
        <v>1479.6747967479664</v>
      </c>
      <c r="K209" s="43">
        <f t="shared" si="27"/>
        <v>34.03252032520323</v>
      </c>
      <c r="L209" s="44"/>
      <c r="M209" s="45">
        <v>6.54</v>
      </c>
      <c r="N209" s="52">
        <f t="shared" si="28"/>
        <v>0.15042</v>
      </c>
      <c r="O209" s="51">
        <f t="shared" si="29"/>
        <v>0.15042</v>
      </c>
      <c r="P209" s="47"/>
      <c r="Q209" s="49"/>
      <c r="R209" s="50"/>
      <c r="S209" s="48"/>
    </row>
    <row r="210" spans="1:19" x14ac:dyDescent="0.25">
      <c r="A210" s="67">
        <f t="shared" si="23"/>
        <v>42565</v>
      </c>
      <c r="B210" s="88"/>
      <c r="C210" s="40">
        <v>1</v>
      </c>
      <c r="D210" s="41"/>
      <c r="E210" s="28" t="str">
        <f t="shared" si="24"/>
        <v/>
      </c>
      <c r="F210" s="30" t="str">
        <f t="shared" si="25"/>
        <v xml:space="preserve"> </v>
      </c>
      <c r="G210" s="71"/>
      <c r="H210" s="41"/>
      <c r="I210" s="41"/>
      <c r="J210" s="42" t="str">
        <f t="shared" si="26"/>
        <v/>
      </c>
      <c r="K210" s="43" t="str">
        <f t="shared" si="27"/>
        <v xml:space="preserve"> </v>
      </c>
      <c r="L210" s="44"/>
      <c r="M210" s="45"/>
      <c r="N210" s="52" t="str">
        <f t="shared" si="28"/>
        <v xml:space="preserve"> </v>
      </c>
      <c r="O210" s="51" t="str">
        <f t="shared" si="29"/>
        <v xml:space="preserve"> </v>
      </c>
      <c r="P210" s="47"/>
      <c r="Q210" s="49"/>
      <c r="R210" s="50"/>
      <c r="S210" s="48"/>
    </row>
    <row r="211" spans="1:19" x14ac:dyDescent="0.25">
      <c r="A211" s="67">
        <f t="shared" si="23"/>
        <v>42566</v>
      </c>
      <c r="B211" s="88">
        <v>10</v>
      </c>
      <c r="C211" s="40">
        <v>1</v>
      </c>
      <c r="D211" s="41">
        <v>20200</v>
      </c>
      <c r="E211" s="28">
        <f t="shared" si="24"/>
        <v>20200</v>
      </c>
      <c r="F211" s="30">
        <f t="shared" si="25"/>
        <v>202</v>
      </c>
      <c r="G211" s="71">
        <v>89.6</v>
      </c>
      <c r="H211" s="41">
        <v>101.6</v>
      </c>
      <c r="I211" s="41">
        <v>8.2100000000000009</v>
      </c>
      <c r="J211" s="42">
        <f t="shared" si="26"/>
        <v>1461.6321559074297</v>
      </c>
      <c r="K211" s="43">
        <f t="shared" si="27"/>
        <v>14.616321559074297</v>
      </c>
      <c r="L211" s="44"/>
      <c r="M211" s="45">
        <v>13.5</v>
      </c>
      <c r="N211" s="52">
        <f t="shared" si="28"/>
        <v>0.13500000000000001</v>
      </c>
      <c r="O211" s="51">
        <f t="shared" si="29"/>
        <v>0.13500000000000001</v>
      </c>
      <c r="P211" s="47"/>
      <c r="Q211" s="49"/>
      <c r="R211" s="50"/>
      <c r="S211" s="48"/>
    </row>
    <row r="212" spans="1:19" x14ac:dyDescent="0.25">
      <c r="A212" s="67">
        <f t="shared" si="23"/>
        <v>42567</v>
      </c>
      <c r="B212" s="88"/>
      <c r="C212" s="40">
        <v>1</v>
      </c>
      <c r="D212" s="41"/>
      <c r="E212" s="28" t="str">
        <f t="shared" si="24"/>
        <v/>
      </c>
      <c r="F212" s="30" t="str">
        <f t="shared" si="25"/>
        <v xml:space="preserve"> </v>
      </c>
      <c r="G212" s="71"/>
      <c r="H212" s="41"/>
      <c r="I212" s="41"/>
      <c r="J212" s="42" t="str">
        <f t="shared" si="26"/>
        <v/>
      </c>
      <c r="K212" s="43" t="str">
        <f t="shared" si="27"/>
        <v xml:space="preserve"> </v>
      </c>
      <c r="L212" s="44"/>
      <c r="M212" s="45"/>
      <c r="N212" s="52" t="str">
        <f t="shared" si="28"/>
        <v xml:space="preserve"> </v>
      </c>
      <c r="O212" s="51" t="str">
        <f t="shared" si="29"/>
        <v xml:space="preserve"> </v>
      </c>
      <c r="P212" s="47"/>
      <c r="Q212" s="49"/>
      <c r="R212" s="50"/>
      <c r="S212" s="48"/>
    </row>
    <row r="213" spans="1:19" x14ac:dyDescent="0.25">
      <c r="A213" s="67">
        <f t="shared" si="23"/>
        <v>42568</v>
      </c>
      <c r="B213" s="88"/>
      <c r="C213" s="40">
        <v>1</v>
      </c>
      <c r="D213" s="41"/>
      <c r="E213" s="28" t="str">
        <f t="shared" si="24"/>
        <v/>
      </c>
      <c r="F213" s="30" t="str">
        <f t="shared" si="25"/>
        <v xml:space="preserve"> </v>
      </c>
      <c r="G213" s="71"/>
      <c r="H213" s="41"/>
      <c r="I213" s="41"/>
      <c r="J213" s="42" t="str">
        <f t="shared" si="26"/>
        <v/>
      </c>
      <c r="K213" s="43" t="str">
        <f t="shared" si="27"/>
        <v xml:space="preserve"> </v>
      </c>
      <c r="L213" s="44"/>
      <c r="M213" s="45"/>
      <c r="N213" s="52" t="str">
        <f t="shared" si="28"/>
        <v xml:space="preserve"> </v>
      </c>
      <c r="O213" s="51" t="str">
        <f t="shared" si="29"/>
        <v xml:space="preserve"> </v>
      </c>
      <c r="P213" s="47"/>
      <c r="Q213" s="49"/>
      <c r="R213" s="50"/>
      <c r="S213" s="48"/>
    </row>
    <row r="214" spans="1:19" x14ac:dyDescent="0.25">
      <c r="A214" s="67">
        <f t="shared" si="23"/>
        <v>42569</v>
      </c>
      <c r="B214" s="88">
        <v>29</v>
      </c>
      <c r="C214" s="40">
        <v>1</v>
      </c>
      <c r="D214" s="41">
        <v>18400</v>
      </c>
      <c r="E214" s="28">
        <f t="shared" si="24"/>
        <v>18400</v>
      </c>
      <c r="F214" s="30">
        <f t="shared" si="25"/>
        <v>533.6</v>
      </c>
      <c r="G214" s="71">
        <v>91.7</v>
      </c>
      <c r="H214" s="41">
        <v>94.7</v>
      </c>
      <c r="I214" s="41">
        <v>1.95</v>
      </c>
      <c r="J214" s="42">
        <f t="shared" si="26"/>
        <v>1538.4615384615386</v>
      </c>
      <c r="K214" s="43">
        <f t="shared" si="27"/>
        <v>44.61538461538462</v>
      </c>
      <c r="L214" s="44"/>
      <c r="M214" s="45">
        <v>20</v>
      </c>
      <c r="N214" s="52">
        <f t="shared" si="28"/>
        <v>0.57999999999999996</v>
      </c>
      <c r="O214" s="51">
        <f t="shared" si="29"/>
        <v>0.57999999999999996</v>
      </c>
      <c r="P214" s="47"/>
      <c r="Q214" s="49"/>
      <c r="R214" s="50"/>
      <c r="S214" s="48"/>
    </row>
    <row r="215" spans="1:19" x14ac:dyDescent="0.25">
      <c r="A215" s="67">
        <f t="shared" si="23"/>
        <v>42570</v>
      </c>
      <c r="B215" s="88">
        <v>12</v>
      </c>
      <c r="C215" s="40">
        <v>1</v>
      </c>
      <c r="D215" s="41">
        <v>19400</v>
      </c>
      <c r="E215" s="28">
        <f t="shared" si="24"/>
        <v>19400</v>
      </c>
      <c r="F215" s="30">
        <f t="shared" si="25"/>
        <v>232.8</v>
      </c>
      <c r="G215" s="71">
        <v>91.5</v>
      </c>
      <c r="H215" s="41">
        <v>99.9</v>
      </c>
      <c r="I215" s="41">
        <v>7.62</v>
      </c>
      <c r="J215" s="42">
        <f t="shared" si="26"/>
        <v>1102.36220472441</v>
      </c>
      <c r="K215" s="43">
        <f t="shared" si="27"/>
        <v>13.228346456692922</v>
      </c>
      <c r="L215" s="44"/>
      <c r="M215" s="45">
        <v>12.2</v>
      </c>
      <c r="N215" s="52">
        <f t="shared" si="28"/>
        <v>0.14639999999999997</v>
      </c>
      <c r="O215" s="51">
        <f t="shared" si="29"/>
        <v>0.14639999999999997</v>
      </c>
      <c r="P215" s="47"/>
      <c r="Q215" s="49"/>
      <c r="R215" s="50"/>
      <c r="S215" s="48"/>
    </row>
    <row r="216" spans="1:19" x14ac:dyDescent="0.25">
      <c r="A216" s="67">
        <f t="shared" si="23"/>
        <v>42571</v>
      </c>
      <c r="B216" s="88"/>
      <c r="C216" s="40">
        <v>1</v>
      </c>
      <c r="D216" s="41"/>
      <c r="E216" s="28" t="str">
        <f t="shared" si="24"/>
        <v/>
      </c>
      <c r="F216" s="30" t="str">
        <f t="shared" si="25"/>
        <v xml:space="preserve"> </v>
      </c>
      <c r="G216" s="71"/>
      <c r="H216" s="41"/>
      <c r="I216" s="41"/>
      <c r="J216" s="42" t="str">
        <f t="shared" si="26"/>
        <v/>
      </c>
      <c r="K216" s="43" t="str">
        <f t="shared" si="27"/>
        <v xml:space="preserve"> </v>
      </c>
      <c r="L216" s="44"/>
      <c r="M216" s="45"/>
      <c r="N216" s="52" t="str">
        <f t="shared" si="28"/>
        <v xml:space="preserve"> </v>
      </c>
      <c r="O216" s="51" t="str">
        <f t="shared" si="29"/>
        <v xml:space="preserve"> </v>
      </c>
      <c r="P216" s="47"/>
      <c r="Q216" s="49"/>
      <c r="R216" s="50"/>
      <c r="S216" s="48"/>
    </row>
    <row r="217" spans="1:19" x14ac:dyDescent="0.25">
      <c r="A217" s="67">
        <f t="shared" si="23"/>
        <v>42572</v>
      </c>
      <c r="B217" s="88"/>
      <c r="C217" s="40">
        <v>1</v>
      </c>
      <c r="D217" s="41"/>
      <c r="E217" s="28" t="str">
        <f t="shared" si="24"/>
        <v/>
      </c>
      <c r="F217" s="30" t="str">
        <f t="shared" si="25"/>
        <v xml:space="preserve"> </v>
      </c>
      <c r="G217" s="71"/>
      <c r="H217" s="41"/>
      <c r="I217" s="41"/>
      <c r="J217" s="42" t="str">
        <f t="shared" si="26"/>
        <v/>
      </c>
      <c r="K217" s="43" t="str">
        <f t="shared" si="27"/>
        <v xml:space="preserve"> </v>
      </c>
      <c r="L217" s="44"/>
      <c r="M217" s="45"/>
      <c r="N217" s="52" t="str">
        <f t="shared" si="28"/>
        <v xml:space="preserve"> </v>
      </c>
      <c r="O217" s="51" t="str">
        <f t="shared" si="29"/>
        <v xml:space="preserve"> </v>
      </c>
      <c r="P217" s="47"/>
      <c r="Q217" s="49"/>
      <c r="R217" s="50"/>
      <c r="S217" s="48"/>
    </row>
    <row r="218" spans="1:19" x14ac:dyDescent="0.25">
      <c r="A218" s="67">
        <f t="shared" si="23"/>
        <v>42573</v>
      </c>
      <c r="B218" s="88">
        <v>25</v>
      </c>
      <c r="C218" s="40">
        <v>1</v>
      </c>
      <c r="D218" s="41">
        <v>19400</v>
      </c>
      <c r="E218" s="28">
        <f t="shared" si="24"/>
        <v>19400</v>
      </c>
      <c r="F218" s="30">
        <f t="shared" si="25"/>
        <v>485</v>
      </c>
      <c r="G218" s="71">
        <v>90.9</v>
      </c>
      <c r="H218" s="41">
        <v>96.1</v>
      </c>
      <c r="I218" s="41">
        <v>3.48</v>
      </c>
      <c r="J218" s="42">
        <f t="shared" si="26"/>
        <v>1494.2528735632152</v>
      </c>
      <c r="K218" s="43">
        <f t="shared" si="27"/>
        <v>37.35632183908038</v>
      </c>
      <c r="L218" s="44"/>
      <c r="M218" s="45">
        <v>10.199999999999999</v>
      </c>
      <c r="N218" s="52">
        <f t="shared" si="28"/>
        <v>0.25499999999999995</v>
      </c>
      <c r="O218" s="51">
        <f t="shared" si="29"/>
        <v>0.25499999999999995</v>
      </c>
      <c r="P218" s="47"/>
      <c r="Q218" s="49"/>
      <c r="R218" s="50"/>
      <c r="S218" s="48"/>
    </row>
    <row r="219" spans="1:19" x14ac:dyDescent="0.25">
      <c r="A219" s="67">
        <f t="shared" si="23"/>
        <v>42574</v>
      </c>
      <c r="B219" s="88"/>
      <c r="C219" s="40">
        <v>1</v>
      </c>
      <c r="D219" s="41"/>
      <c r="E219" s="28" t="str">
        <f t="shared" si="24"/>
        <v/>
      </c>
      <c r="F219" s="30" t="str">
        <f t="shared" si="25"/>
        <v xml:space="preserve"> </v>
      </c>
      <c r="G219" s="71"/>
      <c r="H219" s="41"/>
      <c r="I219" s="41"/>
      <c r="J219" s="42" t="str">
        <f t="shared" si="26"/>
        <v/>
      </c>
      <c r="K219" s="43" t="str">
        <f t="shared" si="27"/>
        <v xml:space="preserve"> </v>
      </c>
      <c r="L219" s="44"/>
      <c r="M219" s="45"/>
      <c r="N219" s="52" t="str">
        <f t="shared" si="28"/>
        <v xml:space="preserve"> </v>
      </c>
      <c r="O219" s="51" t="str">
        <f t="shared" si="29"/>
        <v xml:space="preserve"> </v>
      </c>
      <c r="P219" s="47"/>
      <c r="Q219" s="49"/>
      <c r="R219" s="50"/>
      <c r="S219" s="48"/>
    </row>
    <row r="220" spans="1:19" x14ac:dyDescent="0.25">
      <c r="A220" s="67">
        <f t="shared" si="23"/>
        <v>42575</v>
      </c>
      <c r="B220" s="88"/>
      <c r="C220" s="40">
        <v>1</v>
      </c>
      <c r="D220" s="41"/>
      <c r="E220" s="28" t="str">
        <f t="shared" si="24"/>
        <v/>
      </c>
      <c r="F220" s="30" t="str">
        <f t="shared" si="25"/>
        <v xml:space="preserve"> </v>
      </c>
      <c r="G220" s="71"/>
      <c r="H220" s="41"/>
      <c r="I220" s="41"/>
      <c r="J220" s="42" t="str">
        <f t="shared" si="26"/>
        <v/>
      </c>
      <c r="K220" s="43" t="str">
        <f t="shared" si="27"/>
        <v xml:space="preserve"> </v>
      </c>
      <c r="L220" s="44"/>
      <c r="M220" s="45"/>
      <c r="N220" s="52" t="str">
        <f t="shared" si="28"/>
        <v xml:space="preserve"> </v>
      </c>
      <c r="O220" s="51" t="str">
        <f t="shared" si="29"/>
        <v xml:space="preserve"> </v>
      </c>
      <c r="P220" s="47"/>
      <c r="Q220" s="49"/>
      <c r="R220" s="50"/>
      <c r="S220" s="48"/>
    </row>
    <row r="221" spans="1:19" x14ac:dyDescent="0.25">
      <c r="A221" s="67">
        <f t="shared" si="23"/>
        <v>42576</v>
      </c>
      <c r="B221" s="88"/>
      <c r="C221" s="40">
        <v>1</v>
      </c>
      <c r="D221" s="41"/>
      <c r="E221" s="28" t="str">
        <f t="shared" si="24"/>
        <v/>
      </c>
      <c r="F221" s="30" t="str">
        <f t="shared" si="25"/>
        <v xml:space="preserve"> </v>
      </c>
      <c r="G221" s="71"/>
      <c r="H221" s="41"/>
      <c r="I221" s="41"/>
      <c r="J221" s="42" t="str">
        <f t="shared" si="26"/>
        <v/>
      </c>
      <c r="K221" s="43" t="str">
        <f t="shared" si="27"/>
        <v xml:space="preserve"> </v>
      </c>
      <c r="L221" s="44"/>
      <c r="M221" s="45"/>
      <c r="N221" s="52" t="str">
        <f t="shared" si="28"/>
        <v xml:space="preserve"> </v>
      </c>
      <c r="O221" s="51" t="str">
        <f t="shared" si="29"/>
        <v xml:space="preserve"> </v>
      </c>
      <c r="P221" s="47"/>
      <c r="Q221" s="49"/>
      <c r="R221" s="50"/>
      <c r="S221" s="48"/>
    </row>
    <row r="222" spans="1:19" x14ac:dyDescent="0.25">
      <c r="A222" s="67">
        <f t="shared" si="23"/>
        <v>42577</v>
      </c>
      <c r="B222" s="88"/>
      <c r="C222" s="40">
        <v>1</v>
      </c>
      <c r="D222" s="41"/>
      <c r="E222" s="28" t="str">
        <f t="shared" si="24"/>
        <v/>
      </c>
      <c r="F222" s="30" t="str">
        <f t="shared" si="25"/>
        <v xml:space="preserve"> </v>
      </c>
      <c r="G222" s="71"/>
      <c r="H222" s="41"/>
      <c r="I222" s="41"/>
      <c r="J222" s="42" t="str">
        <f t="shared" si="26"/>
        <v/>
      </c>
      <c r="K222" s="43" t="str">
        <f t="shared" si="27"/>
        <v xml:space="preserve"> </v>
      </c>
      <c r="L222" s="44"/>
      <c r="M222" s="45"/>
      <c r="N222" s="52" t="str">
        <f t="shared" si="28"/>
        <v xml:space="preserve"> </v>
      </c>
      <c r="O222" s="51" t="str">
        <f t="shared" si="29"/>
        <v xml:space="preserve"> </v>
      </c>
      <c r="P222" s="47"/>
      <c r="Q222" s="49"/>
      <c r="R222" s="50"/>
      <c r="S222" s="48"/>
    </row>
    <row r="223" spans="1:19" x14ac:dyDescent="0.25">
      <c r="A223" s="67">
        <f t="shared" si="23"/>
        <v>42578</v>
      </c>
      <c r="B223" s="88"/>
      <c r="C223" s="40">
        <v>1</v>
      </c>
      <c r="D223" s="41"/>
      <c r="E223" s="28" t="str">
        <f t="shared" si="24"/>
        <v/>
      </c>
      <c r="F223" s="30" t="str">
        <f t="shared" si="25"/>
        <v xml:space="preserve"> </v>
      </c>
      <c r="G223" s="71"/>
      <c r="H223" s="41"/>
      <c r="I223" s="41"/>
      <c r="J223" s="42" t="str">
        <f t="shared" si="26"/>
        <v/>
      </c>
      <c r="K223" s="43" t="str">
        <f t="shared" si="27"/>
        <v xml:space="preserve"> </v>
      </c>
      <c r="L223" s="44"/>
      <c r="M223" s="45"/>
      <c r="N223" s="52" t="str">
        <f t="shared" si="28"/>
        <v xml:space="preserve"> </v>
      </c>
      <c r="O223" s="51" t="str">
        <f t="shared" si="29"/>
        <v xml:space="preserve"> </v>
      </c>
      <c r="P223" s="47"/>
      <c r="Q223" s="49"/>
      <c r="R223" s="50"/>
      <c r="S223" s="48"/>
    </row>
    <row r="224" spans="1:19" x14ac:dyDescent="0.25">
      <c r="A224" s="67">
        <f t="shared" si="23"/>
        <v>42579</v>
      </c>
      <c r="B224" s="88"/>
      <c r="C224" s="40">
        <v>1</v>
      </c>
      <c r="D224" s="41"/>
      <c r="E224" s="28" t="str">
        <f t="shared" si="24"/>
        <v/>
      </c>
      <c r="F224" s="30" t="str">
        <f t="shared" si="25"/>
        <v xml:space="preserve"> </v>
      </c>
      <c r="G224" s="71"/>
      <c r="H224" s="41"/>
      <c r="I224" s="41"/>
      <c r="J224" s="42" t="str">
        <f t="shared" si="26"/>
        <v/>
      </c>
      <c r="K224" s="43" t="str">
        <f t="shared" si="27"/>
        <v xml:space="preserve"> </v>
      </c>
      <c r="L224" s="44"/>
      <c r="M224" s="45"/>
      <c r="N224" s="52" t="str">
        <f t="shared" si="28"/>
        <v xml:space="preserve"> </v>
      </c>
      <c r="O224" s="51" t="str">
        <f t="shared" si="29"/>
        <v xml:space="preserve"> </v>
      </c>
      <c r="P224" s="47"/>
      <c r="Q224" s="49"/>
      <c r="R224" s="50"/>
      <c r="S224" s="48"/>
    </row>
    <row r="225" spans="1:19" x14ac:dyDescent="0.25">
      <c r="A225" s="67">
        <f t="shared" si="23"/>
        <v>42580</v>
      </c>
      <c r="B225" s="88"/>
      <c r="C225" s="40">
        <v>1</v>
      </c>
      <c r="D225" s="41"/>
      <c r="E225" s="28" t="str">
        <f t="shared" si="24"/>
        <v/>
      </c>
      <c r="F225" s="30" t="str">
        <f t="shared" si="25"/>
        <v xml:space="preserve"> </v>
      </c>
      <c r="G225" s="71"/>
      <c r="H225" s="41"/>
      <c r="I225" s="41"/>
      <c r="J225" s="42" t="str">
        <f t="shared" si="26"/>
        <v/>
      </c>
      <c r="K225" s="43" t="str">
        <f t="shared" si="27"/>
        <v xml:space="preserve"> </v>
      </c>
      <c r="L225" s="44"/>
      <c r="M225" s="45"/>
      <c r="N225" s="52" t="str">
        <f t="shared" si="28"/>
        <v xml:space="preserve"> </v>
      </c>
      <c r="O225" s="51" t="str">
        <f t="shared" si="29"/>
        <v xml:space="preserve"> </v>
      </c>
      <c r="P225" s="47"/>
      <c r="Q225" s="49"/>
      <c r="R225" s="50"/>
      <c r="S225" s="48"/>
    </row>
    <row r="226" spans="1:19" x14ac:dyDescent="0.25">
      <c r="A226" s="67">
        <f t="shared" si="23"/>
        <v>42581</v>
      </c>
      <c r="B226" s="88"/>
      <c r="C226" s="40">
        <v>1</v>
      </c>
      <c r="D226" s="41"/>
      <c r="E226" s="28" t="str">
        <f t="shared" si="24"/>
        <v/>
      </c>
      <c r="F226" s="30" t="str">
        <f t="shared" si="25"/>
        <v xml:space="preserve"> </v>
      </c>
      <c r="G226" s="71"/>
      <c r="H226" s="41"/>
      <c r="I226" s="41"/>
      <c r="J226" s="42" t="str">
        <f t="shared" si="26"/>
        <v/>
      </c>
      <c r="K226" s="43" t="str">
        <f t="shared" si="27"/>
        <v xml:space="preserve"> </v>
      </c>
      <c r="L226" s="44"/>
      <c r="M226" s="45"/>
      <c r="N226" s="52" t="str">
        <f t="shared" si="28"/>
        <v xml:space="preserve"> </v>
      </c>
      <c r="O226" s="51" t="str">
        <f t="shared" si="29"/>
        <v xml:space="preserve"> </v>
      </c>
      <c r="P226" s="47"/>
      <c r="Q226" s="49"/>
      <c r="R226" s="50"/>
      <c r="S226" s="48"/>
    </row>
    <row r="227" spans="1:19" x14ac:dyDescent="0.25">
      <c r="A227" s="67">
        <f t="shared" si="23"/>
        <v>42582</v>
      </c>
      <c r="B227" s="88"/>
      <c r="C227" s="40">
        <v>1</v>
      </c>
      <c r="D227" s="41"/>
      <c r="E227" s="28" t="str">
        <f t="shared" si="24"/>
        <v/>
      </c>
      <c r="F227" s="30" t="str">
        <f t="shared" si="25"/>
        <v xml:space="preserve"> </v>
      </c>
      <c r="G227" s="71"/>
      <c r="H227" s="41"/>
      <c r="I227" s="41"/>
      <c r="J227" s="42" t="str">
        <f t="shared" si="26"/>
        <v/>
      </c>
      <c r="K227" s="43" t="str">
        <f t="shared" si="27"/>
        <v xml:space="preserve"> </v>
      </c>
      <c r="L227" s="44"/>
      <c r="M227" s="45"/>
      <c r="N227" s="52" t="str">
        <f t="shared" si="28"/>
        <v xml:space="preserve"> </v>
      </c>
      <c r="O227" s="51" t="str">
        <f t="shared" si="29"/>
        <v xml:space="preserve"> </v>
      </c>
      <c r="P227" s="47"/>
      <c r="Q227" s="49"/>
      <c r="R227" s="50"/>
      <c r="S227" s="48"/>
    </row>
    <row r="228" spans="1:19" x14ac:dyDescent="0.25">
      <c r="A228" s="67">
        <f t="shared" si="23"/>
        <v>42583</v>
      </c>
      <c r="B228" s="88"/>
      <c r="C228" s="40">
        <v>1</v>
      </c>
      <c r="D228" s="41"/>
      <c r="E228" s="28" t="str">
        <f t="shared" si="24"/>
        <v/>
      </c>
      <c r="F228" s="30" t="str">
        <f t="shared" si="25"/>
        <v xml:space="preserve"> </v>
      </c>
      <c r="G228" s="71"/>
      <c r="H228" s="41"/>
      <c r="I228" s="41"/>
      <c r="J228" s="42" t="str">
        <f t="shared" si="26"/>
        <v/>
      </c>
      <c r="K228" s="43" t="str">
        <f t="shared" si="27"/>
        <v xml:space="preserve"> </v>
      </c>
      <c r="L228" s="44"/>
      <c r="M228" s="45"/>
      <c r="N228" s="52" t="str">
        <f t="shared" si="28"/>
        <v xml:space="preserve"> </v>
      </c>
      <c r="O228" s="51" t="str">
        <f t="shared" si="29"/>
        <v xml:space="preserve"> </v>
      </c>
      <c r="P228" s="47"/>
      <c r="Q228" s="49"/>
      <c r="R228" s="50"/>
      <c r="S228" s="48"/>
    </row>
    <row r="229" spans="1:19" x14ac:dyDescent="0.25">
      <c r="A229" s="67">
        <f t="shared" si="23"/>
        <v>42584</v>
      </c>
      <c r="B229" s="88"/>
      <c r="C229" s="40">
        <v>1</v>
      </c>
      <c r="D229" s="41"/>
      <c r="E229" s="28" t="str">
        <f t="shared" si="24"/>
        <v/>
      </c>
      <c r="F229" s="30" t="str">
        <f t="shared" si="25"/>
        <v xml:space="preserve"> </v>
      </c>
      <c r="G229" s="71"/>
      <c r="H229" s="41"/>
      <c r="I229" s="41"/>
      <c r="J229" s="42" t="str">
        <f t="shared" si="26"/>
        <v/>
      </c>
      <c r="K229" s="43" t="str">
        <f t="shared" si="27"/>
        <v xml:space="preserve"> </v>
      </c>
      <c r="L229" s="44"/>
      <c r="M229" s="45"/>
      <c r="N229" s="52" t="str">
        <f t="shared" si="28"/>
        <v xml:space="preserve"> </v>
      </c>
      <c r="O229" s="51" t="str">
        <f t="shared" si="29"/>
        <v xml:space="preserve"> </v>
      </c>
      <c r="P229" s="47"/>
      <c r="Q229" s="49"/>
      <c r="R229" s="50"/>
      <c r="S229" s="48"/>
    </row>
    <row r="230" spans="1:19" x14ac:dyDescent="0.25">
      <c r="A230" s="67">
        <f t="shared" si="23"/>
        <v>42585</v>
      </c>
      <c r="B230" s="88"/>
      <c r="C230" s="40">
        <v>1</v>
      </c>
      <c r="D230" s="41"/>
      <c r="E230" s="28" t="str">
        <f t="shared" si="24"/>
        <v/>
      </c>
      <c r="F230" s="30" t="str">
        <f t="shared" si="25"/>
        <v xml:space="preserve"> </v>
      </c>
      <c r="G230" s="71"/>
      <c r="H230" s="41"/>
      <c r="I230" s="41"/>
      <c r="J230" s="42" t="str">
        <f t="shared" si="26"/>
        <v/>
      </c>
      <c r="K230" s="43" t="str">
        <f t="shared" si="27"/>
        <v xml:space="preserve"> </v>
      </c>
      <c r="L230" s="44"/>
      <c r="M230" s="45"/>
      <c r="N230" s="52" t="str">
        <f t="shared" si="28"/>
        <v xml:space="preserve"> </v>
      </c>
      <c r="O230" s="51" t="str">
        <f t="shared" si="29"/>
        <v xml:space="preserve"> </v>
      </c>
      <c r="P230" s="47"/>
      <c r="Q230" s="49"/>
      <c r="R230" s="50"/>
      <c r="S230" s="48"/>
    </row>
    <row r="231" spans="1:19" x14ac:dyDescent="0.25">
      <c r="A231" s="67">
        <f t="shared" si="23"/>
        <v>42586</v>
      </c>
      <c r="B231" s="88"/>
      <c r="C231" s="40">
        <v>1</v>
      </c>
      <c r="D231" s="41">
        <v>18300</v>
      </c>
      <c r="E231" s="28">
        <f t="shared" si="24"/>
        <v>18300</v>
      </c>
      <c r="F231" s="30" t="str">
        <f t="shared" si="25"/>
        <v xml:space="preserve"> </v>
      </c>
      <c r="G231" s="71">
        <v>88.2</v>
      </c>
      <c r="H231" s="41">
        <v>93.3</v>
      </c>
      <c r="I231" s="41">
        <v>4.93</v>
      </c>
      <c r="J231" s="42">
        <f t="shared" si="26"/>
        <v>1034.4827586206886</v>
      </c>
      <c r="K231" s="43" t="str">
        <f t="shared" si="27"/>
        <v xml:space="preserve"> </v>
      </c>
      <c r="L231" s="44"/>
      <c r="M231" s="45">
        <v>15.3</v>
      </c>
      <c r="N231" s="52" t="str">
        <f t="shared" si="28"/>
        <v xml:space="preserve"> </v>
      </c>
      <c r="O231" s="51" t="e">
        <f t="shared" si="29"/>
        <v>#DIV/0!</v>
      </c>
      <c r="P231" s="47"/>
      <c r="Q231" s="49"/>
      <c r="R231" s="50"/>
      <c r="S231" s="48"/>
    </row>
    <row r="232" spans="1:19" x14ac:dyDescent="0.25">
      <c r="A232" s="67">
        <f t="shared" si="23"/>
        <v>42587</v>
      </c>
      <c r="B232" s="88"/>
      <c r="C232" s="40">
        <v>1</v>
      </c>
      <c r="D232" s="41"/>
      <c r="E232" s="28" t="str">
        <f t="shared" si="24"/>
        <v/>
      </c>
      <c r="F232" s="30" t="str">
        <f t="shared" si="25"/>
        <v xml:space="preserve"> </v>
      </c>
      <c r="G232" s="71"/>
      <c r="H232" s="41"/>
      <c r="I232" s="41"/>
      <c r="J232" s="42" t="str">
        <f t="shared" si="26"/>
        <v/>
      </c>
      <c r="K232" s="43" t="str">
        <f t="shared" si="27"/>
        <v xml:space="preserve"> </v>
      </c>
      <c r="L232" s="44"/>
      <c r="M232" s="45"/>
      <c r="N232" s="52" t="str">
        <f t="shared" si="28"/>
        <v xml:space="preserve"> </v>
      </c>
      <c r="O232" s="51" t="str">
        <f t="shared" si="29"/>
        <v xml:space="preserve"> </v>
      </c>
      <c r="P232" s="47"/>
      <c r="Q232" s="49"/>
      <c r="R232" s="50"/>
      <c r="S232" s="48"/>
    </row>
    <row r="233" spans="1:19" x14ac:dyDescent="0.25">
      <c r="A233" s="67">
        <f t="shared" si="23"/>
        <v>42588</v>
      </c>
      <c r="B233" s="88"/>
      <c r="C233" s="40">
        <v>1</v>
      </c>
      <c r="D233" s="41"/>
      <c r="E233" s="28" t="str">
        <f t="shared" si="24"/>
        <v/>
      </c>
      <c r="F233" s="30" t="str">
        <f t="shared" si="25"/>
        <v xml:space="preserve"> </v>
      </c>
      <c r="G233" s="71"/>
      <c r="H233" s="41"/>
      <c r="I233" s="41"/>
      <c r="J233" s="42" t="str">
        <f t="shared" si="26"/>
        <v/>
      </c>
      <c r="K233" s="43" t="str">
        <f t="shared" si="27"/>
        <v xml:space="preserve"> </v>
      </c>
      <c r="L233" s="44"/>
      <c r="M233" s="45"/>
      <c r="N233" s="52" t="str">
        <f t="shared" si="28"/>
        <v xml:space="preserve"> </v>
      </c>
      <c r="O233" s="51" t="str">
        <f t="shared" si="29"/>
        <v xml:space="preserve"> </v>
      </c>
      <c r="P233" s="47"/>
      <c r="Q233" s="49"/>
      <c r="R233" s="50"/>
      <c r="S233" s="48"/>
    </row>
    <row r="234" spans="1:19" x14ac:dyDescent="0.25">
      <c r="A234" s="67">
        <f t="shared" ref="A234:A297" si="30">A233+1</f>
        <v>42589</v>
      </c>
      <c r="B234" s="88"/>
      <c r="C234" s="40">
        <v>1</v>
      </c>
      <c r="D234" s="41"/>
      <c r="E234" s="28" t="str">
        <f t="shared" ref="E234:E297" si="31">IF(D234="","",(D234*C234))</f>
        <v/>
      </c>
      <c r="F234" s="30" t="str">
        <f t="shared" ref="F234:F297" si="32">IF(E234=""," ",IF(B234=""," ",E234*B234/1000))</f>
        <v xml:space="preserve"> </v>
      </c>
      <c r="G234" s="71"/>
      <c r="H234" s="41"/>
      <c r="I234" s="41"/>
      <c r="J234" s="42" t="str">
        <f t="shared" ref="J234:J297" si="33">IF(H234="","",(H234-G234)*1000/I234)</f>
        <v/>
      </c>
      <c r="K234" s="43" t="str">
        <f t="shared" ref="K234:K297" si="34">IF(J234=""," ",IF(B234=""," ",J234*B234/1000))</f>
        <v xml:space="preserve"> </v>
      </c>
      <c r="L234" s="44"/>
      <c r="M234" s="45"/>
      <c r="N234" s="52" t="str">
        <f t="shared" ref="N234:N297" si="35">IF(M234=""," ",IF(B234=""," ",M234*B234/1000))</f>
        <v xml:space="preserve"> </v>
      </c>
      <c r="O234" s="51" t="str">
        <f t="shared" ref="O234" si="36">IF(M234=""," ",IF(COUNT(B234)=""," ",(AVERAGE(B234)*M234/1000)))</f>
        <v xml:space="preserve"> </v>
      </c>
      <c r="P234" s="47"/>
      <c r="Q234" s="49"/>
      <c r="R234" s="50"/>
      <c r="S234" s="48"/>
    </row>
    <row r="235" spans="1:19" x14ac:dyDescent="0.25">
      <c r="A235" s="67">
        <f t="shared" si="30"/>
        <v>42590</v>
      </c>
      <c r="B235" s="88">
        <v>17</v>
      </c>
      <c r="C235" s="40">
        <v>1</v>
      </c>
      <c r="D235" s="41">
        <v>21900</v>
      </c>
      <c r="E235" s="28">
        <f t="shared" si="31"/>
        <v>21900</v>
      </c>
      <c r="F235" s="30">
        <f t="shared" si="32"/>
        <v>372.3</v>
      </c>
      <c r="G235" s="71">
        <v>92.6</v>
      </c>
      <c r="H235" s="41">
        <v>125.4</v>
      </c>
      <c r="I235" s="41">
        <v>7.96</v>
      </c>
      <c r="J235" s="42">
        <f t="shared" si="33"/>
        <v>4120.6030150753786</v>
      </c>
      <c r="K235" s="43">
        <f t="shared" si="34"/>
        <v>70.050251256281442</v>
      </c>
      <c r="L235" s="44"/>
      <c r="M235" s="45">
        <v>6.34</v>
      </c>
      <c r="N235" s="52">
        <f t="shared" si="35"/>
        <v>0.10778</v>
      </c>
      <c r="O235" s="51">
        <f t="shared" ref="O235:O297" si="37">IF(M235=""," ",IF(COUNT(B235)=""," ",(AVERAGE(B235)*M235/1000)))</f>
        <v>0.10778</v>
      </c>
      <c r="P235" s="47"/>
      <c r="Q235" s="49"/>
      <c r="R235" s="50"/>
      <c r="S235" s="48"/>
    </row>
    <row r="236" spans="1:19" x14ac:dyDescent="0.25">
      <c r="A236" s="67">
        <f t="shared" si="30"/>
        <v>42591</v>
      </c>
      <c r="B236" s="88">
        <v>6</v>
      </c>
      <c r="C236" s="40">
        <v>1</v>
      </c>
      <c r="D236" s="41">
        <v>21300</v>
      </c>
      <c r="E236" s="28">
        <f t="shared" si="31"/>
        <v>21300</v>
      </c>
      <c r="F236" s="30">
        <f t="shared" si="32"/>
        <v>127.8</v>
      </c>
      <c r="G236" s="71">
        <v>88.8</v>
      </c>
      <c r="H236" s="41">
        <v>96.2</v>
      </c>
      <c r="I236" s="41">
        <v>2.63</v>
      </c>
      <c r="J236" s="42">
        <f t="shared" si="33"/>
        <v>2813.6882129277587</v>
      </c>
      <c r="K236" s="43">
        <f t="shared" si="34"/>
        <v>16.882129277566552</v>
      </c>
      <c r="L236" s="44"/>
      <c r="M236" s="45">
        <v>18.100000000000001</v>
      </c>
      <c r="N236" s="52">
        <f t="shared" si="35"/>
        <v>0.1086</v>
      </c>
      <c r="O236" s="51">
        <f t="shared" si="37"/>
        <v>0.1086</v>
      </c>
      <c r="P236" s="47"/>
      <c r="Q236" s="49"/>
      <c r="R236" s="50"/>
      <c r="S236" s="48"/>
    </row>
    <row r="237" spans="1:19" x14ac:dyDescent="0.25">
      <c r="A237" s="67">
        <f t="shared" si="30"/>
        <v>42592</v>
      </c>
      <c r="B237" s="88">
        <v>3</v>
      </c>
      <c r="C237" s="40">
        <v>1</v>
      </c>
      <c r="D237" s="41">
        <v>17500</v>
      </c>
      <c r="E237" s="28">
        <f t="shared" si="31"/>
        <v>17500</v>
      </c>
      <c r="F237" s="30">
        <f t="shared" si="32"/>
        <v>52.5</v>
      </c>
      <c r="G237" s="71">
        <v>91.3</v>
      </c>
      <c r="H237" s="41">
        <v>95</v>
      </c>
      <c r="I237" s="41">
        <v>2.98</v>
      </c>
      <c r="J237" s="42">
        <f t="shared" si="33"/>
        <v>1241.6107382550344</v>
      </c>
      <c r="K237" s="43">
        <f t="shared" si="34"/>
        <v>3.7248322147651032</v>
      </c>
      <c r="L237" s="44"/>
      <c r="M237" s="45">
        <v>6.55</v>
      </c>
      <c r="N237" s="52">
        <f t="shared" si="35"/>
        <v>1.9649999999999997E-2</v>
      </c>
      <c r="O237" s="51">
        <f t="shared" si="37"/>
        <v>1.9649999999999997E-2</v>
      </c>
      <c r="P237" s="47"/>
      <c r="Q237" s="49"/>
      <c r="R237" s="50"/>
      <c r="S237" s="48"/>
    </row>
    <row r="238" spans="1:19" x14ac:dyDescent="0.25">
      <c r="A238" s="67">
        <f t="shared" si="30"/>
        <v>42593</v>
      </c>
      <c r="B238" s="88"/>
      <c r="C238" s="40">
        <v>1</v>
      </c>
      <c r="D238" s="41"/>
      <c r="E238" s="28" t="str">
        <f t="shared" si="31"/>
        <v/>
      </c>
      <c r="F238" s="30" t="str">
        <f t="shared" si="32"/>
        <v xml:space="preserve"> </v>
      </c>
      <c r="G238" s="71"/>
      <c r="H238" s="41"/>
      <c r="I238" s="41"/>
      <c r="J238" s="42" t="str">
        <f t="shared" si="33"/>
        <v/>
      </c>
      <c r="K238" s="43" t="str">
        <f t="shared" si="34"/>
        <v xml:space="preserve"> </v>
      </c>
      <c r="L238" s="44"/>
      <c r="M238" s="45"/>
      <c r="N238" s="52" t="str">
        <f t="shared" si="35"/>
        <v xml:space="preserve"> </v>
      </c>
      <c r="O238" s="51" t="str">
        <f t="shared" si="37"/>
        <v xml:space="preserve"> </v>
      </c>
      <c r="P238" s="47"/>
      <c r="Q238" s="49"/>
      <c r="R238" s="50"/>
      <c r="S238" s="48"/>
    </row>
    <row r="239" spans="1:19" x14ac:dyDescent="0.25">
      <c r="A239" s="67">
        <f t="shared" si="30"/>
        <v>42594</v>
      </c>
      <c r="B239" s="88"/>
      <c r="C239" s="40">
        <v>1</v>
      </c>
      <c r="D239" s="41"/>
      <c r="E239" s="28" t="str">
        <f t="shared" si="31"/>
        <v/>
      </c>
      <c r="F239" s="30" t="str">
        <f t="shared" si="32"/>
        <v xml:space="preserve"> </v>
      </c>
      <c r="G239" s="71"/>
      <c r="H239" s="41"/>
      <c r="I239" s="41"/>
      <c r="J239" s="42" t="str">
        <f t="shared" si="33"/>
        <v/>
      </c>
      <c r="K239" s="43" t="str">
        <f t="shared" si="34"/>
        <v xml:space="preserve"> </v>
      </c>
      <c r="L239" s="44"/>
      <c r="M239" s="45"/>
      <c r="N239" s="52" t="str">
        <f t="shared" si="35"/>
        <v xml:space="preserve"> </v>
      </c>
      <c r="O239" s="51" t="str">
        <f t="shared" si="37"/>
        <v xml:space="preserve"> </v>
      </c>
      <c r="P239" s="47"/>
      <c r="Q239" s="49"/>
      <c r="R239" s="50"/>
      <c r="S239" s="48"/>
    </row>
    <row r="240" spans="1:19" x14ac:dyDescent="0.25">
      <c r="A240" s="67">
        <f t="shared" si="30"/>
        <v>42595</v>
      </c>
      <c r="B240" s="88"/>
      <c r="C240" s="40">
        <v>1</v>
      </c>
      <c r="D240" s="41"/>
      <c r="E240" s="28" t="str">
        <f t="shared" si="31"/>
        <v/>
      </c>
      <c r="F240" s="30" t="str">
        <f t="shared" si="32"/>
        <v xml:space="preserve"> </v>
      </c>
      <c r="G240" s="71"/>
      <c r="H240" s="41"/>
      <c r="I240" s="41"/>
      <c r="J240" s="42" t="str">
        <f t="shared" si="33"/>
        <v/>
      </c>
      <c r="K240" s="43" t="str">
        <f t="shared" si="34"/>
        <v xml:space="preserve"> </v>
      </c>
      <c r="L240" s="44"/>
      <c r="M240" s="45"/>
      <c r="N240" s="52" t="str">
        <f t="shared" si="35"/>
        <v xml:space="preserve"> </v>
      </c>
      <c r="O240" s="51" t="str">
        <f t="shared" si="37"/>
        <v xml:space="preserve"> </v>
      </c>
      <c r="P240" s="47"/>
      <c r="Q240" s="49"/>
      <c r="R240" s="50"/>
      <c r="S240" s="48"/>
    </row>
    <row r="241" spans="1:19" x14ac:dyDescent="0.25">
      <c r="A241" s="67">
        <f t="shared" si="30"/>
        <v>42596</v>
      </c>
      <c r="B241" s="88"/>
      <c r="C241" s="40">
        <v>1</v>
      </c>
      <c r="D241" s="41"/>
      <c r="E241" s="28" t="str">
        <f t="shared" si="31"/>
        <v/>
      </c>
      <c r="F241" s="30" t="str">
        <f t="shared" si="32"/>
        <v xml:space="preserve"> </v>
      </c>
      <c r="G241" s="71"/>
      <c r="H241" s="41"/>
      <c r="I241" s="41"/>
      <c r="J241" s="42" t="str">
        <f t="shared" si="33"/>
        <v/>
      </c>
      <c r="K241" s="43" t="str">
        <f t="shared" si="34"/>
        <v xml:space="preserve"> </v>
      </c>
      <c r="L241" s="44"/>
      <c r="M241" s="45"/>
      <c r="N241" s="52" t="str">
        <f t="shared" si="35"/>
        <v xml:space="preserve"> </v>
      </c>
      <c r="O241" s="51" t="str">
        <f t="shared" si="37"/>
        <v xml:space="preserve"> </v>
      </c>
      <c r="P241" s="47"/>
      <c r="Q241" s="49"/>
      <c r="R241" s="50"/>
      <c r="S241" s="48"/>
    </row>
    <row r="242" spans="1:19" x14ac:dyDescent="0.25">
      <c r="A242" s="67">
        <f t="shared" si="30"/>
        <v>42597</v>
      </c>
      <c r="B242" s="88"/>
      <c r="C242" s="40">
        <v>1</v>
      </c>
      <c r="D242" s="41"/>
      <c r="E242" s="28" t="str">
        <f t="shared" si="31"/>
        <v/>
      </c>
      <c r="F242" s="30" t="str">
        <f t="shared" si="32"/>
        <v xml:space="preserve"> </v>
      </c>
      <c r="G242" s="71"/>
      <c r="H242" s="41"/>
      <c r="I242" s="41"/>
      <c r="J242" s="42" t="str">
        <f t="shared" si="33"/>
        <v/>
      </c>
      <c r="K242" s="43" t="str">
        <f t="shared" si="34"/>
        <v xml:space="preserve"> </v>
      </c>
      <c r="L242" s="44"/>
      <c r="M242" s="45"/>
      <c r="N242" s="52" t="str">
        <f t="shared" si="35"/>
        <v xml:space="preserve"> </v>
      </c>
      <c r="O242" s="51" t="str">
        <f t="shared" si="37"/>
        <v xml:space="preserve"> </v>
      </c>
      <c r="P242" s="47"/>
      <c r="Q242" s="49"/>
      <c r="R242" s="50"/>
      <c r="S242" s="48"/>
    </row>
    <row r="243" spans="1:19" x14ac:dyDescent="0.25">
      <c r="A243" s="67">
        <f t="shared" si="30"/>
        <v>42598</v>
      </c>
      <c r="B243" s="88">
        <v>4</v>
      </c>
      <c r="C243" s="40">
        <v>1</v>
      </c>
      <c r="D243" s="41">
        <v>15900</v>
      </c>
      <c r="E243" s="28">
        <f t="shared" si="31"/>
        <v>15900</v>
      </c>
      <c r="F243" s="30">
        <f t="shared" si="32"/>
        <v>63.6</v>
      </c>
      <c r="G243" s="71">
        <v>87.9</v>
      </c>
      <c r="H243" s="41">
        <v>95.6</v>
      </c>
      <c r="I243" s="41">
        <v>5.13</v>
      </c>
      <c r="J243" s="42">
        <f t="shared" si="33"/>
        <v>1500.9746588693936</v>
      </c>
      <c r="K243" s="43">
        <f t="shared" si="34"/>
        <v>6.0038986354775741</v>
      </c>
      <c r="L243" s="44"/>
      <c r="M243" s="45">
        <v>11.2</v>
      </c>
      <c r="N243" s="52">
        <f t="shared" si="35"/>
        <v>4.48E-2</v>
      </c>
      <c r="O243" s="51">
        <f t="shared" si="37"/>
        <v>4.48E-2</v>
      </c>
      <c r="P243" s="47"/>
      <c r="Q243" s="49"/>
      <c r="R243" s="50"/>
      <c r="S243" s="48"/>
    </row>
    <row r="244" spans="1:19" x14ac:dyDescent="0.25">
      <c r="A244" s="67">
        <f t="shared" si="30"/>
        <v>42599</v>
      </c>
      <c r="B244" s="88">
        <v>35</v>
      </c>
      <c r="C244" s="40">
        <v>1</v>
      </c>
      <c r="D244" s="41">
        <v>14800</v>
      </c>
      <c r="E244" s="28">
        <f t="shared" si="31"/>
        <v>14800</v>
      </c>
      <c r="F244" s="30">
        <f t="shared" si="32"/>
        <v>518</v>
      </c>
      <c r="G244" s="71">
        <v>90.2</v>
      </c>
      <c r="H244" s="41">
        <v>109.7</v>
      </c>
      <c r="I244" s="41">
        <v>10.3864</v>
      </c>
      <c r="J244" s="42">
        <f t="shared" si="33"/>
        <v>1877.4551336362936</v>
      </c>
      <c r="K244" s="43">
        <f t="shared" si="34"/>
        <v>65.710929677270286</v>
      </c>
      <c r="L244" s="44"/>
      <c r="M244" s="45">
        <v>10.9</v>
      </c>
      <c r="N244" s="52">
        <f t="shared" si="35"/>
        <v>0.38150000000000001</v>
      </c>
      <c r="O244" s="51">
        <f t="shared" si="37"/>
        <v>0.38150000000000001</v>
      </c>
      <c r="P244" s="47"/>
      <c r="Q244" s="49"/>
      <c r="R244" s="50"/>
      <c r="S244" s="48"/>
    </row>
    <row r="245" spans="1:19" x14ac:dyDescent="0.25">
      <c r="A245" s="67">
        <f t="shared" si="30"/>
        <v>42600</v>
      </c>
      <c r="B245" s="88">
        <v>14</v>
      </c>
      <c r="C245" s="40">
        <v>1</v>
      </c>
      <c r="D245" s="41">
        <v>17200</v>
      </c>
      <c r="E245" s="28">
        <f t="shared" si="31"/>
        <v>17200</v>
      </c>
      <c r="F245" s="30">
        <f t="shared" si="32"/>
        <v>240.8</v>
      </c>
      <c r="G245" s="71">
        <v>91.7</v>
      </c>
      <c r="H245" s="41">
        <v>118</v>
      </c>
      <c r="I245" s="41">
        <v>17.679500000000001</v>
      </c>
      <c r="J245" s="42">
        <f t="shared" si="33"/>
        <v>1487.5986311830084</v>
      </c>
      <c r="K245" s="43">
        <f t="shared" si="34"/>
        <v>20.826380836562116</v>
      </c>
      <c r="L245" s="44"/>
      <c r="M245" s="45">
        <v>11.2</v>
      </c>
      <c r="N245" s="52">
        <f t="shared" si="35"/>
        <v>0.15679999999999999</v>
      </c>
      <c r="O245" s="51">
        <f t="shared" si="37"/>
        <v>0.15679999999999999</v>
      </c>
      <c r="P245" s="47"/>
      <c r="Q245" s="49"/>
      <c r="R245" s="50"/>
      <c r="S245" s="48"/>
    </row>
    <row r="246" spans="1:19" x14ac:dyDescent="0.25">
      <c r="A246" s="67">
        <f t="shared" si="30"/>
        <v>42601</v>
      </c>
      <c r="B246" s="88"/>
      <c r="C246" s="40">
        <v>1</v>
      </c>
      <c r="D246" s="41"/>
      <c r="E246" s="28" t="str">
        <f t="shared" si="31"/>
        <v/>
      </c>
      <c r="F246" s="30" t="str">
        <f t="shared" si="32"/>
        <v xml:space="preserve"> </v>
      </c>
      <c r="G246" s="71"/>
      <c r="H246" s="41"/>
      <c r="I246" s="41"/>
      <c r="J246" s="42" t="str">
        <f t="shared" si="33"/>
        <v/>
      </c>
      <c r="K246" s="43" t="str">
        <f t="shared" si="34"/>
        <v xml:space="preserve"> </v>
      </c>
      <c r="L246" s="44"/>
      <c r="M246" s="45"/>
      <c r="N246" s="52" t="str">
        <f t="shared" si="35"/>
        <v xml:space="preserve"> </v>
      </c>
      <c r="O246" s="51" t="str">
        <f t="shared" si="37"/>
        <v xml:space="preserve"> </v>
      </c>
      <c r="P246" s="47"/>
      <c r="Q246" s="49"/>
      <c r="R246" s="50"/>
      <c r="S246" s="48"/>
    </row>
    <row r="247" spans="1:19" x14ac:dyDescent="0.25">
      <c r="A247" s="67">
        <f t="shared" si="30"/>
        <v>42602</v>
      </c>
      <c r="B247" s="88"/>
      <c r="C247" s="40">
        <v>1</v>
      </c>
      <c r="D247" s="41"/>
      <c r="E247" s="28" t="str">
        <f t="shared" si="31"/>
        <v/>
      </c>
      <c r="F247" s="30" t="str">
        <f t="shared" si="32"/>
        <v xml:space="preserve"> </v>
      </c>
      <c r="G247" s="71"/>
      <c r="H247" s="41"/>
      <c r="I247" s="41"/>
      <c r="J247" s="42" t="str">
        <f t="shared" si="33"/>
        <v/>
      </c>
      <c r="K247" s="43" t="str">
        <f t="shared" si="34"/>
        <v xml:space="preserve"> </v>
      </c>
      <c r="L247" s="44"/>
      <c r="M247" s="45"/>
      <c r="N247" s="52" t="str">
        <f t="shared" si="35"/>
        <v xml:space="preserve"> </v>
      </c>
      <c r="O247" s="51" t="str">
        <f t="shared" si="37"/>
        <v xml:space="preserve"> </v>
      </c>
      <c r="P247" s="47"/>
      <c r="Q247" s="49"/>
      <c r="R247" s="50"/>
      <c r="S247" s="48"/>
    </row>
    <row r="248" spans="1:19" x14ac:dyDescent="0.25">
      <c r="A248" s="67">
        <f t="shared" si="30"/>
        <v>42603</v>
      </c>
      <c r="B248" s="88"/>
      <c r="C248" s="40">
        <v>1</v>
      </c>
      <c r="D248" s="41"/>
      <c r="E248" s="28" t="str">
        <f t="shared" si="31"/>
        <v/>
      </c>
      <c r="F248" s="30" t="str">
        <f t="shared" si="32"/>
        <v xml:space="preserve"> </v>
      </c>
      <c r="G248" s="71"/>
      <c r="H248" s="41"/>
      <c r="I248" s="41"/>
      <c r="J248" s="42" t="str">
        <f t="shared" si="33"/>
        <v/>
      </c>
      <c r="K248" s="43" t="str">
        <f t="shared" si="34"/>
        <v xml:space="preserve"> </v>
      </c>
      <c r="L248" s="44"/>
      <c r="M248" s="45"/>
      <c r="N248" s="52" t="str">
        <f t="shared" si="35"/>
        <v xml:space="preserve"> </v>
      </c>
      <c r="O248" s="51" t="str">
        <f t="shared" si="37"/>
        <v xml:space="preserve"> </v>
      </c>
      <c r="P248" s="47"/>
      <c r="Q248" s="49"/>
      <c r="R248" s="50"/>
      <c r="S248" s="48"/>
    </row>
    <row r="249" spans="1:19" x14ac:dyDescent="0.25">
      <c r="A249" s="67">
        <f t="shared" si="30"/>
        <v>42604</v>
      </c>
      <c r="B249" s="88">
        <v>21</v>
      </c>
      <c r="C249" s="40">
        <v>1</v>
      </c>
      <c r="D249" s="41">
        <v>16000</v>
      </c>
      <c r="E249" s="28">
        <f t="shared" si="31"/>
        <v>16000</v>
      </c>
      <c r="F249" s="30">
        <f t="shared" si="32"/>
        <v>336</v>
      </c>
      <c r="G249" s="71">
        <v>89.1</v>
      </c>
      <c r="H249" s="41">
        <v>95</v>
      </c>
      <c r="I249" s="41">
        <v>4.22</v>
      </c>
      <c r="J249" s="42">
        <f t="shared" si="33"/>
        <v>1398.1042654028449</v>
      </c>
      <c r="K249" s="43">
        <f t="shared" si="34"/>
        <v>29.360189573459742</v>
      </c>
      <c r="L249" s="44"/>
      <c r="M249" s="45">
        <v>3.65</v>
      </c>
      <c r="N249" s="52">
        <f t="shared" si="35"/>
        <v>7.6649999999999996E-2</v>
      </c>
      <c r="O249" s="51">
        <f t="shared" si="37"/>
        <v>7.6649999999999996E-2</v>
      </c>
      <c r="P249" s="47"/>
      <c r="Q249" s="49"/>
      <c r="R249" s="50"/>
      <c r="S249" s="48"/>
    </row>
    <row r="250" spans="1:19" x14ac:dyDescent="0.25">
      <c r="A250" s="67">
        <f t="shared" si="30"/>
        <v>42605</v>
      </c>
      <c r="B250" s="88">
        <v>21</v>
      </c>
      <c r="C250" s="40">
        <v>1</v>
      </c>
      <c r="D250" s="41">
        <v>14300</v>
      </c>
      <c r="E250" s="28">
        <f t="shared" si="31"/>
        <v>14300</v>
      </c>
      <c r="F250" s="30">
        <f t="shared" si="32"/>
        <v>300.3</v>
      </c>
      <c r="G250" s="71">
        <v>90.4</v>
      </c>
      <c r="H250" s="41">
        <v>97.6</v>
      </c>
      <c r="I250" s="41">
        <v>4.97</v>
      </c>
      <c r="J250" s="42">
        <f t="shared" si="33"/>
        <v>1448.6921529175029</v>
      </c>
      <c r="K250" s="43">
        <f t="shared" si="34"/>
        <v>30.422535211267562</v>
      </c>
      <c r="L250" s="44"/>
      <c r="M250" s="45">
        <v>13.9</v>
      </c>
      <c r="N250" s="52">
        <f t="shared" si="35"/>
        <v>0.29190000000000005</v>
      </c>
      <c r="O250" s="51">
        <f t="shared" si="37"/>
        <v>0.29190000000000005</v>
      </c>
      <c r="P250" s="47"/>
      <c r="Q250" s="49"/>
      <c r="R250" s="50"/>
      <c r="S250" s="48"/>
    </row>
    <row r="251" spans="1:19" x14ac:dyDescent="0.25">
      <c r="A251" s="67">
        <f t="shared" si="30"/>
        <v>42606</v>
      </c>
      <c r="B251" s="88">
        <v>16</v>
      </c>
      <c r="C251" s="40">
        <v>1</v>
      </c>
      <c r="D251" s="41">
        <v>14400</v>
      </c>
      <c r="E251" s="28">
        <f t="shared" si="31"/>
        <v>14400</v>
      </c>
      <c r="F251" s="30">
        <f t="shared" si="32"/>
        <v>230.4</v>
      </c>
      <c r="G251" s="71">
        <v>92.4</v>
      </c>
      <c r="H251" s="41">
        <v>105.2</v>
      </c>
      <c r="I251" s="41">
        <v>4.99</v>
      </c>
      <c r="J251" s="42">
        <f t="shared" si="33"/>
        <v>2565.1302605210412</v>
      </c>
      <c r="K251" s="43">
        <f t="shared" si="34"/>
        <v>41.042084168336658</v>
      </c>
      <c r="L251" s="44"/>
      <c r="M251" s="45">
        <v>19.100000000000001</v>
      </c>
      <c r="N251" s="52">
        <f t="shared" si="35"/>
        <v>0.30560000000000004</v>
      </c>
      <c r="O251" s="51">
        <f t="shared" si="37"/>
        <v>0.30560000000000004</v>
      </c>
      <c r="P251" s="47"/>
      <c r="Q251" s="49"/>
      <c r="R251" s="50"/>
      <c r="S251" s="48"/>
    </row>
    <row r="252" spans="1:19" x14ac:dyDescent="0.25">
      <c r="A252" s="67">
        <f t="shared" si="30"/>
        <v>42607</v>
      </c>
      <c r="B252" s="88"/>
      <c r="C252" s="40">
        <v>1</v>
      </c>
      <c r="D252" s="41"/>
      <c r="E252" s="28" t="str">
        <f t="shared" si="31"/>
        <v/>
      </c>
      <c r="F252" s="30" t="str">
        <f t="shared" si="32"/>
        <v xml:space="preserve"> </v>
      </c>
      <c r="G252" s="71"/>
      <c r="H252" s="41"/>
      <c r="I252" s="41"/>
      <c r="J252" s="42" t="str">
        <f t="shared" si="33"/>
        <v/>
      </c>
      <c r="K252" s="43" t="str">
        <f t="shared" si="34"/>
        <v xml:space="preserve"> </v>
      </c>
      <c r="L252" s="44"/>
      <c r="M252" s="45"/>
      <c r="N252" s="52" t="str">
        <f t="shared" si="35"/>
        <v xml:space="preserve"> </v>
      </c>
      <c r="O252" s="51" t="str">
        <f t="shared" si="37"/>
        <v xml:space="preserve"> </v>
      </c>
      <c r="P252" s="47"/>
      <c r="Q252" s="49"/>
      <c r="R252" s="50"/>
      <c r="S252" s="48"/>
    </row>
    <row r="253" spans="1:19" x14ac:dyDescent="0.25">
      <c r="A253" s="67">
        <f t="shared" si="30"/>
        <v>42608</v>
      </c>
      <c r="B253" s="88">
        <v>13</v>
      </c>
      <c r="C253" s="40">
        <v>1</v>
      </c>
      <c r="D253" s="41">
        <v>11900</v>
      </c>
      <c r="E253" s="28">
        <f t="shared" si="31"/>
        <v>11900</v>
      </c>
      <c r="F253" s="30">
        <f t="shared" si="32"/>
        <v>154.69999999999999</v>
      </c>
      <c r="G253" s="71">
        <v>91.7</v>
      </c>
      <c r="H253" s="41">
        <v>99.3</v>
      </c>
      <c r="I253" s="41">
        <v>4.0999999999999996</v>
      </c>
      <c r="J253" s="42">
        <f t="shared" si="33"/>
        <v>1853.6585365853646</v>
      </c>
      <c r="K253" s="43">
        <f t="shared" si="34"/>
        <v>24.097560975609738</v>
      </c>
      <c r="L253" s="44"/>
      <c r="M253" s="45">
        <v>2.87</v>
      </c>
      <c r="N253" s="52">
        <f t="shared" si="35"/>
        <v>3.7310000000000003E-2</v>
      </c>
      <c r="O253" s="51">
        <f t="shared" si="37"/>
        <v>3.7310000000000003E-2</v>
      </c>
      <c r="P253" s="47"/>
      <c r="Q253" s="49"/>
      <c r="R253" s="50"/>
      <c r="S253" s="48"/>
    </row>
    <row r="254" spans="1:19" x14ac:dyDescent="0.25">
      <c r="A254" s="67">
        <f t="shared" si="30"/>
        <v>42609</v>
      </c>
      <c r="B254" s="88"/>
      <c r="C254" s="40">
        <v>1</v>
      </c>
      <c r="D254" s="41"/>
      <c r="E254" s="28" t="str">
        <f t="shared" si="31"/>
        <v/>
      </c>
      <c r="F254" s="30" t="str">
        <f t="shared" si="32"/>
        <v xml:space="preserve"> </v>
      </c>
      <c r="G254" s="71"/>
      <c r="H254" s="41"/>
      <c r="I254" s="41"/>
      <c r="J254" s="42" t="str">
        <f t="shared" si="33"/>
        <v/>
      </c>
      <c r="K254" s="43" t="str">
        <f t="shared" si="34"/>
        <v xml:space="preserve"> </v>
      </c>
      <c r="L254" s="44"/>
      <c r="M254" s="45"/>
      <c r="N254" s="52" t="str">
        <f t="shared" si="35"/>
        <v xml:space="preserve"> </v>
      </c>
      <c r="O254" s="51" t="str">
        <f t="shared" si="37"/>
        <v xml:space="preserve"> </v>
      </c>
      <c r="P254" s="47"/>
      <c r="Q254" s="49"/>
      <c r="R254" s="50"/>
      <c r="S254" s="48"/>
    </row>
    <row r="255" spans="1:19" x14ac:dyDescent="0.25">
      <c r="A255" s="67">
        <f t="shared" si="30"/>
        <v>42610</v>
      </c>
      <c r="B255" s="88"/>
      <c r="C255" s="40">
        <v>1</v>
      </c>
      <c r="D255" s="41"/>
      <c r="E255" s="28" t="str">
        <f t="shared" si="31"/>
        <v/>
      </c>
      <c r="F255" s="30" t="str">
        <f t="shared" si="32"/>
        <v xml:space="preserve"> </v>
      </c>
      <c r="G255" s="71"/>
      <c r="H255" s="41"/>
      <c r="I255" s="41"/>
      <c r="J255" s="42" t="str">
        <f t="shared" si="33"/>
        <v/>
      </c>
      <c r="K255" s="43" t="str">
        <f t="shared" si="34"/>
        <v xml:space="preserve"> </v>
      </c>
      <c r="L255" s="44"/>
      <c r="M255" s="45"/>
      <c r="N255" s="52" t="str">
        <f t="shared" si="35"/>
        <v xml:space="preserve"> </v>
      </c>
      <c r="O255" s="51" t="str">
        <f t="shared" si="37"/>
        <v xml:space="preserve"> </v>
      </c>
      <c r="P255" s="47"/>
      <c r="Q255" s="49"/>
      <c r="R255" s="50"/>
      <c r="S255" s="48"/>
    </row>
    <row r="256" spans="1:19" x14ac:dyDescent="0.25">
      <c r="A256" s="67">
        <f t="shared" si="30"/>
        <v>42611</v>
      </c>
      <c r="B256" s="88">
        <v>25</v>
      </c>
      <c r="C256" s="40">
        <v>1</v>
      </c>
      <c r="D256" s="41">
        <v>18000</v>
      </c>
      <c r="E256" s="28">
        <f t="shared" si="31"/>
        <v>18000</v>
      </c>
      <c r="F256" s="30">
        <f t="shared" si="32"/>
        <v>450</v>
      </c>
      <c r="G256" s="71">
        <v>91.6</v>
      </c>
      <c r="H256" s="41">
        <v>102.2</v>
      </c>
      <c r="I256" s="41">
        <v>5.05</v>
      </c>
      <c r="J256" s="42">
        <f t="shared" si="33"/>
        <v>2099.009900990101</v>
      </c>
      <c r="K256" s="43">
        <f t="shared" si="34"/>
        <v>52.475247524752518</v>
      </c>
      <c r="L256" s="44"/>
      <c r="M256" s="45">
        <v>6.12</v>
      </c>
      <c r="N256" s="52">
        <f t="shared" si="35"/>
        <v>0.153</v>
      </c>
      <c r="O256" s="51">
        <f t="shared" si="37"/>
        <v>0.153</v>
      </c>
      <c r="P256" s="47"/>
      <c r="Q256" s="49"/>
      <c r="R256" s="50"/>
      <c r="S256" s="48"/>
    </row>
    <row r="257" spans="1:19" x14ac:dyDescent="0.25">
      <c r="A257" s="67">
        <f t="shared" si="30"/>
        <v>42612</v>
      </c>
      <c r="B257" s="88"/>
      <c r="C257" s="40">
        <v>1</v>
      </c>
      <c r="D257" s="41"/>
      <c r="E257" s="28" t="str">
        <f t="shared" si="31"/>
        <v/>
      </c>
      <c r="F257" s="30" t="str">
        <f t="shared" si="32"/>
        <v xml:space="preserve"> </v>
      </c>
      <c r="G257" s="71"/>
      <c r="H257" s="41"/>
      <c r="I257" s="41"/>
      <c r="J257" s="42" t="str">
        <f t="shared" si="33"/>
        <v/>
      </c>
      <c r="K257" s="43" t="str">
        <f t="shared" si="34"/>
        <v xml:space="preserve"> </v>
      </c>
      <c r="L257" s="44"/>
      <c r="M257" s="45"/>
      <c r="N257" s="52" t="str">
        <f t="shared" si="35"/>
        <v xml:space="preserve"> </v>
      </c>
      <c r="O257" s="51" t="str">
        <f t="shared" si="37"/>
        <v xml:space="preserve"> </v>
      </c>
      <c r="P257" s="47"/>
      <c r="Q257" s="49"/>
      <c r="R257" s="50"/>
      <c r="S257" s="48"/>
    </row>
    <row r="258" spans="1:19" x14ac:dyDescent="0.25">
      <c r="A258" s="67">
        <f t="shared" si="30"/>
        <v>42613</v>
      </c>
      <c r="B258" s="88"/>
      <c r="C258" s="40">
        <v>1</v>
      </c>
      <c r="D258" s="41">
        <v>16100</v>
      </c>
      <c r="E258" s="28">
        <f t="shared" si="31"/>
        <v>16100</v>
      </c>
      <c r="F258" s="30" t="str">
        <f t="shared" si="32"/>
        <v xml:space="preserve"> </v>
      </c>
      <c r="G258" s="71">
        <v>88.7</v>
      </c>
      <c r="H258" s="41">
        <v>113.6</v>
      </c>
      <c r="I258" s="41">
        <v>10.882</v>
      </c>
      <c r="J258" s="42">
        <f t="shared" si="33"/>
        <v>2288.1823194265753</v>
      </c>
      <c r="K258" s="43" t="str">
        <f t="shared" si="34"/>
        <v xml:space="preserve"> </v>
      </c>
      <c r="L258" s="44"/>
      <c r="M258" s="45">
        <v>12.7</v>
      </c>
      <c r="N258" s="52" t="str">
        <f t="shared" si="35"/>
        <v xml:space="preserve"> </v>
      </c>
      <c r="O258" s="51" t="e">
        <f t="shared" si="37"/>
        <v>#DIV/0!</v>
      </c>
      <c r="P258" s="47"/>
      <c r="Q258" s="49"/>
      <c r="R258" s="50"/>
      <c r="S258" s="48"/>
    </row>
    <row r="259" spans="1:19" x14ac:dyDescent="0.25">
      <c r="A259" s="67">
        <f t="shared" si="30"/>
        <v>42614</v>
      </c>
      <c r="B259" s="88"/>
      <c r="C259" s="40">
        <v>1</v>
      </c>
      <c r="D259" s="41"/>
      <c r="E259" s="28" t="str">
        <f t="shared" si="31"/>
        <v/>
      </c>
      <c r="F259" s="30" t="str">
        <f t="shared" si="32"/>
        <v xml:space="preserve"> </v>
      </c>
      <c r="G259" s="71"/>
      <c r="H259" s="41"/>
      <c r="I259" s="41"/>
      <c r="J259" s="42" t="str">
        <f t="shared" si="33"/>
        <v/>
      </c>
      <c r="K259" s="43" t="str">
        <f t="shared" si="34"/>
        <v xml:space="preserve"> </v>
      </c>
      <c r="L259" s="44"/>
      <c r="M259" s="45"/>
      <c r="N259" s="52" t="str">
        <f t="shared" si="35"/>
        <v xml:space="preserve"> </v>
      </c>
      <c r="O259" s="51" t="str">
        <f t="shared" si="37"/>
        <v xml:space="preserve"> </v>
      </c>
      <c r="P259" s="47"/>
      <c r="Q259" s="49"/>
      <c r="R259" s="50"/>
      <c r="S259" s="48" t="s">
        <v>70</v>
      </c>
    </row>
    <row r="260" spans="1:19" x14ac:dyDescent="0.25">
      <c r="A260" s="67">
        <f t="shared" si="30"/>
        <v>42615</v>
      </c>
      <c r="B260" s="88">
        <v>21</v>
      </c>
      <c r="C260" s="40">
        <v>1</v>
      </c>
      <c r="D260" s="41">
        <v>15900</v>
      </c>
      <c r="E260" s="28">
        <f t="shared" si="31"/>
        <v>15900</v>
      </c>
      <c r="F260" s="30">
        <f t="shared" si="32"/>
        <v>333.9</v>
      </c>
      <c r="G260" s="71">
        <v>89.7</v>
      </c>
      <c r="H260" s="41">
        <v>96</v>
      </c>
      <c r="I260" s="41">
        <v>3.3</v>
      </c>
      <c r="J260" s="42">
        <f t="shared" si="33"/>
        <v>1909.0909090909083</v>
      </c>
      <c r="K260" s="43">
        <f t="shared" si="34"/>
        <v>40.090909090909072</v>
      </c>
      <c r="L260" s="44"/>
      <c r="M260" s="45">
        <v>15.2</v>
      </c>
      <c r="N260" s="52">
        <f t="shared" si="35"/>
        <v>0.31919999999999998</v>
      </c>
      <c r="O260" s="51">
        <f t="shared" si="37"/>
        <v>0.31919999999999998</v>
      </c>
      <c r="P260" s="47"/>
      <c r="Q260" s="49"/>
      <c r="R260" s="50"/>
      <c r="S260" s="48"/>
    </row>
    <row r="261" spans="1:19" x14ac:dyDescent="0.25">
      <c r="A261" s="67">
        <f t="shared" si="30"/>
        <v>42616</v>
      </c>
      <c r="B261" s="88"/>
      <c r="C261" s="40">
        <v>1</v>
      </c>
      <c r="D261" s="41"/>
      <c r="E261" s="28" t="str">
        <f t="shared" si="31"/>
        <v/>
      </c>
      <c r="F261" s="30" t="str">
        <f t="shared" si="32"/>
        <v xml:space="preserve"> </v>
      </c>
      <c r="G261" s="71"/>
      <c r="H261" s="41"/>
      <c r="I261" s="41"/>
      <c r="J261" s="42" t="str">
        <f t="shared" si="33"/>
        <v/>
      </c>
      <c r="K261" s="43" t="str">
        <f t="shared" si="34"/>
        <v xml:space="preserve"> </v>
      </c>
      <c r="L261" s="44"/>
      <c r="M261" s="45"/>
      <c r="N261" s="52" t="str">
        <f t="shared" si="35"/>
        <v xml:space="preserve"> </v>
      </c>
      <c r="O261" s="51" t="str">
        <f t="shared" si="37"/>
        <v xml:space="preserve"> </v>
      </c>
      <c r="P261" s="47"/>
      <c r="Q261" s="49"/>
      <c r="R261" s="50"/>
      <c r="S261" s="48"/>
    </row>
    <row r="262" spans="1:19" x14ac:dyDescent="0.25">
      <c r="A262" s="67">
        <f t="shared" si="30"/>
        <v>42617</v>
      </c>
      <c r="B262" s="88"/>
      <c r="C262" s="40">
        <v>1</v>
      </c>
      <c r="D262" s="41"/>
      <c r="E262" s="28" t="str">
        <f t="shared" si="31"/>
        <v/>
      </c>
      <c r="F262" s="30" t="str">
        <f t="shared" si="32"/>
        <v xml:space="preserve"> </v>
      </c>
      <c r="G262" s="71"/>
      <c r="H262" s="41"/>
      <c r="I262" s="41"/>
      <c r="J262" s="42" t="str">
        <f t="shared" si="33"/>
        <v/>
      </c>
      <c r="K262" s="43" t="str">
        <f t="shared" si="34"/>
        <v xml:space="preserve"> </v>
      </c>
      <c r="L262" s="44"/>
      <c r="M262" s="45"/>
      <c r="N262" s="52" t="str">
        <f t="shared" si="35"/>
        <v xml:space="preserve"> </v>
      </c>
      <c r="O262" s="51" t="str">
        <f t="shared" si="37"/>
        <v xml:space="preserve"> </v>
      </c>
      <c r="P262" s="47"/>
      <c r="Q262" s="49"/>
      <c r="R262" s="50"/>
      <c r="S262" s="48"/>
    </row>
    <row r="263" spans="1:19" x14ac:dyDescent="0.25">
      <c r="A263" s="67">
        <f t="shared" si="30"/>
        <v>42618</v>
      </c>
      <c r="B263" s="88">
        <v>23</v>
      </c>
      <c r="C263" s="40">
        <v>1</v>
      </c>
      <c r="D263" s="41">
        <v>13300</v>
      </c>
      <c r="E263" s="28">
        <f t="shared" si="31"/>
        <v>13300</v>
      </c>
      <c r="F263" s="30">
        <f t="shared" si="32"/>
        <v>305.89999999999998</v>
      </c>
      <c r="G263" s="71">
        <v>90.2</v>
      </c>
      <c r="H263" s="41">
        <v>96</v>
      </c>
      <c r="I263" s="41">
        <v>4.4800000000000004</v>
      </c>
      <c r="J263" s="42">
        <f t="shared" si="33"/>
        <v>1294.6428571428564</v>
      </c>
      <c r="K263" s="43">
        <f t="shared" si="34"/>
        <v>29.776785714285698</v>
      </c>
      <c r="L263" s="44"/>
      <c r="M263" s="45">
        <v>3.37</v>
      </c>
      <c r="N263" s="52">
        <f t="shared" si="35"/>
        <v>7.7510000000000009E-2</v>
      </c>
      <c r="O263" s="51">
        <f t="shared" si="37"/>
        <v>7.7510000000000009E-2</v>
      </c>
      <c r="P263" s="47"/>
      <c r="Q263" s="49"/>
      <c r="R263" s="50"/>
      <c r="S263" s="48" t="s">
        <v>71</v>
      </c>
    </row>
    <row r="264" spans="1:19" x14ac:dyDescent="0.25">
      <c r="A264" s="67">
        <f t="shared" si="30"/>
        <v>42619</v>
      </c>
      <c r="B264" s="88">
        <v>20</v>
      </c>
      <c r="C264" s="40">
        <v>1</v>
      </c>
      <c r="D264" s="41">
        <v>10800</v>
      </c>
      <c r="E264" s="28">
        <f t="shared" si="31"/>
        <v>10800</v>
      </c>
      <c r="F264" s="30">
        <f t="shared" si="32"/>
        <v>216</v>
      </c>
      <c r="G264" s="71">
        <v>90.3</v>
      </c>
      <c r="H264" s="41">
        <v>96</v>
      </c>
      <c r="I264" s="41">
        <v>5.16</v>
      </c>
      <c r="J264" s="42">
        <f t="shared" si="33"/>
        <v>1104.6511627906982</v>
      </c>
      <c r="K264" s="43">
        <f t="shared" si="34"/>
        <v>22.093023255813964</v>
      </c>
      <c r="L264" s="44"/>
      <c r="M264" s="45">
        <v>9.8699999999999992</v>
      </c>
      <c r="N264" s="52">
        <f t="shared" si="35"/>
        <v>0.19739999999999996</v>
      </c>
      <c r="O264" s="51">
        <f t="shared" si="37"/>
        <v>0.19739999999999996</v>
      </c>
      <c r="P264" s="47"/>
      <c r="Q264" s="49"/>
      <c r="R264" s="50"/>
      <c r="S264" s="48"/>
    </row>
    <row r="265" spans="1:19" x14ac:dyDescent="0.25">
      <c r="A265" s="67">
        <f t="shared" si="30"/>
        <v>42620</v>
      </c>
      <c r="B265" s="88">
        <v>16</v>
      </c>
      <c r="C265" s="40">
        <v>1</v>
      </c>
      <c r="D265" s="41">
        <v>10100</v>
      </c>
      <c r="E265" s="28">
        <f t="shared" si="31"/>
        <v>10100</v>
      </c>
      <c r="F265" s="30">
        <f t="shared" si="32"/>
        <v>161.6</v>
      </c>
      <c r="G265" s="71">
        <v>90.2</v>
      </c>
      <c r="H265" s="41">
        <v>101.1</v>
      </c>
      <c r="I265" s="41">
        <v>7.55</v>
      </c>
      <c r="J265" s="42">
        <f t="shared" si="33"/>
        <v>1443.7086092715219</v>
      </c>
      <c r="K265" s="43">
        <f t="shared" si="34"/>
        <v>23.09933774834435</v>
      </c>
      <c r="L265" s="44"/>
      <c r="M265" s="45">
        <v>5.66</v>
      </c>
      <c r="N265" s="52">
        <f t="shared" si="35"/>
        <v>9.0560000000000002E-2</v>
      </c>
      <c r="O265" s="51">
        <f t="shared" si="37"/>
        <v>9.0560000000000002E-2</v>
      </c>
      <c r="P265" s="47"/>
      <c r="Q265" s="49"/>
      <c r="R265" s="50"/>
      <c r="S265" s="48"/>
    </row>
    <row r="266" spans="1:19" x14ac:dyDescent="0.25">
      <c r="A266" s="67">
        <f t="shared" si="30"/>
        <v>42621</v>
      </c>
      <c r="B266" s="88"/>
      <c r="C266" s="40">
        <v>1</v>
      </c>
      <c r="D266" s="41"/>
      <c r="E266" s="28" t="str">
        <f t="shared" si="31"/>
        <v/>
      </c>
      <c r="F266" s="30" t="str">
        <f t="shared" si="32"/>
        <v xml:space="preserve"> </v>
      </c>
      <c r="G266" s="71"/>
      <c r="H266" s="41"/>
      <c r="I266" s="41"/>
      <c r="J266" s="42" t="str">
        <f t="shared" si="33"/>
        <v/>
      </c>
      <c r="K266" s="43" t="str">
        <f t="shared" si="34"/>
        <v xml:space="preserve"> </v>
      </c>
      <c r="L266" s="44"/>
      <c r="M266" s="45"/>
      <c r="N266" s="52" t="str">
        <f t="shared" si="35"/>
        <v xml:space="preserve"> </v>
      </c>
      <c r="O266" s="51" t="str">
        <f t="shared" si="37"/>
        <v xml:space="preserve"> </v>
      </c>
      <c r="P266" s="47"/>
      <c r="Q266" s="49"/>
      <c r="R266" s="50"/>
      <c r="S266" s="48"/>
    </row>
    <row r="267" spans="1:19" x14ac:dyDescent="0.25">
      <c r="A267" s="67">
        <f t="shared" si="30"/>
        <v>42622</v>
      </c>
      <c r="B267" s="88"/>
      <c r="C267" s="40">
        <v>1</v>
      </c>
      <c r="D267" s="41"/>
      <c r="E267" s="28" t="str">
        <f t="shared" si="31"/>
        <v/>
      </c>
      <c r="F267" s="30" t="str">
        <f t="shared" si="32"/>
        <v xml:space="preserve"> </v>
      </c>
      <c r="G267" s="71"/>
      <c r="H267" s="41"/>
      <c r="I267" s="41"/>
      <c r="J267" s="42" t="str">
        <f t="shared" si="33"/>
        <v/>
      </c>
      <c r="K267" s="43" t="str">
        <f t="shared" si="34"/>
        <v xml:space="preserve"> </v>
      </c>
      <c r="L267" s="44"/>
      <c r="M267" s="45"/>
      <c r="N267" s="52" t="str">
        <f t="shared" si="35"/>
        <v xml:space="preserve"> </v>
      </c>
      <c r="O267" s="51" t="str">
        <f t="shared" si="37"/>
        <v xml:space="preserve"> </v>
      </c>
      <c r="P267" s="47"/>
      <c r="Q267" s="49"/>
      <c r="R267" s="50"/>
      <c r="S267" s="48"/>
    </row>
    <row r="268" spans="1:19" x14ac:dyDescent="0.25">
      <c r="A268" s="67">
        <f t="shared" si="30"/>
        <v>42623</v>
      </c>
      <c r="B268" s="88"/>
      <c r="C268" s="40">
        <v>1</v>
      </c>
      <c r="D268" s="41"/>
      <c r="E268" s="28" t="str">
        <f t="shared" si="31"/>
        <v/>
      </c>
      <c r="F268" s="30" t="str">
        <f t="shared" si="32"/>
        <v xml:space="preserve"> </v>
      </c>
      <c r="G268" s="71"/>
      <c r="H268" s="41"/>
      <c r="I268" s="41"/>
      <c r="J268" s="42" t="str">
        <f t="shared" si="33"/>
        <v/>
      </c>
      <c r="K268" s="43" t="str">
        <f t="shared" si="34"/>
        <v xml:space="preserve"> </v>
      </c>
      <c r="L268" s="44"/>
      <c r="M268" s="45"/>
      <c r="N268" s="52" t="str">
        <f t="shared" si="35"/>
        <v xml:space="preserve"> </v>
      </c>
      <c r="O268" s="51" t="str">
        <f t="shared" si="37"/>
        <v xml:space="preserve"> </v>
      </c>
      <c r="P268" s="47"/>
      <c r="Q268" s="49"/>
      <c r="R268" s="50"/>
      <c r="S268" s="48"/>
    </row>
    <row r="269" spans="1:19" x14ac:dyDescent="0.25">
      <c r="A269" s="67">
        <f t="shared" si="30"/>
        <v>42624</v>
      </c>
      <c r="B269" s="88"/>
      <c r="C269" s="40">
        <v>1</v>
      </c>
      <c r="D269" s="41"/>
      <c r="E269" s="28" t="str">
        <f t="shared" si="31"/>
        <v/>
      </c>
      <c r="F269" s="30" t="str">
        <f t="shared" si="32"/>
        <v xml:space="preserve"> </v>
      </c>
      <c r="G269" s="71"/>
      <c r="H269" s="41"/>
      <c r="I269" s="41"/>
      <c r="J269" s="42" t="str">
        <f t="shared" si="33"/>
        <v/>
      </c>
      <c r="K269" s="43" t="str">
        <f t="shared" si="34"/>
        <v xml:space="preserve"> </v>
      </c>
      <c r="L269" s="44"/>
      <c r="M269" s="45"/>
      <c r="N269" s="52" t="str">
        <f t="shared" si="35"/>
        <v xml:space="preserve"> </v>
      </c>
      <c r="O269" s="51" t="str">
        <f t="shared" si="37"/>
        <v xml:space="preserve"> </v>
      </c>
      <c r="P269" s="47"/>
      <c r="Q269" s="49"/>
      <c r="R269" s="50"/>
      <c r="S269" s="48"/>
    </row>
    <row r="270" spans="1:19" x14ac:dyDescent="0.25">
      <c r="A270" s="67">
        <f t="shared" si="30"/>
        <v>42625</v>
      </c>
      <c r="B270" s="88"/>
      <c r="C270" s="40">
        <v>1</v>
      </c>
      <c r="D270" s="41"/>
      <c r="E270" s="28" t="str">
        <f t="shared" si="31"/>
        <v/>
      </c>
      <c r="F270" s="30" t="str">
        <f t="shared" si="32"/>
        <v xml:space="preserve"> </v>
      </c>
      <c r="G270" s="71"/>
      <c r="H270" s="41"/>
      <c r="I270" s="41"/>
      <c r="J270" s="42" t="str">
        <f t="shared" si="33"/>
        <v/>
      </c>
      <c r="K270" s="43" t="str">
        <f t="shared" si="34"/>
        <v xml:space="preserve"> </v>
      </c>
      <c r="L270" s="44"/>
      <c r="M270" s="45"/>
      <c r="N270" s="52" t="str">
        <f t="shared" si="35"/>
        <v xml:space="preserve"> </v>
      </c>
      <c r="O270" s="51" t="str">
        <f t="shared" si="37"/>
        <v xml:space="preserve"> </v>
      </c>
      <c r="P270" s="47"/>
      <c r="Q270" s="49"/>
      <c r="R270" s="50"/>
      <c r="S270" s="48"/>
    </row>
    <row r="271" spans="1:19" x14ac:dyDescent="0.25">
      <c r="A271" s="67">
        <f t="shared" si="30"/>
        <v>42626</v>
      </c>
      <c r="B271" s="88">
        <v>25</v>
      </c>
      <c r="C271" s="40">
        <v>1</v>
      </c>
      <c r="D271" s="41">
        <v>17900</v>
      </c>
      <c r="E271" s="28">
        <f t="shared" si="31"/>
        <v>17900</v>
      </c>
      <c r="F271" s="30">
        <f t="shared" si="32"/>
        <v>447.5</v>
      </c>
      <c r="G271" s="71">
        <v>89.7</v>
      </c>
      <c r="H271" s="41">
        <v>99.8</v>
      </c>
      <c r="I271" s="41">
        <v>5.71</v>
      </c>
      <c r="J271" s="42">
        <f t="shared" si="33"/>
        <v>1768.8266199649727</v>
      </c>
      <c r="K271" s="43">
        <f t="shared" si="34"/>
        <v>44.220665499124323</v>
      </c>
      <c r="L271" s="44"/>
      <c r="M271" s="45">
        <v>19.3</v>
      </c>
      <c r="N271" s="52">
        <f t="shared" si="35"/>
        <v>0.48249999999999998</v>
      </c>
      <c r="O271" s="51">
        <f t="shared" si="37"/>
        <v>0.48249999999999998</v>
      </c>
      <c r="P271" s="47"/>
      <c r="Q271" s="49"/>
      <c r="R271" s="50"/>
      <c r="S271" s="48"/>
    </row>
    <row r="272" spans="1:19" x14ac:dyDescent="0.25">
      <c r="A272" s="67">
        <f t="shared" si="30"/>
        <v>42627</v>
      </c>
      <c r="B272" s="88">
        <v>1</v>
      </c>
      <c r="C272" s="40">
        <v>1</v>
      </c>
      <c r="D272" s="41">
        <v>21700</v>
      </c>
      <c r="E272" s="28">
        <f t="shared" si="31"/>
        <v>21700</v>
      </c>
      <c r="F272" s="30">
        <f t="shared" si="32"/>
        <v>21.7</v>
      </c>
      <c r="G272" s="71">
        <v>88.9</v>
      </c>
      <c r="H272" s="41">
        <v>100.6</v>
      </c>
      <c r="I272" s="41">
        <v>6.06</v>
      </c>
      <c r="J272" s="42">
        <f t="shared" si="33"/>
        <v>1930.6930693069289</v>
      </c>
      <c r="K272" s="43">
        <f t="shared" si="34"/>
        <v>1.9306930693069289</v>
      </c>
      <c r="L272" s="44"/>
      <c r="M272" s="45">
        <v>24.3</v>
      </c>
      <c r="N272" s="52">
        <f t="shared" si="35"/>
        <v>2.4300000000000002E-2</v>
      </c>
      <c r="O272" s="51">
        <f t="shared" si="37"/>
        <v>2.4300000000000002E-2</v>
      </c>
      <c r="P272" s="47"/>
      <c r="Q272" s="49"/>
      <c r="R272" s="50"/>
      <c r="S272" s="48"/>
    </row>
    <row r="273" spans="1:19" x14ac:dyDescent="0.25">
      <c r="A273" s="67">
        <f t="shared" si="30"/>
        <v>42628</v>
      </c>
      <c r="B273" s="88"/>
      <c r="C273" s="40">
        <v>1</v>
      </c>
      <c r="D273" s="41"/>
      <c r="E273" s="28" t="str">
        <f t="shared" si="31"/>
        <v/>
      </c>
      <c r="F273" s="30" t="str">
        <f t="shared" si="32"/>
        <v xml:space="preserve"> </v>
      </c>
      <c r="G273" s="71"/>
      <c r="H273" s="41"/>
      <c r="I273" s="41"/>
      <c r="J273" s="42" t="str">
        <f t="shared" si="33"/>
        <v/>
      </c>
      <c r="K273" s="43" t="str">
        <f t="shared" si="34"/>
        <v xml:space="preserve"> </v>
      </c>
      <c r="L273" s="44"/>
      <c r="M273" s="45"/>
      <c r="N273" s="52" t="str">
        <f t="shared" si="35"/>
        <v xml:space="preserve"> </v>
      </c>
      <c r="O273" s="51" t="str">
        <f t="shared" si="37"/>
        <v xml:space="preserve"> </v>
      </c>
      <c r="P273" s="47"/>
      <c r="Q273" s="49"/>
      <c r="R273" s="50"/>
      <c r="S273" s="48" t="s">
        <v>72</v>
      </c>
    </row>
    <row r="274" spans="1:19" x14ac:dyDescent="0.25">
      <c r="A274" s="67">
        <f t="shared" si="30"/>
        <v>42629</v>
      </c>
      <c r="B274" s="88">
        <v>21</v>
      </c>
      <c r="C274" s="40">
        <v>1</v>
      </c>
      <c r="D274" s="41">
        <v>24100</v>
      </c>
      <c r="E274" s="28">
        <f t="shared" si="31"/>
        <v>24100</v>
      </c>
      <c r="F274" s="30">
        <f t="shared" si="32"/>
        <v>506.1</v>
      </c>
      <c r="G274" s="71">
        <v>91</v>
      </c>
      <c r="H274" s="41">
        <v>98.5</v>
      </c>
      <c r="I274" s="41">
        <v>4.3600000000000003</v>
      </c>
      <c r="J274" s="42">
        <f t="shared" si="33"/>
        <v>1720.1834862385319</v>
      </c>
      <c r="K274" s="43">
        <f t="shared" si="34"/>
        <v>36.12385321100917</v>
      </c>
      <c r="L274" s="44"/>
      <c r="M274" s="45">
        <v>5.62</v>
      </c>
      <c r="N274" s="52">
        <f t="shared" si="35"/>
        <v>0.11802</v>
      </c>
      <c r="O274" s="51">
        <f t="shared" si="37"/>
        <v>0.11802</v>
      </c>
      <c r="P274" s="47"/>
      <c r="Q274" s="49"/>
      <c r="R274" s="50"/>
      <c r="S274" s="48"/>
    </row>
    <row r="275" spans="1:19" x14ac:dyDescent="0.25">
      <c r="A275" s="67">
        <f t="shared" si="30"/>
        <v>42630</v>
      </c>
      <c r="B275" s="88"/>
      <c r="C275" s="40">
        <v>1</v>
      </c>
      <c r="D275" s="41"/>
      <c r="E275" s="28" t="str">
        <f t="shared" si="31"/>
        <v/>
      </c>
      <c r="F275" s="30" t="str">
        <f t="shared" si="32"/>
        <v xml:space="preserve"> </v>
      </c>
      <c r="G275" s="71"/>
      <c r="H275" s="41"/>
      <c r="I275" s="41"/>
      <c r="J275" s="42" t="str">
        <f t="shared" si="33"/>
        <v/>
      </c>
      <c r="K275" s="43" t="str">
        <f t="shared" si="34"/>
        <v xml:space="preserve"> </v>
      </c>
      <c r="L275" s="44"/>
      <c r="M275" s="45"/>
      <c r="N275" s="52" t="str">
        <f t="shared" si="35"/>
        <v xml:space="preserve"> </v>
      </c>
      <c r="O275" s="51" t="str">
        <f t="shared" si="37"/>
        <v xml:space="preserve"> </v>
      </c>
      <c r="P275" s="47"/>
      <c r="Q275" s="49"/>
      <c r="R275" s="50"/>
      <c r="S275" s="48"/>
    </row>
    <row r="276" spans="1:19" x14ac:dyDescent="0.25">
      <c r="A276" s="67">
        <f t="shared" si="30"/>
        <v>42631</v>
      </c>
      <c r="B276" s="88"/>
      <c r="C276" s="40">
        <v>1</v>
      </c>
      <c r="D276" s="41"/>
      <c r="E276" s="28" t="str">
        <f t="shared" si="31"/>
        <v/>
      </c>
      <c r="F276" s="30" t="str">
        <f t="shared" si="32"/>
        <v xml:space="preserve"> </v>
      </c>
      <c r="G276" s="71"/>
      <c r="H276" s="41"/>
      <c r="I276" s="41"/>
      <c r="J276" s="42" t="str">
        <f t="shared" si="33"/>
        <v/>
      </c>
      <c r="K276" s="43" t="str">
        <f t="shared" si="34"/>
        <v xml:space="preserve"> </v>
      </c>
      <c r="L276" s="44"/>
      <c r="M276" s="45"/>
      <c r="N276" s="52" t="str">
        <f t="shared" si="35"/>
        <v xml:space="preserve"> </v>
      </c>
      <c r="O276" s="51" t="str">
        <f t="shared" si="37"/>
        <v xml:space="preserve"> </v>
      </c>
      <c r="P276" s="47"/>
      <c r="Q276" s="49"/>
      <c r="R276" s="50"/>
      <c r="S276" s="48"/>
    </row>
    <row r="277" spans="1:19" x14ac:dyDescent="0.25">
      <c r="A277" s="67">
        <f t="shared" si="30"/>
        <v>42632</v>
      </c>
      <c r="B277" s="88">
        <v>21</v>
      </c>
      <c r="C277" s="40">
        <v>1</v>
      </c>
      <c r="D277" s="41">
        <v>19400</v>
      </c>
      <c r="E277" s="28">
        <f t="shared" si="31"/>
        <v>19400</v>
      </c>
      <c r="F277" s="30">
        <f t="shared" si="32"/>
        <v>407.4</v>
      </c>
      <c r="G277" s="71">
        <v>87</v>
      </c>
      <c r="H277" s="41">
        <v>97.8</v>
      </c>
      <c r="I277" s="41">
        <v>4.97</v>
      </c>
      <c r="J277" s="42">
        <f t="shared" si="33"/>
        <v>2173.0382293762568</v>
      </c>
      <c r="K277" s="43">
        <f t="shared" si="34"/>
        <v>45.633802816901394</v>
      </c>
      <c r="L277" s="44"/>
      <c r="M277" s="45">
        <v>6.01</v>
      </c>
      <c r="N277" s="52">
        <f t="shared" si="35"/>
        <v>0.12620999999999999</v>
      </c>
      <c r="O277" s="51">
        <f t="shared" si="37"/>
        <v>0.12620999999999999</v>
      </c>
      <c r="P277" s="47"/>
      <c r="Q277" s="49"/>
      <c r="R277" s="50"/>
      <c r="S277" s="48"/>
    </row>
    <row r="278" spans="1:19" x14ac:dyDescent="0.25">
      <c r="A278" s="67">
        <f t="shared" si="30"/>
        <v>42633</v>
      </c>
      <c r="B278" s="88">
        <v>22</v>
      </c>
      <c r="C278" s="40">
        <v>1</v>
      </c>
      <c r="D278" s="41">
        <v>22100</v>
      </c>
      <c r="E278" s="28">
        <f t="shared" si="31"/>
        <v>22100</v>
      </c>
      <c r="F278" s="30">
        <f t="shared" si="32"/>
        <v>486.2</v>
      </c>
      <c r="G278" s="71">
        <v>87.3</v>
      </c>
      <c r="H278" s="41">
        <v>101.4</v>
      </c>
      <c r="I278" s="41">
        <v>5.81</v>
      </c>
      <c r="J278" s="42">
        <f t="shared" si="33"/>
        <v>2426.8502581755611</v>
      </c>
      <c r="K278" s="43">
        <f t="shared" si="34"/>
        <v>53.390705679862343</v>
      </c>
      <c r="L278" s="44"/>
      <c r="M278" s="45">
        <v>29.4</v>
      </c>
      <c r="N278" s="52">
        <f t="shared" si="35"/>
        <v>0.64679999999999993</v>
      </c>
      <c r="O278" s="51">
        <f t="shared" si="37"/>
        <v>0.64679999999999993</v>
      </c>
      <c r="P278" s="47"/>
      <c r="Q278" s="49"/>
      <c r="R278" s="50"/>
      <c r="S278" s="48"/>
    </row>
    <row r="279" spans="1:19" x14ac:dyDescent="0.25">
      <c r="A279" s="67">
        <f t="shared" si="30"/>
        <v>42634</v>
      </c>
      <c r="B279" s="88">
        <v>25</v>
      </c>
      <c r="C279" s="40">
        <v>1</v>
      </c>
      <c r="D279" s="41">
        <v>25600</v>
      </c>
      <c r="E279" s="28">
        <f t="shared" si="31"/>
        <v>25600</v>
      </c>
      <c r="F279" s="30">
        <f t="shared" si="32"/>
        <v>640</v>
      </c>
      <c r="G279" s="71">
        <v>90.5</v>
      </c>
      <c r="H279" s="41">
        <v>98.3</v>
      </c>
      <c r="I279" s="41">
        <v>1.97</v>
      </c>
      <c r="J279" s="42">
        <f t="shared" si="33"/>
        <v>3959.3908629441612</v>
      </c>
      <c r="K279" s="43">
        <f t="shared" si="34"/>
        <v>98.984771573604021</v>
      </c>
      <c r="L279" s="44"/>
      <c r="M279" s="45">
        <v>24.2</v>
      </c>
      <c r="N279" s="52">
        <f t="shared" si="35"/>
        <v>0.60499999999999998</v>
      </c>
      <c r="O279" s="51">
        <f t="shared" si="37"/>
        <v>0.60499999999999998</v>
      </c>
      <c r="P279" s="47"/>
      <c r="Q279" s="49"/>
      <c r="R279" s="50"/>
      <c r="S279" s="48"/>
    </row>
    <row r="280" spans="1:19" x14ac:dyDescent="0.25">
      <c r="A280" s="67">
        <f t="shared" si="30"/>
        <v>42635</v>
      </c>
      <c r="B280" s="88">
        <v>26</v>
      </c>
      <c r="C280" s="40">
        <v>1</v>
      </c>
      <c r="D280" s="41">
        <v>21300</v>
      </c>
      <c r="E280" s="28">
        <f t="shared" si="31"/>
        <v>21300</v>
      </c>
      <c r="F280" s="30">
        <f t="shared" si="32"/>
        <v>553.79999999999995</v>
      </c>
      <c r="G280" s="71">
        <v>90.3</v>
      </c>
      <c r="H280" s="41">
        <v>95.5</v>
      </c>
      <c r="I280" s="41">
        <v>2.08</v>
      </c>
      <c r="J280" s="42">
        <f t="shared" si="33"/>
        <v>2500.0000000000014</v>
      </c>
      <c r="K280" s="43">
        <f t="shared" si="34"/>
        <v>65.000000000000043</v>
      </c>
      <c r="L280" s="44"/>
      <c r="M280" s="45">
        <v>9.4600000000000009</v>
      </c>
      <c r="N280" s="52">
        <f t="shared" si="35"/>
        <v>0.24596000000000004</v>
      </c>
      <c r="O280" s="51">
        <f t="shared" si="37"/>
        <v>0.24596000000000004</v>
      </c>
      <c r="P280" s="47"/>
      <c r="Q280" s="49"/>
      <c r="R280" s="50"/>
      <c r="S280" s="48"/>
    </row>
    <row r="281" spans="1:19" x14ac:dyDescent="0.25">
      <c r="A281" s="67">
        <f t="shared" si="30"/>
        <v>42636</v>
      </c>
      <c r="B281" s="88">
        <v>35</v>
      </c>
      <c r="C281" s="40">
        <v>1</v>
      </c>
      <c r="D281" s="41">
        <v>19100</v>
      </c>
      <c r="E281" s="28">
        <f t="shared" si="31"/>
        <v>19100</v>
      </c>
      <c r="F281" s="30">
        <f t="shared" si="32"/>
        <v>668.5</v>
      </c>
      <c r="G281" s="71">
        <v>88</v>
      </c>
      <c r="H281" s="41">
        <v>97.7</v>
      </c>
      <c r="I281" s="41">
        <v>5.42</v>
      </c>
      <c r="J281" s="42">
        <f t="shared" si="33"/>
        <v>1789.6678966789675</v>
      </c>
      <c r="K281" s="43">
        <f t="shared" si="34"/>
        <v>62.638376383763863</v>
      </c>
      <c r="L281" s="44"/>
      <c r="M281" s="45">
        <v>8.48</v>
      </c>
      <c r="N281" s="52">
        <f t="shared" si="35"/>
        <v>0.29680000000000001</v>
      </c>
      <c r="O281" s="51">
        <f t="shared" si="37"/>
        <v>0.29680000000000001</v>
      </c>
      <c r="P281" s="47"/>
      <c r="Q281" s="49"/>
      <c r="R281" s="50"/>
      <c r="S281" s="48"/>
    </row>
    <row r="282" spans="1:19" x14ac:dyDescent="0.25">
      <c r="A282" s="67">
        <f t="shared" si="30"/>
        <v>42637</v>
      </c>
      <c r="B282" s="88"/>
      <c r="C282" s="40">
        <v>1</v>
      </c>
      <c r="D282" s="41"/>
      <c r="E282" s="28" t="str">
        <f t="shared" si="31"/>
        <v/>
      </c>
      <c r="F282" s="30" t="str">
        <f t="shared" si="32"/>
        <v xml:space="preserve"> </v>
      </c>
      <c r="G282" s="71"/>
      <c r="H282" s="41"/>
      <c r="I282" s="41"/>
      <c r="J282" s="42" t="str">
        <f t="shared" si="33"/>
        <v/>
      </c>
      <c r="K282" s="43" t="str">
        <f t="shared" si="34"/>
        <v xml:space="preserve"> </v>
      </c>
      <c r="L282" s="44"/>
      <c r="M282" s="45"/>
      <c r="N282" s="52" t="str">
        <f t="shared" si="35"/>
        <v xml:space="preserve"> </v>
      </c>
      <c r="O282" s="51" t="str">
        <f t="shared" si="37"/>
        <v xml:space="preserve"> </v>
      </c>
      <c r="P282" s="47"/>
      <c r="Q282" s="49"/>
      <c r="R282" s="50"/>
      <c r="S282" s="48"/>
    </row>
    <row r="283" spans="1:19" x14ac:dyDescent="0.25">
      <c r="A283" s="67">
        <f t="shared" si="30"/>
        <v>42638</v>
      </c>
      <c r="B283" s="88"/>
      <c r="C283" s="40">
        <v>1</v>
      </c>
      <c r="D283" s="41"/>
      <c r="E283" s="28" t="str">
        <f t="shared" si="31"/>
        <v/>
      </c>
      <c r="F283" s="30" t="str">
        <f t="shared" si="32"/>
        <v xml:space="preserve"> </v>
      </c>
      <c r="G283" s="71"/>
      <c r="H283" s="41"/>
      <c r="I283" s="41"/>
      <c r="J283" s="42" t="str">
        <f t="shared" si="33"/>
        <v/>
      </c>
      <c r="K283" s="43" t="str">
        <f t="shared" si="34"/>
        <v xml:space="preserve"> </v>
      </c>
      <c r="L283" s="44"/>
      <c r="M283" s="45"/>
      <c r="N283" s="52" t="str">
        <f t="shared" si="35"/>
        <v xml:space="preserve"> </v>
      </c>
      <c r="O283" s="51" t="str">
        <f t="shared" si="37"/>
        <v xml:space="preserve"> </v>
      </c>
      <c r="P283" s="47"/>
      <c r="Q283" s="49"/>
      <c r="R283" s="50"/>
      <c r="S283" s="48"/>
    </row>
    <row r="284" spans="1:19" x14ac:dyDescent="0.25">
      <c r="A284" s="67">
        <f t="shared" si="30"/>
        <v>42639</v>
      </c>
      <c r="B284" s="88">
        <v>2</v>
      </c>
      <c r="C284" s="40">
        <v>1</v>
      </c>
      <c r="D284" s="41">
        <v>15400</v>
      </c>
      <c r="E284" s="28">
        <f t="shared" si="31"/>
        <v>15400</v>
      </c>
      <c r="F284" s="30">
        <f t="shared" si="32"/>
        <v>30.8</v>
      </c>
      <c r="G284" s="71">
        <v>91.4</v>
      </c>
      <c r="H284" s="41">
        <v>99.4</v>
      </c>
      <c r="I284" s="41">
        <v>4.97</v>
      </c>
      <c r="J284" s="42">
        <f t="shared" si="33"/>
        <v>1609.6579476861168</v>
      </c>
      <c r="K284" s="43">
        <f t="shared" si="34"/>
        <v>3.2193158953722336</v>
      </c>
      <c r="L284" s="44"/>
      <c r="M284" s="45">
        <v>12.8</v>
      </c>
      <c r="N284" s="52">
        <f t="shared" si="35"/>
        <v>2.5600000000000001E-2</v>
      </c>
      <c r="O284" s="51">
        <f t="shared" si="37"/>
        <v>2.5600000000000001E-2</v>
      </c>
      <c r="P284" s="47"/>
      <c r="Q284" s="49"/>
      <c r="R284" s="50"/>
      <c r="S284" s="48"/>
    </row>
    <row r="285" spans="1:19" x14ac:dyDescent="0.25">
      <c r="A285" s="67">
        <f t="shared" si="30"/>
        <v>42640</v>
      </c>
      <c r="B285" s="88">
        <v>10</v>
      </c>
      <c r="C285" s="40">
        <v>1</v>
      </c>
      <c r="D285" s="41">
        <v>19100</v>
      </c>
      <c r="E285" s="28">
        <f t="shared" si="31"/>
        <v>19100</v>
      </c>
      <c r="F285" s="30">
        <f t="shared" si="32"/>
        <v>191</v>
      </c>
      <c r="G285" s="71">
        <v>96.7</v>
      </c>
      <c r="H285" s="41">
        <v>109</v>
      </c>
      <c r="I285" s="41">
        <v>5.39</v>
      </c>
      <c r="J285" s="42">
        <f t="shared" si="33"/>
        <v>2282.0037105751385</v>
      </c>
      <c r="K285" s="43">
        <f t="shared" si="34"/>
        <v>22.820037105751386</v>
      </c>
      <c r="L285" s="44"/>
      <c r="M285" s="45">
        <v>21.8</v>
      </c>
      <c r="N285" s="52">
        <f t="shared" si="35"/>
        <v>0.218</v>
      </c>
      <c r="O285" s="51">
        <f t="shared" si="37"/>
        <v>0.218</v>
      </c>
      <c r="P285" s="47"/>
      <c r="Q285" s="49"/>
      <c r="R285" s="50"/>
      <c r="S285" s="48"/>
    </row>
    <row r="286" spans="1:19" x14ac:dyDescent="0.25">
      <c r="A286" s="67">
        <f t="shared" si="30"/>
        <v>42641</v>
      </c>
      <c r="B286" s="88">
        <v>37</v>
      </c>
      <c r="C286" s="40">
        <v>1</v>
      </c>
      <c r="D286" s="41">
        <v>15700</v>
      </c>
      <c r="E286" s="28">
        <f t="shared" si="31"/>
        <v>15700</v>
      </c>
      <c r="F286" s="30">
        <f t="shared" si="32"/>
        <v>580.9</v>
      </c>
      <c r="G286" s="71">
        <v>89.2</v>
      </c>
      <c r="H286" s="41">
        <v>100.5</v>
      </c>
      <c r="I286" s="41">
        <v>5</v>
      </c>
      <c r="J286" s="42">
        <f t="shared" si="33"/>
        <v>2259.9999999999991</v>
      </c>
      <c r="K286" s="43">
        <f t="shared" si="34"/>
        <v>83.619999999999976</v>
      </c>
      <c r="L286" s="44"/>
      <c r="M286" s="45">
        <v>10.199999999999999</v>
      </c>
      <c r="N286" s="52">
        <f t="shared" si="35"/>
        <v>0.37739999999999996</v>
      </c>
      <c r="O286" s="51">
        <f t="shared" si="37"/>
        <v>0.37739999999999996</v>
      </c>
      <c r="P286" s="47"/>
      <c r="Q286" s="49"/>
      <c r="R286" s="50"/>
      <c r="S286" s="48"/>
    </row>
    <row r="287" spans="1:19" x14ac:dyDescent="0.25">
      <c r="A287" s="67">
        <f t="shared" si="30"/>
        <v>42642</v>
      </c>
      <c r="B287" s="88">
        <v>28</v>
      </c>
      <c r="C287" s="40">
        <v>1</v>
      </c>
      <c r="D287" s="41">
        <v>18900</v>
      </c>
      <c r="E287" s="28">
        <f t="shared" si="31"/>
        <v>18900</v>
      </c>
      <c r="F287" s="30">
        <f t="shared" si="32"/>
        <v>529.20000000000005</v>
      </c>
      <c r="G287" s="71">
        <v>93.2</v>
      </c>
      <c r="H287" s="41">
        <v>105.7</v>
      </c>
      <c r="I287" s="41">
        <v>4.96</v>
      </c>
      <c r="J287" s="42">
        <f t="shared" si="33"/>
        <v>2520.1612903225805</v>
      </c>
      <c r="K287" s="43">
        <f t="shared" si="34"/>
        <v>70.564516129032256</v>
      </c>
      <c r="L287" s="44"/>
      <c r="M287" s="45">
        <v>18.600000000000001</v>
      </c>
      <c r="N287" s="52">
        <f t="shared" si="35"/>
        <v>0.52080000000000004</v>
      </c>
      <c r="O287" s="51">
        <f t="shared" si="37"/>
        <v>0.52080000000000004</v>
      </c>
      <c r="P287" s="47"/>
      <c r="Q287" s="49"/>
      <c r="R287" s="50"/>
      <c r="S287" s="48" t="s">
        <v>69</v>
      </c>
    </row>
    <row r="288" spans="1:19" x14ac:dyDescent="0.25">
      <c r="A288" s="67">
        <f t="shared" si="30"/>
        <v>42643</v>
      </c>
      <c r="B288" s="88"/>
      <c r="C288" s="40">
        <v>1</v>
      </c>
      <c r="D288" s="41"/>
      <c r="E288" s="28" t="str">
        <f t="shared" si="31"/>
        <v/>
      </c>
      <c r="F288" s="30" t="str">
        <f t="shared" si="32"/>
        <v xml:space="preserve"> </v>
      </c>
      <c r="G288" s="71"/>
      <c r="H288" s="41"/>
      <c r="I288" s="41"/>
      <c r="J288" s="42" t="str">
        <f t="shared" si="33"/>
        <v/>
      </c>
      <c r="K288" s="43" t="str">
        <f t="shared" si="34"/>
        <v xml:space="preserve"> </v>
      </c>
      <c r="L288" s="44"/>
      <c r="M288" s="45"/>
      <c r="N288" s="52" t="str">
        <f t="shared" si="35"/>
        <v xml:space="preserve"> </v>
      </c>
      <c r="O288" s="51" t="str">
        <f t="shared" si="37"/>
        <v xml:space="preserve"> </v>
      </c>
      <c r="P288" s="47"/>
      <c r="Q288" s="49"/>
      <c r="R288" s="50"/>
      <c r="S288" s="48"/>
    </row>
    <row r="289" spans="1:19" x14ac:dyDescent="0.25">
      <c r="A289" s="67">
        <f t="shared" si="30"/>
        <v>42644</v>
      </c>
      <c r="B289" s="88"/>
      <c r="C289" s="40">
        <v>1</v>
      </c>
      <c r="D289" s="41"/>
      <c r="E289" s="28" t="str">
        <f t="shared" si="31"/>
        <v/>
      </c>
      <c r="F289" s="30" t="str">
        <f t="shared" si="32"/>
        <v xml:space="preserve"> </v>
      </c>
      <c r="G289" s="71"/>
      <c r="H289" s="41"/>
      <c r="I289" s="41"/>
      <c r="J289" s="42" t="str">
        <f t="shared" si="33"/>
        <v/>
      </c>
      <c r="K289" s="43" t="str">
        <f t="shared" si="34"/>
        <v xml:space="preserve"> </v>
      </c>
      <c r="L289" s="44"/>
      <c r="M289" s="45"/>
      <c r="N289" s="52" t="str">
        <f t="shared" si="35"/>
        <v xml:space="preserve"> </v>
      </c>
      <c r="O289" s="51" t="str">
        <f t="shared" si="37"/>
        <v xml:space="preserve"> </v>
      </c>
      <c r="P289" s="47"/>
      <c r="Q289" s="49"/>
      <c r="R289" s="50"/>
      <c r="S289" s="48"/>
    </row>
    <row r="290" spans="1:19" x14ac:dyDescent="0.25">
      <c r="A290" s="67">
        <f t="shared" si="30"/>
        <v>42645</v>
      </c>
      <c r="B290" s="88"/>
      <c r="C290" s="40">
        <v>1</v>
      </c>
      <c r="D290" s="41"/>
      <c r="E290" s="28" t="str">
        <f t="shared" si="31"/>
        <v/>
      </c>
      <c r="F290" s="30" t="str">
        <f t="shared" si="32"/>
        <v xml:space="preserve"> </v>
      </c>
      <c r="G290" s="71"/>
      <c r="H290" s="41"/>
      <c r="I290" s="41"/>
      <c r="J290" s="42" t="str">
        <f t="shared" si="33"/>
        <v/>
      </c>
      <c r="K290" s="43" t="str">
        <f t="shared" si="34"/>
        <v xml:space="preserve"> </v>
      </c>
      <c r="L290" s="44"/>
      <c r="M290" s="45"/>
      <c r="N290" s="52" t="str">
        <f t="shared" si="35"/>
        <v xml:space="preserve"> </v>
      </c>
      <c r="O290" s="51" t="str">
        <f t="shared" si="37"/>
        <v xml:space="preserve"> </v>
      </c>
      <c r="P290" s="47"/>
      <c r="Q290" s="49"/>
      <c r="R290" s="50"/>
      <c r="S290" s="48"/>
    </row>
    <row r="291" spans="1:19" x14ac:dyDescent="0.25">
      <c r="A291" s="67">
        <f t="shared" si="30"/>
        <v>42646</v>
      </c>
      <c r="B291" s="88">
        <v>51</v>
      </c>
      <c r="C291" s="40">
        <v>1</v>
      </c>
      <c r="D291" s="41">
        <v>18000</v>
      </c>
      <c r="E291" s="28">
        <f t="shared" si="31"/>
        <v>18000</v>
      </c>
      <c r="F291" s="30">
        <f t="shared" si="32"/>
        <v>918</v>
      </c>
      <c r="G291" s="71">
        <v>88.6</v>
      </c>
      <c r="H291" s="41">
        <v>91.1</v>
      </c>
      <c r="I291" s="41">
        <v>2.0055999999999998</v>
      </c>
      <c r="J291" s="42">
        <f t="shared" si="33"/>
        <v>1246.5097726366175</v>
      </c>
      <c r="K291" s="43">
        <f t="shared" si="34"/>
        <v>63.571998404467493</v>
      </c>
      <c r="L291" s="44"/>
      <c r="M291" s="45"/>
      <c r="N291" s="52" t="str">
        <f t="shared" si="35"/>
        <v xml:space="preserve"> </v>
      </c>
      <c r="O291" s="51" t="str">
        <f t="shared" si="37"/>
        <v xml:space="preserve"> </v>
      </c>
      <c r="P291" s="47"/>
      <c r="Q291" s="49"/>
      <c r="R291" s="50"/>
      <c r="S291" s="48"/>
    </row>
    <row r="292" spans="1:19" x14ac:dyDescent="0.25">
      <c r="A292" s="67">
        <f t="shared" si="30"/>
        <v>42647</v>
      </c>
      <c r="B292" s="88">
        <v>50</v>
      </c>
      <c r="C292" s="40">
        <v>1</v>
      </c>
      <c r="D292" s="41">
        <v>19100</v>
      </c>
      <c r="E292" s="28">
        <f t="shared" si="31"/>
        <v>19100</v>
      </c>
      <c r="F292" s="30">
        <f t="shared" si="32"/>
        <v>955</v>
      </c>
      <c r="G292" s="71">
        <v>89.7</v>
      </c>
      <c r="H292" s="41">
        <v>98.4</v>
      </c>
      <c r="I292" s="41">
        <v>4.29</v>
      </c>
      <c r="J292" s="42">
        <f t="shared" si="33"/>
        <v>2027.9720279720289</v>
      </c>
      <c r="K292" s="43">
        <f t="shared" si="34"/>
        <v>101.39860139860144</v>
      </c>
      <c r="L292" s="44"/>
      <c r="M292" s="45"/>
      <c r="N292" s="52" t="str">
        <f t="shared" si="35"/>
        <v xml:space="preserve"> </v>
      </c>
      <c r="O292" s="51" t="str">
        <f t="shared" si="37"/>
        <v xml:space="preserve"> </v>
      </c>
      <c r="P292" s="47"/>
      <c r="Q292" s="49"/>
      <c r="R292" s="50" t="s">
        <v>64</v>
      </c>
      <c r="S292" s="48"/>
    </row>
    <row r="293" spans="1:19" x14ac:dyDescent="0.25">
      <c r="A293" s="67">
        <f t="shared" si="30"/>
        <v>42648</v>
      </c>
      <c r="B293" s="88">
        <v>24</v>
      </c>
      <c r="C293" s="40">
        <v>1</v>
      </c>
      <c r="D293" s="41">
        <v>19900</v>
      </c>
      <c r="E293" s="28">
        <f t="shared" si="31"/>
        <v>19900</v>
      </c>
      <c r="F293" s="30">
        <f t="shared" si="32"/>
        <v>477.6</v>
      </c>
      <c r="G293" s="71">
        <v>91.3</v>
      </c>
      <c r="H293" s="41">
        <v>97.7</v>
      </c>
      <c r="I293" s="41">
        <v>4.82</v>
      </c>
      <c r="J293" s="42">
        <f t="shared" si="33"/>
        <v>1327.8008298755196</v>
      </c>
      <c r="K293" s="43">
        <f t="shared" si="34"/>
        <v>31.867219917012473</v>
      </c>
      <c r="L293" s="44"/>
      <c r="M293" s="45"/>
      <c r="N293" s="52" t="str">
        <f t="shared" si="35"/>
        <v xml:space="preserve"> </v>
      </c>
      <c r="O293" s="51" t="str">
        <f t="shared" si="37"/>
        <v xml:space="preserve"> </v>
      </c>
      <c r="P293" s="47"/>
      <c r="Q293" s="49"/>
      <c r="R293" s="50" t="s">
        <v>84</v>
      </c>
      <c r="S293" s="48"/>
    </row>
    <row r="294" spans="1:19" x14ac:dyDescent="0.25">
      <c r="A294" s="67">
        <f t="shared" si="30"/>
        <v>42649</v>
      </c>
      <c r="B294" s="88"/>
      <c r="C294" s="40">
        <v>1</v>
      </c>
      <c r="D294" s="41"/>
      <c r="E294" s="28" t="str">
        <f t="shared" si="31"/>
        <v/>
      </c>
      <c r="F294" s="30" t="str">
        <f t="shared" si="32"/>
        <v xml:space="preserve"> </v>
      </c>
      <c r="G294" s="71"/>
      <c r="H294" s="41"/>
      <c r="I294" s="41"/>
      <c r="J294" s="42" t="str">
        <f t="shared" si="33"/>
        <v/>
      </c>
      <c r="K294" s="43" t="str">
        <f t="shared" si="34"/>
        <v xml:space="preserve"> </v>
      </c>
      <c r="L294" s="44"/>
      <c r="M294" s="45"/>
      <c r="N294" s="52" t="str">
        <f t="shared" si="35"/>
        <v xml:space="preserve"> </v>
      </c>
      <c r="O294" s="51" t="str">
        <f t="shared" si="37"/>
        <v xml:space="preserve"> </v>
      </c>
      <c r="P294" s="47"/>
      <c r="Q294" s="49"/>
      <c r="R294" s="50"/>
      <c r="S294" s="48"/>
    </row>
    <row r="295" spans="1:19" x14ac:dyDescent="0.25">
      <c r="A295" s="67">
        <f t="shared" si="30"/>
        <v>42650</v>
      </c>
      <c r="B295" s="88">
        <v>19</v>
      </c>
      <c r="C295" s="40">
        <v>1</v>
      </c>
      <c r="D295" s="41">
        <v>20100</v>
      </c>
      <c r="E295" s="28">
        <f t="shared" si="31"/>
        <v>20100</v>
      </c>
      <c r="F295" s="30">
        <f t="shared" si="32"/>
        <v>381.9</v>
      </c>
      <c r="G295" s="71">
        <v>89.7</v>
      </c>
      <c r="H295" s="41">
        <v>96.6</v>
      </c>
      <c r="I295" s="41">
        <v>3.38</v>
      </c>
      <c r="J295" s="42">
        <f t="shared" si="33"/>
        <v>2041.4201183431928</v>
      </c>
      <c r="K295" s="43">
        <f t="shared" si="34"/>
        <v>38.786982248520658</v>
      </c>
      <c r="L295" s="44"/>
      <c r="M295" s="45"/>
      <c r="N295" s="52" t="str">
        <f t="shared" si="35"/>
        <v xml:space="preserve"> </v>
      </c>
      <c r="O295" s="51" t="str">
        <f t="shared" si="37"/>
        <v xml:space="preserve"> </v>
      </c>
      <c r="P295" s="47"/>
      <c r="Q295" s="49"/>
      <c r="R295" s="50" t="s">
        <v>67</v>
      </c>
      <c r="S295" s="48"/>
    </row>
    <row r="296" spans="1:19" x14ac:dyDescent="0.25">
      <c r="A296" s="67">
        <f t="shared" si="30"/>
        <v>42651</v>
      </c>
      <c r="B296" s="88"/>
      <c r="C296" s="40">
        <v>1</v>
      </c>
      <c r="D296" s="41"/>
      <c r="E296" s="28" t="str">
        <f t="shared" si="31"/>
        <v/>
      </c>
      <c r="F296" s="30" t="str">
        <f t="shared" si="32"/>
        <v xml:space="preserve"> </v>
      </c>
      <c r="G296" s="71"/>
      <c r="H296" s="41"/>
      <c r="I296" s="41"/>
      <c r="J296" s="42" t="str">
        <f t="shared" si="33"/>
        <v/>
      </c>
      <c r="K296" s="43" t="str">
        <f t="shared" si="34"/>
        <v xml:space="preserve"> </v>
      </c>
      <c r="L296" s="44"/>
      <c r="M296" s="45"/>
      <c r="N296" s="52" t="str">
        <f t="shared" si="35"/>
        <v xml:space="preserve"> </v>
      </c>
      <c r="O296" s="51" t="str">
        <f t="shared" si="37"/>
        <v xml:space="preserve"> </v>
      </c>
      <c r="P296" s="47"/>
      <c r="Q296" s="49"/>
      <c r="R296" s="50"/>
      <c r="S296" s="48"/>
    </row>
    <row r="297" spans="1:19" x14ac:dyDescent="0.25">
      <c r="A297" s="67">
        <f t="shared" si="30"/>
        <v>42652</v>
      </c>
      <c r="B297" s="88"/>
      <c r="C297" s="40">
        <v>1</v>
      </c>
      <c r="D297" s="41"/>
      <c r="E297" s="28" t="str">
        <f t="shared" si="31"/>
        <v/>
      </c>
      <c r="F297" s="30" t="str">
        <f t="shared" si="32"/>
        <v xml:space="preserve"> </v>
      </c>
      <c r="G297" s="71"/>
      <c r="H297" s="41"/>
      <c r="I297" s="41"/>
      <c r="J297" s="42" t="str">
        <f t="shared" si="33"/>
        <v/>
      </c>
      <c r="K297" s="43" t="str">
        <f t="shared" si="34"/>
        <v xml:space="preserve"> </v>
      </c>
      <c r="L297" s="44"/>
      <c r="M297" s="45"/>
      <c r="N297" s="52" t="str">
        <f t="shared" si="35"/>
        <v xml:space="preserve"> </v>
      </c>
      <c r="O297" s="51" t="str">
        <f t="shared" si="37"/>
        <v xml:space="preserve"> </v>
      </c>
      <c r="P297" s="47"/>
      <c r="Q297" s="49"/>
      <c r="R297" s="50"/>
      <c r="S297" s="48"/>
    </row>
    <row r="298" spans="1:19" x14ac:dyDescent="0.25">
      <c r="A298" s="67">
        <f t="shared" ref="A298:A361" si="38">A297+1</f>
        <v>42653</v>
      </c>
      <c r="B298" s="88">
        <v>47</v>
      </c>
      <c r="C298" s="40">
        <v>1</v>
      </c>
      <c r="D298" s="41">
        <v>17700</v>
      </c>
      <c r="E298" s="28">
        <f t="shared" ref="E298:E361" si="39">IF(D298="","",(D298*C298))</f>
        <v>17700</v>
      </c>
      <c r="F298" s="30">
        <f t="shared" ref="F298:F361" si="40">IF(E298=""," ",IF(B298=""," ",E298*B298/1000))</f>
        <v>831.9</v>
      </c>
      <c r="G298" s="71">
        <v>91</v>
      </c>
      <c r="H298" s="41">
        <v>97.2</v>
      </c>
      <c r="I298" s="41">
        <v>5</v>
      </c>
      <c r="J298" s="42">
        <f t="shared" ref="J298:J361" si="41">IF(H298="","",(H298-G298)*1000/I298)</f>
        <v>1240.0000000000005</v>
      </c>
      <c r="K298" s="43">
        <f t="shared" ref="K298:K361" si="42">IF(J298=""," ",IF(B298=""," ",J298*B298/1000))</f>
        <v>58.280000000000022</v>
      </c>
      <c r="L298" s="44"/>
      <c r="M298" s="45"/>
      <c r="N298" s="52" t="str">
        <f t="shared" ref="N298:N361" si="43">IF(M298=""," ",IF(B298=""," ",M298*B298/1000))</f>
        <v xml:space="preserve"> </v>
      </c>
      <c r="O298" s="51" t="str">
        <f t="shared" ref="O298:O361" si="44">IF(M298=""," ",IF(COUNT(B298)=""," ",(AVERAGE(B298)*M298/1000)))</f>
        <v xml:space="preserve"> </v>
      </c>
      <c r="P298" s="47"/>
      <c r="Q298" s="49"/>
      <c r="R298" s="50" t="s">
        <v>66</v>
      </c>
      <c r="S298" s="48"/>
    </row>
    <row r="299" spans="1:19" x14ac:dyDescent="0.25">
      <c r="A299" s="67">
        <f t="shared" si="38"/>
        <v>42654</v>
      </c>
      <c r="B299" s="88">
        <v>17</v>
      </c>
      <c r="C299" s="40">
        <v>1</v>
      </c>
      <c r="D299" s="41">
        <v>19800</v>
      </c>
      <c r="E299" s="28">
        <f t="shared" si="39"/>
        <v>19800</v>
      </c>
      <c r="F299" s="30">
        <f t="shared" si="40"/>
        <v>336.6</v>
      </c>
      <c r="G299" s="71">
        <v>91.7</v>
      </c>
      <c r="H299" s="41">
        <v>99.8</v>
      </c>
      <c r="I299" s="41">
        <v>3.1</v>
      </c>
      <c r="J299" s="42">
        <f t="shared" si="41"/>
        <v>2612.9032258064499</v>
      </c>
      <c r="K299" s="43">
        <f t="shared" si="42"/>
        <v>44.419354838709644</v>
      </c>
      <c r="L299" s="44"/>
      <c r="M299" s="45"/>
      <c r="N299" s="52" t="str">
        <f t="shared" si="43"/>
        <v xml:space="preserve"> </v>
      </c>
      <c r="O299" s="51" t="str">
        <f t="shared" si="44"/>
        <v xml:space="preserve"> </v>
      </c>
      <c r="P299" s="47"/>
      <c r="Q299" s="49"/>
      <c r="R299" s="50" t="s">
        <v>73</v>
      </c>
      <c r="S299" s="48"/>
    </row>
    <row r="300" spans="1:19" x14ac:dyDescent="0.25">
      <c r="A300" s="67">
        <f t="shared" si="38"/>
        <v>42655</v>
      </c>
      <c r="B300" s="88">
        <v>32</v>
      </c>
      <c r="C300" s="40">
        <v>1</v>
      </c>
      <c r="D300" s="41">
        <v>17200</v>
      </c>
      <c r="E300" s="28">
        <f t="shared" si="39"/>
        <v>17200</v>
      </c>
      <c r="F300" s="30">
        <f t="shared" si="40"/>
        <v>550.4</v>
      </c>
      <c r="G300" s="71">
        <v>91.6</v>
      </c>
      <c r="H300" s="41">
        <v>94.6</v>
      </c>
      <c r="I300" s="41">
        <v>1.996</v>
      </c>
      <c r="J300" s="42">
        <f t="shared" si="41"/>
        <v>1503.006012024048</v>
      </c>
      <c r="K300" s="43">
        <f t="shared" si="42"/>
        <v>48.096192384769537</v>
      </c>
      <c r="L300" s="44"/>
      <c r="M300" s="45"/>
      <c r="N300" s="52" t="str">
        <f t="shared" si="43"/>
        <v xml:space="preserve"> </v>
      </c>
      <c r="O300" s="51" t="str">
        <f t="shared" si="44"/>
        <v xml:space="preserve"> </v>
      </c>
      <c r="P300" s="47"/>
      <c r="Q300" s="49"/>
      <c r="R300" s="50" t="s">
        <v>75</v>
      </c>
      <c r="S300" s="48"/>
    </row>
    <row r="301" spans="1:19" x14ac:dyDescent="0.25">
      <c r="A301" s="67">
        <f t="shared" si="38"/>
        <v>42656</v>
      </c>
      <c r="B301" s="88">
        <v>46</v>
      </c>
      <c r="C301" s="40">
        <v>1</v>
      </c>
      <c r="D301" s="41">
        <v>15800</v>
      </c>
      <c r="E301" s="28">
        <f t="shared" si="39"/>
        <v>15800</v>
      </c>
      <c r="F301" s="30">
        <f t="shared" si="40"/>
        <v>726.8</v>
      </c>
      <c r="G301" s="71">
        <v>88.7</v>
      </c>
      <c r="H301" s="41">
        <v>91.3</v>
      </c>
      <c r="I301" s="41">
        <v>2.0099999999999998</v>
      </c>
      <c r="J301" s="42">
        <f t="shared" si="41"/>
        <v>1293.5323383084551</v>
      </c>
      <c r="K301" s="43">
        <f t="shared" si="42"/>
        <v>59.502487562188939</v>
      </c>
      <c r="L301" s="44"/>
      <c r="M301" s="45"/>
      <c r="N301" s="52" t="str">
        <f t="shared" si="43"/>
        <v xml:space="preserve"> </v>
      </c>
      <c r="O301" s="51" t="str">
        <f t="shared" si="44"/>
        <v xml:space="preserve"> </v>
      </c>
      <c r="P301" s="47"/>
      <c r="Q301" s="49"/>
      <c r="R301" s="50"/>
      <c r="S301" s="48"/>
    </row>
    <row r="302" spans="1:19" x14ac:dyDescent="0.25">
      <c r="A302" s="67">
        <f t="shared" si="38"/>
        <v>42657</v>
      </c>
      <c r="B302" s="88"/>
      <c r="C302" s="40">
        <v>1</v>
      </c>
      <c r="D302" s="41"/>
      <c r="E302" s="28" t="str">
        <f t="shared" si="39"/>
        <v/>
      </c>
      <c r="F302" s="30" t="str">
        <f t="shared" si="40"/>
        <v xml:space="preserve"> </v>
      </c>
      <c r="G302" s="71"/>
      <c r="H302" s="41"/>
      <c r="I302" s="41"/>
      <c r="J302" s="42" t="str">
        <f t="shared" si="41"/>
        <v/>
      </c>
      <c r="K302" s="43" t="str">
        <f t="shared" si="42"/>
        <v xml:space="preserve"> </v>
      </c>
      <c r="L302" s="44"/>
      <c r="M302" s="45"/>
      <c r="N302" s="52" t="str">
        <f t="shared" si="43"/>
        <v xml:space="preserve"> </v>
      </c>
      <c r="O302" s="51" t="str">
        <f t="shared" si="44"/>
        <v xml:space="preserve"> </v>
      </c>
      <c r="P302" s="47"/>
      <c r="Q302" s="49"/>
      <c r="R302" s="50"/>
      <c r="S302" s="48"/>
    </row>
    <row r="303" spans="1:19" x14ac:dyDescent="0.25">
      <c r="A303" s="67">
        <f t="shared" si="38"/>
        <v>42658</v>
      </c>
      <c r="B303" s="88"/>
      <c r="C303" s="40">
        <v>1</v>
      </c>
      <c r="D303" s="41"/>
      <c r="E303" s="28" t="str">
        <f t="shared" si="39"/>
        <v/>
      </c>
      <c r="F303" s="30" t="str">
        <f t="shared" si="40"/>
        <v xml:space="preserve"> </v>
      </c>
      <c r="G303" s="71"/>
      <c r="H303" s="41"/>
      <c r="I303" s="41"/>
      <c r="J303" s="42" t="str">
        <f t="shared" si="41"/>
        <v/>
      </c>
      <c r="K303" s="43" t="str">
        <f t="shared" si="42"/>
        <v xml:space="preserve"> </v>
      </c>
      <c r="L303" s="44"/>
      <c r="M303" s="45"/>
      <c r="N303" s="52" t="str">
        <f t="shared" si="43"/>
        <v xml:space="preserve"> </v>
      </c>
      <c r="O303" s="51" t="str">
        <f t="shared" si="44"/>
        <v xml:space="preserve"> </v>
      </c>
      <c r="P303" s="47"/>
      <c r="Q303" s="49"/>
      <c r="R303" s="50"/>
      <c r="S303" s="48"/>
    </row>
    <row r="304" spans="1:19" x14ac:dyDescent="0.25">
      <c r="A304" s="67">
        <f t="shared" si="38"/>
        <v>42659</v>
      </c>
      <c r="B304" s="88"/>
      <c r="C304" s="40">
        <v>1</v>
      </c>
      <c r="D304" s="41"/>
      <c r="E304" s="28" t="str">
        <f t="shared" si="39"/>
        <v/>
      </c>
      <c r="F304" s="30" t="str">
        <f t="shared" si="40"/>
        <v xml:space="preserve"> </v>
      </c>
      <c r="G304" s="71"/>
      <c r="H304" s="41"/>
      <c r="I304" s="41"/>
      <c r="J304" s="42" t="str">
        <f t="shared" si="41"/>
        <v/>
      </c>
      <c r="K304" s="43" t="str">
        <f t="shared" si="42"/>
        <v xml:space="preserve"> </v>
      </c>
      <c r="L304" s="44"/>
      <c r="M304" s="45"/>
      <c r="N304" s="52" t="str">
        <f t="shared" si="43"/>
        <v xml:space="preserve"> </v>
      </c>
      <c r="O304" s="51" t="str">
        <f t="shared" si="44"/>
        <v xml:space="preserve"> </v>
      </c>
      <c r="P304" s="47"/>
      <c r="Q304" s="49"/>
      <c r="R304" s="50"/>
      <c r="S304" s="48"/>
    </row>
    <row r="305" spans="1:19" x14ac:dyDescent="0.25">
      <c r="A305" s="67">
        <f t="shared" si="38"/>
        <v>42660</v>
      </c>
      <c r="B305" s="88">
        <v>25</v>
      </c>
      <c r="C305" s="40">
        <v>1</v>
      </c>
      <c r="D305" s="41">
        <v>20700</v>
      </c>
      <c r="E305" s="28">
        <f t="shared" si="39"/>
        <v>20700</v>
      </c>
      <c r="F305" s="30">
        <f t="shared" si="40"/>
        <v>517.5</v>
      </c>
      <c r="G305" s="71">
        <v>89.9</v>
      </c>
      <c r="H305" s="41">
        <v>99.7</v>
      </c>
      <c r="I305" s="41">
        <v>4.9800000000000004</v>
      </c>
      <c r="J305" s="42">
        <f t="shared" si="41"/>
        <v>1967.8714859437741</v>
      </c>
      <c r="K305" s="43">
        <f t="shared" si="42"/>
        <v>49.196787148594353</v>
      </c>
      <c r="L305" s="44"/>
      <c r="M305" s="45"/>
      <c r="N305" s="52" t="str">
        <f t="shared" si="43"/>
        <v xml:space="preserve"> </v>
      </c>
      <c r="O305" s="51" t="str">
        <f t="shared" si="44"/>
        <v xml:space="preserve"> </v>
      </c>
      <c r="P305" s="47"/>
      <c r="Q305" s="49"/>
      <c r="R305" s="50" t="s">
        <v>85</v>
      </c>
      <c r="S305" s="48"/>
    </row>
    <row r="306" spans="1:19" x14ac:dyDescent="0.25">
      <c r="A306" s="67">
        <f t="shared" si="38"/>
        <v>42661</v>
      </c>
      <c r="B306" s="88">
        <v>20</v>
      </c>
      <c r="C306" s="40">
        <v>1</v>
      </c>
      <c r="D306" s="41">
        <v>16200</v>
      </c>
      <c r="E306" s="28">
        <f t="shared" si="39"/>
        <v>16200</v>
      </c>
      <c r="F306" s="30">
        <f t="shared" si="40"/>
        <v>324</v>
      </c>
      <c r="G306" s="71">
        <v>89.2</v>
      </c>
      <c r="H306" s="41">
        <v>95.8</v>
      </c>
      <c r="I306" s="41">
        <v>5</v>
      </c>
      <c r="J306" s="42">
        <f t="shared" si="41"/>
        <v>1319.9999999999989</v>
      </c>
      <c r="K306" s="43">
        <f t="shared" si="42"/>
        <v>26.399999999999977</v>
      </c>
      <c r="L306" s="44"/>
      <c r="M306" s="45"/>
      <c r="N306" s="52" t="str">
        <f t="shared" si="43"/>
        <v xml:space="preserve"> </v>
      </c>
      <c r="O306" s="51" t="str">
        <f t="shared" si="44"/>
        <v xml:space="preserve"> </v>
      </c>
      <c r="P306" s="47"/>
      <c r="Q306" s="49"/>
      <c r="R306" s="50"/>
      <c r="S306" s="48"/>
    </row>
    <row r="307" spans="1:19" x14ac:dyDescent="0.25">
      <c r="A307" s="67">
        <f t="shared" si="38"/>
        <v>42662</v>
      </c>
      <c r="B307" s="88">
        <v>32</v>
      </c>
      <c r="C307" s="40">
        <v>1</v>
      </c>
      <c r="D307" s="41">
        <v>21700</v>
      </c>
      <c r="E307" s="28">
        <f t="shared" si="39"/>
        <v>21700</v>
      </c>
      <c r="F307" s="30">
        <f t="shared" si="40"/>
        <v>694.4</v>
      </c>
      <c r="G307" s="71">
        <v>92.3</v>
      </c>
      <c r="H307" s="41">
        <v>101.4</v>
      </c>
      <c r="I307" s="41">
        <v>5</v>
      </c>
      <c r="J307" s="42">
        <f t="shared" si="41"/>
        <v>1820.0000000000018</v>
      </c>
      <c r="K307" s="43">
        <f t="shared" si="42"/>
        <v>58.240000000000059</v>
      </c>
      <c r="L307" s="44"/>
      <c r="M307" s="45"/>
      <c r="N307" s="52" t="str">
        <f t="shared" si="43"/>
        <v xml:space="preserve"> </v>
      </c>
      <c r="O307" s="51" t="str">
        <f t="shared" si="44"/>
        <v xml:space="preserve"> </v>
      </c>
      <c r="P307" s="47"/>
      <c r="Q307" s="49"/>
      <c r="R307" s="50" t="s">
        <v>86</v>
      </c>
      <c r="S307" s="48"/>
    </row>
    <row r="308" spans="1:19" x14ac:dyDescent="0.25">
      <c r="A308" s="67">
        <f t="shared" si="38"/>
        <v>42663</v>
      </c>
      <c r="B308" s="88">
        <v>24</v>
      </c>
      <c r="C308" s="40">
        <v>1</v>
      </c>
      <c r="D308" s="41">
        <v>20800</v>
      </c>
      <c r="E308" s="28">
        <f t="shared" si="39"/>
        <v>20800</v>
      </c>
      <c r="F308" s="30">
        <f t="shared" si="40"/>
        <v>499.2</v>
      </c>
      <c r="G308" s="71">
        <v>92.2</v>
      </c>
      <c r="H308" s="41">
        <v>100.4</v>
      </c>
      <c r="I308" s="41">
        <v>4.92</v>
      </c>
      <c r="J308" s="42">
        <f t="shared" si="41"/>
        <v>1666.6666666666674</v>
      </c>
      <c r="K308" s="43">
        <f t="shared" si="42"/>
        <v>40.000000000000014</v>
      </c>
      <c r="L308" s="44"/>
      <c r="M308" s="45"/>
      <c r="N308" s="52" t="str">
        <f t="shared" si="43"/>
        <v xml:space="preserve"> </v>
      </c>
      <c r="O308" s="51" t="str">
        <f t="shared" si="44"/>
        <v xml:space="preserve"> </v>
      </c>
      <c r="P308" s="47"/>
      <c r="Q308" s="49"/>
      <c r="R308" s="50" t="s">
        <v>87</v>
      </c>
      <c r="S308" s="48"/>
    </row>
    <row r="309" spans="1:19" x14ac:dyDescent="0.25">
      <c r="A309" s="67">
        <f t="shared" si="38"/>
        <v>42664</v>
      </c>
      <c r="B309" s="88"/>
      <c r="C309" s="40">
        <v>1</v>
      </c>
      <c r="D309" s="41"/>
      <c r="E309" s="28" t="str">
        <f t="shared" si="39"/>
        <v/>
      </c>
      <c r="F309" s="30" t="str">
        <f t="shared" si="40"/>
        <v xml:space="preserve"> </v>
      </c>
      <c r="G309" s="71"/>
      <c r="H309" s="41"/>
      <c r="I309" s="41"/>
      <c r="J309" s="42" t="str">
        <f t="shared" si="41"/>
        <v/>
      </c>
      <c r="K309" s="43" t="str">
        <f t="shared" si="42"/>
        <v xml:space="preserve"> </v>
      </c>
      <c r="L309" s="44"/>
      <c r="M309" s="45"/>
      <c r="N309" s="52" t="str">
        <f t="shared" si="43"/>
        <v xml:space="preserve"> </v>
      </c>
      <c r="O309" s="51" t="str">
        <f t="shared" si="44"/>
        <v xml:space="preserve"> </v>
      </c>
      <c r="P309" s="47"/>
      <c r="Q309" s="49"/>
      <c r="R309" s="50"/>
      <c r="S309" s="48"/>
    </row>
    <row r="310" spans="1:19" x14ac:dyDescent="0.25">
      <c r="A310" s="67">
        <f t="shared" si="38"/>
        <v>42665</v>
      </c>
      <c r="B310" s="88"/>
      <c r="C310" s="40">
        <v>1</v>
      </c>
      <c r="D310" s="41"/>
      <c r="E310" s="28" t="str">
        <f t="shared" si="39"/>
        <v/>
      </c>
      <c r="F310" s="30" t="str">
        <f t="shared" si="40"/>
        <v xml:space="preserve"> </v>
      </c>
      <c r="G310" s="71"/>
      <c r="H310" s="41"/>
      <c r="I310" s="41"/>
      <c r="J310" s="42" t="str">
        <f t="shared" si="41"/>
        <v/>
      </c>
      <c r="K310" s="43" t="str">
        <f t="shared" si="42"/>
        <v xml:space="preserve"> </v>
      </c>
      <c r="L310" s="44"/>
      <c r="M310" s="45"/>
      <c r="N310" s="52" t="str">
        <f t="shared" si="43"/>
        <v xml:space="preserve"> </v>
      </c>
      <c r="O310" s="51" t="str">
        <f t="shared" si="44"/>
        <v xml:space="preserve"> </v>
      </c>
      <c r="P310" s="47"/>
      <c r="Q310" s="49"/>
      <c r="R310" s="50"/>
      <c r="S310" s="48"/>
    </row>
    <row r="311" spans="1:19" x14ac:dyDescent="0.25">
      <c r="A311" s="67">
        <f t="shared" si="38"/>
        <v>42666</v>
      </c>
      <c r="B311" s="88"/>
      <c r="C311" s="40">
        <v>1</v>
      </c>
      <c r="D311" s="41"/>
      <c r="E311" s="28" t="str">
        <f t="shared" si="39"/>
        <v/>
      </c>
      <c r="F311" s="30" t="str">
        <f t="shared" si="40"/>
        <v xml:space="preserve"> </v>
      </c>
      <c r="G311" s="71"/>
      <c r="H311" s="41"/>
      <c r="I311" s="41"/>
      <c r="J311" s="42" t="str">
        <f t="shared" si="41"/>
        <v/>
      </c>
      <c r="K311" s="43" t="str">
        <f t="shared" si="42"/>
        <v xml:space="preserve"> </v>
      </c>
      <c r="L311" s="44"/>
      <c r="M311" s="45"/>
      <c r="N311" s="52" t="str">
        <f t="shared" si="43"/>
        <v xml:space="preserve"> </v>
      </c>
      <c r="O311" s="51" t="str">
        <f t="shared" si="44"/>
        <v xml:space="preserve"> </v>
      </c>
      <c r="P311" s="47"/>
      <c r="Q311" s="49"/>
      <c r="R311" s="50"/>
      <c r="S311" s="48"/>
    </row>
    <row r="312" spans="1:19" x14ac:dyDescent="0.25">
      <c r="A312" s="67">
        <f t="shared" si="38"/>
        <v>42667</v>
      </c>
      <c r="B312" s="88">
        <v>41</v>
      </c>
      <c r="C312" s="40">
        <v>1</v>
      </c>
      <c r="D312" s="41">
        <v>20000</v>
      </c>
      <c r="E312" s="28">
        <v>20000</v>
      </c>
      <c r="F312" s="30">
        <f t="shared" si="40"/>
        <v>820</v>
      </c>
      <c r="G312" s="71">
        <v>88.2</v>
      </c>
      <c r="H312" s="41">
        <v>94.3</v>
      </c>
      <c r="I312" s="41">
        <v>4.96</v>
      </c>
      <c r="J312" s="42">
        <f t="shared" si="41"/>
        <v>1229.8387096774184</v>
      </c>
      <c r="K312" s="43">
        <f t="shared" si="42"/>
        <v>50.423387096774157</v>
      </c>
      <c r="L312" s="44"/>
      <c r="M312" s="45"/>
      <c r="N312" s="52" t="str">
        <f t="shared" si="43"/>
        <v xml:space="preserve"> </v>
      </c>
      <c r="O312" s="51" t="str">
        <f t="shared" si="44"/>
        <v xml:space="preserve"> </v>
      </c>
      <c r="P312" s="47"/>
      <c r="Q312" s="49"/>
      <c r="R312" s="50" t="s">
        <v>88</v>
      </c>
      <c r="S312" s="48"/>
    </row>
    <row r="313" spans="1:19" x14ac:dyDescent="0.25">
      <c r="A313" s="67">
        <f t="shared" si="38"/>
        <v>42668</v>
      </c>
      <c r="B313" s="88"/>
      <c r="C313" s="40">
        <v>1</v>
      </c>
      <c r="D313" s="41">
        <v>20000</v>
      </c>
      <c r="E313" s="28">
        <f t="shared" si="39"/>
        <v>20000</v>
      </c>
      <c r="F313" s="30" t="str">
        <f t="shared" si="40"/>
        <v xml:space="preserve"> </v>
      </c>
      <c r="G313" s="71">
        <v>89.5</v>
      </c>
      <c r="H313" s="41">
        <v>99.3</v>
      </c>
      <c r="I313" s="41">
        <v>4.9400000000000004</v>
      </c>
      <c r="J313" s="42">
        <f t="shared" si="41"/>
        <v>1983.8056680161935</v>
      </c>
      <c r="K313" s="43" t="str">
        <f t="shared" si="42"/>
        <v xml:space="preserve"> </v>
      </c>
      <c r="L313" s="44"/>
      <c r="M313" s="45"/>
      <c r="N313" s="52" t="str">
        <f t="shared" si="43"/>
        <v xml:space="preserve"> </v>
      </c>
      <c r="O313" s="51" t="str">
        <f t="shared" si="44"/>
        <v xml:space="preserve"> </v>
      </c>
      <c r="P313" s="47"/>
      <c r="Q313" s="49"/>
      <c r="R313" s="50" t="s">
        <v>89</v>
      </c>
      <c r="S313" s="48"/>
    </row>
    <row r="314" spans="1:19" x14ac:dyDescent="0.25">
      <c r="A314" s="67">
        <f t="shared" si="38"/>
        <v>42669</v>
      </c>
      <c r="B314" s="88"/>
      <c r="C314" s="40">
        <v>1</v>
      </c>
      <c r="D314" s="41">
        <v>18400</v>
      </c>
      <c r="E314" s="28">
        <f t="shared" si="39"/>
        <v>18400</v>
      </c>
      <c r="F314" s="30" t="str">
        <f t="shared" si="40"/>
        <v xml:space="preserve"> </v>
      </c>
      <c r="G314" s="71">
        <v>90.4</v>
      </c>
      <c r="H314" s="41">
        <v>99.1</v>
      </c>
      <c r="I314" s="41">
        <v>4.93</v>
      </c>
      <c r="J314" s="42">
        <f t="shared" si="41"/>
        <v>1764.7058823529392</v>
      </c>
      <c r="K314" s="43" t="str">
        <f t="shared" si="42"/>
        <v xml:space="preserve"> </v>
      </c>
      <c r="L314" s="44"/>
      <c r="M314" s="45"/>
      <c r="N314" s="52" t="str">
        <f t="shared" si="43"/>
        <v xml:space="preserve"> </v>
      </c>
      <c r="O314" s="51" t="str">
        <f t="shared" si="44"/>
        <v xml:space="preserve"> </v>
      </c>
      <c r="P314" s="47"/>
      <c r="Q314" s="49"/>
      <c r="R314" s="50" t="s">
        <v>90</v>
      </c>
      <c r="S314" s="48"/>
    </row>
    <row r="315" spans="1:19" x14ac:dyDescent="0.25">
      <c r="A315" s="67">
        <f t="shared" si="38"/>
        <v>42670</v>
      </c>
      <c r="B315" s="88"/>
      <c r="C315" s="40">
        <v>1</v>
      </c>
      <c r="D315" s="41"/>
      <c r="E315" s="28" t="str">
        <f t="shared" si="39"/>
        <v/>
      </c>
      <c r="F315" s="30" t="str">
        <f t="shared" si="40"/>
        <v xml:space="preserve"> </v>
      </c>
      <c r="G315" s="71"/>
      <c r="H315" s="41"/>
      <c r="I315" s="41"/>
      <c r="J315" s="42" t="str">
        <f t="shared" si="41"/>
        <v/>
      </c>
      <c r="K315" s="43" t="str">
        <f t="shared" si="42"/>
        <v xml:space="preserve"> </v>
      </c>
      <c r="L315" s="44"/>
      <c r="M315" s="45"/>
      <c r="N315" s="52" t="str">
        <f t="shared" si="43"/>
        <v xml:space="preserve"> </v>
      </c>
      <c r="O315" s="51" t="str">
        <f t="shared" si="44"/>
        <v xml:space="preserve"> </v>
      </c>
      <c r="P315" s="47"/>
      <c r="Q315" s="49"/>
      <c r="R315" s="50"/>
      <c r="S315" s="48"/>
    </row>
    <row r="316" spans="1:19" x14ac:dyDescent="0.25">
      <c r="A316" s="67">
        <f t="shared" si="38"/>
        <v>42671</v>
      </c>
      <c r="B316" s="88"/>
      <c r="C316" s="40">
        <v>1</v>
      </c>
      <c r="D316" s="41"/>
      <c r="E316" s="28" t="str">
        <f t="shared" si="39"/>
        <v/>
      </c>
      <c r="F316" s="30" t="str">
        <f t="shared" si="40"/>
        <v xml:space="preserve"> </v>
      </c>
      <c r="G316" s="71"/>
      <c r="H316" s="41"/>
      <c r="I316" s="41"/>
      <c r="J316" s="42" t="str">
        <f t="shared" si="41"/>
        <v/>
      </c>
      <c r="K316" s="43" t="str">
        <f t="shared" si="42"/>
        <v xml:space="preserve"> </v>
      </c>
      <c r="L316" s="44"/>
      <c r="M316" s="45"/>
      <c r="N316" s="52" t="str">
        <f t="shared" si="43"/>
        <v xml:space="preserve"> </v>
      </c>
      <c r="O316" s="51" t="str">
        <f t="shared" si="44"/>
        <v xml:space="preserve"> </v>
      </c>
      <c r="P316" s="47"/>
      <c r="Q316" s="49"/>
      <c r="R316" s="50"/>
      <c r="S316" s="48"/>
    </row>
    <row r="317" spans="1:19" x14ac:dyDescent="0.25">
      <c r="A317" s="67">
        <f t="shared" si="38"/>
        <v>42672</v>
      </c>
      <c r="B317" s="88"/>
      <c r="C317" s="40">
        <v>1</v>
      </c>
      <c r="D317" s="41"/>
      <c r="E317" s="28" t="str">
        <f t="shared" si="39"/>
        <v/>
      </c>
      <c r="F317" s="30" t="str">
        <f t="shared" si="40"/>
        <v xml:space="preserve"> </v>
      </c>
      <c r="G317" s="71"/>
      <c r="H317" s="41"/>
      <c r="I317" s="41"/>
      <c r="J317" s="42" t="str">
        <f t="shared" si="41"/>
        <v/>
      </c>
      <c r="K317" s="43" t="str">
        <f t="shared" si="42"/>
        <v xml:space="preserve"> </v>
      </c>
      <c r="L317" s="44"/>
      <c r="M317" s="45"/>
      <c r="N317" s="52" t="str">
        <f t="shared" si="43"/>
        <v xml:space="preserve"> </v>
      </c>
      <c r="O317" s="51" t="str">
        <f t="shared" si="44"/>
        <v xml:space="preserve"> </v>
      </c>
      <c r="P317" s="47"/>
      <c r="Q317" s="49"/>
      <c r="R317" s="50"/>
      <c r="S317" s="48"/>
    </row>
    <row r="318" spans="1:19" x14ac:dyDescent="0.25">
      <c r="A318" s="67">
        <f t="shared" si="38"/>
        <v>42673</v>
      </c>
      <c r="B318" s="88"/>
      <c r="C318" s="40">
        <v>1</v>
      </c>
      <c r="D318" s="41"/>
      <c r="E318" s="28" t="str">
        <f t="shared" si="39"/>
        <v/>
      </c>
      <c r="F318" s="30" t="str">
        <f t="shared" si="40"/>
        <v xml:space="preserve"> </v>
      </c>
      <c r="G318" s="71"/>
      <c r="H318" s="41"/>
      <c r="I318" s="41"/>
      <c r="J318" s="42" t="str">
        <f t="shared" si="41"/>
        <v/>
      </c>
      <c r="K318" s="43" t="str">
        <f t="shared" si="42"/>
        <v xml:space="preserve"> </v>
      </c>
      <c r="L318" s="44"/>
      <c r="M318" s="45"/>
      <c r="N318" s="52" t="str">
        <f t="shared" si="43"/>
        <v xml:space="preserve"> </v>
      </c>
      <c r="O318" s="51" t="str">
        <f t="shared" si="44"/>
        <v xml:space="preserve"> </v>
      </c>
      <c r="P318" s="47"/>
      <c r="Q318" s="49"/>
      <c r="R318" s="50"/>
      <c r="S318" s="48"/>
    </row>
    <row r="319" spans="1:19" x14ac:dyDescent="0.25">
      <c r="A319" s="67">
        <f t="shared" si="38"/>
        <v>42674</v>
      </c>
      <c r="B319" s="88"/>
      <c r="C319" s="40">
        <v>1</v>
      </c>
      <c r="D319" s="41">
        <v>17500</v>
      </c>
      <c r="E319" s="28">
        <f t="shared" si="39"/>
        <v>17500</v>
      </c>
      <c r="F319" s="30" t="str">
        <f t="shared" si="40"/>
        <v xml:space="preserve"> </v>
      </c>
      <c r="G319" s="71">
        <v>92</v>
      </c>
      <c r="H319" s="41">
        <v>99.1</v>
      </c>
      <c r="I319" s="41">
        <v>4.93</v>
      </c>
      <c r="J319" s="42">
        <f t="shared" si="41"/>
        <v>1440.1622718052729</v>
      </c>
      <c r="K319" s="43" t="str">
        <f t="shared" si="42"/>
        <v xml:space="preserve"> </v>
      </c>
      <c r="L319" s="44"/>
      <c r="M319" s="45"/>
      <c r="N319" s="52" t="str">
        <f t="shared" si="43"/>
        <v xml:space="preserve"> </v>
      </c>
      <c r="O319" s="51" t="str">
        <f t="shared" si="44"/>
        <v xml:space="preserve"> </v>
      </c>
      <c r="P319" s="47"/>
      <c r="Q319" s="49"/>
      <c r="R319" s="50"/>
      <c r="S319" s="48"/>
    </row>
    <row r="320" spans="1:19" x14ac:dyDescent="0.25">
      <c r="A320" s="67">
        <f t="shared" si="38"/>
        <v>42675</v>
      </c>
      <c r="B320" s="88"/>
      <c r="C320" s="40">
        <v>1</v>
      </c>
      <c r="D320" s="41"/>
      <c r="E320" s="28" t="str">
        <f t="shared" si="39"/>
        <v/>
      </c>
      <c r="F320" s="30" t="str">
        <f t="shared" si="40"/>
        <v xml:space="preserve"> </v>
      </c>
      <c r="G320" s="71"/>
      <c r="H320" s="41"/>
      <c r="I320" s="41"/>
      <c r="J320" s="42" t="str">
        <f t="shared" si="41"/>
        <v/>
      </c>
      <c r="K320" s="43" t="str">
        <f t="shared" si="42"/>
        <v xml:space="preserve"> </v>
      </c>
      <c r="L320" s="44"/>
      <c r="M320" s="45"/>
      <c r="N320" s="52" t="str">
        <f t="shared" si="43"/>
        <v xml:space="preserve"> </v>
      </c>
      <c r="O320" s="51" t="str">
        <f t="shared" si="44"/>
        <v xml:space="preserve"> </v>
      </c>
      <c r="P320" s="47"/>
      <c r="Q320" s="49"/>
      <c r="R320" s="50"/>
      <c r="S320" s="48"/>
    </row>
    <row r="321" spans="1:19" x14ac:dyDescent="0.25">
      <c r="A321" s="67">
        <f t="shared" si="38"/>
        <v>42676</v>
      </c>
      <c r="B321" s="88">
        <v>31</v>
      </c>
      <c r="C321" s="40">
        <v>1</v>
      </c>
      <c r="D321" s="41">
        <v>13900</v>
      </c>
      <c r="E321" s="28">
        <f t="shared" si="39"/>
        <v>13900</v>
      </c>
      <c r="F321" s="30">
        <f t="shared" si="40"/>
        <v>430.9</v>
      </c>
      <c r="G321" s="71">
        <v>88.5</v>
      </c>
      <c r="H321" s="41">
        <v>93.9</v>
      </c>
      <c r="I321" s="41">
        <v>4.97</v>
      </c>
      <c r="J321" s="42">
        <f t="shared" si="41"/>
        <v>1086.51911468813</v>
      </c>
      <c r="K321" s="43">
        <f t="shared" si="42"/>
        <v>33.682092555332027</v>
      </c>
      <c r="L321" s="44"/>
      <c r="M321" s="45"/>
      <c r="N321" s="52" t="str">
        <f t="shared" si="43"/>
        <v xml:space="preserve"> </v>
      </c>
      <c r="O321" s="51" t="str">
        <f t="shared" si="44"/>
        <v xml:space="preserve"> </v>
      </c>
      <c r="P321" s="47"/>
      <c r="Q321" s="49"/>
      <c r="R321" s="50"/>
      <c r="S321" s="48"/>
    </row>
    <row r="322" spans="1:19" x14ac:dyDescent="0.25">
      <c r="A322" s="67">
        <f t="shared" si="38"/>
        <v>42677</v>
      </c>
      <c r="B322" s="88">
        <v>19</v>
      </c>
      <c r="C322" s="40">
        <v>1</v>
      </c>
      <c r="D322" s="41">
        <v>19300</v>
      </c>
      <c r="E322" s="28">
        <f t="shared" si="39"/>
        <v>19300</v>
      </c>
      <c r="F322" s="30">
        <f t="shared" si="40"/>
        <v>366.7</v>
      </c>
      <c r="G322" s="71">
        <v>90</v>
      </c>
      <c r="H322" s="41">
        <v>97.7</v>
      </c>
      <c r="I322" s="41">
        <v>4.9400000000000004</v>
      </c>
      <c r="J322" s="42">
        <f t="shared" si="41"/>
        <v>1558.704453441296</v>
      </c>
      <c r="K322" s="43">
        <f t="shared" si="42"/>
        <v>29.615384615384624</v>
      </c>
      <c r="L322" s="44"/>
      <c r="M322" s="45"/>
      <c r="N322" s="52" t="str">
        <f t="shared" si="43"/>
        <v xml:space="preserve"> </v>
      </c>
      <c r="O322" s="51" t="str">
        <f t="shared" si="44"/>
        <v xml:space="preserve"> </v>
      </c>
      <c r="P322" s="47"/>
      <c r="Q322" s="49"/>
      <c r="R322" s="50"/>
      <c r="S322" s="48"/>
    </row>
    <row r="323" spans="1:19" x14ac:dyDescent="0.25">
      <c r="A323" s="67">
        <f t="shared" si="38"/>
        <v>42678</v>
      </c>
      <c r="B323" s="88">
        <v>16</v>
      </c>
      <c r="C323" s="40">
        <v>1</v>
      </c>
      <c r="D323" s="41">
        <v>17200</v>
      </c>
      <c r="E323" s="28">
        <f t="shared" si="39"/>
        <v>17200</v>
      </c>
      <c r="F323" s="30">
        <f t="shared" si="40"/>
        <v>275.2</v>
      </c>
      <c r="G323" s="71">
        <v>90</v>
      </c>
      <c r="H323" s="41">
        <v>94.2</v>
      </c>
      <c r="I323" s="41">
        <v>4.9000000000000004</v>
      </c>
      <c r="J323" s="42">
        <f t="shared" si="41"/>
        <v>857.14285714285768</v>
      </c>
      <c r="K323" s="43">
        <f t="shared" si="42"/>
        <v>13.714285714285722</v>
      </c>
      <c r="L323" s="44"/>
      <c r="M323" s="45"/>
      <c r="N323" s="52" t="str">
        <f t="shared" si="43"/>
        <v xml:space="preserve"> </v>
      </c>
      <c r="O323" s="51" t="str">
        <f t="shared" si="44"/>
        <v xml:space="preserve"> </v>
      </c>
      <c r="P323" s="47"/>
      <c r="Q323" s="49"/>
      <c r="R323" s="50"/>
      <c r="S323" s="48"/>
    </row>
    <row r="324" spans="1:19" x14ac:dyDescent="0.25">
      <c r="A324" s="67">
        <f t="shared" si="38"/>
        <v>42679</v>
      </c>
      <c r="B324" s="88"/>
      <c r="C324" s="40">
        <v>1</v>
      </c>
      <c r="D324" s="41"/>
      <c r="E324" s="28" t="str">
        <f t="shared" si="39"/>
        <v/>
      </c>
      <c r="F324" s="30" t="str">
        <f t="shared" si="40"/>
        <v xml:space="preserve"> </v>
      </c>
      <c r="G324" s="71"/>
      <c r="H324" s="41"/>
      <c r="I324" s="41"/>
      <c r="J324" s="42" t="str">
        <f t="shared" si="41"/>
        <v/>
      </c>
      <c r="K324" s="43" t="str">
        <f t="shared" si="42"/>
        <v xml:space="preserve"> </v>
      </c>
      <c r="L324" s="44"/>
      <c r="M324" s="45"/>
      <c r="N324" s="52" t="str">
        <f t="shared" si="43"/>
        <v xml:space="preserve"> </v>
      </c>
      <c r="O324" s="51" t="str">
        <f t="shared" si="44"/>
        <v xml:space="preserve"> </v>
      </c>
      <c r="P324" s="47"/>
      <c r="Q324" s="49"/>
      <c r="R324" s="50"/>
      <c r="S324" s="48"/>
    </row>
    <row r="325" spans="1:19" x14ac:dyDescent="0.25">
      <c r="A325" s="67">
        <f t="shared" si="38"/>
        <v>42680</v>
      </c>
      <c r="B325" s="88"/>
      <c r="C325" s="40">
        <v>1</v>
      </c>
      <c r="D325" s="41"/>
      <c r="E325" s="28" t="str">
        <f t="shared" si="39"/>
        <v/>
      </c>
      <c r="F325" s="30" t="str">
        <f t="shared" si="40"/>
        <v xml:space="preserve"> </v>
      </c>
      <c r="G325" s="71"/>
      <c r="H325" s="41"/>
      <c r="I325" s="41"/>
      <c r="J325" s="42" t="str">
        <f t="shared" si="41"/>
        <v/>
      </c>
      <c r="K325" s="43" t="str">
        <f t="shared" si="42"/>
        <v xml:space="preserve"> </v>
      </c>
      <c r="L325" s="44"/>
      <c r="M325" s="45"/>
      <c r="N325" s="52" t="str">
        <f t="shared" si="43"/>
        <v xml:space="preserve"> </v>
      </c>
      <c r="O325" s="51" t="str">
        <f t="shared" si="44"/>
        <v xml:space="preserve"> </v>
      </c>
      <c r="P325" s="47"/>
      <c r="Q325" s="49"/>
      <c r="R325" s="50"/>
      <c r="S325" s="48"/>
    </row>
    <row r="326" spans="1:19" x14ac:dyDescent="0.25">
      <c r="A326" s="67">
        <f t="shared" si="38"/>
        <v>42681</v>
      </c>
      <c r="B326" s="88">
        <v>35</v>
      </c>
      <c r="C326" s="40">
        <v>1</v>
      </c>
      <c r="D326" s="41">
        <v>17200</v>
      </c>
      <c r="E326" s="28">
        <f t="shared" si="39"/>
        <v>17200</v>
      </c>
      <c r="F326" s="30">
        <f t="shared" si="40"/>
        <v>602</v>
      </c>
      <c r="G326" s="71">
        <v>89.6</v>
      </c>
      <c r="H326" s="41">
        <v>93.9</v>
      </c>
      <c r="I326" s="41">
        <v>4.93</v>
      </c>
      <c r="J326" s="42">
        <f t="shared" si="41"/>
        <v>872.21095334685822</v>
      </c>
      <c r="K326" s="43">
        <f t="shared" si="42"/>
        <v>30.52738336714004</v>
      </c>
      <c r="L326" s="44"/>
      <c r="M326" s="45"/>
      <c r="N326" s="52" t="str">
        <f t="shared" si="43"/>
        <v xml:space="preserve"> </v>
      </c>
      <c r="O326" s="51" t="str">
        <f t="shared" si="44"/>
        <v xml:space="preserve"> </v>
      </c>
      <c r="P326" s="47"/>
      <c r="Q326" s="49"/>
      <c r="R326" s="50"/>
      <c r="S326" s="48"/>
    </row>
    <row r="327" spans="1:19" x14ac:dyDescent="0.25">
      <c r="A327" s="67">
        <f t="shared" si="38"/>
        <v>42682</v>
      </c>
      <c r="B327" s="88"/>
      <c r="C327" s="40">
        <v>1</v>
      </c>
      <c r="D327" s="41"/>
      <c r="E327" s="28" t="str">
        <f t="shared" si="39"/>
        <v/>
      </c>
      <c r="F327" s="30" t="str">
        <f t="shared" si="40"/>
        <v xml:space="preserve"> </v>
      </c>
      <c r="G327" s="71"/>
      <c r="H327" s="41"/>
      <c r="I327" s="41"/>
      <c r="J327" s="42" t="str">
        <f t="shared" si="41"/>
        <v/>
      </c>
      <c r="K327" s="43" t="str">
        <f t="shared" si="42"/>
        <v xml:space="preserve"> </v>
      </c>
      <c r="L327" s="44"/>
      <c r="M327" s="45"/>
      <c r="N327" s="52" t="str">
        <f t="shared" si="43"/>
        <v xml:space="preserve"> </v>
      </c>
      <c r="O327" s="51" t="str">
        <f t="shared" si="44"/>
        <v xml:space="preserve"> </v>
      </c>
      <c r="P327" s="47"/>
      <c r="Q327" s="49"/>
      <c r="R327" s="50"/>
      <c r="S327" s="48"/>
    </row>
    <row r="328" spans="1:19" x14ac:dyDescent="0.25">
      <c r="A328" s="67">
        <f t="shared" si="38"/>
        <v>42683</v>
      </c>
      <c r="B328" s="88">
        <v>57</v>
      </c>
      <c r="C328" s="40">
        <v>1</v>
      </c>
      <c r="D328" s="41">
        <v>32900</v>
      </c>
      <c r="E328" s="28">
        <f t="shared" si="39"/>
        <v>32900</v>
      </c>
      <c r="F328" s="30">
        <f t="shared" si="40"/>
        <v>1875.3</v>
      </c>
      <c r="G328" s="71">
        <v>91.1</v>
      </c>
      <c r="H328" s="41">
        <v>125.6</v>
      </c>
      <c r="I328" s="41">
        <v>5.38</v>
      </c>
      <c r="J328" s="42">
        <f t="shared" si="41"/>
        <v>6412.6394052044607</v>
      </c>
      <c r="K328" s="43">
        <f t="shared" si="42"/>
        <v>365.52044609665427</v>
      </c>
      <c r="L328" s="44"/>
      <c r="M328" s="45"/>
      <c r="N328" s="52" t="str">
        <f t="shared" si="43"/>
        <v xml:space="preserve"> </v>
      </c>
      <c r="O328" s="51" t="str">
        <f t="shared" si="44"/>
        <v xml:space="preserve"> </v>
      </c>
      <c r="P328" s="47"/>
      <c r="Q328" s="49"/>
      <c r="R328" s="50"/>
      <c r="S328" s="48"/>
    </row>
    <row r="329" spans="1:19" x14ac:dyDescent="0.25">
      <c r="A329" s="67">
        <f t="shared" si="38"/>
        <v>42684</v>
      </c>
      <c r="B329" s="88"/>
      <c r="C329" s="40">
        <v>1</v>
      </c>
      <c r="D329" s="41"/>
      <c r="E329" s="28" t="str">
        <f t="shared" si="39"/>
        <v/>
      </c>
      <c r="F329" s="30" t="str">
        <f t="shared" si="40"/>
        <v xml:space="preserve"> </v>
      </c>
      <c r="G329" s="71"/>
      <c r="H329" s="41"/>
      <c r="I329" s="41"/>
      <c r="J329" s="42" t="str">
        <f t="shared" si="41"/>
        <v/>
      </c>
      <c r="K329" s="43" t="str">
        <f t="shared" si="42"/>
        <v xml:space="preserve"> </v>
      </c>
      <c r="L329" s="44"/>
      <c r="M329" s="45"/>
      <c r="N329" s="52" t="str">
        <f t="shared" si="43"/>
        <v xml:space="preserve"> </v>
      </c>
      <c r="O329" s="51" t="str">
        <f t="shared" si="44"/>
        <v xml:space="preserve"> </v>
      </c>
      <c r="P329" s="47"/>
      <c r="Q329" s="49"/>
      <c r="R329" s="50"/>
      <c r="S329" s="48"/>
    </row>
    <row r="330" spans="1:19" x14ac:dyDescent="0.25">
      <c r="A330" s="67">
        <f t="shared" si="38"/>
        <v>42685</v>
      </c>
      <c r="B330" s="88"/>
      <c r="C330" s="40">
        <v>1</v>
      </c>
      <c r="D330" s="41"/>
      <c r="E330" s="28" t="str">
        <f t="shared" si="39"/>
        <v/>
      </c>
      <c r="F330" s="30" t="str">
        <f t="shared" si="40"/>
        <v xml:space="preserve"> </v>
      </c>
      <c r="G330" s="71"/>
      <c r="H330" s="41"/>
      <c r="I330" s="41"/>
      <c r="J330" s="42" t="str">
        <f t="shared" si="41"/>
        <v/>
      </c>
      <c r="K330" s="43" t="str">
        <f t="shared" si="42"/>
        <v xml:space="preserve"> </v>
      </c>
      <c r="L330" s="44"/>
      <c r="M330" s="45"/>
      <c r="N330" s="52" t="str">
        <f t="shared" si="43"/>
        <v xml:space="preserve"> </v>
      </c>
      <c r="O330" s="51" t="str">
        <f t="shared" si="44"/>
        <v xml:space="preserve"> </v>
      </c>
      <c r="P330" s="47"/>
      <c r="Q330" s="49"/>
      <c r="R330" s="50"/>
      <c r="S330" s="48"/>
    </row>
    <row r="331" spans="1:19" x14ac:dyDescent="0.25">
      <c r="A331" s="67">
        <f t="shared" si="38"/>
        <v>42686</v>
      </c>
      <c r="B331" s="88"/>
      <c r="C331" s="40">
        <v>1</v>
      </c>
      <c r="D331" s="41"/>
      <c r="E331" s="28" t="str">
        <f t="shared" si="39"/>
        <v/>
      </c>
      <c r="F331" s="30" t="str">
        <f t="shared" si="40"/>
        <v xml:space="preserve"> </v>
      </c>
      <c r="G331" s="71"/>
      <c r="H331" s="41"/>
      <c r="I331" s="41"/>
      <c r="J331" s="42" t="str">
        <f t="shared" si="41"/>
        <v/>
      </c>
      <c r="K331" s="43" t="str">
        <f t="shared" si="42"/>
        <v xml:space="preserve"> </v>
      </c>
      <c r="L331" s="44"/>
      <c r="M331" s="45"/>
      <c r="N331" s="52" t="str">
        <f t="shared" si="43"/>
        <v xml:space="preserve"> </v>
      </c>
      <c r="O331" s="51" t="str">
        <f t="shared" si="44"/>
        <v xml:space="preserve"> </v>
      </c>
      <c r="P331" s="47"/>
      <c r="Q331" s="49"/>
      <c r="R331" s="50"/>
      <c r="S331" s="48"/>
    </row>
    <row r="332" spans="1:19" x14ac:dyDescent="0.25">
      <c r="A332" s="67">
        <f t="shared" si="38"/>
        <v>42687</v>
      </c>
      <c r="B332" s="88"/>
      <c r="C332" s="40">
        <v>1</v>
      </c>
      <c r="D332" s="41"/>
      <c r="E332" s="28" t="str">
        <f t="shared" si="39"/>
        <v/>
      </c>
      <c r="F332" s="30" t="str">
        <f t="shared" si="40"/>
        <v xml:space="preserve"> </v>
      </c>
      <c r="G332" s="71"/>
      <c r="H332" s="41"/>
      <c r="I332" s="41"/>
      <c r="J332" s="42" t="str">
        <f t="shared" si="41"/>
        <v/>
      </c>
      <c r="K332" s="43" t="str">
        <f t="shared" si="42"/>
        <v xml:space="preserve"> </v>
      </c>
      <c r="L332" s="44"/>
      <c r="M332" s="45"/>
      <c r="N332" s="52" t="str">
        <f t="shared" si="43"/>
        <v xml:space="preserve"> </v>
      </c>
      <c r="O332" s="51" t="str">
        <f t="shared" si="44"/>
        <v xml:space="preserve"> </v>
      </c>
      <c r="P332" s="47"/>
      <c r="Q332" s="49"/>
      <c r="R332" s="50"/>
      <c r="S332" s="48"/>
    </row>
    <row r="333" spans="1:19" x14ac:dyDescent="0.25">
      <c r="A333" s="67">
        <f t="shared" si="38"/>
        <v>42688</v>
      </c>
      <c r="B333" s="88">
        <v>21</v>
      </c>
      <c r="C333" s="40">
        <v>1</v>
      </c>
      <c r="D333" s="41">
        <v>22500</v>
      </c>
      <c r="E333" s="28">
        <f t="shared" si="39"/>
        <v>22500</v>
      </c>
      <c r="F333" s="30">
        <f t="shared" si="40"/>
        <v>472.5</v>
      </c>
      <c r="G333" s="71">
        <v>88.8</v>
      </c>
      <c r="H333" s="41">
        <v>108.9</v>
      </c>
      <c r="I333" s="41">
        <v>4.6500000000000004</v>
      </c>
      <c r="J333" s="42">
        <f t="shared" si="41"/>
        <v>4322.5806451612916</v>
      </c>
      <c r="K333" s="43">
        <f t="shared" si="42"/>
        <v>90.774193548387117</v>
      </c>
      <c r="L333" s="44"/>
      <c r="M333" s="45"/>
      <c r="N333" s="52" t="str">
        <f t="shared" si="43"/>
        <v xml:space="preserve"> </v>
      </c>
      <c r="O333" s="51" t="str">
        <f t="shared" si="44"/>
        <v xml:space="preserve"> </v>
      </c>
      <c r="P333" s="47"/>
      <c r="Q333" s="49"/>
      <c r="R333" s="50"/>
      <c r="S333" s="48"/>
    </row>
    <row r="334" spans="1:19" x14ac:dyDescent="0.25">
      <c r="A334" s="67">
        <f t="shared" si="38"/>
        <v>42689</v>
      </c>
      <c r="B334" s="88">
        <v>21</v>
      </c>
      <c r="C334" s="40">
        <v>1</v>
      </c>
      <c r="D334" s="41">
        <v>20200</v>
      </c>
      <c r="E334" s="28">
        <f t="shared" si="39"/>
        <v>20200</v>
      </c>
      <c r="F334" s="30">
        <f t="shared" si="40"/>
        <v>424.2</v>
      </c>
      <c r="G334" s="71">
        <v>87.6</v>
      </c>
      <c r="H334" s="41">
        <v>94.3</v>
      </c>
      <c r="I334" s="41">
        <v>2.1800000000000002</v>
      </c>
      <c r="J334" s="42">
        <f t="shared" si="41"/>
        <v>3073.3944954128451</v>
      </c>
      <c r="K334" s="43">
        <f t="shared" si="42"/>
        <v>64.541284403669749</v>
      </c>
      <c r="L334" s="44"/>
      <c r="M334" s="45"/>
      <c r="N334" s="52" t="str">
        <f t="shared" si="43"/>
        <v xml:space="preserve"> </v>
      </c>
      <c r="O334" s="51" t="str">
        <f t="shared" si="44"/>
        <v xml:space="preserve"> </v>
      </c>
      <c r="P334" s="47"/>
      <c r="Q334" s="49"/>
      <c r="R334" s="50"/>
      <c r="S334" s="48"/>
    </row>
    <row r="335" spans="1:19" x14ac:dyDescent="0.25">
      <c r="A335" s="67">
        <f t="shared" si="38"/>
        <v>42690</v>
      </c>
      <c r="B335" s="88"/>
      <c r="C335" s="40">
        <v>1</v>
      </c>
      <c r="D335" s="41"/>
      <c r="E335" s="28" t="str">
        <f t="shared" si="39"/>
        <v/>
      </c>
      <c r="F335" s="30" t="str">
        <f t="shared" si="40"/>
        <v xml:space="preserve"> </v>
      </c>
      <c r="G335" s="71"/>
      <c r="H335" s="41"/>
      <c r="I335" s="41"/>
      <c r="J335" s="42" t="str">
        <f t="shared" si="41"/>
        <v/>
      </c>
      <c r="K335" s="43" t="str">
        <f t="shared" si="42"/>
        <v xml:space="preserve"> </v>
      </c>
      <c r="L335" s="44"/>
      <c r="M335" s="45"/>
      <c r="N335" s="52" t="str">
        <f t="shared" si="43"/>
        <v xml:space="preserve"> </v>
      </c>
      <c r="O335" s="51" t="str">
        <f t="shared" si="44"/>
        <v xml:space="preserve"> </v>
      </c>
      <c r="P335" s="47"/>
      <c r="Q335" s="49"/>
      <c r="R335" s="50"/>
      <c r="S335" s="48"/>
    </row>
    <row r="336" spans="1:19" x14ac:dyDescent="0.25">
      <c r="A336" s="67">
        <f t="shared" si="38"/>
        <v>42691</v>
      </c>
      <c r="B336" s="88"/>
      <c r="C336" s="40">
        <v>1</v>
      </c>
      <c r="D336" s="41"/>
      <c r="E336" s="28" t="str">
        <f t="shared" si="39"/>
        <v/>
      </c>
      <c r="F336" s="30" t="str">
        <f t="shared" si="40"/>
        <v xml:space="preserve"> </v>
      </c>
      <c r="G336" s="71"/>
      <c r="H336" s="41"/>
      <c r="I336" s="41"/>
      <c r="J336" s="42" t="str">
        <f t="shared" si="41"/>
        <v/>
      </c>
      <c r="K336" s="43" t="str">
        <f t="shared" si="42"/>
        <v xml:space="preserve"> </v>
      </c>
      <c r="L336" s="44"/>
      <c r="M336" s="45"/>
      <c r="N336" s="52" t="str">
        <f t="shared" si="43"/>
        <v xml:space="preserve"> </v>
      </c>
      <c r="O336" s="51" t="str">
        <f t="shared" si="44"/>
        <v xml:space="preserve"> </v>
      </c>
      <c r="P336" s="47"/>
      <c r="Q336" s="49"/>
      <c r="R336" s="50"/>
      <c r="S336" s="48"/>
    </row>
    <row r="337" spans="1:19" x14ac:dyDescent="0.25">
      <c r="A337" s="67">
        <f t="shared" si="38"/>
        <v>42692</v>
      </c>
      <c r="B337" s="88"/>
      <c r="C337" s="40">
        <v>1</v>
      </c>
      <c r="D337" s="41"/>
      <c r="E337" s="28" t="str">
        <f t="shared" si="39"/>
        <v/>
      </c>
      <c r="F337" s="30" t="str">
        <f t="shared" si="40"/>
        <v xml:space="preserve"> </v>
      </c>
      <c r="G337" s="71"/>
      <c r="H337" s="41"/>
      <c r="I337" s="41"/>
      <c r="J337" s="42" t="str">
        <f t="shared" si="41"/>
        <v/>
      </c>
      <c r="K337" s="43" t="str">
        <f t="shared" si="42"/>
        <v xml:space="preserve"> </v>
      </c>
      <c r="L337" s="44"/>
      <c r="M337" s="45"/>
      <c r="N337" s="52" t="str">
        <f t="shared" si="43"/>
        <v xml:space="preserve"> </v>
      </c>
      <c r="O337" s="51" t="str">
        <f t="shared" si="44"/>
        <v xml:space="preserve"> </v>
      </c>
      <c r="P337" s="47"/>
      <c r="Q337" s="49"/>
      <c r="R337" s="50"/>
      <c r="S337" s="48"/>
    </row>
    <row r="338" spans="1:19" x14ac:dyDescent="0.25">
      <c r="A338" s="67">
        <f t="shared" si="38"/>
        <v>42693</v>
      </c>
      <c r="B338" s="88"/>
      <c r="C338" s="40">
        <v>1</v>
      </c>
      <c r="D338" s="41"/>
      <c r="E338" s="28" t="str">
        <f t="shared" si="39"/>
        <v/>
      </c>
      <c r="F338" s="30" t="str">
        <f t="shared" si="40"/>
        <v xml:space="preserve"> </v>
      </c>
      <c r="G338" s="71"/>
      <c r="H338" s="41"/>
      <c r="I338" s="41"/>
      <c r="J338" s="42" t="str">
        <f t="shared" si="41"/>
        <v/>
      </c>
      <c r="K338" s="43" t="str">
        <f t="shared" si="42"/>
        <v xml:space="preserve"> </v>
      </c>
      <c r="L338" s="44"/>
      <c r="M338" s="45"/>
      <c r="N338" s="52" t="str">
        <f t="shared" si="43"/>
        <v xml:space="preserve"> </v>
      </c>
      <c r="O338" s="51" t="str">
        <f t="shared" si="44"/>
        <v xml:space="preserve"> </v>
      </c>
      <c r="P338" s="47"/>
      <c r="Q338" s="49"/>
      <c r="R338" s="50"/>
      <c r="S338" s="48"/>
    </row>
    <row r="339" spans="1:19" x14ac:dyDescent="0.25">
      <c r="A339" s="67">
        <f t="shared" si="38"/>
        <v>42694</v>
      </c>
      <c r="B339" s="88"/>
      <c r="C339" s="40">
        <v>1</v>
      </c>
      <c r="D339" s="41"/>
      <c r="E339" s="28" t="str">
        <f t="shared" si="39"/>
        <v/>
      </c>
      <c r="F339" s="30" t="str">
        <f t="shared" si="40"/>
        <v xml:space="preserve"> </v>
      </c>
      <c r="G339" s="71"/>
      <c r="H339" s="41"/>
      <c r="I339" s="41"/>
      <c r="J339" s="42" t="str">
        <f t="shared" si="41"/>
        <v/>
      </c>
      <c r="K339" s="43" t="str">
        <f t="shared" si="42"/>
        <v xml:space="preserve"> </v>
      </c>
      <c r="L339" s="44"/>
      <c r="M339" s="45"/>
      <c r="N339" s="52" t="str">
        <f t="shared" si="43"/>
        <v xml:space="preserve"> </v>
      </c>
      <c r="O339" s="51" t="str">
        <f t="shared" si="44"/>
        <v xml:space="preserve"> </v>
      </c>
      <c r="P339" s="47"/>
      <c r="Q339" s="49"/>
      <c r="R339" s="50"/>
      <c r="S339" s="48"/>
    </row>
    <row r="340" spans="1:19" x14ac:dyDescent="0.25">
      <c r="A340" s="67">
        <f t="shared" si="38"/>
        <v>42695</v>
      </c>
      <c r="B340" s="88"/>
      <c r="C340" s="40">
        <v>1</v>
      </c>
      <c r="D340" s="41"/>
      <c r="E340" s="28" t="str">
        <f t="shared" si="39"/>
        <v/>
      </c>
      <c r="F340" s="30" t="str">
        <f t="shared" si="40"/>
        <v xml:space="preserve"> </v>
      </c>
      <c r="G340" s="71"/>
      <c r="H340" s="41"/>
      <c r="I340" s="41"/>
      <c r="J340" s="42" t="str">
        <f t="shared" si="41"/>
        <v/>
      </c>
      <c r="K340" s="43" t="str">
        <f t="shared" si="42"/>
        <v xml:space="preserve"> </v>
      </c>
      <c r="L340" s="44"/>
      <c r="M340" s="45"/>
      <c r="N340" s="52" t="str">
        <f t="shared" si="43"/>
        <v xml:space="preserve"> </v>
      </c>
      <c r="O340" s="51" t="str">
        <f t="shared" si="44"/>
        <v xml:space="preserve"> </v>
      </c>
      <c r="P340" s="47"/>
      <c r="Q340" s="49"/>
      <c r="R340" s="50"/>
      <c r="S340" s="48"/>
    </row>
    <row r="341" spans="1:19" x14ac:dyDescent="0.25">
      <c r="A341" s="67">
        <f t="shared" si="38"/>
        <v>42696</v>
      </c>
      <c r="B341" s="88"/>
      <c r="C341" s="40">
        <v>1</v>
      </c>
      <c r="D341" s="41"/>
      <c r="E341" s="28" t="str">
        <f t="shared" si="39"/>
        <v/>
      </c>
      <c r="F341" s="30" t="str">
        <f t="shared" si="40"/>
        <v xml:space="preserve"> </v>
      </c>
      <c r="G341" s="71"/>
      <c r="H341" s="41"/>
      <c r="I341" s="41"/>
      <c r="J341" s="42" t="str">
        <f t="shared" si="41"/>
        <v/>
      </c>
      <c r="K341" s="43" t="str">
        <f t="shared" si="42"/>
        <v xml:space="preserve"> </v>
      </c>
      <c r="L341" s="44"/>
      <c r="M341" s="45"/>
      <c r="N341" s="52" t="str">
        <f t="shared" si="43"/>
        <v xml:space="preserve"> </v>
      </c>
      <c r="O341" s="51" t="str">
        <f t="shared" si="44"/>
        <v xml:space="preserve"> </v>
      </c>
      <c r="P341" s="47"/>
      <c r="Q341" s="49"/>
      <c r="R341" s="50"/>
      <c r="S341" s="48"/>
    </row>
    <row r="342" spans="1:19" x14ac:dyDescent="0.25">
      <c r="A342" s="67">
        <f t="shared" si="38"/>
        <v>42697</v>
      </c>
      <c r="B342" s="88"/>
      <c r="C342" s="40">
        <v>1</v>
      </c>
      <c r="D342" s="41"/>
      <c r="E342" s="28" t="str">
        <f t="shared" si="39"/>
        <v/>
      </c>
      <c r="F342" s="30" t="str">
        <f t="shared" si="40"/>
        <v xml:space="preserve"> </v>
      </c>
      <c r="G342" s="71"/>
      <c r="H342" s="41"/>
      <c r="I342" s="41"/>
      <c r="J342" s="42" t="str">
        <f t="shared" si="41"/>
        <v/>
      </c>
      <c r="K342" s="43" t="str">
        <f t="shared" si="42"/>
        <v xml:space="preserve"> </v>
      </c>
      <c r="L342" s="44"/>
      <c r="M342" s="45"/>
      <c r="N342" s="52" t="str">
        <f t="shared" si="43"/>
        <v xml:space="preserve"> </v>
      </c>
      <c r="O342" s="51" t="str">
        <f t="shared" si="44"/>
        <v xml:space="preserve"> </v>
      </c>
      <c r="P342" s="47"/>
      <c r="Q342" s="49"/>
      <c r="R342" s="50"/>
      <c r="S342" s="48"/>
    </row>
    <row r="343" spans="1:19" x14ac:dyDescent="0.25">
      <c r="A343" s="67">
        <f t="shared" si="38"/>
        <v>42698</v>
      </c>
      <c r="B343" s="88"/>
      <c r="C343" s="40">
        <v>1</v>
      </c>
      <c r="D343" s="41"/>
      <c r="E343" s="28" t="str">
        <f t="shared" si="39"/>
        <v/>
      </c>
      <c r="F343" s="30" t="str">
        <f t="shared" si="40"/>
        <v xml:space="preserve"> </v>
      </c>
      <c r="G343" s="71"/>
      <c r="H343" s="41"/>
      <c r="I343" s="41"/>
      <c r="J343" s="42" t="str">
        <f t="shared" si="41"/>
        <v/>
      </c>
      <c r="K343" s="43" t="str">
        <f t="shared" si="42"/>
        <v xml:space="preserve"> </v>
      </c>
      <c r="L343" s="44"/>
      <c r="M343" s="45"/>
      <c r="N343" s="52" t="str">
        <f t="shared" si="43"/>
        <v xml:space="preserve"> </v>
      </c>
      <c r="O343" s="51" t="str">
        <f t="shared" si="44"/>
        <v xml:space="preserve"> </v>
      </c>
      <c r="P343" s="47"/>
      <c r="Q343" s="49"/>
      <c r="R343" s="50"/>
      <c r="S343" s="48"/>
    </row>
    <row r="344" spans="1:19" x14ac:dyDescent="0.25">
      <c r="A344" s="67">
        <f t="shared" si="38"/>
        <v>42699</v>
      </c>
      <c r="B344" s="88"/>
      <c r="C344" s="40">
        <v>1</v>
      </c>
      <c r="D344" s="41"/>
      <c r="E344" s="28" t="str">
        <f t="shared" si="39"/>
        <v/>
      </c>
      <c r="F344" s="30" t="str">
        <f t="shared" si="40"/>
        <v xml:space="preserve"> </v>
      </c>
      <c r="G344" s="71"/>
      <c r="H344" s="41"/>
      <c r="I344" s="41"/>
      <c r="J344" s="42" t="str">
        <f t="shared" si="41"/>
        <v/>
      </c>
      <c r="K344" s="43" t="str">
        <f t="shared" si="42"/>
        <v xml:space="preserve"> </v>
      </c>
      <c r="L344" s="44"/>
      <c r="M344" s="45"/>
      <c r="N344" s="52" t="str">
        <f t="shared" si="43"/>
        <v xml:space="preserve"> </v>
      </c>
      <c r="O344" s="51" t="str">
        <f t="shared" si="44"/>
        <v xml:space="preserve"> </v>
      </c>
      <c r="P344" s="47"/>
      <c r="Q344" s="49"/>
      <c r="R344" s="50"/>
      <c r="S344" s="48"/>
    </row>
    <row r="345" spans="1:19" x14ac:dyDescent="0.25">
      <c r="A345" s="67">
        <f t="shared" si="38"/>
        <v>42700</v>
      </c>
      <c r="B345" s="88"/>
      <c r="C345" s="40">
        <v>1</v>
      </c>
      <c r="D345" s="41"/>
      <c r="E345" s="28" t="str">
        <f t="shared" si="39"/>
        <v/>
      </c>
      <c r="F345" s="30" t="str">
        <f t="shared" si="40"/>
        <v xml:space="preserve"> </v>
      </c>
      <c r="G345" s="71"/>
      <c r="H345" s="41"/>
      <c r="I345" s="41"/>
      <c r="J345" s="42" t="str">
        <f t="shared" si="41"/>
        <v/>
      </c>
      <c r="K345" s="43" t="str">
        <f t="shared" si="42"/>
        <v xml:space="preserve"> </v>
      </c>
      <c r="L345" s="44"/>
      <c r="M345" s="45"/>
      <c r="N345" s="52" t="str">
        <f t="shared" si="43"/>
        <v xml:space="preserve"> </v>
      </c>
      <c r="O345" s="51" t="str">
        <f t="shared" si="44"/>
        <v xml:space="preserve"> </v>
      </c>
      <c r="P345" s="47"/>
      <c r="Q345" s="49"/>
      <c r="R345" s="50"/>
      <c r="S345" s="48"/>
    </row>
    <row r="346" spans="1:19" x14ac:dyDescent="0.25">
      <c r="A346" s="67">
        <f t="shared" si="38"/>
        <v>42701</v>
      </c>
      <c r="B346" s="88"/>
      <c r="C346" s="40">
        <v>1</v>
      </c>
      <c r="D346" s="41"/>
      <c r="E346" s="28" t="str">
        <f t="shared" si="39"/>
        <v/>
      </c>
      <c r="F346" s="30" t="str">
        <f t="shared" si="40"/>
        <v xml:space="preserve"> </v>
      </c>
      <c r="G346" s="71"/>
      <c r="H346" s="41"/>
      <c r="I346" s="41"/>
      <c r="J346" s="42" t="str">
        <f t="shared" si="41"/>
        <v/>
      </c>
      <c r="K346" s="43" t="str">
        <f t="shared" si="42"/>
        <v xml:space="preserve"> </v>
      </c>
      <c r="L346" s="44"/>
      <c r="M346" s="45"/>
      <c r="N346" s="52" t="str">
        <f t="shared" si="43"/>
        <v xml:space="preserve"> </v>
      </c>
      <c r="O346" s="51" t="str">
        <f t="shared" si="44"/>
        <v xml:space="preserve"> </v>
      </c>
      <c r="P346" s="47"/>
      <c r="Q346" s="49"/>
      <c r="R346" s="50"/>
      <c r="S346" s="48"/>
    </row>
    <row r="347" spans="1:19" x14ac:dyDescent="0.25">
      <c r="A347" s="67">
        <f t="shared" si="38"/>
        <v>42702</v>
      </c>
      <c r="B347" s="88"/>
      <c r="C347" s="40">
        <v>1</v>
      </c>
      <c r="D347" s="41"/>
      <c r="E347" s="28" t="str">
        <f t="shared" si="39"/>
        <v/>
      </c>
      <c r="F347" s="30" t="str">
        <f t="shared" si="40"/>
        <v xml:space="preserve"> </v>
      </c>
      <c r="G347" s="71"/>
      <c r="H347" s="41"/>
      <c r="I347" s="41"/>
      <c r="J347" s="42" t="str">
        <f t="shared" si="41"/>
        <v/>
      </c>
      <c r="K347" s="43" t="str">
        <f t="shared" si="42"/>
        <v xml:space="preserve"> </v>
      </c>
      <c r="L347" s="44"/>
      <c r="M347" s="45"/>
      <c r="N347" s="52" t="str">
        <f t="shared" si="43"/>
        <v xml:space="preserve"> </v>
      </c>
      <c r="O347" s="51" t="str">
        <f t="shared" si="44"/>
        <v xml:space="preserve"> </v>
      </c>
      <c r="P347" s="47"/>
      <c r="Q347" s="49"/>
      <c r="R347" s="50"/>
      <c r="S347" s="48"/>
    </row>
    <row r="348" spans="1:19" x14ac:dyDescent="0.25">
      <c r="A348" s="67">
        <f t="shared" si="38"/>
        <v>42703</v>
      </c>
      <c r="B348" s="88"/>
      <c r="C348" s="40">
        <v>1</v>
      </c>
      <c r="D348" s="41"/>
      <c r="E348" s="28" t="str">
        <f t="shared" si="39"/>
        <v/>
      </c>
      <c r="F348" s="30" t="str">
        <f t="shared" si="40"/>
        <v xml:space="preserve"> </v>
      </c>
      <c r="G348" s="71"/>
      <c r="H348" s="41"/>
      <c r="I348" s="41"/>
      <c r="J348" s="42" t="str">
        <f t="shared" si="41"/>
        <v/>
      </c>
      <c r="K348" s="43" t="str">
        <f t="shared" si="42"/>
        <v xml:space="preserve"> </v>
      </c>
      <c r="L348" s="44"/>
      <c r="M348" s="45"/>
      <c r="N348" s="52" t="str">
        <f t="shared" si="43"/>
        <v xml:space="preserve"> </v>
      </c>
      <c r="O348" s="51" t="str">
        <f t="shared" si="44"/>
        <v xml:space="preserve"> </v>
      </c>
      <c r="P348" s="47"/>
      <c r="Q348" s="49"/>
      <c r="R348" s="50"/>
      <c r="S348" s="48"/>
    </row>
    <row r="349" spans="1:19" x14ac:dyDescent="0.25">
      <c r="A349" s="67">
        <f t="shared" si="38"/>
        <v>42704</v>
      </c>
      <c r="B349" s="88"/>
      <c r="C349" s="40">
        <v>1</v>
      </c>
      <c r="D349" s="41"/>
      <c r="E349" s="28" t="str">
        <f t="shared" si="39"/>
        <v/>
      </c>
      <c r="F349" s="30" t="str">
        <f t="shared" si="40"/>
        <v xml:space="preserve"> </v>
      </c>
      <c r="G349" s="71"/>
      <c r="H349" s="41"/>
      <c r="I349" s="41"/>
      <c r="J349" s="42" t="str">
        <f t="shared" si="41"/>
        <v/>
      </c>
      <c r="K349" s="43" t="str">
        <f t="shared" si="42"/>
        <v xml:space="preserve"> </v>
      </c>
      <c r="L349" s="44"/>
      <c r="M349" s="45"/>
      <c r="N349" s="52" t="str">
        <f t="shared" si="43"/>
        <v xml:space="preserve"> </v>
      </c>
      <c r="O349" s="51" t="str">
        <f t="shared" si="44"/>
        <v xml:space="preserve"> </v>
      </c>
      <c r="P349" s="47"/>
      <c r="Q349" s="49"/>
      <c r="R349" s="50"/>
      <c r="S349" s="48"/>
    </row>
    <row r="350" spans="1:19" x14ac:dyDescent="0.25">
      <c r="A350" s="67">
        <f t="shared" si="38"/>
        <v>42705</v>
      </c>
      <c r="B350" s="88"/>
      <c r="C350" s="40">
        <v>1</v>
      </c>
      <c r="D350" s="41"/>
      <c r="E350" s="28" t="str">
        <f t="shared" si="39"/>
        <v/>
      </c>
      <c r="F350" s="30" t="str">
        <f t="shared" si="40"/>
        <v xml:space="preserve"> </v>
      </c>
      <c r="G350" s="71"/>
      <c r="H350" s="41"/>
      <c r="I350" s="41"/>
      <c r="J350" s="42" t="str">
        <f t="shared" si="41"/>
        <v/>
      </c>
      <c r="K350" s="43" t="str">
        <f t="shared" si="42"/>
        <v xml:space="preserve"> </v>
      </c>
      <c r="L350" s="44"/>
      <c r="M350" s="45"/>
      <c r="N350" s="52" t="str">
        <f t="shared" si="43"/>
        <v xml:space="preserve"> </v>
      </c>
      <c r="O350" s="51" t="str">
        <f t="shared" si="44"/>
        <v xml:space="preserve"> </v>
      </c>
      <c r="P350" s="47"/>
      <c r="Q350" s="49"/>
      <c r="R350" s="50"/>
      <c r="S350" s="48"/>
    </row>
    <row r="351" spans="1:19" x14ac:dyDescent="0.25">
      <c r="A351" s="67">
        <f t="shared" si="38"/>
        <v>42706</v>
      </c>
      <c r="B351" s="88"/>
      <c r="C351" s="40">
        <v>1</v>
      </c>
      <c r="D351" s="41"/>
      <c r="E351" s="28" t="str">
        <f t="shared" si="39"/>
        <v/>
      </c>
      <c r="F351" s="30" t="str">
        <f t="shared" si="40"/>
        <v xml:space="preserve"> </v>
      </c>
      <c r="G351" s="71"/>
      <c r="H351" s="41"/>
      <c r="I351" s="41"/>
      <c r="J351" s="42" t="str">
        <f t="shared" si="41"/>
        <v/>
      </c>
      <c r="K351" s="43" t="str">
        <f t="shared" si="42"/>
        <v xml:space="preserve"> </v>
      </c>
      <c r="L351" s="44"/>
      <c r="M351" s="45"/>
      <c r="N351" s="52" t="str">
        <f t="shared" si="43"/>
        <v xml:space="preserve"> </v>
      </c>
      <c r="O351" s="51" t="str">
        <f t="shared" si="44"/>
        <v xml:space="preserve"> </v>
      </c>
      <c r="P351" s="47"/>
      <c r="Q351" s="49"/>
      <c r="R351" s="50"/>
      <c r="S351" s="48"/>
    </row>
    <row r="352" spans="1:19" x14ac:dyDescent="0.25">
      <c r="A352" s="67">
        <f t="shared" si="38"/>
        <v>42707</v>
      </c>
      <c r="B352" s="88"/>
      <c r="C352" s="40">
        <v>1</v>
      </c>
      <c r="D352" s="41"/>
      <c r="E352" s="28" t="str">
        <f t="shared" si="39"/>
        <v/>
      </c>
      <c r="F352" s="30" t="str">
        <f t="shared" si="40"/>
        <v xml:space="preserve"> </v>
      </c>
      <c r="G352" s="71"/>
      <c r="H352" s="41"/>
      <c r="I352" s="41"/>
      <c r="J352" s="42" t="str">
        <f t="shared" si="41"/>
        <v/>
      </c>
      <c r="K352" s="43" t="str">
        <f t="shared" si="42"/>
        <v xml:space="preserve"> </v>
      </c>
      <c r="L352" s="44"/>
      <c r="M352" s="45"/>
      <c r="N352" s="52" t="str">
        <f t="shared" si="43"/>
        <v xml:space="preserve"> </v>
      </c>
      <c r="O352" s="51" t="str">
        <f t="shared" si="44"/>
        <v xml:space="preserve"> </v>
      </c>
      <c r="P352" s="47"/>
      <c r="Q352" s="49"/>
      <c r="R352" s="50"/>
      <c r="S352" s="48"/>
    </row>
    <row r="353" spans="1:19" x14ac:dyDescent="0.25">
      <c r="A353" s="67">
        <f t="shared" si="38"/>
        <v>42708</v>
      </c>
      <c r="B353" s="88"/>
      <c r="C353" s="40">
        <v>1</v>
      </c>
      <c r="D353" s="41"/>
      <c r="E353" s="28" t="str">
        <f t="shared" si="39"/>
        <v/>
      </c>
      <c r="F353" s="30" t="str">
        <f t="shared" si="40"/>
        <v xml:space="preserve"> </v>
      </c>
      <c r="G353" s="71"/>
      <c r="H353" s="41"/>
      <c r="I353" s="41"/>
      <c r="J353" s="42" t="str">
        <f t="shared" si="41"/>
        <v/>
      </c>
      <c r="K353" s="43" t="str">
        <f t="shared" si="42"/>
        <v xml:space="preserve"> </v>
      </c>
      <c r="L353" s="44"/>
      <c r="M353" s="45"/>
      <c r="N353" s="52" t="str">
        <f t="shared" si="43"/>
        <v xml:space="preserve"> </v>
      </c>
      <c r="O353" s="51" t="str">
        <f t="shared" si="44"/>
        <v xml:space="preserve"> </v>
      </c>
      <c r="P353" s="47"/>
      <c r="Q353" s="49"/>
      <c r="R353" s="50"/>
      <c r="S353" s="48"/>
    </row>
    <row r="354" spans="1:19" x14ac:dyDescent="0.25">
      <c r="A354" s="67">
        <f t="shared" si="38"/>
        <v>42709</v>
      </c>
      <c r="B354" s="88"/>
      <c r="C354" s="40">
        <v>1</v>
      </c>
      <c r="D354" s="41"/>
      <c r="E354" s="28" t="str">
        <f t="shared" si="39"/>
        <v/>
      </c>
      <c r="F354" s="30" t="str">
        <f t="shared" si="40"/>
        <v xml:space="preserve"> </v>
      </c>
      <c r="G354" s="71"/>
      <c r="H354" s="41"/>
      <c r="I354" s="41"/>
      <c r="J354" s="42" t="str">
        <f t="shared" si="41"/>
        <v/>
      </c>
      <c r="K354" s="43" t="str">
        <f t="shared" si="42"/>
        <v xml:space="preserve"> </v>
      </c>
      <c r="L354" s="44"/>
      <c r="M354" s="45"/>
      <c r="N354" s="52" t="str">
        <f t="shared" si="43"/>
        <v xml:space="preserve"> </v>
      </c>
      <c r="O354" s="51" t="str">
        <f t="shared" si="44"/>
        <v xml:space="preserve"> </v>
      </c>
      <c r="P354" s="47"/>
      <c r="Q354" s="49"/>
      <c r="R354" s="50"/>
      <c r="S354" s="48"/>
    </row>
    <row r="355" spans="1:19" x14ac:dyDescent="0.25">
      <c r="A355" s="67">
        <f t="shared" si="38"/>
        <v>42710</v>
      </c>
      <c r="B355" s="88"/>
      <c r="C355" s="40">
        <v>1</v>
      </c>
      <c r="D355" s="41"/>
      <c r="E355" s="28" t="str">
        <f t="shared" si="39"/>
        <v/>
      </c>
      <c r="F355" s="30" t="str">
        <f t="shared" si="40"/>
        <v xml:space="preserve"> </v>
      </c>
      <c r="G355" s="71"/>
      <c r="H355" s="41"/>
      <c r="I355" s="41"/>
      <c r="J355" s="42" t="str">
        <f t="shared" si="41"/>
        <v/>
      </c>
      <c r="K355" s="43" t="str">
        <f t="shared" si="42"/>
        <v xml:space="preserve"> </v>
      </c>
      <c r="L355" s="44"/>
      <c r="M355" s="45"/>
      <c r="N355" s="52" t="str">
        <f t="shared" si="43"/>
        <v xml:space="preserve"> </v>
      </c>
      <c r="O355" s="51" t="str">
        <f t="shared" si="44"/>
        <v xml:space="preserve"> </v>
      </c>
      <c r="P355" s="47"/>
      <c r="Q355" s="49"/>
      <c r="R355" s="50"/>
      <c r="S355" s="48"/>
    </row>
    <row r="356" spans="1:19" x14ac:dyDescent="0.25">
      <c r="A356" s="67">
        <f t="shared" si="38"/>
        <v>42711</v>
      </c>
      <c r="B356" s="88"/>
      <c r="C356" s="40">
        <v>1</v>
      </c>
      <c r="D356" s="41"/>
      <c r="E356" s="28" t="str">
        <f t="shared" si="39"/>
        <v/>
      </c>
      <c r="F356" s="30" t="str">
        <f t="shared" si="40"/>
        <v xml:space="preserve"> </v>
      </c>
      <c r="G356" s="71"/>
      <c r="H356" s="41"/>
      <c r="I356" s="41"/>
      <c r="J356" s="42" t="str">
        <f t="shared" si="41"/>
        <v/>
      </c>
      <c r="K356" s="43" t="str">
        <f t="shared" si="42"/>
        <v xml:space="preserve"> </v>
      </c>
      <c r="L356" s="44"/>
      <c r="M356" s="45"/>
      <c r="N356" s="52" t="str">
        <f t="shared" si="43"/>
        <v xml:space="preserve"> </v>
      </c>
      <c r="O356" s="51" t="str">
        <f t="shared" si="44"/>
        <v xml:space="preserve"> </v>
      </c>
      <c r="P356" s="47"/>
      <c r="Q356" s="49"/>
      <c r="R356" s="50"/>
      <c r="S356" s="48"/>
    </row>
    <row r="357" spans="1:19" x14ac:dyDescent="0.25">
      <c r="A357" s="67">
        <f t="shared" si="38"/>
        <v>42712</v>
      </c>
      <c r="B357" s="88"/>
      <c r="C357" s="40">
        <v>1</v>
      </c>
      <c r="D357" s="41"/>
      <c r="E357" s="28" t="str">
        <f t="shared" si="39"/>
        <v/>
      </c>
      <c r="F357" s="30" t="str">
        <f t="shared" si="40"/>
        <v xml:space="preserve"> </v>
      </c>
      <c r="G357" s="71"/>
      <c r="H357" s="41"/>
      <c r="I357" s="41"/>
      <c r="J357" s="42" t="str">
        <f t="shared" si="41"/>
        <v/>
      </c>
      <c r="K357" s="43" t="str">
        <f t="shared" si="42"/>
        <v xml:space="preserve"> </v>
      </c>
      <c r="L357" s="44"/>
      <c r="M357" s="45"/>
      <c r="N357" s="52" t="str">
        <f t="shared" si="43"/>
        <v xml:space="preserve"> </v>
      </c>
      <c r="O357" s="51" t="str">
        <f t="shared" si="44"/>
        <v xml:space="preserve"> </v>
      </c>
      <c r="P357" s="47"/>
      <c r="Q357" s="49"/>
      <c r="R357" s="50"/>
      <c r="S357" s="48"/>
    </row>
    <row r="358" spans="1:19" x14ac:dyDescent="0.25">
      <c r="A358" s="67">
        <f t="shared" si="38"/>
        <v>42713</v>
      </c>
      <c r="B358" s="88"/>
      <c r="C358" s="40">
        <v>1</v>
      </c>
      <c r="D358" s="41"/>
      <c r="E358" s="28" t="str">
        <f t="shared" si="39"/>
        <v/>
      </c>
      <c r="F358" s="30" t="str">
        <f t="shared" si="40"/>
        <v xml:space="preserve"> </v>
      </c>
      <c r="G358" s="71"/>
      <c r="H358" s="41"/>
      <c r="I358" s="41"/>
      <c r="J358" s="42" t="str">
        <f t="shared" si="41"/>
        <v/>
      </c>
      <c r="K358" s="43" t="str">
        <f t="shared" si="42"/>
        <v xml:space="preserve"> </v>
      </c>
      <c r="L358" s="44"/>
      <c r="M358" s="45"/>
      <c r="N358" s="52" t="str">
        <f t="shared" si="43"/>
        <v xml:space="preserve"> </v>
      </c>
      <c r="O358" s="51" t="str">
        <f t="shared" si="44"/>
        <v xml:space="preserve"> </v>
      </c>
      <c r="P358" s="47"/>
      <c r="Q358" s="49"/>
      <c r="R358" s="50"/>
      <c r="S358" s="48"/>
    </row>
    <row r="359" spans="1:19" x14ac:dyDescent="0.25">
      <c r="A359" s="67">
        <f t="shared" si="38"/>
        <v>42714</v>
      </c>
      <c r="B359" s="88"/>
      <c r="C359" s="40">
        <v>1</v>
      </c>
      <c r="D359" s="41"/>
      <c r="E359" s="28" t="str">
        <f t="shared" si="39"/>
        <v/>
      </c>
      <c r="F359" s="30" t="str">
        <f t="shared" si="40"/>
        <v xml:space="preserve"> </v>
      </c>
      <c r="G359" s="71"/>
      <c r="H359" s="41"/>
      <c r="I359" s="41"/>
      <c r="J359" s="42" t="str">
        <f t="shared" si="41"/>
        <v/>
      </c>
      <c r="K359" s="43" t="str">
        <f t="shared" si="42"/>
        <v xml:space="preserve"> </v>
      </c>
      <c r="L359" s="44"/>
      <c r="M359" s="45"/>
      <c r="N359" s="52" t="str">
        <f t="shared" si="43"/>
        <v xml:space="preserve"> </v>
      </c>
      <c r="O359" s="51" t="str">
        <f t="shared" si="44"/>
        <v xml:space="preserve"> </v>
      </c>
      <c r="P359" s="47"/>
      <c r="Q359" s="49"/>
      <c r="R359" s="50"/>
      <c r="S359" s="48"/>
    </row>
    <row r="360" spans="1:19" x14ac:dyDescent="0.25">
      <c r="A360" s="67">
        <f t="shared" si="38"/>
        <v>42715</v>
      </c>
      <c r="B360" s="88"/>
      <c r="C360" s="40">
        <v>1</v>
      </c>
      <c r="D360" s="41"/>
      <c r="E360" s="28" t="str">
        <f t="shared" si="39"/>
        <v/>
      </c>
      <c r="F360" s="30" t="str">
        <f t="shared" si="40"/>
        <v xml:space="preserve"> </v>
      </c>
      <c r="G360" s="71"/>
      <c r="H360" s="41"/>
      <c r="I360" s="41"/>
      <c r="J360" s="42" t="str">
        <f t="shared" si="41"/>
        <v/>
      </c>
      <c r="K360" s="43" t="str">
        <f t="shared" si="42"/>
        <v xml:space="preserve"> </v>
      </c>
      <c r="L360" s="44"/>
      <c r="M360" s="45"/>
      <c r="N360" s="52" t="str">
        <f t="shared" si="43"/>
        <v xml:space="preserve"> </v>
      </c>
      <c r="O360" s="51" t="str">
        <f t="shared" si="44"/>
        <v xml:space="preserve"> </v>
      </c>
      <c r="P360" s="47"/>
      <c r="Q360" s="49"/>
      <c r="R360" s="50"/>
      <c r="S360" s="48"/>
    </row>
    <row r="361" spans="1:19" x14ac:dyDescent="0.25">
      <c r="A361" s="67">
        <f t="shared" si="38"/>
        <v>42716</v>
      </c>
      <c r="B361" s="88"/>
      <c r="C361" s="40">
        <v>1</v>
      </c>
      <c r="D361" s="41"/>
      <c r="E361" s="28" t="str">
        <f t="shared" si="39"/>
        <v/>
      </c>
      <c r="F361" s="30" t="str">
        <f t="shared" si="40"/>
        <v xml:space="preserve"> </v>
      </c>
      <c r="G361" s="71"/>
      <c r="H361" s="41"/>
      <c r="I361" s="41"/>
      <c r="J361" s="42" t="str">
        <f t="shared" si="41"/>
        <v/>
      </c>
      <c r="K361" s="43" t="str">
        <f t="shared" si="42"/>
        <v xml:space="preserve"> </v>
      </c>
      <c r="L361" s="44"/>
      <c r="M361" s="45"/>
      <c r="N361" s="52" t="str">
        <f t="shared" si="43"/>
        <v xml:space="preserve"> </v>
      </c>
      <c r="O361" s="51" t="str">
        <f t="shared" si="44"/>
        <v xml:space="preserve"> </v>
      </c>
      <c r="P361" s="47"/>
      <c r="Q361" s="49"/>
      <c r="R361" s="50"/>
      <c r="S361" s="48"/>
    </row>
    <row r="362" spans="1:19" x14ac:dyDescent="0.25">
      <c r="A362" s="67">
        <f t="shared" ref="A362:A380" si="45">A361+1</f>
        <v>42717</v>
      </c>
      <c r="B362" s="88"/>
      <c r="C362" s="40">
        <v>1</v>
      </c>
      <c r="D362" s="41"/>
      <c r="E362" s="28" t="str">
        <f t="shared" ref="E362:E380" si="46">IF(D362="","",(D362*C362))</f>
        <v/>
      </c>
      <c r="F362" s="30" t="str">
        <f t="shared" ref="F362:F380" si="47">IF(E362=""," ",IF(B362=""," ",E362*B362/1000))</f>
        <v xml:space="preserve"> </v>
      </c>
      <c r="G362" s="71"/>
      <c r="H362" s="41"/>
      <c r="I362" s="41"/>
      <c r="J362" s="42" t="str">
        <f t="shared" ref="J362:J380" si="48">IF(H362="","",(H362-G362)*1000/I362)</f>
        <v/>
      </c>
      <c r="K362" s="43" t="str">
        <f t="shared" ref="K362:K380" si="49">IF(J362=""," ",IF(B362=""," ",J362*B362/1000))</f>
        <v xml:space="preserve"> </v>
      </c>
      <c r="L362" s="44"/>
      <c r="M362" s="45"/>
      <c r="N362" s="52" t="str">
        <f t="shared" ref="N362:N380" si="50">IF(M362=""," ",IF(B362=""," ",M362*B362/1000))</f>
        <v xml:space="preserve"> </v>
      </c>
      <c r="O362" s="51" t="str">
        <f t="shared" ref="O362:O380" si="51">IF(M362=""," ",IF(COUNT(B362)=""," ",(AVERAGE(B362)*M362/1000)))</f>
        <v xml:space="preserve"> </v>
      </c>
      <c r="P362" s="47"/>
      <c r="Q362" s="49"/>
      <c r="R362" s="50"/>
      <c r="S362" s="48"/>
    </row>
    <row r="363" spans="1:19" x14ac:dyDescent="0.25">
      <c r="A363" s="67">
        <f t="shared" si="45"/>
        <v>42718</v>
      </c>
      <c r="B363" s="88"/>
      <c r="C363" s="40">
        <v>1</v>
      </c>
      <c r="D363" s="41"/>
      <c r="E363" s="28" t="str">
        <f t="shared" si="46"/>
        <v/>
      </c>
      <c r="F363" s="30" t="str">
        <f t="shared" si="47"/>
        <v xml:space="preserve"> </v>
      </c>
      <c r="G363" s="71"/>
      <c r="H363" s="41"/>
      <c r="I363" s="41"/>
      <c r="J363" s="42" t="str">
        <f t="shared" si="48"/>
        <v/>
      </c>
      <c r="K363" s="43" t="str">
        <f t="shared" si="49"/>
        <v xml:space="preserve"> </v>
      </c>
      <c r="L363" s="44"/>
      <c r="M363" s="45"/>
      <c r="N363" s="52" t="str">
        <f t="shared" si="50"/>
        <v xml:space="preserve"> </v>
      </c>
      <c r="O363" s="51" t="str">
        <f t="shared" si="51"/>
        <v xml:space="preserve"> </v>
      </c>
      <c r="P363" s="47"/>
      <c r="Q363" s="49"/>
      <c r="R363" s="50"/>
      <c r="S363" s="48"/>
    </row>
    <row r="364" spans="1:19" x14ac:dyDescent="0.25">
      <c r="A364" s="67">
        <f t="shared" si="45"/>
        <v>42719</v>
      </c>
      <c r="B364" s="88"/>
      <c r="C364" s="40">
        <v>1</v>
      </c>
      <c r="D364" s="41"/>
      <c r="E364" s="28" t="str">
        <f t="shared" si="46"/>
        <v/>
      </c>
      <c r="F364" s="30" t="str">
        <f t="shared" si="47"/>
        <v xml:space="preserve"> </v>
      </c>
      <c r="G364" s="71"/>
      <c r="H364" s="41"/>
      <c r="I364" s="41"/>
      <c r="J364" s="42" t="str">
        <f t="shared" si="48"/>
        <v/>
      </c>
      <c r="K364" s="43" t="str">
        <f t="shared" si="49"/>
        <v xml:space="preserve"> </v>
      </c>
      <c r="L364" s="44"/>
      <c r="M364" s="45"/>
      <c r="N364" s="52" t="str">
        <f t="shared" si="50"/>
        <v xml:space="preserve"> </v>
      </c>
      <c r="O364" s="51" t="str">
        <f t="shared" si="51"/>
        <v xml:space="preserve"> </v>
      </c>
      <c r="P364" s="47"/>
      <c r="Q364" s="49"/>
      <c r="R364" s="50"/>
      <c r="S364" s="48"/>
    </row>
    <row r="365" spans="1:19" x14ac:dyDescent="0.25">
      <c r="A365" s="67">
        <f t="shared" si="45"/>
        <v>42720</v>
      </c>
      <c r="B365" s="88"/>
      <c r="C365" s="40">
        <v>1</v>
      </c>
      <c r="D365" s="41"/>
      <c r="E365" s="28" t="str">
        <f t="shared" si="46"/>
        <v/>
      </c>
      <c r="F365" s="30" t="str">
        <f t="shared" si="47"/>
        <v xml:space="preserve"> </v>
      </c>
      <c r="G365" s="71"/>
      <c r="H365" s="41"/>
      <c r="I365" s="41"/>
      <c r="J365" s="42" t="str">
        <f t="shared" si="48"/>
        <v/>
      </c>
      <c r="K365" s="43" t="str">
        <f t="shared" si="49"/>
        <v xml:space="preserve"> </v>
      </c>
      <c r="L365" s="44"/>
      <c r="M365" s="45"/>
      <c r="N365" s="52" t="str">
        <f t="shared" si="50"/>
        <v xml:space="preserve"> </v>
      </c>
      <c r="O365" s="51" t="str">
        <f t="shared" si="51"/>
        <v xml:space="preserve"> </v>
      </c>
      <c r="P365" s="47"/>
      <c r="Q365" s="49"/>
      <c r="R365" s="50"/>
      <c r="S365" s="48"/>
    </row>
    <row r="366" spans="1:19" x14ac:dyDescent="0.25">
      <c r="A366" s="67">
        <f t="shared" si="45"/>
        <v>42721</v>
      </c>
      <c r="B366" s="88"/>
      <c r="C366" s="40">
        <v>1</v>
      </c>
      <c r="D366" s="41"/>
      <c r="E366" s="28" t="str">
        <f t="shared" si="46"/>
        <v/>
      </c>
      <c r="F366" s="30" t="str">
        <f t="shared" si="47"/>
        <v xml:space="preserve"> </v>
      </c>
      <c r="G366" s="71"/>
      <c r="H366" s="41"/>
      <c r="I366" s="41"/>
      <c r="J366" s="42" t="str">
        <f t="shared" si="48"/>
        <v/>
      </c>
      <c r="K366" s="43" t="str">
        <f t="shared" si="49"/>
        <v xml:space="preserve"> </v>
      </c>
      <c r="L366" s="44"/>
      <c r="M366" s="45"/>
      <c r="N366" s="52" t="str">
        <f t="shared" si="50"/>
        <v xml:space="preserve"> </v>
      </c>
      <c r="O366" s="51" t="str">
        <f t="shared" si="51"/>
        <v xml:space="preserve"> </v>
      </c>
      <c r="P366" s="47"/>
      <c r="Q366" s="49"/>
      <c r="R366" s="50"/>
      <c r="S366" s="48"/>
    </row>
    <row r="367" spans="1:19" x14ac:dyDescent="0.25">
      <c r="A367" s="67">
        <f t="shared" si="45"/>
        <v>42722</v>
      </c>
      <c r="B367" s="88"/>
      <c r="C367" s="40">
        <v>1</v>
      </c>
      <c r="D367" s="41"/>
      <c r="E367" s="28" t="str">
        <f t="shared" si="46"/>
        <v/>
      </c>
      <c r="F367" s="30" t="str">
        <f t="shared" si="47"/>
        <v xml:space="preserve"> </v>
      </c>
      <c r="G367" s="71"/>
      <c r="H367" s="41"/>
      <c r="I367" s="41"/>
      <c r="J367" s="42" t="str">
        <f t="shared" si="48"/>
        <v/>
      </c>
      <c r="K367" s="43" t="str">
        <f t="shared" si="49"/>
        <v xml:space="preserve"> </v>
      </c>
      <c r="L367" s="44"/>
      <c r="M367" s="45"/>
      <c r="N367" s="52" t="str">
        <f t="shared" si="50"/>
        <v xml:space="preserve"> </v>
      </c>
      <c r="O367" s="51" t="str">
        <f t="shared" si="51"/>
        <v xml:space="preserve"> </v>
      </c>
      <c r="P367" s="47"/>
      <c r="Q367" s="49"/>
      <c r="R367" s="50"/>
      <c r="S367" s="48"/>
    </row>
    <row r="368" spans="1:19" x14ac:dyDescent="0.25">
      <c r="A368" s="67">
        <f t="shared" si="45"/>
        <v>42723</v>
      </c>
      <c r="B368" s="88"/>
      <c r="C368" s="40">
        <v>1</v>
      </c>
      <c r="D368" s="41"/>
      <c r="E368" s="28" t="str">
        <f t="shared" si="46"/>
        <v/>
      </c>
      <c r="F368" s="30" t="str">
        <f t="shared" si="47"/>
        <v xml:space="preserve"> </v>
      </c>
      <c r="G368" s="71"/>
      <c r="H368" s="41"/>
      <c r="I368" s="41"/>
      <c r="J368" s="42" t="str">
        <f t="shared" si="48"/>
        <v/>
      </c>
      <c r="K368" s="43" t="str">
        <f t="shared" si="49"/>
        <v xml:space="preserve"> </v>
      </c>
      <c r="L368" s="44"/>
      <c r="M368" s="45"/>
      <c r="N368" s="52" t="str">
        <f t="shared" si="50"/>
        <v xml:space="preserve"> </v>
      </c>
      <c r="O368" s="51" t="str">
        <f t="shared" si="51"/>
        <v xml:space="preserve"> </v>
      </c>
      <c r="P368" s="47"/>
      <c r="Q368" s="49"/>
      <c r="R368" s="50"/>
      <c r="S368" s="48"/>
    </row>
    <row r="369" spans="1:19" x14ac:dyDescent="0.25">
      <c r="A369" s="67">
        <f t="shared" si="45"/>
        <v>42724</v>
      </c>
      <c r="B369" s="88"/>
      <c r="C369" s="40">
        <v>1</v>
      </c>
      <c r="D369" s="41"/>
      <c r="E369" s="28" t="str">
        <f t="shared" si="46"/>
        <v/>
      </c>
      <c r="F369" s="30" t="str">
        <f t="shared" si="47"/>
        <v xml:space="preserve"> </v>
      </c>
      <c r="G369" s="71"/>
      <c r="H369" s="41"/>
      <c r="I369" s="41"/>
      <c r="J369" s="42" t="str">
        <f t="shared" si="48"/>
        <v/>
      </c>
      <c r="K369" s="43" t="str">
        <f t="shared" si="49"/>
        <v xml:space="preserve"> </v>
      </c>
      <c r="L369" s="44"/>
      <c r="M369" s="45"/>
      <c r="N369" s="52" t="str">
        <f t="shared" si="50"/>
        <v xml:space="preserve"> </v>
      </c>
      <c r="O369" s="51" t="str">
        <f t="shared" si="51"/>
        <v xml:space="preserve"> </v>
      </c>
      <c r="P369" s="47"/>
      <c r="Q369" s="49"/>
      <c r="R369" s="50"/>
      <c r="S369" s="48"/>
    </row>
    <row r="370" spans="1:19" x14ac:dyDescent="0.25">
      <c r="A370" s="67">
        <f t="shared" si="45"/>
        <v>42725</v>
      </c>
      <c r="B370" s="88"/>
      <c r="C370" s="40">
        <v>1</v>
      </c>
      <c r="D370" s="41"/>
      <c r="E370" s="28" t="str">
        <f t="shared" si="46"/>
        <v/>
      </c>
      <c r="F370" s="30" t="str">
        <f t="shared" si="47"/>
        <v xml:space="preserve"> </v>
      </c>
      <c r="G370" s="71"/>
      <c r="H370" s="41"/>
      <c r="I370" s="41"/>
      <c r="J370" s="42" t="str">
        <f t="shared" si="48"/>
        <v/>
      </c>
      <c r="K370" s="43" t="str">
        <f t="shared" si="49"/>
        <v xml:space="preserve"> </v>
      </c>
      <c r="L370" s="44"/>
      <c r="M370" s="45"/>
      <c r="N370" s="52" t="str">
        <f t="shared" si="50"/>
        <v xml:space="preserve"> </v>
      </c>
      <c r="O370" s="51" t="str">
        <f t="shared" si="51"/>
        <v xml:space="preserve"> </v>
      </c>
      <c r="P370" s="47"/>
      <c r="Q370" s="49"/>
      <c r="R370" s="50"/>
      <c r="S370" s="48"/>
    </row>
    <row r="371" spans="1:19" x14ac:dyDescent="0.25">
      <c r="A371" s="67">
        <f t="shared" si="45"/>
        <v>42726</v>
      </c>
      <c r="B371" s="88"/>
      <c r="C371" s="40">
        <v>1</v>
      </c>
      <c r="D371" s="41"/>
      <c r="E371" s="28" t="str">
        <f t="shared" si="46"/>
        <v/>
      </c>
      <c r="F371" s="30" t="str">
        <f t="shared" si="47"/>
        <v xml:space="preserve"> </v>
      </c>
      <c r="G371" s="71"/>
      <c r="H371" s="41"/>
      <c r="I371" s="41"/>
      <c r="J371" s="42" t="str">
        <f t="shared" si="48"/>
        <v/>
      </c>
      <c r="K371" s="43" t="str">
        <f t="shared" si="49"/>
        <v xml:space="preserve"> </v>
      </c>
      <c r="L371" s="44"/>
      <c r="M371" s="45"/>
      <c r="N371" s="52" t="str">
        <f t="shared" si="50"/>
        <v xml:space="preserve"> </v>
      </c>
      <c r="O371" s="51" t="str">
        <f t="shared" si="51"/>
        <v xml:space="preserve"> </v>
      </c>
      <c r="P371" s="47"/>
      <c r="Q371" s="49"/>
      <c r="R371" s="50"/>
      <c r="S371" s="48"/>
    </row>
    <row r="372" spans="1:19" x14ac:dyDescent="0.25">
      <c r="A372" s="67">
        <f t="shared" si="45"/>
        <v>42727</v>
      </c>
      <c r="B372" s="88"/>
      <c r="C372" s="40">
        <v>1</v>
      </c>
      <c r="D372" s="41"/>
      <c r="E372" s="28" t="str">
        <f t="shared" si="46"/>
        <v/>
      </c>
      <c r="F372" s="30" t="str">
        <f t="shared" si="47"/>
        <v xml:space="preserve"> </v>
      </c>
      <c r="G372" s="71"/>
      <c r="H372" s="41"/>
      <c r="I372" s="41"/>
      <c r="J372" s="42" t="str">
        <f t="shared" si="48"/>
        <v/>
      </c>
      <c r="K372" s="43" t="str">
        <f t="shared" si="49"/>
        <v xml:space="preserve"> </v>
      </c>
      <c r="L372" s="44"/>
      <c r="M372" s="45"/>
      <c r="N372" s="52" t="str">
        <f t="shared" si="50"/>
        <v xml:space="preserve"> </v>
      </c>
      <c r="O372" s="51" t="str">
        <f t="shared" si="51"/>
        <v xml:space="preserve"> </v>
      </c>
      <c r="P372" s="47"/>
      <c r="Q372" s="49"/>
      <c r="R372" s="50"/>
      <c r="S372" s="48"/>
    </row>
    <row r="373" spans="1:19" x14ac:dyDescent="0.25">
      <c r="A373" s="67">
        <f t="shared" si="45"/>
        <v>42728</v>
      </c>
      <c r="B373" s="88"/>
      <c r="C373" s="40">
        <v>1</v>
      </c>
      <c r="D373" s="41"/>
      <c r="E373" s="28" t="str">
        <f t="shared" si="46"/>
        <v/>
      </c>
      <c r="F373" s="30" t="str">
        <f t="shared" si="47"/>
        <v xml:space="preserve"> </v>
      </c>
      <c r="G373" s="71"/>
      <c r="H373" s="41"/>
      <c r="I373" s="41"/>
      <c r="J373" s="42" t="str">
        <f t="shared" si="48"/>
        <v/>
      </c>
      <c r="K373" s="43" t="str">
        <f t="shared" si="49"/>
        <v xml:space="preserve"> </v>
      </c>
      <c r="L373" s="44"/>
      <c r="M373" s="45"/>
      <c r="N373" s="52" t="str">
        <f t="shared" si="50"/>
        <v xml:space="preserve"> </v>
      </c>
      <c r="O373" s="51" t="str">
        <f t="shared" si="51"/>
        <v xml:space="preserve"> </v>
      </c>
      <c r="P373" s="47"/>
      <c r="Q373" s="49"/>
      <c r="R373" s="50"/>
      <c r="S373" s="48"/>
    </row>
    <row r="374" spans="1:19" x14ac:dyDescent="0.25">
      <c r="A374" s="67">
        <f t="shared" si="45"/>
        <v>42729</v>
      </c>
      <c r="B374" s="88"/>
      <c r="C374" s="40">
        <v>1</v>
      </c>
      <c r="D374" s="41"/>
      <c r="E374" s="28" t="str">
        <f t="shared" si="46"/>
        <v/>
      </c>
      <c r="F374" s="30" t="str">
        <f t="shared" si="47"/>
        <v xml:space="preserve"> </v>
      </c>
      <c r="G374" s="71"/>
      <c r="H374" s="41"/>
      <c r="I374" s="41"/>
      <c r="J374" s="42" t="str">
        <f t="shared" si="48"/>
        <v/>
      </c>
      <c r="K374" s="43" t="str">
        <f t="shared" si="49"/>
        <v xml:space="preserve"> </v>
      </c>
      <c r="L374" s="44"/>
      <c r="M374" s="45"/>
      <c r="N374" s="52" t="str">
        <f t="shared" si="50"/>
        <v xml:space="preserve"> </v>
      </c>
      <c r="O374" s="51" t="str">
        <f t="shared" si="51"/>
        <v xml:space="preserve"> </v>
      </c>
      <c r="P374" s="47"/>
      <c r="Q374" s="49"/>
      <c r="R374" s="50"/>
      <c r="S374" s="48"/>
    </row>
    <row r="375" spans="1:19" x14ac:dyDescent="0.25">
      <c r="A375" s="67">
        <f t="shared" si="45"/>
        <v>42730</v>
      </c>
      <c r="B375" s="88"/>
      <c r="C375" s="40">
        <v>1</v>
      </c>
      <c r="D375" s="41"/>
      <c r="E375" s="28" t="str">
        <f t="shared" si="46"/>
        <v/>
      </c>
      <c r="F375" s="30" t="str">
        <f t="shared" si="47"/>
        <v xml:space="preserve"> </v>
      </c>
      <c r="G375" s="71"/>
      <c r="H375" s="41"/>
      <c r="I375" s="41"/>
      <c r="J375" s="42" t="str">
        <f t="shared" si="48"/>
        <v/>
      </c>
      <c r="K375" s="43" t="str">
        <f t="shared" si="49"/>
        <v xml:space="preserve"> </v>
      </c>
      <c r="L375" s="44"/>
      <c r="M375" s="45"/>
      <c r="N375" s="52" t="str">
        <f t="shared" si="50"/>
        <v xml:space="preserve"> </v>
      </c>
      <c r="O375" s="51" t="str">
        <f t="shared" si="51"/>
        <v xml:space="preserve"> </v>
      </c>
      <c r="P375" s="47"/>
      <c r="Q375" s="49"/>
      <c r="R375" s="50"/>
      <c r="S375" s="48"/>
    </row>
    <row r="376" spans="1:19" x14ac:dyDescent="0.25">
      <c r="A376" s="67">
        <f t="shared" si="45"/>
        <v>42731</v>
      </c>
      <c r="B376" s="88"/>
      <c r="C376" s="40">
        <v>1</v>
      </c>
      <c r="D376" s="41"/>
      <c r="E376" s="28" t="str">
        <f t="shared" si="46"/>
        <v/>
      </c>
      <c r="F376" s="30" t="str">
        <f t="shared" si="47"/>
        <v xml:space="preserve"> </v>
      </c>
      <c r="G376" s="71"/>
      <c r="H376" s="41"/>
      <c r="I376" s="41"/>
      <c r="J376" s="42" t="str">
        <f t="shared" si="48"/>
        <v/>
      </c>
      <c r="K376" s="43" t="str">
        <f t="shared" si="49"/>
        <v xml:space="preserve"> </v>
      </c>
      <c r="L376" s="44"/>
      <c r="M376" s="45"/>
      <c r="N376" s="52" t="str">
        <f t="shared" si="50"/>
        <v xml:space="preserve"> </v>
      </c>
      <c r="O376" s="51" t="str">
        <f t="shared" si="51"/>
        <v xml:space="preserve"> </v>
      </c>
      <c r="P376" s="47"/>
      <c r="Q376" s="49"/>
      <c r="R376" s="50"/>
      <c r="S376" s="48"/>
    </row>
    <row r="377" spans="1:19" x14ac:dyDescent="0.25">
      <c r="A377" s="67">
        <f t="shared" si="45"/>
        <v>42732</v>
      </c>
      <c r="B377" s="88"/>
      <c r="C377" s="40">
        <v>1</v>
      </c>
      <c r="D377" s="41"/>
      <c r="E377" s="28" t="str">
        <f t="shared" si="46"/>
        <v/>
      </c>
      <c r="F377" s="30" t="str">
        <f t="shared" si="47"/>
        <v xml:space="preserve"> </v>
      </c>
      <c r="G377" s="71"/>
      <c r="H377" s="41"/>
      <c r="I377" s="41"/>
      <c r="J377" s="42" t="str">
        <f t="shared" si="48"/>
        <v/>
      </c>
      <c r="K377" s="43" t="str">
        <f t="shared" si="49"/>
        <v xml:space="preserve"> </v>
      </c>
      <c r="L377" s="44"/>
      <c r="M377" s="45"/>
      <c r="N377" s="52" t="str">
        <f t="shared" si="50"/>
        <v xml:space="preserve"> </v>
      </c>
      <c r="O377" s="51" t="str">
        <f t="shared" si="51"/>
        <v xml:space="preserve"> </v>
      </c>
      <c r="P377" s="47"/>
      <c r="Q377" s="49"/>
      <c r="R377" s="50"/>
      <c r="S377" s="48"/>
    </row>
    <row r="378" spans="1:19" x14ac:dyDescent="0.25">
      <c r="A378" s="67">
        <f t="shared" si="45"/>
        <v>42733</v>
      </c>
      <c r="B378" s="88"/>
      <c r="C378" s="40">
        <v>1</v>
      </c>
      <c r="D378" s="41"/>
      <c r="E378" s="28" t="str">
        <f t="shared" si="46"/>
        <v/>
      </c>
      <c r="F378" s="30" t="str">
        <f t="shared" si="47"/>
        <v xml:space="preserve"> </v>
      </c>
      <c r="G378" s="71"/>
      <c r="H378" s="41"/>
      <c r="I378" s="41"/>
      <c r="J378" s="42" t="str">
        <f t="shared" si="48"/>
        <v/>
      </c>
      <c r="K378" s="43" t="str">
        <f t="shared" si="49"/>
        <v xml:space="preserve"> </v>
      </c>
      <c r="L378" s="44"/>
      <c r="M378" s="45"/>
      <c r="N378" s="52" t="str">
        <f t="shared" si="50"/>
        <v xml:space="preserve"> </v>
      </c>
      <c r="O378" s="51" t="str">
        <f t="shared" si="51"/>
        <v xml:space="preserve"> </v>
      </c>
      <c r="P378" s="47"/>
      <c r="Q378" s="49"/>
      <c r="R378" s="50"/>
      <c r="S378" s="48"/>
    </row>
    <row r="379" spans="1:19" x14ac:dyDescent="0.25">
      <c r="A379" s="67">
        <f t="shared" si="45"/>
        <v>42734</v>
      </c>
      <c r="B379" s="88"/>
      <c r="C379" s="40">
        <v>1</v>
      </c>
      <c r="D379" s="41"/>
      <c r="E379" s="28" t="str">
        <f t="shared" si="46"/>
        <v/>
      </c>
      <c r="F379" s="30" t="str">
        <f t="shared" si="47"/>
        <v xml:space="preserve"> </v>
      </c>
      <c r="G379" s="71"/>
      <c r="H379" s="41"/>
      <c r="I379" s="41"/>
      <c r="J379" s="42" t="str">
        <f t="shared" si="48"/>
        <v/>
      </c>
      <c r="K379" s="43" t="str">
        <f t="shared" si="49"/>
        <v xml:space="preserve"> </v>
      </c>
      <c r="L379" s="44"/>
      <c r="M379" s="45"/>
      <c r="N379" s="52" t="str">
        <f t="shared" si="50"/>
        <v xml:space="preserve"> </v>
      </c>
      <c r="O379" s="51" t="str">
        <f t="shared" si="51"/>
        <v xml:space="preserve"> </v>
      </c>
      <c r="P379" s="47"/>
      <c r="Q379" s="49"/>
      <c r="R379" s="50"/>
      <c r="S379" s="48"/>
    </row>
    <row r="380" spans="1:19" ht="15.75" thickBot="1" x14ac:dyDescent="0.3">
      <c r="A380" s="94">
        <f t="shared" si="45"/>
        <v>42735</v>
      </c>
      <c r="B380" s="95"/>
      <c r="C380" s="96">
        <v>1</v>
      </c>
      <c r="D380" s="97"/>
      <c r="E380" s="98" t="str">
        <f t="shared" si="46"/>
        <v/>
      </c>
      <c r="F380" s="99" t="str">
        <f t="shared" si="47"/>
        <v xml:space="preserve"> </v>
      </c>
      <c r="G380" s="100"/>
      <c r="H380" s="97"/>
      <c r="I380" s="97"/>
      <c r="J380" s="101" t="str">
        <f t="shared" si="48"/>
        <v/>
      </c>
      <c r="K380" s="102" t="str">
        <f t="shared" si="49"/>
        <v xml:space="preserve"> </v>
      </c>
      <c r="L380" s="103"/>
      <c r="M380" s="104"/>
      <c r="N380" s="105" t="str">
        <f t="shared" si="50"/>
        <v xml:space="preserve"> </v>
      </c>
      <c r="O380" s="106" t="str">
        <f t="shared" si="51"/>
        <v xml:space="preserve"> </v>
      </c>
      <c r="P380" s="107"/>
      <c r="Q380" s="108"/>
      <c r="R380" s="109"/>
      <c r="S380" s="110"/>
    </row>
    <row r="381" spans="1:19" x14ac:dyDescent="0.25">
      <c r="A381" s="86"/>
      <c r="B381" s="86"/>
      <c r="C381" s="86"/>
      <c r="D381" s="86"/>
      <c r="E381" s="86"/>
      <c r="F381" s="86"/>
      <c r="G381" s="86"/>
      <c r="H381" s="86"/>
      <c r="I381" s="86"/>
      <c r="J381" s="86"/>
      <c r="K381" s="86"/>
      <c r="L381" s="86"/>
      <c r="M381" s="86"/>
      <c r="N381" s="86"/>
      <c r="O381" s="86"/>
      <c r="P381" s="86"/>
      <c r="Q381" s="86"/>
      <c r="R381" s="86"/>
      <c r="S381" s="86"/>
    </row>
    <row r="382" spans="1:19" x14ac:dyDescent="0.25">
      <c r="A382" s="86"/>
      <c r="B382" s="86"/>
      <c r="C382" s="86"/>
      <c r="D382" s="86"/>
      <c r="E382" s="86"/>
      <c r="F382" s="86"/>
      <c r="G382" s="86"/>
      <c r="H382" s="86"/>
      <c r="I382" s="86"/>
      <c r="J382" s="86"/>
      <c r="K382" s="86"/>
      <c r="L382" s="86"/>
      <c r="M382" s="86"/>
      <c r="N382" s="86"/>
      <c r="O382" s="86"/>
      <c r="P382" s="86"/>
      <c r="Q382" s="86"/>
      <c r="R382" s="86"/>
      <c r="S382" s="86"/>
    </row>
    <row r="383" spans="1:19" x14ac:dyDescent="0.25">
      <c r="A383" s="86"/>
      <c r="B383" s="86"/>
      <c r="C383" s="86"/>
      <c r="D383" s="86"/>
      <c r="E383" s="86"/>
      <c r="F383" s="86"/>
      <c r="G383" s="86"/>
      <c r="H383" s="86"/>
      <c r="I383" s="86"/>
      <c r="J383" s="86"/>
      <c r="K383" s="86"/>
      <c r="L383" s="86"/>
      <c r="M383" s="86"/>
      <c r="N383" s="86"/>
      <c r="O383" s="86"/>
      <c r="P383" s="86"/>
      <c r="Q383" s="86"/>
      <c r="R383" s="86"/>
      <c r="S383" s="86"/>
    </row>
    <row r="384" spans="1:19" x14ac:dyDescent="0.25">
      <c r="A384" s="86"/>
      <c r="B384" s="86"/>
      <c r="C384" s="86"/>
      <c r="D384" s="86"/>
      <c r="E384" s="86"/>
      <c r="F384" s="86"/>
      <c r="G384" s="86"/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</row>
  </sheetData>
  <mergeCells count="34">
    <mergeCell ref="L10:O10"/>
    <mergeCell ref="C10:F10"/>
    <mergeCell ref="L13:O13"/>
    <mergeCell ref="L11:O11"/>
    <mergeCell ref="C6:D6"/>
    <mergeCell ref="E6:F6"/>
    <mergeCell ref="G9:K9"/>
    <mergeCell ref="L9:O9"/>
    <mergeCell ref="B1:J1"/>
    <mergeCell ref="B3:C3"/>
    <mergeCell ref="L8:O8"/>
    <mergeCell ref="C9:F9"/>
    <mergeCell ref="C8:F8"/>
    <mergeCell ref="G8:K8"/>
    <mergeCell ref="A5:O5"/>
    <mergeCell ref="G6:K6"/>
    <mergeCell ref="L6:O6"/>
    <mergeCell ref="L7:M7"/>
    <mergeCell ref="R5:S12"/>
    <mergeCell ref="Q5:Q14"/>
    <mergeCell ref="R13:R14"/>
    <mergeCell ref="S13:S14"/>
    <mergeCell ref="C12:F12"/>
    <mergeCell ref="C14:F14"/>
    <mergeCell ref="G14:K14"/>
    <mergeCell ref="L14:O14"/>
    <mergeCell ref="C13:F13"/>
    <mergeCell ref="G13:K13"/>
    <mergeCell ref="G12:K12"/>
    <mergeCell ref="L12:O12"/>
    <mergeCell ref="P5:P14"/>
    <mergeCell ref="C11:F11"/>
    <mergeCell ref="G11:K11"/>
    <mergeCell ref="G10:K10"/>
  </mergeCells>
  <conditionalFormatting sqref="C15:D100 C101:C105 D101:D111">
    <cfRule type="cellIs" dxfId="35" priority="54" stopIfTrue="1" operator="equal">
      <formula>""</formula>
    </cfRule>
  </conditionalFormatting>
  <conditionalFormatting sqref="C15:D100 C101:C105 D101:D111">
    <cfRule type="cellIs" dxfId="34" priority="53" stopIfTrue="1" operator="equal">
      <formula>""</formula>
    </cfRule>
  </conditionalFormatting>
  <conditionalFormatting sqref="L15:L105">
    <cfRule type="containsBlanks" dxfId="33" priority="48">
      <formula>LEN(TRIM(L15))=0</formula>
    </cfRule>
  </conditionalFormatting>
  <conditionalFormatting sqref="O15:O16 N17:O105">
    <cfRule type="containsBlanks" dxfId="32" priority="45">
      <formula>LEN(TRIM(N15))=0</formula>
    </cfRule>
  </conditionalFormatting>
  <conditionalFormatting sqref="M16">
    <cfRule type="containsBlanks" dxfId="31" priority="41">
      <formula>LEN(TRIM(M16))=0</formula>
    </cfRule>
  </conditionalFormatting>
  <conditionalFormatting sqref="M16">
    <cfRule type="expression" dxfId="30" priority="42" stopIfTrue="1">
      <formula>OR((COUNTIF(M16,"&gt;=3")))</formula>
    </cfRule>
    <cfRule type="expression" dxfId="29" priority="43" stopIfTrue="1">
      <formula>OR((COUNTIF(M16,"&gt;=5")))</formula>
    </cfRule>
  </conditionalFormatting>
  <conditionalFormatting sqref="M17:M105">
    <cfRule type="expression" dxfId="28" priority="39" stopIfTrue="1">
      <formula>OR((COUNTIF(M17,"&gt;=3")))</formula>
    </cfRule>
    <cfRule type="expression" dxfId="27" priority="40" stopIfTrue="1">
      <formula>OR((COUNTIF(M17,"&gt;=5")))</formula>
    </cfRule>
  </conditionalFormatting>
  <conditionalFormatting sqref="M17:M105">
    <cfRule type="containsBlanks" dxfId="26" priority="38">
      <formula>LEN(TRIM(M17))=0</formula>
    </cfRule>
  </conditionalFormatting>
  <conditionalFormatting sqref="E15:F105">
    <cfRule type="containsBlanks" dxfId="25" priority="37">
      <formula>LEN(TRIM(E15))=0</formula>
    </cfRule>
  </conditionalFormatting>
  <conditionalFormatting sqref="J15:K105 J106:J115">
    <cfRule type="containsBlanks" dxfId="24" priority="36">
      <formula>LEN(TRIM(J15))=0</formula>
    </cfRule>
  </conditionalFormatting>
  <conditionalFormatting sqref="N15:N16">
    <cfRule type="cellIs" dxfId="23" priority="29" stopIfTrue="1" operator="greaterThan">
      <formula>2</formula>
    </cfRule>
  </conditionalFormatting>
  <conditionalFormatting sqref="N15:N16">
    <cfRule type="containsBlanks" dxfId="22" priority="28">
      <formula>LEN(TRIM(N15))=0</formula>
    </cfRule>
  </conditionalFormatting>
  <conditionalFormatting sqref="M15">
    <cfRule type="containsBlanks" dxfId="21" priority="27">
      <formula>LEN(TRIM(M15))=0</formula>
    </cfRule>
  </conditionalFormatting>
  <conditionalFormatting sqref="C112:D380 C106:C111">
    <cfRule type="cellIs" dxfId="20" priority="22" stopIfTrue="1" operator="equal">
      <formula>""</formula>
    </cfRule>
  </conditionalFormatting>
  <conditionalFormatting sqref="C112:D380 C106:C111">
    <cfRule type="cellIs" dxfId="19" priority="21" stopIfTrue="1" operator="equal">
      <formula>""</formula>
    </cfRule>
  </conditionalFormatting>
  <conditionalFormatting sqref="L106:L380">
    <cfRule type="containsBlanks" dxfId="18" priority="19">
      <formula>LEN(TRIM(L106))=0</formula>
    </cfRule>
  </conditionalFormatting>
  <conditionalFormatting sqref="N106:O380">
    <cfRule type="containsBlanks" dxfId="17" priority="18">
      <formula>LEN(TRIM(N106))=0</formula>
    </cfRule>
  </conditionalFormatting>
  <conditionalFormatting sqref="M106:M380">
    <cfRule type="expression" dxfId="16" priority="16" stopIfTrue="1">
      <formula>OR((COUNTIF(M106,"&gt;=3")))</formula>
    </cfRule>
    <cfRule type="expression" dxfId="15" priority="17" stopIfTrue="1">
      <formula>OR((COUNTIF(M106,"&gt;=5")))</formula>
    </cfRule>
  </conditionalFormatting>
  <conditionalFormatting sqref="M106:M380">
    <cfRule type="containsBlanks" dxfId="14" priority="15">
      <formula>LEN(TRIM(M106))=0</formula>
    </cfRule>
  </conditionalFormatting>
  <conditionalFormatting sqref="E106:F380">
    <cfRule type="containsBlanks" dxfId="13" priority="14">
      <formula>LEN(TRIM(E106))=0</formula>
    </cfRule>
  </conditionalFormatting>
  <conditionalFormatting sqref="J116:K380 K106:K115">
    <cfRule type="containsBlanks" dxfId="12" priority="13">
      <formula>LEN(TRIM(J106))=0</formula>
    </cfRule>
  </conditionalFormatting>
  <conditionalFormatting sqref="I108:I380">
    <cfRule type="cellIs" dxfId="11" priority="1" stopIfTrue="1" operator="equal">
      <formula>""</formula>
    </cfRule>
  </conditionalFormatting>
  <conditionalFormatting sqref="G15:G107">
    <cfRule type="cellIs" dxfId="10" priority="12" stopIfTrue="1" operator="equal">
      <formula>""</formula>
    </cfRule>
  </conditionalFormatting>
  <conditionalFormatting sqref="G15:G107">
    <cfRule type="cellIs" dxfId="9" priority="11" stopIfTrue="1" operator="equal">
      <formula>""</formula>
    </cfRule>
  </conditionalFormatting>
  <conditionalFormatting sqref="G108:G380">
    <cfRule type="cellIs" dxfId="8" priority="10" stopIfTrue="1" operator="equal">
      <formula>""</formula>
    </cfRule>
  </conditionalFormatting>
  <conditionalFormatting sqref="G108:G380">
    <cfRule type="cellIs" dxfId="7" priority="9" stopIfTrue="1" operator="equal">
      <formula>""</formula>
    </cfRule>
  </conditionalFormatting>
  <conditionalFormatting sqref="H15:H107">
    <cfRule type="cellIs" dxfId="6" priority="8" stopIfTrue="1" operator="equal">
      <formula>""</formula>
    </cfRule>
  </conditionalFormatting>
  <conditionalFormatting sqref="H15:H107">
    <cfRule type="cellIs" dxfId="5" priority="7" stopIfTrue="1" operator="equal">
      <formula>""</formula>
    </cfRule>
  </conditionalFormatting>
  <conditionalFormatting sqref="H108:H380">
    <cfRule type="cellIs" dxfId="4" priority="6" stopIfTrue="1" operator="equal">
      <formula>""</formula>
    </cfRule>
  </conditionalFormatting>
  <conditionalFormatting sqref="H108:H380">
    <cfRule type="cellIs" dxfId="3" priority="5" stopIfTrue="1" operator="equal">
      <formula>""</formula>
    </cfRule>
  </conditionalFormatting>
  <conditionalFormatting sqref="I15:I107">
    <cfRule type="cellIs" dxfId="2" priority="4" stopIfTrue="1" operator="equal">
      <formula>""</formula>
    </cfRule>
  </conditionalFormatting>
  <conditionalFormatting sqref="I15:I107">
    <cfRule type="cellIs" dxfId="1" priority="3" stopIfTrue="1" operator="equal">
      <formula>""</formula>
    </cfRule>
  </conditionalFormatting>
  <conditionalFormatting sqref="I108:I380">
    <cfRule type="cellIs" dxfId="0" priority="2" stopIfTrue="1" operator="equal">
      <formula>""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K104:L105 K75:L103 K15:L15 K16:L45 N16:N45 N15 K46:L74 N46:N59 N104:N105 N75:N103 J46:J74 J16:J45 J75:J103 J104:J105 E104:F105 E15:F103 E106:J292 G15:J15 G104:I105 G75:I103 G46:I74 G16:I45 E302:J304 E299:F299 J299 E300:F300 J300 N61:N74 E294:J298 E293:F293 J293 E301:F301 J301 E309:J311 E305:F305 J305 E306:F306 J306 E307:F307 J307 E308:F308 J308 E315:J318 F312 J312 E313:F313 J313 E314:F314 J314 E320:J320 E319:F319 J319 E325:J325 E321:F321 J321 E322:F322 J322 E323:F323 J323 E324:F324 J324 E327:J327 E326:F326 J326 E329:J332 E328:F328 J328 E336:J380 E333:F333 J333 E334:F334 J334 E335:F335 J335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I271"/>
  <sheetViews>
    <sheetView topLeftCell="A4" zoomScale="70" zoomScaleNormal="70" workbookViewId="0">
      <pane xSplit="3" ySplit="4" topLeftCell="D8" activePane="bottomRight" state="frozenSplit"/>
      <selection activeCell="A4" sqref="A4"/>
      <selection pane="topRight" activeCell="I4" sqref="I4"/>
      <selection pane="bottomLeft" activeCell="A9" sqref="A9"/>
      <selection pane="bottomRight" activeCell="O11" sqref="O11"/>
    </sheetView>
  </sheetViews>
  <sheetFormatPr baseColWidth="10" defaultRowHeight="15" outlineLevelRow="1" x14ac:dyDescent="0.25"/>
  <cols>
    <col min="1" max="1" width="3.140625" style="6" hidden="1" customWidth="1"/>
    <col min="2" max="2" width="12.5703125" style="57" customWidth="1"/>
    <col min="3" max="3" width="13.42578125" customWidth="1"/>
    <col min="4" max="4" width="9.7109375" customWidth="1"/>
    <col min="5" max="5" width="10.42578125" customWidth="1"/>
    <col min="6" max="7" width="7.28515625" customWidth="1"/>
    <col min="8" max="8" width="6.5703125" customWidth="1"/>
  </cols>
  <sheetData>
    <row r="1" spans="1:9" ht="15.75" thickBot="1" x14ac:dyDescent="0.3"/>
    <row r="2" spans="1:9" ht="30.75" thickBot="1" x14ac:dyDescent="0.45">
      <c r="B2" s="188" t="s">
        <v>24</v>
      </c>
      <c r="C2" s="189"/>
    </row>
    <row r="3" spans="1:9" x14ac:dyDescent="0.25">
      <c r="D3" s="16"/>
      <c r="E3" s="16"/>
    </row>
    <row r="4" spans="1:9" s="57" customFormat="1" x14ac:dyDescent="0.25">
      <c r="A4" s="17"/>
      <c r="B4" s="72" t="s">
        <v>0</v>
      </c>
      <c r="C4" s="73">
        <v>2016</v>
      </c>
    </row>
    <row r="5" spans="1:9" ht="15.75" thickBot="1" x14ac:dyDescent="0.3">
      <c r="D5" s="7"/>
      <c r="E5" s="7"/>
    </row>
    <row r="6" spans="1:9" ht="15.75" thickBot="1" x14ac:dyDescent="0.3">
      <c r="A6" s="17"/>
      <c r="D6" s="186"/>
      <c r="E6" s="186"/>
      <c r="F6" s="186"/>
      <c r="G6" s="186"/>
      <c r="H6" s="187"/>
    </row>
    <row r="7" spans="1:9" ht="99" customHeight="1" thickBot="1" x14ac:dyDescent="0.3">
      <c r="D7" s="84" t="s">
        <v>27</v>
      </c>
      <c r="E7" s="84" t="s">
        <v>28</v>
      </c>
      <c r="F7" s="84" t="s">
        <v>30</v>
      </c>
      <c r="G7" s="84" t="s">
        <v>31</v>
      </c>
      <c r="H7" s="85" t="s">
        <v>29</v>
      </c>
    </row>
    <row r="8" spans="1:9" ht="25.5" customHeight="1" outlineLevel="1" x14ac:dyDescent="0.25">
      <c r="A8" s="6">
        <v>1</v>
      </c>
      <c r="B8" s="177">
        <f>DATE($C$4,A8,1)</f>
        <v>42370</v>
      </c>
      <c r="C8" s="74" t="s">
        <v>2</v>
      </c>
      <c r="D8" s="13">
        <f ca="1">SUMPRODUCT((MONTH(DatesSH)=$A8)*(OFFSET(DatesSH,,INDEX(ColSH,MATCH($C8,Param,0)))))</f>
        <v>1313935</v>
      </c>
      <c r="E8" s="13"/>
      <c r="F8" s="13">
        <f t="array" aca="1" ref="F8" ca="1">MIN(IF((MONTH(DatesSH)=$A8)*(OFFSET(DatesSH,,INDEX(ColSH,MATCH($C8,Param,0))))&gt;0,OFFSET(DatesSH,,INDEX(ColSH,MATCH($C8,Param,0)))))</f>
        <v>42370</v>
      </c>
      <c r="G8" s="13">
        <f t="array" aca="1" ref="G8" ca="1">MAX(IF((MONTH(DatesSH)=$A8)*(OFFSET(DatesSH,,INDEX(ColSH,MATCH($C8,Param,0))))&gt;0,OFFSET(DatesSH,,INDEX(ColSH,MATCH($C8,Param,0)))))</f>
        <v>42400</v>
      </c>
      <c r="H8" s="14">
        <f ca="1">SUMPRODUCT((MONTH(DatesSH)=$A8)*(OFFSET(DatesSH,,INDEX(ColSH,MATCH($C8,Param,0)))&gt;=INDEX(SeuilSH,MATCH($C8,Param,0))))</f>
        <v>31</v>
      </c>
    </row>
    <row r="9" spans="1:9" ht="25.5" customHeight="1" outlineLevel="1" x14ac:dyDescent="0.25">
      <c r="A9" s="6">
        <f>A8</f>
        <v>1</v>
      </c>
      <c r="B9" s="178"/>
      <c r="C9" s="75" t="s">
        <v>1</v>
      </c>
      <c r="D9" s="79"/>
      <c r="E9" s="79"/>
      <c r="F9" s="79"/>
      <c r="G9" s="79"/>
      <c r="H9" s="80"/>
    </row>
    <row r="10" spans="1:9" ht="25.5" customHeight="1" outlineLevel="1" x14ac:dyDescent="0.25">
      <c r="A10" s="6">
        <f t="shared" ref="A10:A28" si="0">A9</f>
        <v>1</v>
      </c>
      <c r="B10" s="178"/>
      <c r="C10" s="76" t="s">
        <v>25</v>
      </c>
      <c r="D10" s="11">
        <f ca="1">SUMPRODUCT((MONTH(DatesSH)=$A10)*(OFFSET(DatesSH,,INDEX(ColSH,MATCH($C10,Param,0)))))</f>
        <v>1313935</v>
      </c>
      <c r="E10" s="190" t="e">
        <f>IF(#REF!=0,0,D10/#REF!)</f>
        <v>#REF!</v>
      </c>
      <c r="F10" s="11">
        <f t="array" aca="1" ref="F10" ca="1">MIN(IF((MONTH(DatesSH)=$A10)*(OFFSET(DatesSH,,INDEX(ColSH,MATCH($C10,Param,0))))&gt;0,OFFSET(DatesSH,,INDEX(ColSH,MATCH($C10,Param,0)))))</f>
        <v>42370</v>
      </c>
      <c r="G10" s="11">
        <f t="array" aca="1" ref="G10" ca="1">MAX(IF((MONTH(DatesSH)=$A10)*(OFFSET(DatesSH,,INDEX(ColSH,MATCH($C10,Param,0))))&gt;0,OFFSET(DatesSH,,INDEX(ColSH,MATCH($C10,Param,0)))))</f>
        <v>42400</v>
      </c>
      <c r="H10" s="12">
        <f ca="1">SUMPRODUCT((MONTH(DatesSH)=$A10)*(OFFSET(DatesSH,,INDEX(ColSH,MATCH($C10,Param,0)))&gt;=INDEX(SeuilSH,MATCH($C10,Param,0))))</f>
        <v>31</v>
      </c>
    </row>
    <row r="11" spans="1:9" ht="25.5" customHeight="1" outlineLevel="1" x14ac:dyDescent="0.25">
      <c r="A11" s="6">
        <f t="shared" si="0"/>
        <v>1</v>
      </c>
      <c r="B11" s="178"/>
      <c r="C11" s="77" t="s">
        <v>36</v>
      </c>
      <c r="D11" s="79"/>
      <c r="E11" s="79"/>
      <c r="F11" s="79"/>
      <c r="G11" s="79"/>
      <c r="H11" s="80"/>
    </row>
    <row r="12" spans="1:9" ht="25.5" customHeight="1" outlineLevel="1" x14ac:dyDescent="0.25">
      <c r="A12" s="6">
        <f t="shared" si="0"/>
        <v>1</v>
      </c>
      <c r="B12" s="178"/>
      <c r="C12" s="77" t="s">
        <v>3</v>
      </c>
      <c r="D12" s="10">
        <f ca="1">SUMPRODUCT((MONTH(DatesSH)=$A12)*(OFFSET(DatesSH,,INDEX(ColSH,MATCH($C12,Param,0)))))</f>
        <v>1313935</v>
      </c>
      <c r="E12" s="191" t="e">
        <f>IF(#REF!=0,0,D12/#REF!)</f>
        <v>#REF!</v>
      </c>
      <c r="F12" s="10">
        <f t="array" aca="1" ref="F12" ca="1">MIN(IF((MONTH(DatesSH)=$A12)*(OFFSET(DatesSH,,INDEX(ColSH,MATCH($C12,Param,0))))&gt;0,OFFSET(DatesSH,,INDEX(ColSH,MATCH($C12,Param,0)))))</f>
        <v>42370</v>
      </c>
      <c r="G12" s="10">
        <f t="array" aca="1" ref="G12" ca="1">MAX(IF((MONTH(DatesSH)=$A12)*(OFFSET(DatesSH,,INDEX(ColSH,MATCH($C12,Param,0))))&gt;0,OFFSET(DatesSH,,INDEX(ColSH,MATCH($C12,Param,0)))))</f>
        <v>42400</v>
      </c>
      <c r="H12" s="15">
        <f ca="1">SUMPRODUCT((MONTH(DatesSH)=$A12)*(OFFSET(DatesSH,,INDEX(ColSH,MATCH($C12,Param,0)))&gt;=INDEX(SeuilSH,MATCH($C12,Param,0))))</f>
        <v>31</v>
      </c>
    </row>
    <row r="13" spans="1:9" ht="25.5" customHeight="1" outlineLevel="1" x14ac:dyDescent="0.25">
      <c r="A13" s="6">
        <f t="shared" si="0"/>
        <v>1</v>
      </c>
      <c r="B13" s="178"/>
      <c r="C13" s="77" t="s">
        <v>77</v>
      </c>
      <c r="D13" s="79"/>
      <c r="E13" s="79"/>
      <c r="F13" s="79"/>
      <c r="G13" s="79"/>
      <c r="H13" s="80"/>
    </row>
    <row r="14" spans="1:9" ht="25.5" customHeight="1" outlineLevel="1" x14ac:dyDescent="0.25">
      <c r="A14" s="6">
        <f t="shared" si="0"/>
        <v>1</v>
      </c>
      <c r="B14" s="178"/>
      <c r="C14" s="77" t="s">
        <v>32</v>
      </c>
      <c r="D14" s="79"/>
      <c r="E14" s="79"/>
      <c r="F14" s="79"/>
      <c r="G14" s="79"/>
      <c r="H14" s="80"/>
    </row>
    <row r="15" spans="1:9" ht="25.5" customHeight="1" outlineLevel="1" x14ac:dyDescent="0.25">
      <c r="A15" s="6">
        <f t="shared" si="0"/>
        <v>1</v>
      </c>
      <c r="B15" s="178"/>
      <c r="C15" s="77" t="s">
        <v>33</v>
      </c>
      <c r="D15" s="79"/>
      <c r="E15" s="79"/>
      <c r="F15" s="79"/>
      <c r="G15" s="79"/>
      <c r="H15" s="80"/>
    </row>
    <row r="16" spans="1:9" ht="25.5" customHeight="1" outlineLevel="1" x14ac:dyDescent="0.25">
      <c r="A16" s="6">
        <f t="shared" si="0"/>
        <v>1</v>
      </c>
      <c r="B16" s="178"/>
      <c r="C16" s="77" t="s">
        <v>34</v>
      </c>
      <c r="D16" s="79"/>
      <c r="E16" s="79"/>
      <c r="F16" s="79"/>
      <c r="G16" s="79"/>
      <c r="H16" s="80"/>
      <c r="I16" s="7"/>
    </row>
    <row r="17" spans="1:8" ht="25.5" customHeight="1" outlineLevel="1" x14ac:dyDescent="0.25">
      <c r="A17" s="6">
        <f t="shared" si="0"/>
        <v>1</v>
      </c>
      <c r="B17" s="178"/>
      <c r="C17" s="77" t="s">
        <v>35</v>
      </c>
      <c r="D17" s="79"/>
      <c r="E17" s="79"/>
      <c r="F17" s="79"/>
      <c r="G17" s="79"/>
      <c r="H17" s="80"/>
    </row>
    <row r="18" spans="1:8" ht="25.5" customHeight="1" outlineLevel="1" x14ac:dyDescent="0.25">
      <c r="A18" s="6">
        <v>1</v>
      </c>
      <c r="B18" s="178"/>
      <c r="C18" s="77" t="s">
        <v>52</v>
      </c>
      <c r="D18" s="79"/>
      <c r="E18" s="79"/>
      <c r="F18" s="79"/>
      <c r="G18" s="79"/>
      <c r="H18" s="80"/>
    </row>
    <row r="19" spans="1:8" ht="25.5" customHeight="1" outlineLevel="1" x14ac:dyDescent="0.25">
      <c r="A19" s="6">
        <f>A17</f>
        <v>1</v>
      </c>
      <c r="B19" s="178"/>
      <c r="C19" s="77" t="s">
        <v>19</v>
      </c>
      <c r="D19" s="79"/>
      <c r="E19" s="79"/>
      <c r="F19" s="79"/>
      <c r="G19" s="79"/>
      <c r="H19" s="80"/>
    </row>
    <row r="20" spans="1:8" ht="25.5" customHeight="1" outlineLevel="1" x14ac:dyDescent="0.25">
      <c r="A20" s="6">
        <f t="shared" si="0"/>
        <v>1</v>
      </c>
      <c r="B20" s="178"/>
      <c r="C20" s="77" t="s">
        <v>48</v>
      </c>
      <c r="D20" s="79"/>
      <c r="E20" s="79"/>
      <c r="F20" s="79"/>
      <c r="G20" s="79"/>
      <c r="H20" s="80"/>
    </row>
    <row r="21" spans="1:8" ht="25.5" customHeight="1" outlineLevel="1" x14ac:dyDescent="0.25">
      <c r="A21" s="6">
        <f t="shared" si="0"/>
        <v>1</v>
      </c>
      <c r="B21" s="178"/>
      <c r="C21" s="77" t="s">
        <v>49</v>
      </c>
      <c r="D21" s="79"/>
      <c r="E21" s="79"/>
      <c r="F21" s="79"/>
      <c r="G21" s="79"/>
      <c r="H21" s="80"/>
    </row>
    <row r="22" spans="1:8" ht="25.5" customHeight="1" outlineLevel="1" x14ac:dyDescent="0.25">
      <c r="A22" s="6">
        <f t="shared" si="0"/>
        <v>1</v>
      </c>
      <c r="B22" s="178"/>
      <c r="C22" s="77" t="s">
        <v>17</v>
      </c>
      <c r="D22" s="79"/>
      <c r="E22" s="79"/>
      <c r="F22" s="79"/>
      <c r="G22" s="79"/>
      <c r="H22" s="80"/>
    </row>
    <row r="23" spans="1:8" ht="25.5" customHeight="1" outlineLevel="1" x14ac:dyDescent="0.25">
      <c r="A23" s="6">
        <f t="shared" si="0"/>
        <v>1</v>
      </c>
      <c r="B23" s="178"/>
      <c r="C23" s="77" t="s">
        <v>13</v>
      </c>
      <c r="D23" s="79"/>
      <c r="E23" s="79"/>
      <c r="F23" s="79"/>
      <c r="G23" s="79"/>
      <c r="H23" s="80"/>
    </row>
    <row r="24" spans="1:8" ht="25.5" customHeight="1" outlineLevel="1" x14ac:dyDescent="0.25">
      <c r="A24" s="6">
        <f t="shared" si="0"/>
        <v>1</v>
      </c>
      <c r="B24" s="178"/>
      <c r="C24" s="77" t="s">
        <v>16</v>
      </c>
      <c r="D24" s="79"/>
      <c r="E24" s="79"/>
      <c r="F24" s="79"/>
      <c r="G24" s="79"/>
      <c r="H24" s="80"/>
    </row>
    <row r="25" spans="1:8" ht="25.5" customHeight="1" outlineLevel="1" x14ac:dyDescent="0.25">
      <c r="A25" s="6">
        <f t="shared" si="0"/>
        <v>1</v>
      </c>
      <c r="B25" s="178"/>
      <c r="C25" s="77" t="s">
        <v>14</v>
      </c>
      <c r="D25" s="79"/>
      <c r="E25" s="79"/>
      <c r="F25" s="79"/>
      <c r="G25" s="79"/>
      <c r="H25" s="80"/>
    </row>
    <row r="26" spans="1:8" ht="25.5" customHeight="1" outlineLevel="1" x14ac:dyDescent="0.25">
      <c r="A26" s="6">
        <f t="shared" si="0"/>
        <v>1</v>
      </c>
      <c r="B26" s="178"/>
      <c r="C26" s="77" t="s">
        <v>18</v>
      </c>
      <c r="D26" s="79"/>
      <c r="E26" s="79"/>
      <c r="F26" s="79"/>
      <c r="G26" s="79"/>
      <c r="H26" s="80"/>
    </row>
    <row r="27" spans="1:8" ht="25.5" customHeight="1" outlineLevel="1" thickBot="1" x14ac:dyDescent="0.3">
      <c r="A27" s="6">
        <f t="shared" si="0"/>
        <v>1</v>
      </c>
      <c r="B27" s="178"/>
      <c r="C27" s="78" t="s">
        <v>15</v>
      </c>
      <c r="D27" s="81"/>
      <c r="E27" s="81"/>
      <c r="F27" s="81"/>
      <c r="G27" s="81"/>
      <c r="H27" s="82"/>
    </row>
    <row r="28" spans="1:8" ht="25.5" customHeight="1" outlineLevel="1" thickBot="1" x14ac:dyDescent="0.3">
      <c r="A28" s="6">
        <f t="shared" si="0"/>
        <v>1</v>
      </c>
      <c r="B28" s="179"/>
      <c r="C28" s="83" t="s">
        <v>37</v>
      </c>
      <c r="D28" s="123">
        <f t="shared" ref="D28:H28" ca="1" si="1">SUM(D8:D27)</f>
        <v>3941805</v>
      </c>
      <c r="E28" s="123" t="e">
        <f t="shared" si="1"/>
        <v>#REF!</v>
      </c>
      <c r="F28" s="123">
        <f t="shared" ca="1" si="1"/>
        <v>127110</v>
      </c>
      <c r="G28" s="123">
        <f t="shared" ca="1" si="1"/>
        <v>127200</v>
      </c>
      <c r="H28" s="124">
        <f t="shared" ca="1" si="1"/>
        <v>93</v>
      </c>
    </row>
    <row r="29" spans="1:8" ht="25.5" customHeight="1" thickBot="1" x14ac:dyDescent="0.3">
      <c r="B29" s="183">
        <f>DATE($C$4,A8,1)</f>
        <v>42370</v>
      </c>
      <c r="C29" s="184"/>
      <c r="D29" s="184"/>
      <c r="E29" s="184"/>
      <c r="F29" s="184"/>
      <c r="G29" s="184"/>
      <c r="H29" s="185"/>
    </row>
    <row r="30" spans="1:8" ht="25.5" hidden="1" customHeight="1" outlineLevel="1" x14ac:dyDescent="0.25">
      <c r="A30" s="6">
        <v>2</v>
      </c>
      <c r="B30" s="177">
        <f>DATE($C$4,A30,1)</f>
        <v>42401</v>
      </c>
      <c r="C30" s="74" t="s">
        <v>2</v>
      </c>
      <c r="D30" s="13">
        <f ca="1">SUMPRODUCT((MONTH(DatesSH)=$A30)*(OFFSET(DatesSH,,INDEX(ColSH,MATCH($C30,Param,0)))))</f>
        <v>1230035</v>
      </c>
      <c r="E30" s="13"/>
      <c r="F30" s="13">
        <f t="array" aca="1" ref="F30" ca="1">MIN(IF((MONTH(DatesSH)=$A30)*(OFFSET(DatesSH,,INDEX(ColSH,MATCH($C30,Param,0))))&gt;0,OFFSET(DatesSH,,INDEX(ColSH,MATCH($C30,Param,0)))))</f>
        <v>42401</v>
      </c>
      <c r="G30" s="13">
        <f t="array" aca="1" ref="G30" ca="1">MAX(IF((MONTH(DatesSH)=$A30)*(OFFSET(DatesSH,,INDEX(ColSH,MATCH($C30,Param,0))))&gt;0,OFFSET(DatesSH,,INDEX(ColSH,MATCH($C30,Param,0)))))</f>
        <v>42429</v>
      </c>
      <c r="H30" s="14">
        <f ca="1">SUMPRODUCT((MONTH(DatesSH)=$A30)*(OFFSET(DatesSH,,INDEX(ColSH,MATCH($C30,Param,0)))&gt;=INDEX(SeuilSH,MATCH($C30,Param,0))))</f>
        <v>29</v>
      </c>
    </row>
    <row r="31" spans="1:8" ht="25.5" hidden="1" customHeight="1" outlineLevel="1" x14ac:dyDescent="0.25">
      <c r="A31" s="6">
        <f>A30</f>
        <v>2</v>
      </c>
      <c r="B31" s="178"/>
      <c r="C31" s="75" t="s">
        <v>1</v>
      </c>
      <c r="D31" s="79"/>
      <c r="E31" s="79"/>
      <c r="F31" s="79"/>
      <c r="G31" s="79"/>
      <c r="H31" s="80"/>
    </row>
    <row r="32" spans="1:8" ht="25.5" hidden="1" customHeight="1" outlineLevel="1" x14ac:dyDescent="0.25">
      <c r="A32" s="6">
        <f t="shared" ref="A32:A39" si="2">A31</f>
        <v>2</v>
      </c>
      <c r="B32" s="178"/>
      <c r="C32" s="76" t="s">
        <v>25</v>
      </c>
      <c r="D32" s="11">
        <f ca="1">SUMPRODUCT((MONTH(DatesSH)=$A32)*(OFFSET(DatesSH,,INDEX(ColSH,MATCH($C32,Param,0)))))</f>
        <v>1230035</v>
      </c>
      <c r="E32" s="11" t="e">
        <f>IF(#REF!=0,0,D32/#REF!)</f>
        <v>#REF!</v>
      </c>
      <c r="F32" s="11">
        <f t="array" aca="1" ref="F32" ca="1">MIN(IF((MONTH(DatesSH)=$A32)*(OFFSET(DatesSH,,INDEX(ColSH,MATCH($C32,Param,0))))&gt;0,OFFSET(DatesSH,,INDEX(ColSH,MATCH($C32,Param,0)))))</f>
        <v>42401</v>
      </c>
      <c r="G32" s="11">
        <f t="array" aca="1" ref="G32" ca="1">MAX(IF((MONTH(DatesSH)=$A32)*(OFFSET(DatesSH,,INDEX(ColSH,MATCH($C32,Param,0))))&gt;0,OFFSET(DatesSH,,INDEX(ColSH,MATCH($C32,Param,0)))))</f>
        <v>42429</v>
      </c>
      <c r="H32" s="12">
        <f ca="1">SUMPRODUCT((MONTH(DatesSH)=$A32)*(OFFSET(DatesSH,,INDEX(ColSH,MATCH($C32,Param,0)))&gt;=INDEX(SeuilSH,MATCH($C32,Param,0))))</f>
        <v>29</v>
      </c>
    </row>
    <row r="33" spans="1:9" ht="25.5" hidden="1" customHeight="1" outlineLevel="1" x14ac:dyDescent="0.25">
      <c r="A33" s="6">
        <f t="shared" si="2"/>
        <v>2</v>
      </c>
      <c r="B33" s="178"/>
      <c r="C33" s="77" t="s">
        <v>36</v>
      </c>
      <c r="D33" s="79"/>
      <c r="E33" s="79"/>
      <c r="F33" s="79"/>
      <c r="G33" s="79"/>
      <c r="H33" s="80"/>
    </row>
    <row r="34" spans="1:9" ht="25.5" hidden="1" customHeight="1" outlineLevel="1" x14ac:dyDescent="0.25">
      <c r="A34" s="6">
        <f t="shared" si="2"/>
        <v>2</v>
      </c>
      <c r="B34" s="178"/>
      <c r="C34" s="77" t="s">
        <v>3</v>
      </c>
      <c r="D34" s="10">
        <f ca="1">SUMPRODUCT((MONTH(DatesSH)=$A34)*(OFFSET(DatesSH,,INDEX(ColSH,MATCH($C34,Param,0)))))</f>
        <v>1230035</v>
      </c>
      <c r="E34" s="10" t="e">
        <f>IF(#REF!=0,0,D34/#REF!)</f>
        <v>#REF!</v>
      </c>
      <c r="F34" s="10">
        <f t="array" aca="1" ref="F34" ca="1">MIN(IF((MONTH(DatesSH)=$A34)*(OFFSET(DatesSH,,INDEX(ColSH,MATCH($C34,Param,0))))&gt;0,OFFSET(DatesSH,,INDEX(ColSH,MATCH($C34,Param,0)))))</f>
        <v>42401</v>
      </c>
      <c r="G34" s="10">
        <f t="array" aca="1" ref="G34" ca="1">MAX(IF((MONTH(DatesSH)=$A34)*(OFFSET(DatesSH,,INDEX(ColSH,MATCH($C34,Param,0))))&gt;0,OFFSET(DatesSH,,INDEX(ColSH,MATCH($C34,Param,0)))))</f>
        <v>42429</v>
      </c>
      <c r="H34" s="15">
        <f ca="1">SUMPRODUCT((MONTH(DatesSH)=$A34)*(OFFSET(DatesSH,,INDEX(ColSH,MATCH($C34,Param,0)))&gt;=INDEX(SeuilSH,MATCH($C34,Param,0))))</f>
        <v>29</v>
      </c>
    </row>
    <row r="35" spans="1:9" ht="25.5" hidden="1" customHeight="1" outlineLevel="1" x14ac:dyDescent="0.25">
      <c r="A35" s="6">
        <f t="shared" si="2"/>
        <v>2</v>
      </c>
      <c r="B35" s="178"/>
      <c r="C35" s="77" t="s">
        <v>26</v>
      </c>
      <c r="D35" s="79"/>
      <c r="E35" s="79"/>
      <c r="F35" s="79"/>
      <c r="G35" s="79"/>
      <c r="H35" s="80"/>
    </row>
    <row r="36" spans="1:9" ht="25.5" hidden="1" customHeight="1" outlineLevel="1" x14ac:dyDescent="0.25">
      <c r="A36" s="6">
        <f t="shared" si="2"/>
        <v>2</v>
      </c>
      <c r="B36" s="178"/>
      <c r="C36" s="77" t="s">
        <v>32</v>
      </c>
      <c r="D36" s="79"/>
      <c r="E36" s="79"/>
      <c r="F36" s="79"/>
      <c r="G36" s="79"/>
      <c r="H36" s="80"/>
    </row>
    <row r="37" spans="1:9" ht="25.5" hidden="1" customHeight="1" outlineLevel="1" x14ac:dyDescent="0.25">
      <c r="A37" s="6">
        <f t="shared" si="2"/>
        <v>2</v>
      </c>
      <c r="B37" s="178"/>
      <c r="C37" s="77" t="s">
        <v>33</v>
      </c>
      <c r="D37" s="79"/>
      <c r="E37" s="79"/>
      <c r="F37" s="79"/>
      <c r="G37" s="79"/>
      <c r="H37" s="80"/>
    </row>
    <row r="38" spans="1:9" ht="25.5" hidden="1" customHeight="1" outlineLevel="1" x14ac:dyDescent="0.25">
      <c r="A38" s="6">
        <f t="shared" si="2"/>
        <v>2</v>
      </c>
      <c r="B38" s="178"/>
      <c r="C38" s="77" t="s">
        <v>34</v>
      </c>
      <c r="D38" s="79"/>
      <c r="E38" s="79"/>
      <c r="F38" s="79"/>
      <c r="G38" s="79"/>
      <c r="H38" s="80"/>
      <c r="I38" s="7"/>
    </row>
    <row r="39" spans="1:9" ht="25.5" hidden="1" customHeight="1" outlineLevel="1" x14ac:dyDescent="0.25">
      <c r="A39" s="6">
        <f t="shared" si="2"/>
        <v>2</v>
      </c>
      <c r="B39" s="178"/>
      <c r="C39" s="77" t="s">
        <v>35</v>
      </c>
      <c r="D39" s="79"/>
      <c r="E39" s="79"/>
      <c r="F39" s="79"/>
      <c r="G39" s="79"/>
      <c r="H39" s="80"/>
    </row>
    <row r="40" spans="1:9" ht="25.5" hidden="1" customHeight="1" outlineLevel="1" x14ac:dyDescent="0.25">
      <c r="A40" s="6">
        <v>1</v>
      </c>
      <c r="B40" s="178"/>
      <c r="C40" s="77" t="s">
        <v>52</v>
      </c>
      <c r="D40" s="79"/>
      <c r="E40" s="79"/>
      <c r="F40" s="79"/>
      <c r="G40" s="79"/>
      <c r="H40" s="80"/>
    </row>
    <row r="41" spans="1:9" ht="25.5" hidden="1" customHeight="1" outlineLevel="1" x14ac:dyDescent="0.25">
      <c r="A41" s="6">
        <f>A39</f>
        <v>2</v>
      </c>
      <c r="B41" s="178"/>
      <c r="C41" s="77" t="s">
        <v>19</v>
      </c>
      <c r="D41" s="79"/>
      <c r="E41" s="79"/>
      <c r="F41" s="79"/>
      <c r="G41" s="79"/>
      <c r="H41" s="80"/>
    </row>
    <row r="42" spans="1:9" ht="25.5" hidden="1" customHeight="1" outlineLevel="1" x14ac:dyDescent="0.25">
      <c r="A42" s="6">
        <f t="shared" ref="A42:A50" si="3">A41</f>
        <v>2</v>
      </c>
      <c r="B42" s="178"/>
      <c r="C42" s="77" t="s">
        <v>48</v>
      </c>
      <c r="D42" s="79"/>
      <c r="E42" s="79"/>
      <c r="F42" s="79"/>
      <c r="G42" s="79"/>
      <c r="H42" s="80"/>
    </row>
    <row r="43" spans="1:9" ht="25.5" hidden="1" customHeight="1" outlineLevel="1" x14ac:dyDescent="0.25">
      <c r="A43" s="6">
        <f t="shared" si="3"/>
        <v>2</v>
      </c>
      <c r="B43" s="178"/>
      <c r="C43" s="77" t="s">
        <v>49</v>
      </c>
      <c r="D43" s="79"/>
      <c r="E43" s="79"/>
      <c r="F43" s="79"/>
      <c r="G43" s="79"/>
      <c r="H43" s="80"/>
    </row>
    <row r="44" spans="1:9" ht="25.5" hidden="1" customHeight="1" outlineLevel="1" x14ac:dyDescent="0.25">
      <c r="A44" s="6">
        <f t="shared" si="3"/>
        <v>2</v>
      </c>
      <c r="B44" s="178"/>
      <c r="C44" s="77" t="s">
        <v>17</v>
      </c>
      <c r="D44" s="79"/>
      <c r="E44" s="79"/>
      <c r="F44" s="79"/>
      <c r="G44" s="79"/>
      <c r="H44" s="80"/>
    </row>
    <row r="45" spans="1:9" ht="25.5" hidden="1" customHeight="1" outlineLevel="1" x14ac:dyDescent="0.25">
      <c r="A45" s="6">
        <f t="shared" si="3"/>
        <v>2</v>
      </c>
      <c r="B45" s="178"/>
      <c r="C45" s="77" t="s">
        <v>13</v>
      </c>
      <c r="D45" s="79"/>
      <c r="E45" s="79"/>
      <c r="F45" s="79"/>
      <c r="G45" s="79"/>
      <c r="H45" s="80"/>
    </row>
    <row r="46" spans="1:9" ht="25.5" hidden="1" customHeight="1" outlineLevel="1" x14ac:dyDescent="0.25">
      <c r="A46" s="6">
        <f t="shared" si="3"/>
        <v>2</v>
      </c>
      <c r="B46" s="178"/>
      <c r="C46" s="77" t="s">
        <v>16</v>
      </c>
      <c r="D46" s="79"/>
      <c r="E46" s="79"/>
      <c r="F46" s="79"/>
      <c r="G46" s="79"/>
      <c r="H46" s="80"/>
    </row>
    <row r="47" spans="1:9" ht="25.5" hidden="1" customHeight="1" outlineLevel="1" x14ac:dyDescent="0.25">
      <c r="A47" s="6">
        <f t="shared" si="3"/>
        <v>2</v>
      </c>
      <c r="B47" s="178"/>
      <c r="C47" s="77" t="s">
        <v>14</v>
      </c>
      <c r="D47" s="79"/>
      <c r="E47" s="79"/>
      <c r="F47" s="79"/>
      <c r="G47" s="79"/>
      <c r="H47" s="80"/>
    </row>
    <row r="48" spans="1:9" ht="25.5" hidden="1" customHeight="1" outlineLevel="1" x14ac:dyDescent="0.25">
      <c r="A48" s="6">
        <f t="shared" si="3"/>
        <v>2</v>
      </c>
      <c r="B48" s="178"/>
      <c r="C48" s="77" t="s">
        <v>18</v>
      </c>
      <c r="D48" s="79"/>
      <c r="E48" s="79"/>
      <c r="F48" s="79"/>
      <c r="G48" s="79"/>
      <c r="H48" s="80"/>
    </row>
    <row r="49" spans="1:9" ht="25.5" hidden="1" customHeight="1" outlineLevel="1" thickBot="1" x14ac:dyDescent="0.25">
      <c r="A49" s="6">
        <f t="shared" si="3"/>
        <v>2</v>
      </c>
      <c r="B49" s="178"/>
      <c r="C49" s="78" t="s">
        <v>15</v>
      </c>
      <c r="D49" s="79"/>
      <c r="E49" s="79"/>
      <c r="F49" s="79"/>
      <c r="G49" s="79"/>
      <c r="H49" s="80"/>
    </row>
    <row r="50" spans="1:9" ht="25.5" hidden="1" customHeight="1" outlineLevel="1" thickBot="1" x14ac:dyDescent="0.3">
      <c r="A50" s="6">
        <f t="shared" si="3"/>
        <v>2</v>
      </c>
      <c r="B50" s="179"/>
      <c r="C50" s="83" t="s">
        <v>37</v>
      </c>
      <c r="D50" s="68">
        <f t="shared" ref="D50:H50" ca="1" si="4">SUM(D30:D49)</f>
        <v>3690105</v>
      </c>
      <c r="E50" s="68" t="e">
        <f t="shared" si="4"/>
        <v>#REF!</v>
      </c>
      <c r="F50" s="68">
        <f t="shared" ca="1" si="4"/>
        <v>127203</v>
      </c>
      <c r="G50" s="68">
        <f t="shared" ca="1" si="4"/>
        <v>127287</v>
      </c>
      <c r="H50" s="69">
        <f t="shared" ca="1" si="4"/>
        <v>87</v>
      </c>
    </row>
    <row r="51" spans="1:9" ht="25.5" customHeight="1" collapsed="1" thickBot="1" x14ac:dyDescent="0.3">
      <c r="B51" s="174">
        <f>DATE($C$4,A30,1)</f>
        <v>42401</v>
      </c>
      <c r="C51" s="175"/>
      <c r="D51" s="175"/>
      <c r="E51" s="175"/>
      <c r="F51" s="175"/>
      <c r="G51" s="175"/>
      <c r="H51" s="176"/>
    </row>
    <row r="52" spans="1:9" ht="25.5" hidden="1" customHeight="1" outlineLevel="1" x14ac:dyDescent="0.25">
      <c r="A52" s="6">
        <v>3</v>
      </c>
      <c r="B52" s="177">
        <f>DATE($C$4,A52,1)</f>
        <v>42430</v>
      </c>
      <c r="C52" s="74" t="s">
        <v>2</v>
      </c>
      <c r="D52" s="13">
        <f ca="1">SUMPRODUCT((MONTH(DatesSH)=$A52)*(OFFSET(DatesSH,,INDEX(ColSH,MATCH($C52,Param,0)))))</f>
        <v>1315795</v>
      </c>
      <c r="E52" s="13"/>
      <c r="F52" s="13">
        <f t="array" aca="1" ref="F52" ca="1">MIN(IF((MONTH(DatesSH)=$A52)*(OFFSET(DatesSH,,INDEX(ColSH,MATCH($C52,Param,0))))&gt;0,OFFSET(DatesSH,,INDEX(ColSH,MATCH($C52,Param,0)))))</f>
        <v>42430</v>
      </c>
      <c r="G52" s="13">
        <f t="array" aca="1" ref="G52" ca="1">MAX(IF((MONTH(DatesSH)=$A52)*(OFFSET(DatesSH,,INDEX(ColSH,MATCH($C52,Param,0))))&gt;0,OFFSET(DatesSH,,INDEX(ColSH,MATCH($C52,Param,0)))))</f>
        <v>42460</v>
      </c>
      <c r="H52" s="14">
        <f ca="1">SUMPRODUCT((MONTH(DatesSH)=$A52)*(OFFSET(DatesSH,,INDEX(ColSH,MATCH($C52,Param,0)))&gt;=INDEX(SeuilSH,MATCH($C52,Param,0))))</f>
        <v>31</v>
      </c>
    </row>
    <row r="53" spans="1:9" ht="25.5" hidden="1" customHeight="1" outlineLevel="1" x14ac:dyDescent="0.25">
      <c r="A53" s="6">
        <f>A52</f>
        <v>3</v>
      </c>
      <c r="B53" s="178"/>
      <c r="C53" s="75" t="s">
        <v>1</v>
      </c>
      <c r="D53" s="79"/>
      <c r="E53" s="79"/>
      <c r="F53" s="79"/>
      <c r="G53" s="79"/>
      <c r="H53" s="80"/>
    </row>
    <row r="54" spans="1:9" ht="25.5" hidden="1" customHeight="1" outlineLevel="1" x14ac:dyDescent="0.25">
      <c r="A54" s="6">
        <f t="shared" ref="A54:A61" si="5">A53</f>
        <v>3</v>
      </c>
      <c r="B54" s="178"/>
      <c r="C54" s="76" t="s">
        <v>25</v>
      </c>
      <c r="D54" s="11">
        <f ca="1">SUMPRODUCT((MONTH(DatesSH)=$A54)*(OFFSET(DatesSH,,INDEX(ColSH,MATCH($C54,Param,0)))))</f>
        <v>1315795</v>
      </c>
      <c r="E54" s="11" t="e">
        <f>IF(#REF!=0,0,D54/#REF!)</f>
        <v>#REF!</v>
      </c>
      <c r="F54" s="11">
        <f t="array" aca="1" ref="F54" ca="1">MIN(IF((MONTH(DatesSH)=$A54)*(OFFSET(DatesSH,,INDEX(ColSH,MATCH($C54,Param,0))))&gt;0,OFFSET(DatesSH,,INDEX(ColSH,MATCH($C54,Param,0)))))</f>
        <v>42430</v>
      </c>
      <c r="G54" s="11">
        <f t="array" aca="1" ref="G54" ca="1">MAX(IF((MONTH(DatesSH)=$A54)*(OFFSET(DatesSH,,INDEX(ColSH,MATCH($C54,Param,0))))&gt;0,OFFSET(DatesSH,,INDEX(ColSH,MATCH($C54,Param,0)))))</f>
        <v>42460</v>
      </c>
      <c r="H54" s="12">
        <f ca="1">SUMPRODUCT((MONTH(DatesSH)=$A54)*(OFFSET(DatesSH,,INDEX(ColSH,MATCH($C54,Param,0)))&gt;=INDEX(SeuilSH,MATCH($C54,Param,0))))</f>
        <v>31</v>
      </c>
    </row>
    <row r="55" spans="1:9" ht="25.5" hidden="1" customHeight="1" outlineLevel="1" x14ac:dyDescent="0.25">
      <c r="A55" s="6">
        <f t="shared" si="5"/>
        <v>3</v>
      </c>
      <c r="B55" s="178"/>
      <c r="C55" s="77" t="s">
        <v>36</v>
      </c>
      <c r="D55" s="79"/>
      <c r="E55" s="79"/>
      <c r="F55" s="79"/>
      <c r="G55" s="79"/>
      <c r="H55" s="80"/>
    </row>
    <row r="56" spans="1:9" ht="25.5" hidden="1" customHeight="1" outlineLevel="1" x14ac:dyDescent="0.25">
      <c r="A56" s="6">
        <f t="shared" si="5"/>
        <v>3</v>
      </c>
      <c r="B56" s="178"/>
      <c r="C56" s="77" t="s">
        <v>3</v>
      </c>
      <c r="D56" s="10">
        <f ca="1">SUMPRODUCT((MONTH(DatesSH)=$A56)*(OFFSET(DatesSH,,INDEX(ColSH,MATCH($C56,Param,0)))))</f>
        <v>1315795</v>
      </c>
      <c r="E56" s="10" t="e">
        <f>IF(#REF!=0,0,D56/#REF!)</f>
        <v>#REF!</v>
      </c>
      <c r="F56" s="10">
        <f t="array" aca="1" ref="F56" ca="1">MIN(IF((MONTH(DatesSH)=$A56)*(OFFSET(DatesSH,,INDEX(ColSH,MATCH($C56,Param,0))))&gt;0,OFFSET(DatesSH,,INDEX(ColSH,MATCH($C56,Param,0)))))</f>
        <v>42430</v>
      </c>
      <c r="G56" s="10">
        <f t="array" aca="1" ref="G56" ca="1">MAX(IF((MONTH(DatesSH)=$A56)*(OFFSET(DatesSH,,INDEX(ColSH,MATCH($C56,Param,0))))&gt;0,OFFSET(DatesSH,,INDEX(ColSH,MATCH($C56,Param,0)))))</f>
        <v>42460</v>
      </c>
      <c r="H56" s="15">
        <f ca="1">SUMPRODUCT((MONTH(DatesSH)=$A56)*(OFFSET(DatesSH,,INDEX(ColSH,MATCH($C56,Param,0)))&gt;=INDEX(SeuilSH,MATCH($C56,Param,0))))</f>
        <v>31</v>
      </c>
    </row>
    <row r="57" spans="1:9" ht="25.5" hidden="1" customHeight="1" outlineLevel="1" x14ac:dyDescent="0.25">
      <c r="A57" s="6">
        <f t="shared" si="5"/>
        <v>3</v>
      </c>
      <c r="B57" s="178"/>
      <c r="C57" s="77" t="s">
        <v>26</v>
      </c>
      <c r="D57" s="79"/>
      <c r="E57" s="79"/>
      <c r="F57" s="79"/>
      <c r="G57" s="79"/>
      <c r="H57" s="80"/>
    </row>
    <row r="58" spans="1:9" ht="25.5" hidden="1" customHeight="1" outlineLevel="1" x14ac:dyDescent="0.25">
      <c r="A58" s="6">
        <f t="shared" si="5"/>
        <v>3</v>
      </c>
      <c r="B58" s="178"/>
      <c r="C58" s="77" t="s">
        <v>32</v>
      </c>
      <c r="D58" s="79"/>
      <c r="E58" s="79"/>
      <c r="F58" s="79"/>
      <c r="G58" s="79"/>
      <c r="H58" s="80"/>
    </row>
    <row r="59" spans="1:9" ht="25.5" hidden="1" customHeight="1" outlineLevel="1" x14ac:dyDescent="0.25">
      <c r="A59" s="6">
        <f t="shared" si="5"/>
        <v>3</v>
      </c>
      <c r="B59" s="178"/>
      <c r="C59" s="77" t="s">
        <v>33</v>
      </c>
      <c r="D59" s="79"/>
      <c r="E59" s="79"/>
      <c r="F59" s="79"/>
      <c r="G59" s="79"/>
      <c r="H59" s="80"/>
    </row>
    <row r="60" spans="1:9" ht="25.5" hidden="1" customHeight="1" outlineLevel="1" x14ac:dyDescent="0.25">
      <c r="A60" s="6">
        <f t="shared" si="5"/>
        <v>3</v>
      </c>
      <c r="B60" s="178"/>
      <c r="C60" s="77" t="s">
        <v>34</v>
      </c>
      <c r="D60" s="79"/>
      <c r="E60" s="79"/>
      <c r="F60" s="79"/>
      <c r="G60" s="79"/>
      <c r="H60" s="80"/>
      <c r="I60" s="7"/>
    </row>
    <row r="61" spans="1:9" ht="25.5" hidden="1" customHeight="1" outlineLevel="1" x14ac:dyDescent="0.25">
      <c r="A61" s="6">
        <f t="shared" si="5"/>
        <v>3</v>
      </c>
      <c r="B61" s="178"/>
      <c r="C61" s="77" t="s">
        <v>35</v>
      </c>
      <c r="D61" s="79"/>
      <c r="E61" s="79"/>
      <c r="F61" s="79"/>
      <c r="G61" s="79"/>
      <c r="H61" s="80"/>
    </row>
    <row r="62" spans="1:9" ht="25.5" hidden="1" customHeight="1" outlineLevel="1" x14ac:dyDescent="0.25">
      <c r="A62" s="6">
        <v>1</v>
      </c>
      <c r="B62" s="178"/>
      <c r="C62" s="77" t="s">
        <v>52</v>
      </c>
      <c r="D62" s="79"/>
      <c r="E62" s="79"/>
      <c r="F62" s="79"/>
      <c r="G62" s="79"/>
      <c r="H62" s="80"/>
    </row>
    <row r="63" spans="1:9" ht="25.5" hidden="1" customHeight="1" outlineLevel="1" x14ac:dyDescent="0.25">
      <c r="A63" s="6">
        <f>A61</f>
        <v>3</v>
      </c>
      <c r="B63" s="178"/>
      <c r="C63" s="77" t="s">
        <v>19</v>
      </c>
      <c r="D63" s="79"/>
      <c r="E63" s="79"/>
      <c r="F63" s="79"/>
      <c r="G63" s="79"/>
      <c r="H63" s="80"/>
    </row>
    <row r="64" spans="1:9" ht="25.5" hidden="1" customHeight="1" outlineLevel="1" x14ac:dyDescent="0.25">
      <c r="A64" s="6">
        <f t="shared" ref="A64:A72" si="6">A63</f>
        <v>3</v>
      </c>
      <c r="B64" s="178"/>
      <c r="C64" s="77" t="s">
        <v>48</v>
      </c>
      <c r="D64" s="79"/>
      <c r="E64" s="79"/>
      <c r="F64" s="79"/>
      <c r="G64" s="79"/>
      <c r="H64" s="80"/>
    </row>
    <row r="65" spans="1:8" ht="25.5" hidden="1" customHeight="1" outlineLevel="1" x14ac:dyDescent="0.25">
      <c r="A65" s="6">
        <f t="shared" si="6"/>
        <v>3</v>
      </c>
      <c r="B65" s="178"/>
      <c r="C65" s="77" t="s">
        <v>49</v>
      </c>
      <c r="D65" s="79"/>
      <c r="E65" s="79"/>
      <c r="F65" s="79"/>
      <c r="G65" s="79"/>
      <c r="H65" s="80"/>
    </row>
    <row r="66" spans="1:8" ht="25.5" hidden="1" customHeight="1" outlineLevel="1" x14ac:dyDescent="0.25">
      <c r="A66" s="6">
        <f t="shared" si="6"/>
        <v>3</v>
      </c>
      <c r="B66" s="178"/>
      <c r="C66" s="77" t="s">
        <v>17</v>
      </c>
      <c r="D66" s="79"/>
      <c r="E66" s="79"/>
      <c r="F66" s="79"/>
      <c r="G66" s="79"/>
      <c r="H66" s="80"/>
    </row>
    <row r="67" spans="1:8" ht="25.5" hidden="1" customHeight="1" outlineLevel="1" x14ac:dyDescent="0.25">
      <c r="A67" s="6">
        <f t="shared" si="6"/>
        <v>3</v>
      </c>
      <c r="B67" s="178"/>
      <c r="C67" s="77" t="s">
        <v>13</v>
      </c>
      <c r="D67" s="79"/>
      <c r="E67" s="79"/>
      <c r="F67" s="79"/>
      <c r="G67" s="79"/>
      <c r="H67" s="80"/>
    </row>
    <row r="68" spans="1:8" ht="25.5" hidden="1" customHeight="1" outlineLevel="1" x14ac:dyDescent="0.25">
      <c r="A68" s="6">
        <f t="shared" si="6"/>
        <v>3</v>
      </c>
      <c r="B68" s="178"/>
      <c r="C68" s="77" t="s">
        <v>16</v>
      </c>
      <c r="D68" s="79"/>
      <c r="E68" s="79"/>
      <c r="F68" s="79"/>
      <c r="G68" s="79"/>
      <c r="H68" s="80"/>
    </row>
    <row r="69" spans="1:8" ht="25.5" hidden="1" customHeight="1" outlineLevel="1" x14ac:dyDescent="0.25">
      <c r="A69" s="6">
        <f t="shared" si="6"/>
        <v>3</v>
      </c>
      <c r="B69" s="178"/>
      <c r="C69" s="77" t="s">
        <v>14</v>
      </c>
      <c r="D69" s="79"/>
      <c r="E69" s="79"/>
      <c r="F69" s="79"/>
      <c r="G69" s="79"/>
      <c r="H69" s="80"/>
    </row>
    <row r="70" spans="1:8" ht="25.5" hidden="1" customHeight="1" outlineLevel="1" x14ac:dyDescent="0.25">
      <c r="A70" s="6">
        <f t="shared" si="6"/>
        <v>3</v>
      </c>
      <c r="B70" s="178"/>
      <c r="C70" s="77" t="s">
        <v>18</v>
      </c>
      <c r="D70" s="79"/>
      <c r="E70" s="79"/>
      <c r="F70" s="79"/>
      <c r="G70" s="79"/>
      <c r="H70" s="80"/>
    </row>
    <row r="71" spans="1:8" ht="25.5" hidden="1" customHeight="1" outlineLevel="1" thickBot="1" x14ac:dyDescent="0.25">
      <c r="A71" s="6">
        <f t="shared" si="6"/>
        <v>3</v>
      </c>
      <c r="B71" s="178"/>
      <c r="C71" s="78" t="s">
        <v>15</v>
      </c>
      <c r="D71" s="79"/>
      <c r="E71" s="79"/>
      <c r="F71" s="79"/>
      <c r="G71" s="79"/>
      <c r="H71" s="80"/>
    </row>
    <row r="72" spans="1:8" ht="25.5" hidden="1" customHeight="1" outlineLevel="1" thickBot="1" x14ac:dyDescent="0.3">
      <c r="A72" s="6">
        <f t="shared" si="6"/>
        <v>3</v>
      </c>
      <c r="B72" s="179"/>
      <c r="C72" s="83" t="s">
        <v>37</v>
      </c>
      <c r="D72" s="68">
        <f t="shared" ref="D72:H72" ca="1" si="7">SUM(D52:D71)</f>
        <v>3947385</v>
      </c>
      <c r="E72" s="68" t="e">
        <f t="shared" si="7"/>
        <v>#REF!</v>
      </c>
      <c r="F72" s="68">
        <f t="shared" ca="1" si="7"/>
        <v>127290</v>
      </c>
      <c r="G72" s="68">
        <f t="shared" ca="1" si="7"/>
        <v>127380</v>
      </c>
      <c r="H72" s="69">
        <f t="shared" ca="1" si="7"/>
        <v>93</v>
      </c>
    </row>
    <row r="73" spans="1:8" ht="25.5" customHeight="1" collapsed="1" thickBot="1" x14ac:dyDescent="0.3">
      <c r="B73" s="174">
        <f>DATE($C$4,A52,1)</f>
        <v>42430</v>
      </c>
      <c r="C73" s="175"/>
      <c r="D73" s="175"/>
      <c r="E73" s="175"/>
      <c r="F73" s="175"/>
      <c r="G73" s="175"/>
      <c r="H73" s="176"/>
    </row>
    <row r="74" spans="1:8" ht="25.5" hidden="1" customHeight="1" outlineLevel="1" x14ac:dyDescent="0.25">
      <c r="A74" s="6">
        <v>4</v>
      </c>
      <c r="B74" s="177">
        <f>DATE($C$4,A74,1)</f>
        <v>42461</v>
      </c>
      <c r="C74" s="74" t="s">
        <v>2</v>
      </c>
      <c r="D74" s="13">
        <f ca="1">SUMPRODUCT((MONTH(DatesSH)=$A74)*(OFFSET(DatesSH,,INDEX(ColSH,MATCH($C74,Param,0)))))</f>
        <v>1274265</v>
      </c>
      <c r="E74" s="13"/>
      <c r="F74" s="13">
        <f t="array" aca="1" ref="F74" ca="1">MIN(IF((MONTH(DatesSH)=$A74)*(OFFSET(DatesSH,,INDEX(ColSH,MATCH($C74,Param,0))))&gt;0,OFFSET(DatesSH,,INDEX(ColSH,MATCH($C74,Param,0)))))</f>
        <v>42461</v>
      </c>
      <c r="G74" s="13">
        <f t="array" aca="1" ref="G74" ca="1">MAX(IF((MONTH(DatesSH)=$A74)*(OFFSET(DatesSH,,INDEX(ColSH,MATCH($C74,Param,0))))&gt;0,OFFSET(DatesSH,,INDEX(ColSH,MATCH($C74,Param,0)))))</f>
        <v>42490</v>
      </c>
      <c r="H74" s="14">
        <f ca="1">SUMPRODUCT((MONTH(DatesSH)=$A74)*(OFFSET(DatesSH,,INDEX(ColSH,MATCH($C74,Param,0)))&gt;=INDEX(SeuilSH,MATCH($C74,Param,0))))</f>
        <v>30</v>
      </c>
    </row>
    <row r="75" spans="1:8" ht="25.5" hidden="1" customHeight="1" outlineLevel="1" x14ac:dyDescent="0.25">
      <c r="A75" s="6">
        <f>A74</f>
        <v>4</v>
      </c>
      <c r="B75" s="178"/>
      <c r="C75" s="75" t="s">
        <v>1</v>
      </c>
      <c r="D75" s="79"/>
      <c r="E75" s="79"/>
      <c r="F75" s="79"/>
      <c r="G75" s="79"/>
      <c r="H75" s="80"/>
    </row>
    <row r="76" spans="1:8" ht="25.5" hidden="1" customHeight="1" outlineLevel="1" x14ac:dyDescent="0.25">
      <c r="A76" s="6">
        <f t="shared" ref="A76:A83" si="8">A75</f>
        <v>4</v>
      </c>
      <c r="B76" s="178"/>
      <c r="C76" s="76" t="s">
        <v>25</v>
      </c>
      <c r="D76" s="11">
        <f ca="1">SUMPRODUCT((MONTH(DatesSH)=$A76)*(OFFSET(DatesSH,,INDEX(ColSH,MATCH($C76,Param,0)))))</f>
        <v>1274265</v>
      </c>
      <c r="E76" s="11" t="e">
        <f>IF(#REF!=0,0,D76/#REF!)</f>
        <v>#REF!</v>
      </c>
      <c r="F76" s="11">
        <f t="array" aca="1" ref="F76" ca="1">MIN(IF((MONTH(DatesSH)=$A76)*(OFFSET(DatesSH,,INDEX(ColSH,MATCH($C76,Param,0))))&gt;0,OFFSET(DatesSH,,INDEX(ColSH,MATCH($C76,Param,0)))))</f>
        <v>42461</v>
      </c>
      <c r="G76" s="11">
        <f t="array" aca="1" ref="G76" ca="1">MAX(IF((MONTH(DatesSH)=$A76)*(OFFSET(DatesSH,,INDEX(ColSH,MATCH($C76,Param,0))))&gt;0,OFFSET(DatesSH,,INDEX(ColSH,MATCH($C76,Param,0)))))</f>
        <v>42490</v>
      </c>
      <c r="H76" s="12">
        <f ca="1">SUMPRODUCT((MONTH(DatesSH)=$A76)*(OFFSET(DatesSH,,INDEX(ColSH,MATCH($C76,Param,0)))&gt;=INDEX(SeuilSH,MATCH($C76,Param,0))))</f>
        <v>30</v>
      </c>
    </row>
    <row r="77" spans="1:8" ht="25.5" hidden="1" customHeight="1" outlineLevel="1" x14ac:dyDescent="0.25">
      <c r="A77" s="6">
        <f t="shared" si="8"/>
        <v>4</v>
      </c>
      <c r="B77" s="178"/>
      <c r="C77" s="77" t="s">
        <v>36</v>
      </c>
      <c r="D77" s="79"/>
      <c r="E77" s="79"/>
      <c r="F77" s="79"/>
      <c r="G77" s="79"/>
      <c r="H77" s="80"/>
    </row>
    <row r="78" spans="1:8" ht="25.5" hidden="1" customHeight="1" outlineLevel="1" x14ac:dyDescent="0.25">
      <c r="A78" s="6">
        <f t="shared" si="8"/>
        <v>4</v>
      </c>
      <c r="B78" s="178"/>
      <c r="C78" s="77" t="s">
        <v>3</v>
      </c>
      <c r="D78" s="10">
        <f ca="1">SUMPRODUCT((MONTH(DatesSH)=$A78)*(OFFSET(DatesSH,,INDEX(ColSH,MATCH($C78,Param,0)))))</f>
        <v>1274265</v>
      </c>
      <c r="E78" s="10" t="e">
        <f>IF(#REF!=0,0,D78/#REF!)</f>
        <v>#REF!</v>
      </c>
      <c r="F78" s="10">
        <f t="array" aca="1" ref="F78" ca="1">MIN(IF((MONTH(DatesSH)=$A78)*(OFFSET(DatesSH,,INDEX(ColSH,MATCH($C78,Param,0))))&gt;0,OFFSET(DatesSH,,INDEX(ColSH,MATCH($C78,Param,0)))))</f>
        <v>42461</v>
      </c>
      <c r="G78" s="10">
        <f t="array" aca="1" ref="G78" ca="1">MAX(IF((MONTH(DatesSH)=$A78)*(OFFSET(DatesSH,,INDEX(ColSH,MATCH($C78,Param,0))))&gt;0,OFFSET(DatesSH,,INDEX(ColSH,MATCH($C78,Param,0)))))</f>
        <v>42490</v>
      </c>
      <c r="H78" s="15">
        <f ca="1">SUMPRODUCT((MONTH(DatesSH)=$A78)*(OFFSET(DatesSH,,INDEX(ColSH,MATCH($C78,Param,0)))&gt;=INDEX(SeuilSH,MATCH($C78,Param,0))))</f>
        <v>30</v>
      </c>
    </row>
    <row r="79" spans="1:8" ht="25.5" hidden="1" customHeight="1" outlineLevel="1" x14ac:dyDescent="0.25">
      <c r="A79" s="6">
        <f t="shared" si="8"/>
        <v>4</v>
      </c>
      <c r="B79" s="178"/>
      <c r="C79" s="77" t="s">
        <v>26</v>
      </c>
      <c r="D79" s="79"/>
      <c r="E79" s="79"/>
      <c r="F79" s="79"/>
      <c r="G79" s="79"/>
      <c r="H79" s="80"/>
    </row>
    <row r="80" spans="1:8" ht="25.5" hidden="1" customHeight="1" outlineLevel="1" x14ac:dyDescent="0.25">
      <c r="A80" s="6">
        <f t="shared" si="8"/>
        <v>4</v>
      </c>
      <c r="B80" s="178"/>
      <c r="C80" s="77" t="s">
        <v>32</v>
      </c>
      <c r="D80" s="79"/>
      <c r="E80" s="79"/>
      <c r="F80" s="79"/>
      <c r="G80" s="79"/>
      <c r="H80" s="80"/>
    </row>
    <row r="81" spans="1:9" ht="25.5" hidden="1" customHeight="1" outlineLevel="1" x14ac:dyDescent="0.25">
      <c r="A81" s="6">
        <f t="shared" si="8"/>
        <v>4</v>
      </c>
      <c r="B81" s="178"/>
      <c r="C81" s="77" t="s">
        <v>33</v>
      </c>
      <c r="D81" s="79"/>
      <c r="E81" s="79"/>
      <c r="F81" s="79"/>
      <c r="G81" s="79"/>
      <c r="H81" s="80"/>
    </row>
    <row r="82" spans="1:9" ht="25.5" hidden="1" customHeight="1" outlineLevel="1" x14ac:dyDescent="0.25">
      <c r="A82" s="6">
        <f t="shared" si="8"/>
        <v>4</v>
      </c>
      <c r="B82" s="178"/>
      <c r="C82" s="77" t="s">
        <v>34</v>
      </c>
      <c r="D82" s="79"/>
      <c r="E82" s="79"/>
      <c r="F82" s="79"/>
      <c r="G82" s="79"/>
      <c r="H82" s="80"/>
      <c r="I82" s="7"/>
    </row>
    <row r="83" spans="1:9" ht="25.5" hidden="1" customHeight="1" outlineLevel="1" x14ac:dyDescent="0.25">
      <c r="A83" s="6">
        <f t="shared" si="8"/>
        <v>4</v>
      </c>
      <c r="B83" s="178"/>
      <c r="C83" s="77" t="s">
        <v>35</v>
      </c>
      <c r="D83" s="79"/>
      <c r="E83" s="79"/>
      <c r="F83" s="79"/>
      <c r="G83" s="79"/>
      <c r="H83" s="80"/>
    </row>
    <row r="84" spans="1:9" ht="25.5" hidden="1" customHeight="1" outlineLevel="1" x14ac:dyDescent="0.25">
      <c r="A84" s="6">
        <v>1</v>
      </c>
      <c r="B84" s="178"/>
      <c r="C84" s="77" t="s">
        <v>52</v>
      </c>
      <c r="D84" s="79"/>
      <c r="E84" s="79"/>
      <c r="F84" s="79"/>
      <c r="G84" s="79"/>
      <c r="H84" s="80"/>
    </row>
    <row r="85" spans="1:9" ht="25.5" hidden="1" customHeight="1" outlineLevel="1" x14ac:dyDescent="0.25">
      <c r="A85" s="6">
        <f>A83</f>
        <v>4</v>
      </c>
      <c r="B85" s="178"/>
      <c r="C85" s="77" t="s">
        <v>19</v>
      </c>
      <c r="D85" s="79"/>
      <c r="E85" s="79"/>
      <c r="F85" s="79"/>
      <c r="G85" s="79"/>
      <c r="H85" s="80"/>
    </row>
    <row r="86" spans="1:9" ht="25.5" hidden="1" customHeight="1" outlineLevel="1" x14ac:dyDescent="0.25">
      <c r="A86" s="6">
        <f t="shared" ref="A86:A94" si="9">A85</f>
        <v>4</v>
      </c>
      <c r="B86" s="178"/>
      <c r="C86" s="77" t="s">
        <v>48</v>
      </c>
      <c r="D86" s="79"/>
      <c r="E86" s="79"/>
      <c r="F86" s="79"/>
      <c r="G86" s="79"/>
      <c r="H86" s="80"/>
    </row>
    <row r="87" spans="1:9" ht="25.5" hidden="1" customHeight="1" outlineLevel="1" x14ac:dyDescent="0.25">
      <c r="A87" s="6">
        <f t="shared" si="9"/>
        <v>4</v>
      </c>
      <c r="B87" s="178"/>
      <c r="C87" s="77" t="s">
        <v>49</v>
      </c>
      <c r="D87" s="79"/>
      <c r="E87" s="79"/>
      <c r="F87" s="79"/>
      <c r="G87" s="79"/>
      <c r="H87" s="80"/>
    </row>
    <row r="88" spans="1:9" ht="25.5" hidden="1" customHeight="1" outlineLevel="1" x14ac:dyDescent="0.25">
      <c r="A88" s="6">
        <f t="shared" si="9"/>
        <v>4</v>
      </c>
      <c r="B88" s="178"/>
      <c r="C88" s="77" t="s">
        <v>17</v>
      </c>
      <c r="D88" s="79"/>
      <c r="E88" s="79"/>
      <c r="F88" s="79"/>
      <c r="G88" s="79"/>
      <c r="H88" s="80"/>
    </row>
    <row r="89" spans="1:9" ht="25.5" hidden="1" customHeight="1" outlineLevel="1" x14ac:dyDescent="0.25">
      <c r="A89" s="6">
        <f t="shared" si="9"/>
        <v>4</v>
      </c>
      <c r="B89" s="178"/>
      <c r="C89" s="77" t="s">
        <v>13</v>
      </c>
      <c r="D89" s="79"/>
      <c r="E89" s="79"/>
      <c r="F89" s="79"/>
      <c r="G89" s="79"/>
      <c r="H89" s="80"/>
    </row>
    <row r="90" spans="1:9" ht="25.5" hidden="1" customHeight="1" outlineLevel="1" x14ac:dyDescent="0.25">
      <c r="A90" s="6">
        <f t="shared" si="9"/>
        <v>4</v>
      </c>
      <c r="B90" s="178"/>
      <c r="C90" s="77" t="s">
        <v>16</v>
      </c>
      <c r="D90" s="79"/>
      <c r="E90" s="79"/>
      <c r="F90" s="79"/>
      <c r="G90" s="79"/>
      <c r="H90" s="80"/>
    </row>
    <row r="91" spans="1:9" ht="25.5" hidden="1" customHeight="1" outlineLevel="1" x14ac:dyDescent="0.25">
      <c r="A91" s="6">
        <f t="shared" si="9"/>
        <v>4</v>
      </c>
      <c r="B91" s="178"/>
      <c r="C91" s="77" t="s">
        <v>14</v>
      </c>
      <c r="D91" s="79"/>
      <c r="E91" s="79"/>
      <c r="F91" s="79"/>
      <c r="G91" s="79"/>
      <c r="H91" s="80"/>
    </row>
    <row r="92" spans="1:9" ht="25.5" hidden="1" customHeight="1" outlineLevel="1" x14ac:dyDescent="0.25">
      <c r="A92" s="6">
        <f t="shared" si="9"/>
        <v>4</v>
      </c>
      <c r="B92" s="178"/>
      <c r="C92" s="77" t="s">
        <v>18</v>
      </c>
      <c r="D92" s="79"/>
      <c r="E92" s="79"/>
      <c r="F92" s="79"/>
      <c r="G92" s="79"/>
      <c r="H92" s="80"/>
    </row>
    <row r="93" spans="1:9" ht="25.5" hidden="1" customHeight="1" outlineLevel="1" thickBot="1" x14ac:dyDescent="0.25">
      <c r="A93" s="6">
        <f t="shared" si="9"/>
        <v>4</v>
      </c>
      <c r="B93" s="178"/>
      <c r="C93" s="78" t="s">
        <v>15</v>
      </c>
      <c r="D93" s="79"/>
      <c r="E93" s="79"/>
      <c r="F93" s="79"/>
      <c r="G93" s="79"/>
      <c r="H93" s="80"/>
    </row>
    <row r="94" spans="1:9" ht="25.5" hidden="1" customHeight="1" outlineLevel="1" thickBot="1" x14ac:dyDescent="0.3">
      <c r="A94" s="6">
        <f t="shared" si="9"/>
        <v>4</v>
      </c>
      <c r="B94" s="179"/>
      <c r="C94" s="83" t="s">
        <v>37</v>
      </c>
      <c r="D94" s="68">
        <f t="shared" ref="D94:H94" ca="1" si="10">SUM(D74:D93)</f>
        <v>3822795</v>
      </c>
      <c r="E94" s="68" t="e">
        <f t="shared" si="10"/>
        <v>#REF!</v>
      </c>
      <c r="F94" s="68">
        <f t="shared" ca="1" si="10"/>
        <v>127383</v>
      </c>
      <c r="G94" s="68">
        <f t="shared" ca="1" si="10"/>
        <v>127470</v>
      </c>
      <c r="H94" s="69">
        <f t="shared" ca="1" si="10"/>
        <v>90</v>
      </c>
    </row>
    <row r="95" spans="1:9" ht="25.5" customHeight="1" collapsed="1" thickBot="1" x14ac:dyDescent="0.3">
      <c r="B95" s="174">
        <f>DATE($C$4,A74,1)</f>
        <v>42461</v>
      </c>
      <c r="C95" s="175"/>
      <c r="D95" s="175"/>
      <c r="E95" s="175"/>
      <c r="F95" s="175"/>
      <c r="G95" s="175"/>
      <c r="H95" s="176"/>
    </row>
    <row r="96" spans="1:9" ht="25.5" hidden="1" customHeight="1" outlineLevel="1" x14ac:dyDescent="0.25">
      <c r="A96" s="6">
        <v>5</v>
      </c>
      <c r="B96" s="177">
        <f>DATE($C$4,A96,1)</f>
        <v>42491</v>
      </c>
      <c r="C96" s="74" t="s">
        <v>2</v>
      </c>
      <c r="D96" s="13">
        <f ca="1">SUMPRODUCT((MONTH(DatesSH)=$A96)*(OFFSET(DatesSH,,INDEX(ColSH,MATCH($C96,Param,0)))))</f>
        <v>1317686</v>
      </c>
      <c r="E96" s="13"/>
      <c r="F96" s="13">
        <f t="array" aca="1" ref="F96" ca="1">MIN(IF((MONTH(DatesSH)=$A96)*(OFFSET(DatesSH,,INDEX(ColSH,MATCH($C96,Param,0))))&gt;0,OFFSET(DatesSH,,INDEX(ColSH,MATCH($C96,Param,0)))))</f>
        <v>42491</v>
      </c>
      <c r="G96" s="13">
        <f t="array" aca="1" ref="G96" ca="1">MAX(IF((MONTH(DatesSH)=$A96)*(OFFSET(DatesSH,,INDEX(ColSH,MATCH($C96,Param,0))))&gt;0,OFFSET(DatesSH,,INDEX(ColSH,MATCH($C96,Param,0)))))</f>
        <v>42521</v>
      </c>
      <c r="H96" s="14">
        <f ca="1">SUMPRODUCT((MONTH(DatesSH)=$A96)*(OFFSET(DatesSH,,INDEX(ColSH,MATCH($C96,Param,0)))&gt;=INDEX(SeuilSH,MATCH($C96,Param,0))))</f>
        <v>31</v>
      </c>
    </row>
    <row r="97" spans="1:9" ht="25.5" hidden="1" customHeight="1" outlineLevel="1" x14ac:dyDescent="0.25">
      <c r="A97" s="6">
        <f>A96</f>
        <v>5</v>
      </c>
      <c r="B97" s="178"/>
      <c r="C97" s="75" t="s">
        <v>1</v>
      </c>
      <c r="D97" s="79"/>
      <c r="E97" s="79"/>
      <c r="F97" s="79"/>
      <c r="G97" s="79"/>
      <c r="H97" s="80"/>
    </row>
    <row r="98" spans="1:9" ht="25.5" hidden="1" customHeight="1" outlineLevel="1" x14ac:dyDescent="0.25">
      <c r="A98" s="6">
        <f t="shared" ref="A98:A105" si="11">A97</f>
        <v>5</v>
      </c>
      <c r="B98" s="178"/>
      <c r="C98" s="76" t="s">
        <v>25</v>
      </c>
      <c r="D98" s="11">
        <f ca="1">SUMPRODUCT((MONTH(DatesSH)=$A98)*(OFFSET(DatesSH,,INDEX(ColSH,MATCH($C98,Param,0)))))</f>
        <v>1317686</v>
      </c>
      <c r="E98" s="11" t="e">
        <f>IF(#REF!=0,0,D98/#REF!)</f>
        <v>#REF!</v>
      </c>
      <c r="F98" s="11">
        <f t="array" aca="1" ref="F98" ca="1">MIN(IF((MONTH(DatesSH)=$A98)*(OFFSET(DatesSH,,INDEX(ColSH,MATCH($C98,Param,0))))&gt;0,OFFSET(DatesSH,,INDEX(ColSH,MATCH($C98,Param,0)))))</f>
        <v>42491</v>
      </c>
      <c r="G98" s="11">
        <f t="array" aca="1" ref="G98" ca="1">MAX(IF((MONTH(DatesSH)=$A98)*(OFFSET(DatesSH,,INDEX(ColSH,MATCH($C98,Param,0))))&gt;0,OFFSET(DatesSH,,INDEX(ColSH,MATCH($C98,Param,0)))))</f>
        <v>42521</v>
      </c>
      <c r="H98" s="12">
        <f ca="1">SUMPRODUCT((MONTH(DatesSH)=$A98)*(OFFSET(DatesSH,,INDEX(ColSH,MATCH($C98,Param,0)))&gt;=INDEX(SeuilSH,MATCH($C98,Param,0))))</f>
        <v>31</v>
      </c>
    </row>
    <row r="99" spans="1:9" ht="25.5" hidden="1" customHeight="1" outlineLevel="1" x14ac:dyDescent="0.25">
      <c r="A99" s="6">
        <f t="shared" si="11"/>
        <v>5</v>
      </c>
      <c r="B99" s="178"/>
      <c r="C99" s="77" t="s">
        <v>36</v>
      </c>
      <c r="D99" s="79"/>
      <c r="E99" s="79"/>
      <c r="F99" s="79"/>
      <c r="G99" s="79"/>
      <c r="H99" s="80"/>
    </row>
    <row r="100" spans="1:9" ht="25.5" hidden="1" customHeight="1" outlineLevel="1" x14ac:dyDescent="0.25">
      <c r="A100" s="6">
        <f t="shared" si="11"/>
        <v>5</v>
      </c>
      <c r="B100" s="178"/>
      <c r="C100" s="77" t="s">
        <v>3</v>
      </c>
      <c r="D100" s="10">
        <f ca="1">SUMPRODUCT((MONTH(DatesSH)=$A100)*(OFFSET(DatesSH,,INDEX(ColSH,MATCH($C100,Param,0)))))</f>
        <v>1317686</v>
      </c>
      <c r="E100" s="10" t="e">
        <f>IF(#REF!=0,0,D100/#REF!)</f>
        <v>#REF!</v>
      </c>
      <c r="F100" s="10">
        <f t="array" aca="1" ref="F100" ca="1">MIN(IF((MONTH(DatesSH)=$A100)*(OFFSET(DatesSH,,INDEX(ColSH,MATCH($C100,Param,0))))&gt;0,OFFSET(DatesSH,,INDEX(ColSH,MATCH($C100,Param,0)))))</f>
        <v>42491</v>
      </c>
      <c r="G100" s="10">
        <f t="array" aca="1" ref="G100" ca="1">MAX(IF((MONTH(DatesSH)=$A100)*(OFFSET(DatesSH,,INDEX(ColSH,MATCH($C100,Param,0))))&gt;0,OFFSET(DatesSH,,INDEX(ColSH,MATCH($C100,Param,0)))))</f>
        <v>42521</v>
      </c>
      <c r="H100" s="15">
        <f ca="1">SUMPRODUCT((MONTH(DatesSH)=$A100)*(OFFSET(DatesSH,,INDEX(ColSH,MATCH($C100,Param,0)))&gt;=INDEX(SeuilSH,MATCH($C100,Param,0))))</f>
        <v>31</v>
      </c>
    </row>
    <row r="101" spans="1:9" ht="25.5" hidden="1" customHeight="1" outlineLevel="1" x14ac:dyDescent="0.25">
      <c r="A101" s="6">
        <f t="shared" si="11"/>
        <v>5</v>
      </c>
      <c r="B101" s="178"/>
      <c r="C101" s="77" t="s">
        <v>26</v>
      </c>
      <c r="D101" s="79"/>
      <c r="E101" s="79"/>
      <c r="F101" s="79"/>
      <c r="G101" s="79"/>
      <c r="H101" s="80"/>
    </row>
    <row r="102" spans="1:9" ht="25.5" hidden="1" customHeight="1" outlineLevel="1" x14ac:dyDescent="0.25">
      <c r="A102" s="6">
        <f t="shared" si="11"/>
        <v>5</v>
      </c>
      <c r="B102" s="178"/>
      <c r="C102" s="77" t="s">
        <v>32</v>
      </c>
      <c r="D102" s="79"/>
      <c r="E102" s="79"/>
      <c r="F102" s="79"/>
      <c r="G102" s="79"/>
      <c r="H102" s="80"/>
    </row>
    <row r="103" spans="1:9" ht="25.5" hidden="1" customHeight="1" outlineLevel="1" x14ac:dyDescent="0.25">
      <c r="A103" s="6">
        <f t="shared" si="11"/>
        <v>5</v>
      </c>
      <c r="B103" s="178"/>
      <c r="C103" s="77" t="s">
        <v>33</v>
      </c>
      <c r="D103" s="79"/>
      <c r="E103" s="79"/>
      <c r="F103" s="79"/>
      <c r="G103" s="79"/>
      <c r="H103" s="80"/>
    </row>
    <row r="104" spans="1:9" ht="25.5" hidden="1" customHeight="1" outlineLevel="1" x14ac:dyDescent="0.25">
      <c r="A104" s="6">
        <f t="shared" si="11"/>
        <v>5</v>
      </c>
      <c r="B104" s="178"/>
      <c r="C104" s="77" t="s">
        <v>34</v>
      </c>
      <c r="D104" s="79"/>
      <c r="E104" s="79"/>
      <c r="F104" s="79"/>
      <c r="G104" s="79"/>
      <c r="H104" s="80"/>
      <c r="I104" s="7"/>
    </row>
    <row r="105" spans="1:9" ht="25.5" hidden="1" customHeight="1" outlineLevel="1" x14ac:dyDescent="0.25">
      <c r="A105" s="6">
        <f t="shared" si="11"/>
        <v>5</v>
      </c>
      <c r="B105" s="178"/>
      <c r="C105" s="77" t="s">
        <v>35</v>
      </c>
      <c r="D105" s="79"/>
      <c r="E105" s="79"/>
      <c r="F105" s="79"/>
      <c r="G105" s="79"/>
      <c r="H105" s="80"/>
    </row>
    <row r="106" spans="1:9" ht="25.5" hidden="1" customHeight="1" outlineLevel="1" x14ac:dyDescent="0.25">
      <c r="A106" s="6">
        <v>1</v>
      </c>
      <c r="B106" s="178"/>
      <c r="C106" s="77" t="s">
        <v>52</v>
      </c>
      <c r="D106" s="79"/>
      <c r="E106" s="79"/>
      <c r="F106" s="79"/>
      <c r="G106" s="79"/>
      <c r="H106" s="80"/>
    </row>
    <row r="107" spans="1:9" ht="25.5" hidden="1" customHeight="1" outlineLevel="1" x14ac:dyDescent="0.25">
      <c r="A107" s="6">
        <f>A105</f>
        <v>5</v>
      </c>
      <c r="B107" s="178"/>
      <c r="C107" s="77" t="s">
        <v>19</v>
      </c>
      <c r="D107" s="79"/>
      <c r="E107" s="79"/>
      <c r="F107" s="79"/>
      <c r="G107" s="79"/>
      <c r="H107" s="80"/>
    </row>
    <row r="108" spans="1:9" ht="25.5" hidden="1" customHeight="1" outlineLevel="1" x14ac:dyDescent="0.25">
      <c r="A108" s="6">
        <f t="shared" ref="A108:A116" si="12">A107</f>
        <v>5</v>
      </c>
      <c r="B108" s="178"/>
      <c r="C108" s="77" t="s">
        <v>48</v>
      </c>
      <c r="D108" s="79"/>
      <c r="E108" s="79"/>
      <c r="F108" s="79"/>
      <c r="G108" s="79"/>
      <c r="H108" s="80"/>
    </row>
    <row r="109" spans="1:9" ht="25.5" hidden="1" customHeight="1" outlineLevel="1" x14ac:dyDescent="0.25">
      <c r="A109" s="6">
        <f t="shared" si="12"/>
        <v>5</v>
      </c>
      <c r="B109" s="178"/>
      <c r="C109" s="77" t="s">
        <v>49</v>
      </c>
      <c r="D109" s="79"/>
      <c r="E109" s="79"/>
      <c r="F109" s="79"/>
      <c r="G109" s="79"/>
      <c r="H109" s="80"/>
    </row>
    <row r="110" spans="1:9" ht="25.5" hidden="1" customHeight="1" outlineLevel="1" x14ac:dyDescent="0.25">
      <c r="A110" s="6">
        <f t="shared" si="12"/>
        <v>5</v>
      </c>
      <c r="B110" s="178"/>
      <c r="C110" s="77" t="s">
        <v>17</v>
      </c>
      <c r="D110" s="79"/>
      <c r="E110" s="79"/>
      <c r="F110" s="79"/>
      <c r="G110" s="79"/>
      <c r="H110" s="80"/>
    </row>
    <row r="111" spans="1:9" ht="25.5" hidden="1" customHeight="1" outlineLevel="1" x14ac:dyDescent="0.25">
      <c r="A111" s="6">
        <f t="shared" si="12"/>
        <v>5</v>
      </c>
      <c r="B111" s="178"/>
      <c r="C111" s="77" t="s">
        <v>13</v>
      </c>
      <c r="D111" s="79"/>
      <c r="E111" s="79"/>
      <c r="F111" s="79"/>
      <c r="G111" s="79"/>
      <c r="H111" s="80"/>
    </row>
    <row r="112" spans="1:9" ht="25.5" hidden="1" customHeight="1" outlineLevel="1" x14ac:dyDescent="0.25">
      <c r="A112" s="6">
        <f t="shared" si="12"/>
        <v>5</v>
      </c>
      <c r="B112" s="178"/>
      <c r="C112" s="77" t="s">
        <v>16</v>
      </c>
      <c r="D112" s="79"/>
      <c r="E112" s="79"/>
      <c r="F112" s="79"/>
      <c r="G112" s="79"/>
      <c r="H112" s="80"/>
    </row>
    <row r="113" spans="1:9" ht="25.5" hidden="1" customHeight="1" outlineLevel="1" x14ac:dyDescent="0.25">
      <c r="A113" s="6">
        <f t="shared" si="12"/>
        <v>5</v>
      </c>
      <c r="B113" s="178"/>
      <c r="C113" s="77" t="s">
        <v>14</v>
      </c>
      <c r="D113" s="79"/>
      <c r="E113" s="79"/>
      <c r="F113" s="79"/>
      <c r="G113" s="79"/>
      <c r="H113" s="80"/>
    </row>
    <row r="114" spans="1:9" ht="25.5" hidden="1" customHeight="1" outlineLevel="1" x14ac:dyDescent="0.25">
      <c r="A114" s="6">
        <f t="shared" si="12"/>
        <v>5</v>
      </c>
      <c r="B114" s="178"/>
      <c r="C114" s="77" t="s">
        <v>18</v>
      </c>
      <c r="D114" s="79"/>
      <c r="E114" s="79"/>
      <c r="F114" s="79"/>
      <c r="G114" s="79"/>
      <c r="H114" s="80"/>
    </row>
    <row r="115" spans="1:9" ht="25.5" hidden="1" customHeight="1" outlineLevel="1" thickBot="1" x14ac:dyDescent="0.25">
      <c r="A115" s="6">
        <f t="shared" si="12"/>
        <v>5</v>
      </c>
      <c r="B115" s="178"/>
      <c r="C115" s="78" t="s">
        <v>15</v>
      </c>
      <c r="D115" s="79"/>
      <c r="E115" s="79"/>
      <c r="F115" s="79"/>
      <c r="G115" s="79"/>
      <c r="H115" s="80"/>
    </row>
    <row r="116" spans="1:9" ht="25.5" hidden="1" customHeight="1" outlineLevel="1" thickBot="1" x14ac:dyDescent="0.3">
      <c r="A116" s="6">
        <f t="shared" si="12"/>
        <v>5</v>
      </c>
      <c r="B116" s="179"/>
      <c r="C116" s="83" t="s">
        <v>37</v>
      </c>
      <c r="D116" s="68">
        <f t="shared" ref="D116:H116" ca="1" si="13">SUM(D96:D115)</f>
        <v>3953058</v>
      </c>
      <c r="E116" s="68" t="e">
        <f t="shared" si="13"/>
        <v>#REF!</v>
      </c>
      <c r="F116" s="68">
        <f t="shared" ca="1" si="13"/>
        <v>127473</v>
      </c>
      <c r="G116" s="68">
        <f t="shared" ca="1" si="13"/>
        <v>127563</v>
      </c>
      <c r="H116" s="69">
        <f t="shared" ca="1" si="13"/>
        <v>93</v>
      </c>
    </row>
    <row r="117" spans="1:9" ht="25.5" customHeight="1" collapsed="1" thickBot="1" x14ac:dyDescent="0.3">
      <c r="B117" s="174">
        <f>DATE($C$4,A96,1)</f>
        <v>42491</v>
      </c>
      <c r="C117" s="175"/>
      <c r="D117" s="175"/>
      <c r="E117" s="175"/>
      <c r="F117" s="175"/>
      <c r="G117" s="175"/>
      <c r="H117" s="176"/>
    </row>
    <row r="118" spans="1:9" ht="25.5" hidden="1" customHeight="1" outlineLevel="1" x14ac:dyDescent="0.25">
      <c r="A118" s="6">
        <v>6</v>
      </c>
      <c r="B118" s="177">
        <f>DATE($C$4,A118,1)</f>
        <v>42522</v>
      </c>
      <c r="C118" s="74" t="s">
        <v>2</v>
      </c>
      <c r="D118" s="13">
        <f ca="1">SUMPRODUCT((MONTH(DatesSH)=$A118)*(OFFSET(DatesSH,,INDEX(ColSH,MATCH($C118,Param,0)))))</f>
        <v>1276095</v>
      </c>
      <c r="E118" s="13"/>
      <c r="F118" s="13">
        <f t="array" aca="1" ref="F118" ca="1">MIN(IF((MONTH(DatesSH)=$A118)*(OFFSET(DatesSH,,INDEX(ColSH,MATCH($C118,Param,0))))&gt;0,OFFSET(DatesSH,,INDEX(ColSH,MATCH($C118,Param,0)))))</f>
        <v>42522</v>
      </c>
      <c r="G118" s="13">
        <f t="array" aca="1" ref="G118" ca="1">MAX(IF((MONTH(DatesSH)=$A118)*(OFFSET(DatesSH,,INDEX(ColSH,MATCH($C118,Param,0))))&gt;0,OFFSET(DatesSH,,INDEX(ColSH,MATCH($C118,Param,0)))))</f>
        <v>42551</v>
      </c>
      <c r="H118" s="14">
        <f ca="1">SUMPRODUCT((MONTH(DatesSH)=$A118)*(OFFSET(DatesSH,,INDEX(ColSH,MATCH($C118,Param,0)))&gt;=INDEX(SeuilSH,MATCH($C118,Param,0))))</f>
        <v>30</v>
      </c>
    </row>
    <row r="119" spans="1:9" ht="25.5" hidden="1" customHeight="1" outlineLevel="1" x14ac:dyDescent="0.25">
      <c r="A119" s="6">
        <f>A118</f>
        <v>6</v>
      </c>
      <c r="B119" s="178"/>
      <c r="C119" s="75" t="s">
        <v>1</v>
      </c>
      <c r="D119" s="79"/>
      <c r="E119" s="79"/>
      <c r="F119" s="79"/>
      <c r="G119" s="79"/>
      <c r="H119" s="80"/>
    </row>
    <row r="120" spans="1:9" ht="25.5" hidden="1" customHeight="1" outlineLevel="1" x14ac:dyDescent="0.25">
      <c r="A120" s="6">
        <f t="shared" ref="A120:A127" si="14">A119</f>
        <v>6</v>
      </c>
      <c r="B120" s="178"/>
      <c r="C120" s="76" t="s">
        <v>25</v>
      </c>
      <c r="D120" s="11">
        <f ca="1">SUMPRODUCT((MONTH(DatesSH)=$A120)*(OFFSET(DatesSH,,INDEX(ColSH,MATCH($C120,Param,0)))))</f>
        <v>1276095</v>
      </c>
      <c r="E120" s="11" t="e">
        <f>IF(#REF!=0,0,D120/#REF!)</f>
        <v>#REF!</v>
      </c>
      <c r="F120" s="11">
        <f t="array" aca="1" ref="F120" ca="1">MIN(IF((MONTH(DatesSH)=$A120)*(OFFSET(DatesSH,,INDEX(ColSH,MATCH($C120,Param,0))))&gt;0,OFFSET(DatesSH,,INDEX(ColSH,MATCH($C120,Param,0)))))</f>
        <v>42522</v>
      </c>
      <c r="G120" s="11">
        <f t="array" aca="1" ref="G120" ca="1">MAX(IF((MONTH(DatesSH)=$A120)*(OFFSET(DatesSH,,INDEX(ColSH,MATCH($C120,Param,0))))&gt;0,OFFSET(DatesSH,,INDEX(ColSH,MATCH($C120,Param,0)))))</f>
        <v>42551</v>
      </c>
      <c r="H120" s="12">
        <f ca="1">SUMPRODUCT((MONTH(DatesSH)=$A120)*(OFFSET(DatesSH,,INDEX(ColSH,MATCH($C120,Param,0)))&gt;=INDEX(SeuilSH,MATCH($C120,Param,0))))</f>
        <v>30</v>
      </c>
    </row>
    <row r="121" spans="1:9" ht="25.5" hidden="1" customHeight="1" outlineLevel="1" x14ac:dyDescent="0.25">
      <c r="A121" s="6">
        <f t="shared" si="14"/>
        <v>6</v>
      </c>
      <c r="B121" s="178"/>
      <c r="C121" s="77" t="s">
        <v>36</v>
      </c>
      <c r="D121" s="79"/>
      <c r="E121" s="79"/>
      <c r="F121" s="79"/>
      <c r="G121" s="79"/>
      <c r="H121" s="80"/>
    </row>
    <row r="122" spans="1:9" ht="25.5" hidden="1" customHeight="1" outlineLevel="1" x14ac:dyDescent="0.25">
      <c r="A122" s="6">
        <f t="shared" si="14"/>
        <v>6</v>
      </c>
      <c r="B122" s="178"/>
      <c r="C122" s="77" t="s">
        <v>3</v>
      </c>
      <c r="D122" s="10">
        <f ca="1">SUMPRODUCT((MONTH(DatesSH)=$A122)*(OFFSET(DatesSH,,INDEX(ColSH,MATCH($C122,Param,0)))))</f>
        <v>1276095</v>
      </c>
      <c r="E122" s="10" t="e">
        <f>IF(#REF!=0,0,D122/#REF!)</f>
        <v>#REF!</v>
      </c>
      <c r="F122" s="10">
        <f t="array" aca="1" ref="F122" ca="1">MIN(IF((MONTH(DatesSH)=$A122)*(OFFSET(DatesSH,,INDEX(ColSH,MATCH($C122,Param,0))))&gt;0,OFFSET(DatesSH,,INDEX(ColSH,MATCH($C122,Param,0)))))</f>
        <v>42522</v>
      </c>
      <c r="G122" s="10">
        <f t="array" aca="1" ref="G122" ca="1">MAX(IF((MONTH(DatesSH)=$A122)*(OFFSET(DatesSH,,INDEX(ColSH,MATCH($C122,Param,0))))&gt;0,OFFSET(DatesSH,,INDEX(ColSH,MATCH($C122,Param,0)))))</f>
        <v>42551</v>
      </c>
      <c r="H122" s="15">
        <f ca="1">SUMPRODUCT((MONTH(DatesSH)=$A122)*(OFFSET(DatesSH,,INDEX(ColSH,MATCH($C122,Param,0)))&gt;=INDEX(SeuilSH,MATCH($C122,Param,0))))</f>
        <v>30</v>
      </c>
    </row>
    <row r="123" spans="1:9" ht="25.5" hidden="1" customHeight="1" outlineLevel="1" x14ac:dyDescent="0.25">
      <c r="A123" s="6">
        <f t="shared" si="14"/>
        <v>6</v>
      </c>
      <c r="B123" s="178"/>
      <c r="C123" s="77" t="s">
        <v>26</v>
      </c>
      <c r="D123" s="79"/>
      <c r="E123" s="79"/>
      <c r="F123" s="79"/>
      <c r="G123" s="79"/>
      <c r="H123" s="80"/>
    </row>
    <row r="124" spans="1:9" ht="25.5" hidden="1" customHeight="1" outlineLevel="1" x14ac:dyDescent="0.25">
      <c r="A124" s="6">
        <f t="shared" si="14"/>
        <v>6</v>
      </c>
      <c r="B124" s="178"/>
      <c r="C124" s="77" t="s">
        <v>32</v>
      </c>
      <c r="D124" s="79"/>
      <c r="E124" s="79"/>
      <c r="F124" s="79"/>
      <c r="G124" s="79"/>
      <c r="H124" s="80"/>
    </row>
    <row r="125" spans="1:9" ht="25.5" hidden="1" customHeight="1" outlineLevel="1" x14ac:dyDescent="0.25">
      <c r="A125" s="6">
        <f t="shared" si="14"/>
        <v>6</v>
      </c>
      <c r="B125" s="178"/>
      <c r="C125" s="77" t="s">
        <v>33</v>
      </c>
      <c r="D125" s="79"/>
      <c r="E125" s="79"/>
      <c r="F125" s="79"/>
      <c r="G125" s="79"/>
      <c r="H125" s="80"/>
    </row>
    <row r="126" spans="1:9" ht="25.5" hidden="1" customHeight="1" outlineLevel="1" x14ac:dyDescent="0.25">
      <c r="A126" s="6">
        <f t="shared" si="14"/>
        <v>6</v>
      </c>
      <c r="B126" s="178"/>
      <c r="C126" s="77" t="s">
        <v>34</v>
      </c>
      <c r="D126" s="79"/>
      <c r="E126" s="79"/>
      <c r="F126" s="79"/>
      <c r="G126" s="79"/>
      <c r="H126" s="80"/>
      <c r="I126" s="7"/>
    </row>
    <row r="127" spans="1:9" ht="25.5" hidden="1" customHeight="1" outlineLevel="1" x14ac:dyDescent="0.25">
      <c r="A127" s="6">
        <f t="shared" si="14"/>
        <v>6</v>
      </c>
      <c r="B127" s="178"/>
      <c r="C127" s="77" t="s">
        <v>35</v>
      </c>
      <c r="D127" s="79"/>
      <c r="E127" s="79"/>
      <c r="F127" s="79"/>
      <c r="G127" s="79"/>
      <c r="H127" s="80"/>
    </row>
    <row r="128" spans="1:9" ht="25.5" hidden="1" customHeight="1" outlineLevel="1" x14ac:dyDescent="0.25">
      <c r="A128" s="6">
        <v>1</v>
      </c>
      <c r="B128" s="178"/>
      <c r="C128" s="77" t="s">
        <v>52</v>
      </c>
      <c r="D128" s="79"/>
      <c r="E128" s="79"/>
      <c r="F128" s="79"/>
      <c r="G128" s="79"/>
      <c r="H128" s="80"/>
    </row>
    <row r="129" spans="1:8" ht="25.5" hidden="1" customHeight="1" outlineLevel="1" x14ac:dyDescent="0.25">
      <c r="A129" s="6">
        <f>A127</f>
        <v>6</v>
      </c>
      <c r="B129" s="178"/>
      <c r="C129" s="77" t="s">
        <v>19</v>
      </c>
      <c r="D129" s="79"/>
      <c r="E129" s="79"/>
      <c r="F129" s="79"/>
      <c r="G129" s="79"/>
      <c r="H129" s="80"/>
    </row>
    <row r="130" spans="1:8" ht="25.5" hidden="1" customHeight="1" outlineLevel="1" x14ac:dyDescent="0.25">
      <c r="A130" s="6">
        <f t="shared" ref="A130:A138" si="15">A129</f>
        <v>6</v>
      </c>
      <c r="B130" s="178"/>
      <c r="C130" s="77" t="s">
        <v>48</v>
      </c>
      <c r="D130" s="79"/>
      <c r="E130" s="79"/>
      <c r="F130" s="79"/>
      <c r="G130" s="79"/>
      <c r="H130" s="80"/>
    </row>
    <row r="131" spans="1:8" ht="25.5" hidden="1" customHeight="1" outlineLevel="1" x14ac:dyDescent="0.25">
      <c r="A131" s="6">
        <f t="shared" si="15"/>
        <v>6</v>
      </c>
      <c r="B131" s="178"/>
      <c r="C131" s="77" t="s">
        <v>49</v>
      </c>
      <c r="D131" s="79"/>
      <c r="E131" s="79"/>
      <c r="F131" s="79"/>
      <c r="G131" s="79"/>
      <c r="H131" s="80"/>
    </row>
    <row r="132" spans="1:8" ht="25.5" hidden="1" customHeight="1" outlineLevel="1" x14ac:dyDescent="0.25">
      <c r="A132" s="6">
        <f t="shared" si="15"/>
        <v>6</v>
      </c>
      <c r="B132" s="178"/>
      <c r="C132" s="77" t="s">
        <v>17</v>
      </c>
      <c r="D132" s="79"/>
      <c r="E132" s="79"/>
      <c r="F132" s="79"/>
      <c r="G132" s="79"/>
      <c r="H132" s="80"/>
    </row>
    <row r="133" spans="1:8" ht="25.5" hidden="1" customHeight="1" outlineLevel="1" x14ac:dyDescent="0.25">
      <c r="A133" s="6">
        <f t="shared" si="15"/>
        <v>6</v>
      </c>
      <c r="B133" s="178"/>
      <c r="C133" s="77" t="s">
        <v>13</v>
      </c>
      <c r="D133" s="79"/>
      <c r="E133" s="79"/>
      <c r="F133" s="79"/>
      <c r="G133" s="79"/>
      <c r="H133" s="80"/>
    </row>
    <row r="134" spans="1:8" ht="25.5" hidden="1" customHeight="1" outlineLevel="1" x14ac:dyDescent="0.25">
      <c r="A134" s="6">
        <f t="shared" si="15"/>
        <v>6</v>
      </c>
      <c r="B134" s="178"/>
      <c r="C134" s="77" t="s">
        <v>16</v>
      </c>
      <c r="D134" s="79"/>
      <c r="E134" s="79"/>
      <c r="F134" s="79"/>
      <c r="G134" s="79"/>
      <c r="H134" s="80"/>
    </row>
    <row r="135" spans="1:8" ht="25.5" hidden="1" customHeight="1" outlineLevel="1" x14ac:dyDescent="0.25">
      <c r="A135" s="6">
        <f t="shared" si="15"/>
        <v>6</v>
      </c>
      <c r="B135" s="178"/>
      <c r="C135" s="77" t="s">
        <v>14</v>
      </c>
      <c r="D135" s="79"/>
      <c r="E135" s="79"/>
      <c r="F135" s="79"/>
      <c r="G135" s="79"/>
      <c r="H135" s="80"/>
    </row>
    <row r="136" spans="1:8" ht="25.5" hidden="1" customHeight="1" outlineLevel="1" x14ac:dyDescent="0.25">
      <c r="A136" s="6">
        <f t="shared" si="15"/>
        <v>6</v>
      </c>
      <c r="B136" s="178"/>
      <c r="C136" s="77" t="s">
        <v>18</v>
      </c>
      <c r="D136" s="79"/>
      <c r="E136" s="79"/>
      <c r="F136" s="79"/>
      <c r="G136" s="79"/>
      <c r="H136" s="80"/>
    </row>
    <row r="137" spans="1:8" ht="25.5" hidden="1" customHeight="1" outlineLevel="1" thickBot="1" x14ac:dyDescent="0.25">
      <c r="A137" s="6">
        <f t="shared" si="15"/>
        <v>6</v>
      </c>
      <c r="B137" s="178"/>
      <c r="C137" s="78" t="s">
        <v>15</v>
      </c>
      <c r="D137" s="79"/>
      <c r="E137" s="79"/>
      <c r="F137" s="79"/>
      <c r="G137" s="79"/>
      <c r="H137" s="80"/>
    </row>
    <row r="138" spans="1:8" ht="25.5" hidden="1" customHeight="1" outlineLevel="1" thickBot="1" x14ac:dyDescent="0.3">
      <c r="A138" s="6">
        <f t="shared" si="15"/>
        <v>6</v>
      </c>
      <c r="B138" s="179"/>
      <c r="C138" s="83" t="s">
        <v>37</v>
      </c>
      <c r="D138" s="68">
        <f t="shared" ref="D138:H138" ca="1" si="16">SUM(D118:D137)</f>
        <v>3828285</v>
      </c>
      <c r="E138" s="68" t="e">
        <f t="shared" si="16"/>
        <v>#REF!</v>
      </c>
      <c r="F138" s="68">
        <f t="shared" ca="1" si="16"/>
        <v>127566</v>
      </c>
      <c r="G138" s="68">
        <f t="shared" ca="1" si="16"/>
        <v>127653</v>
      </c>
      <c r="H138" s="69">
        <f t="shared" ca="1" si="16"/>
        <v>90</v>
      </c>
    </row>
    <row r="139" spans="1:8" ht="25.5" customHeight="1" collapsed="1" thickBot="1" x14ac:dyDescent="0.3">
      <c r="B139" s="174">
        <f>DATE($C$4,A118,1)</f>
        <v>42522</v>
      </c>
      <c r="C139" s="175"/>
      <c r="D139" s="175"/>
      <c r="E139" s="175"/>
      <c r="F139" s="175"/>
      <c r="G139" s="175"/>
      <c r="H139" s="176"/>
    </row>
    <row r="140" spans="1:8" ht="25.5" hidden="1" customHeight="1" outlineLevel="1" x14ac:dyDescent="0.25">
      <c r="A140" s="6">
        <v>7</v>
      </c>
      <c r="B140" s="177">
        <f>DATE($C$4,A140,1)</f>
        <v>42552</v>
      </c>
      <c r="C140" s="74" t="s">
        <v>2</v>
      </c>
      <c r="D140" s="13">
        <f ca="1">SUMPRODUCT((MONTH(DatesSH)=$A140)*(OFFSET(DatesSH,,INDEX(ColSH,MATCH($C140,Param,0)))))</f>
        <v>1319577</v>
      </c>
      <c r="E140" s="13"/>
      <c r="F140" s="13">
        <f t="array" aca="1" ref="F140" ca="1">MIN(IF((MONTH(DatesSH)=$A140)*(OFFSET(DatesSH,,INDEX(ColSH,MATCH($C140,Param,0))))&gt;0,OFFSET(DatesSH,,INDEX(ColSH,MATCH($C140,Param,0)))))</f>
        <v>42552</v>
      </c>
      <c r="G140" s="13">
        <f t="array" aca="1" ref="G140" ca="1">MAX(IF((MONTH(DatesSH)=$A140)*(OFFSET(DatesSH,,INDEX(ColSH,MATCH($C140,Param,0))))&gt;0,OFFSET(DatesSH,,INDEX(ColSH,MATCH($C140,Param,0)))))</f>
        <v>42582</v>
      </c>
      <c r="H140" s="14">
        <f ca="1">SUMPRODUCT((MONTH(DatesSH)=$A140)*(OFFSET(DatesSH,,INDEX(ColSH,MATCH($C140,Param,0)))&gt;=INDEX(SeuilSH,MATCH($C140,Param,0))))</f>
        <v>31</v>
      </c>
    </row>
    <row r="141" spans="1:8" ht="25.5" hidden="1" customHeight="1" outlineLevel="1" x14ac:dyDescent="0.25">
      <c r="A141" s="6">
        <f>A140</f>
        <v>7</v>
      </c>
      <c r="B141" s="178"/>
      <c r="C141" s="75" t="s">
        <v>1</v>
      </c>
      <c r="D141" s="79"/>
      <c r="E141" s="79"/>
      <c r="F141" s="79"/>
      <c r="G141" s="79"/>
      <c r="H141" s="80"/>
    </row>
    <row r="142" spans="1:8" ht="25.5" hidden="1" customHeight="1" outlineLevel="1" x14ac:dyDescent="0.25">
      <c r="A142" s="6">
        <f t="shared" ref="A142:A149" si="17">A141</f>
        <v>7</v>
      </c>
      <c r="B142" s="178"/>
      <c r="C142" s="76" t="s">
        <v>25</v>
      </c>
      <c r="D142" s="11">
        <f ca="1">SUMPRODUCT((MONTH(DatesSH)=$A142)*(OFFSET(DatesSH,,INDEX(ColSH,MATCH($C142,Param,0)))))</f>
        <v>1319577</v>
      </c>
      <c r="E142" s="11" t="e">
        <f>IF(#REF!=0,0,D142/#REF!)</f>
        <v>#REF!</v>
      </c>
      <c r="F142" s="11">
        <f t="array" aca="1" ref="F142" ca="1">MIN(IF((MONTH(DatesSH)=$A142)*(OFFSET(DatesSH,,INDEX(ColSH,MATCH($C142,Param,0))))&gt;0,OFFSET(DatesSH,,INDEX(ColSH,MATCH($C142,Param,0)))))</f>
        <v>42552</v>
      </c>
      <c r="G142" s="11">
        <f t="array" aca="1" ref="G142" ca="1">MAX(IF((MONTH(DatesSH)=$A142)*(OFFSET(DatesSH,,INDEX(ColSH,MATCH($C142,Param,0))))&gt;0,OFFSET(DatesSH,,INDEX(ColSH,MATCH($C142,Param,0)))))</f>
        <v>42582</v>
      </c>
      <c r="H142" s="12">
        <f ca="1">SUMPRODUCT((MONTH(DatesSH)=$A142)*(OFFSET(DatesSH,,INDEX(ColSH,MATCH($C142,Param,0)))&gt;=INDEX(SeuilSH,MATCH($C142,Param,0))))</f>
        <v>31</v>
      </c>
    </row>
    <row r="143" spans="1:8" ht="25.5" hidden="1" customHeight="1" outlineLevel="1" x14ac:dyDescent="0.25">
      <c r="A143" s="6">
        <f t="shared" si="17"/>
        <v>7</v>
      </c>
      <c r="B143" s="178"/>
      <c r="C143" s="77" t="s">
        <v>36</v>
      </c>
      <c r="D143" s="79"/>
      <c r="E143" s="79"/>
      <c r="F143" s="79"/>
      <c r="G143" s="79"/>
      <c r="H143" s="80"/>
    </row>
    <row r="144" spans="1:8" ht="25.5" hidden="1" customHeight="1" outlineLevel="1" x14ac:dyDescent="0.25">
      <c r="A144" s="6">
        <f t="shared" si="17"/>
        <v>7</v>
      </c>
      <c r="B144" s="178"/>
      <c r="C144" s="77" t="s">
        <v>3</v>
      </c>
      <c r="D144" s="10">
        <f ca="1">SUMPRODUCT((MONTH(DatesSH)=$A144)*(OFFSET(DatesSH,,INDEX(ColSH,MATCH($C144,Param,0)))))</f>
        <v>1319577</v>
      </c>
      <c r="E144" s="10" t="e">
        <f>IF(#REF!=0,0,D144/#REF!)</f>
        <v>#REF!</v>
      </c>
      <c r="F144" s="10">
        <f t="array" aca="1" ref="F144" ca="1">MIN(IF((MONTH(DatesSH)=$A144)*(OFFSET(DatesSH,,INDEX(ColSH,MATCH($C144,Param,0))))&gt;0,OFFSET(DatesSH,,INDEX(ColSH,MATCH($C144,Param,0)))))</f>
        <v>42552</v>
      </c>
      <c r="G144" s="10">
        <f t="array" aca="1" ref="G144" ca="1">MAX(IF((MONTH(DatesSH)=$A144)*(OFFSET(DatesSH,,INDEX(ColSH,MATCH($C144,Param,0))))&gt;0,OFFSET(DatesSH,,INDEX(ColSH,MATCH($C144,Param,0)))))</f>
        <v>42582</v>
      </c>
      <c r="H144" s="15">
        <f ca="1">SUMPRODUCT((MONTH(DatesSH)=$A144)*(OFFSET(DatesSH,,INDEX(ColSH,MATCH($C144,Param,0)))&gt;=INDEX(SeuilSH,MATCH($C144,Param,0))))</f>
        <v>31</v>
      </c>
    </row>
    <row r="145" spans="1:9" ht="25.5" hidden="1" customHeight="1" outlineLevel="1" x14ac:dyDescent="0.25">
      <c r="A145" s="6">
        <f t="shared" si="17"/>
        <v>7</v>
      </c>
      <c r="B145" s="178"/>
      <c r="C145" s="77" t="s">
        <v>26</v>
      </c>
      <c r="D145" s="79"/>
      <c r="E145" s="79"/>
      <c r="F145" s="79"/>
      <c r="G145" s="79"/>
      <c r="H145" s="80"/>
    </row>
    <row r="146" spans="1:9" ht="25.5" hidden="1" customHeight="1" outlineLevel="1" x14ac:dyDescent="0.25">
      <c r="A146" s="6">
        <f t="shared" si="17"/>
        <v>7</v>
      </c>
      <c r="B146" s="178"/>
      <c r="C146" s="77" t="s">
        <v>32</v>
      </c>
      <c r="D146" s="79"/>
      <c r="E146" s="79"/>
      <c r="F146" s="79"/>
      <c r="G146" s="79"/>
      <c r="H146" s="80"/>
    </row>
    <row r="147" spans="1:9" ht="25.5" hidden="1" customHeight="1" outlineLevel="1" x14ac:dyDescent="0.25">
      <c r="A147" s="6">
        <f t="shared" si="17"/>
        <v>7</v>
      </c>
      <c r="B147" s="178"/>
      <c r="C147" s="77" t="s">
        <v>33</v>
      </c>
      <c r="D147" s="79"/>
      <c r="E147" s="79"/>
      <c r="F147" s="79"/>
      <c r="G147" s="79"/>
      <c r="H147" s="80"/>
    </row>
    <row r="148" spans="1:9" ht="25.5" hidden="1" customHeight="1" outlineLevel="1" x14ac:dyDescent="0.25">
      <c r="A148" s="6">
        <f t="shared" si="17"/>
        <v>7</v>
      </c>
      <c r="B148" s="178"/>
      <c r="C148" s="77" t="s">
        <v>34</v>
      </c>
      <c r="D148" s="79"/>
      <c r="E148" s="79"/>
      <c r="F148" s="79"/>
      <c r="G148" s="79"/>
      <c r="H148" s="80"/>
      <c r="I148" s="7"/>
    </row>
    <row r="149" spans="1:9" ht="25.5" hidden="1" customHeight="1" outlineLevel="1" x14ac:dyDescent="0.25">
      <c r="A149" s="6">
        <f t="shared" si="17"/>
        <v>7</v>
      </c>
      <c r="B149" s="178"/>
      <c r="C149" s="77" t="s">
        <v>35</v>
      </c>
      <c r="D149" s="79"/>
      <c r="E149" s="79"/>
      <c r="F149" s="79"/>
      <c r="G149" s="79"/>
      <c r="H149" s="80"/>
    </row>
    <row r="150" spans="1:9" ht="25.5" hidden="1" customHeight="1" outlineLevel="1" x14ac:dyDescent="0.25">
      <c r="A150" s="6">
        <v>1</v>
      </c>
      <c r="B150" s="178"/>
      <c r="C150" s="77" t="s">
        <v>52</v>
      </c>
      <c r="D150" s="79"/>
      <c r="E150" s="79"/>
      <c r="F150" s="79"/>
      <c r="G150" s="79"/>
      <c r="H150" s="80"/>
    </row>
    <row r="151" spans="1:9" ht="25.5" hidden="1" customHeight="1" outlineLevel="1" x14ac:dyDescent="0.25">
      <c r="A151" s="6">
        <f>A149</f>
        <v>7</v>
      </c>
      <c r="B151" s="178"/>
      <c r="C151" s="77" t="s">
        <v>19</v>
      </c>
      <c r="D151" s="79"/>
      <c r="E151" s="79"/>
      <c r="F151" s="79"/>
      <c r="G151" s="79"/>
      <c r="H151" s="80"/>
    </row>
    <row r="152" spans="1:9" ht="25.5" hidden="1" customHeight="1" outlineLevel="1" x14ac:dyDescent="0.25">
      <c r="A152" s="6">
        <f t="shared" ref="A152:A160" si="18">A151</f>
        <v>7</v>
      </c>
      <c r="B152" s="178"/>
      <c r="C152" s="77" t="s">
        <v>48</v>
      </c>
      <c r="D152" s="79"/>
      <c r="E152" s="79"/>
      <c r="F152" s="79"/>
      <c r="G152" s="79"/>
      <c r="H152" s="80"/>
    </row>
    <row r="153" spans="1:9" ht="25.5" hidden="1" customHeight="1" outlineLevel="1" x14ac:dyDescent="0.25">
      <c r="A153" s="6">
        <f t="shared" si="18"/>
        <v>7</v>
      </c>
      <c r="B153" s="178"/>
      <c r="C153" s="77" t="s">
        <v>49</v>
      </c>
      <c r="D153" s="79"/>
      <c r="E153" s="79"/>
      <c r="F153" s="79"/>
      <c r="G153" s="79"/>
      <c r="H153" s="80"/>
    </row>
    <row r="154" spans="1:9" ht="25.5" hidden="1" customHeight="1" outlineLevel="1" x14ac:dyDescent="0.25">
      <c r="A154" s="6">
        <f t="shared" si="18"/>
        <v>7</v>
      </c>
      <c r="B154" s="178"/>
      <c r="C154" s="77" t="s">
        <v>17</v>
      </c>
      <c r="D154" s="79"/>
      <c r="E154" s="79"/>
      <c r="F154" s="79"/>
      <c r="G154" s="79"/>
      <c r="H154" s="80"/>
    </row>
    <row r="155" spans="1:9" ht="25.5" hidden="1" customHeight="1" outlineLevel="1" x14ac:dyDescent="0.25">
      <c r="A155" s="6">
        <f t="shared" si="18"/>
        <v>7</v>
      </c>
      <c r="B155" s="178"/>
      <c r="C155" s="77" t="s">
        <v>13</v>
      </c>
      <c r="D155" s="79"/>
      <c r="E155" s="79"/>
      <c r="F155" s="79"/>
      <c r="G155" s="79"/>
      <c r="H155" s="80"/>
    </row>
    <row r="156" spans="1:9" ht="25.5" hidden="1" customHeight="1" outlineLevel="1" x14ac:dyDescent="0.25">
      <c r="A156" s="6">
        <f t="shared" si="18"/>
        <v>7</v>
      </c>
      <c r="B156" s="178"/>
      <c r="C156" s="77" t="s">
        <v>16</v>
      </c>
      <c r="D156" s="79"/>
      <c r="E156" s="79"/>
      <c r="F156" s="79"/>
      <c r="G156" s="79"/>
      <c r="H156" s="80"/>
    </row>
    <row r="157" spans="1:9" ht="25.5" hidden="1" customHeight="1" outlineLevel="1" x14ac:dyDescent="0.25">
      <c r="A157" s="6">
        <f t="shared" si="18"/>
        <v>7</v>
      </c>
      <c r="B157" s="178"/>
      <c r="C157" s="77" t="s">
        <v>14</v>
      </c>
      <c r="D157" s="79"/>
      <c r="E157" s="79"/>
      <c r="F157" s="79"/>
      <c r="G157" s="79"/>
      <c r="H157" s="80"/>
    </row>
    <row r="158" spans="1:9" ht="25.5" hidden="1" customHeight="1" outlineLevel="1" x14ac:dyDescent="0.25">
      <c r="A158" s="6">
        <f t="shared" si="18"/>
        <v>7</v>
      </c>
      <c r="B158" s="178"/>
      <c r="C158" s="77" t="s">
        <v>18</v>
      </c>
      <c r="D158" s="79"/>
      <c r="E158" s="79"/>
      <c r="F158" s="79"/>
      <c r="G158" s="79"/>
      <c r="H158" s="80"/>
    </row>
    <row r="159" spans="1:9" ht="25.5" hidden="1" customHeight="1" outlineLevel="1" thickBot="1" x14ac:dyDescent="0.25">
      <c r="A159" s="6">
        <f t="shared" si="18"/>
        <v>7</v>
      </c>
      <c r="B159" s="178"/>
      <c r="C159" s="78" t="s">
        <v>15</v>
      </c>
      <c r="D159" s="79"/>
      <c r="E159" s="79"/>
      <c r="F159" s="79"/>
      <c r="G159" s="79"/>
      <c r="H159" s="80"/>
    </row>
    <row r="160" spans="1:9" ht="25.5" hidden="1" customHeight="1" outlineLevel="1" thickBot="1" x14ac:dyDescent="0.3">
      <c r="A160" s="6">
        <f t="shared" si="18"/>
        <v>7</v>
      </c>
      <c r="B160" s="179"/>
      <c r="C160" s="83" t="s">
        <v>37</v>
      </c>
      <c r="D160" s="68">
        <f t="shared" ref="D160:H160" ca="1" si="19">SUM(D140:D159)</f>
        <v>3958731</v>
      </c>
      <c r="E160" s="68" t="e">
        <f t="shared" si="19"/>
        <v>#REF!</v>
      </c>
      <c r="F160" s="68">
        <f t="shared" ca="1" si="19"/>
        <v>127656</v>
      </c>
      <c r="G160" s="68">
        <f t="shared" ca="1" si="19"/>
        <v>127746</v>
      </c>
      <c r="H160" s="69">
        <f t="shared" ca="1" si="19"/>
        <v>93</v>
      </c>
    </row>
    <row r="161" spans="1:9" ht="25.5" customHeight="1" collapsed="1" thickBot="1" x14ac:dyDescent="0.3">
      <c r="B161" s="174">
        <f>DATE($C$4,A140,1)</f>
        <v>42552</v>
      </c>
      <c r="C161" s="175"/>
      <c r="D161" s="175"/>
      <c r="E161" s="175"/>
      <c r="F161" s="175"/>
      <c r="G161" s="175"/>
      <c r="H161" s="176"/>
    </row>
    <row r="162" spans="1:9" ht="25.5" customHeight="1" outlineLevel="1" x14ac:dyDescent="0.25">
      <c r="A162" s="6">
        <v>8</v>
      </c>
      <c r="B162" s="177">
        <f>DATE($C$4,A162,1)</f>
        <v>42583</v>
      </c>
      <c r="C162" s="74" t="s">
        <v>2</v>
      </c>
      <c r="D162" s="13">
        <f ca="1">SUMPRODUCT((MONTH(DatesSH)=$A162)*(OFFSET(DatesSH,,INDEX(ColSH,MATCH($C162,Param,0)))))</f>
        <v>1320538</v>
      </c>
      <c r="E162" s="13"/>
      <c r="F162" s="13">
        <f t="array" aca="1" ref="F162" ca="1">MIN(IF((MONTH(DatesSH)=$A162)*(OFFSET(DatesSH,,INDEX(ColSH,MATCH($C162,Param,0))))&gt;0,OFFSET(DatesSH,,INDEX(ColSH,MATCH($C162,Param,0)))))</f>
        <v>42583</v>
      </c>
      <c r="G162" s="13">
        <f t="array" aca="1" ref="G162" ca="1">MAX(IF((MONTH(DatesSH)=$A162)*(OFFSET(DatesSH,,INDEX(ColSH,MATCH($C162,Param,0))))&gt;0,OFFSET(DatesSH,,INDEX(ColSH,MATCH($C162,Param,0)))))</f>
        <v>42613</v>
      </c>
      <c r="H162" s="14">
        <f ca="1">SUMPRODUCT((MONTH(DatesSH)=$A162)*(OFFSET(DatesSH,,INDEX(ColSH,MATCH($C162,Param,0)))&gt;=INDEX(SeuilSH,MATCH($C162,Param,0))))</f>
        <v>31</v>
      </c>
    </row>
    <row r="163" spans="1:9" ht="25.5" customHeight="1" outlineLevel="1" x14ac:dyDescent="0.25">
      <c r="A163" s="6">
        <f>A162</f>
        <v>8</v>
      </c>
      <c r="B163" s="178"/>
      <c r="C163" s="75" t="s">
        <v>1</v>
      </c>
      <c r="D163" s="79"/>
      <c r="E163" s="79"/>
      <c r="F163" s="79"/>
      <c r="G163" s="79"/>
      <c r="H163" s="80"/>
    </row>
    <row r="164" spans="1:9" ht="25.5" customHeight="1" outlineLevel="1" x14ac:dyDescent="0.25">
      <c r="A164" s="6">
        <f t="shared" ref="A164:A171" si="20">A163</f>
        <v>8</v>
      </c>
      <c r="B164" s="178"/>
      <c r="C164" s="76" t="s">
        <v>25</v>
      </c>
      <c r="D164" s="11">
        <f ca="1">SUMPRODUCT((MONTH(DatesSH)=$A164)*(OFFSET(DatesSH,,INDEX(ColSH,MATCH($C164,Param,0)))))</f>
        <v>1320538</v>
      </c>
      <c r="E164" s="11" t="e">
        <f>IF(#REF!=0,0,D164/#REF!)</f>
        <v>#REF!</v>
      </c>
      <c r="F164" s="11">
        <f t="array" aca="1" ref="F164" ca="1">MIN(IF((MONTH(DatesSH)=$A164)*(OFFSET(DatesSH,,INDEX(ColSH,MATCH($C164,Param,0))))&gt;0,OFFSET(DatesSH,,INDEX(ColSH,MATCH($C164,Param,0)))))</f>
        <v>42583</v>
      </c>
      <c r="G164" s="11">
        <f t="array" aca="1" ref="G164" ca="1">MAX(IF((MONTH(DatesSH)=$A164)*(OFFSET(DatesSH,,INDEX(ColSH,MATCH($C164,Param,0))))&gt;0,OFFSET(DatesSH,,INDEX(ColSH,MATCH($C164,Param,0)))))</f>
        <v>42613</v>
      </c>
      <c r="H164" s="12">
        <f ca="1">SUMPRODUCT((MONTH(DatesSH)=$A164)*(OFFSET(DatesSH,,INDEX(ColSH,MATCH($C164,Param,0)))&gt;=INDEX(SeuilSH,MATCH($C164,Param,0))))</f>
        <v>31</v>
      </c>
    </row>
    <row r="165" spans="1:9" ht="25.5" customHeight="1" outlineLevel="1" x14ac:dyDescent="0.25">
      <c r="A165" s="6">
        <f t="shared" si="20"/>
        <v>8</v>
      </c>
      <c r="B165" s="178"/>
      <c r="C165" s="77" t="s">
        <v>36</v>
      </c>
      <c r="D165" s="79"/>
      <c r="E165" s="79"/>
      <c r="F165" s="79"/>
      <c r="G165" s="79"/>
      <c r="H165" s="80"/>
    </row>
    <row r="166" spans="1:9" ht="25.5" customHeight="1" outlineLevel="1" x14ac:dyDescent="0.25">
      <c r="A166" s="6">
        <f t="shared" si="20"/>
        <v>8</v>
      </c>
      <c r="B166" s="178"/>
      <c r="C166" s="77" t="s">
        <v>3</v>
      </c>
      <c r="D166" s="10">
        <f ca="1">SUMPRODUCT((MONTH(DatesSH)=$A166)*(OFFSET(DatesSH,,INDEX(ColSH,MATCH($C166,Param,0)))))</f>
        <v>1320538</v>
      </c>
      <c r="E166" s="10" t="e">
        <f>IF(#REF!=0,0,D166/#REF!)</f>
        <v>#REF!</v>
      </c>
      <c r="F166" s="10">
        <f t="array" aca="1" ref="F166" ca="1">MIN(IF((MONTH(DatesSH)=$A166)*(OFFSET(DatesSH,,INDEX(ColSH,MATCH($C166,Param,0))))&gt;0,OFFSET(DatesSH,,INDEX(ColSH,MATCH($C166,Param,0)))))</f>
        <v>42583</v>
      </c>
      <c r="G166" s="10">
        <f t="array" aca="1" ref="G166" ca="1">MAX(IF((MONTH(DatesSH)=$A166)*(OFFSET(DatesSH,,INDEX(ColSH,MATCH($C166,Param,0))))&gt;0,OFFSET(DatesSH,,INDEX(ColSH,MATCH($C166,Param,0)))))</f>
        <v>42613</v>
      </c>
      <c r="H166" s="15">
        <f ca="1">SUMPRODUCT((MONTH(DatesSH)=$A166)*(OFFSET(DatesSH,,INDEX(ColSH,MATCH($C166,Param,0)))&gt;=INDEX(SeuilSH,MATCH($C166,Param,0))))</f>
        <v>31</v>
      </c>
    </row>
    <row r="167" spans="1:9" ht="25.5" customHeight="1" outlineLevel="1" x14ac:dyDescent="0.25">
      <c r="A167" s="6">
        <f t="shared" si="20"/>
        <v>8</v>
      </c>
      <c r="B167" s="178"/>
      <c r="C167" s="77" t="s">
        <v>26</v>
      </c>
      <c r="D167" s="79"/>
      <c r="E167" s="79"/>
      <c r="F167" s="79"/>
      <c r="G167" s="79"/>
      <c r="H167" s="80"/>
    </row>
    <row r="168" spans="1:9" ht="25.5" customHeight="1" outlineLevel="1" x14ac:dyDescent="0.25">
      <c r="A168" s="6">
        <f t="shared" si="20"/>
        <v>8</v>
      </c>
      <c r="B168" s="178"/>
      <c r="C168" s="77" t="s">
        <v>32</v>
      </c>
      <c r="D168" s="79"/>
      <c r="E168" s="79"/>
      <c r="F168" s="79"/>
      <c r="G168" s="79"/>
      <c r="H168" s="80"/>
    </row>
    <row r="169" spans="1:9" ht="25.5" customHeight="1" outlineLevel="1" x14ac:dyDescent="0.25">
      <c r="A169" s="6">
        <f t="shared" si="20"/>
        <v>8</v>
      </c>
      <c r="B169" s="178"/>
      <c r="C169" s="77" t="s">
        <v>33</v>
      </c>
      <c r="D169" s="79"/>
      <c r="E169" s="79"/>
      <c r="F169" s="79"/>
      <c r="G169" s="79"/>
      <c r="H169" s="80"/>
    </row>
    <row r="170" spans="1:9" ht="25.5" customHeight="1" outlineLevel="1" x14ac:dyDescent="0.25">
      <c r="A170" s="6">
        <f t="shared" si="20"/>
        <v>8</v>
      </c>
      <c r="B170" s="178"/>
      <c r="C170" s="77" t="s">
        <v>34</v>
      </c>
      <c r="D170" s="79"/>
      <c r="E170" s="79"/>
      <c r="F170" s="79"/>
      <c r="G170" s="79"/>
      <c r="H170" s="80"/>
      <c r="I170" s="7"/>
    </row>
    <row r="171" spans="1:9" ht="25.5" customHeight="1" outlineLevel="1" x14ac:dyDescent="0.25">
      <c r="A171" s="6">
        <f t="shared" si="20"/>
        <v>8</v>
      </c>
      <c r="B171" s="178"/>
      <c r="C171" s="77" t="s">
        <v>35</v>
      </c>
      <c r="D171" s="79"/>
      <c r="E171" s="79"/>
      <c r="F171" s="79"/>
      <c r="G171" s="79"/>
      <c r="H171" s="80"/>
    </row>
    <row r="172" spans="1:9" ht="25.5" customHeight="1" outlineLevel="1" x14ac:dyDescent="0.25">
      <c r="A172" s="6">
        <v>1</v>
      </c>
      <c r="B172" s="178"/>
      <c r="C172" s="77" t="s">
        <v>52</v>
      </c>
      <c r="D172" s="79"/>
      <c r="E172" s="79"/>
      <c r="F172" s="79"/>
      <c r="G172" s="79"/>
      <c r="H172" s="80"/>
    </row>
    <row r="173" spans="1:9" ht="25.5" customHeight="1" outlineLevel="1" x14ac:dyDescent="0.25">
      <c r="A173" s="6">
        <f>A171</f>
        <v>8</v>
      </c>
      <c r="B173" s="178"/>
      <c r="C173" s="77" t="s">
        <v>19</v>
      </c>
      <c r="D173" s="79"/>
      <c r="E173" s="79"/>
      <c r="F173" s="79"/>
      <c r="G173" s="79"/>
      <c r="H173" s="80"/>
    </row>
    <row r="174" spans="1:9" ht="25.5" customHeight="1" outlineLevel="1" x14ac:dyDescent="0.25">
      <c r="A174" s="6">
        <f t="shared" ref="A174:A182" si="21">A173</f>
        <v>8</v>
      </c>
      <c r="B174" s="178"/>
      <c r="C174" s="77" t="s">
        <v>48</v>
      </c>
      <c r="D174" s="79"/>
      <c r="E174" s="79"/>
      <c r="F174" s="79"/>
      <c r="G174" s="79"/>
      <c r="H174" s="80"/>
    </row>
    <row r="175" spans="1:9" ht="25.5" customHeight="1" outlineLevel="1" x14ac:dyDescent="0.25">
      <c r="A175" s="6">
        <f t="shared" si="21"/>
        <v>8</v>
      </c>
      <c r="B175" s="178"/>
      <c r="C175" s="77" t="s">
        <v>49</v>
      </c>
      <c r="D175" s="79"/>
      <c r="E175" s="79"/>
      <c r="F175" s="79"/>
      <c r="G175" s="79"/>
      <c r="H175" s="80"/>
    </row>
    <row r="176" spans="1:9" ht="25.5" customHeight="1" outlineLevel="1" x14ac:dyDescent="0.25">
      <c r="A176" s="6">
        <f t="shared" si="21"/>
        <v>8</v>
      </c>
      <c r="B176" s="178"/>
      <c r="C176" s="77" t="s">
        <v>17</v>
      </c>
      <c r="D176" s="79"/>
      <c r="E176" s="79"/>
      <c r="F176" s="79"/>
      <c r="G176" s="79"/>
      <c r="H176" s="80"/>
    </row>
    <row r="177" spans="1:9" ht="25.5" customHeight="1" outlineLevel="1" x14ac:dyDescent="0.25">
      <c r="A177" s="6">
        <f t="shared" si="21"/>
        <v>8</v>
      </c>
      <c r="B177" s="178"/>
      <c r="C177" s="77" t="s">
        <v>13</v>
      </c>
      <c r="D177" s="79"/>
      <c r="E177" s="79"/>
      <c r="F177" s="79"/>
      <c r="G177" s="79"/>
      <c r="H177" s="80"/>
    </row>
    <row r="178" spans="1:9" ht="25.5" customHeight="1" outlineLevel="1" x14ac:dyDescent="0.25">
      <c r="A178" s="6">
        <f t="shared" si="21"/>
        <v>8</v>
      </c>
      <c r="B178" s="178"/>
      <c r="C178" s="77" t="s">
        <v>16</v>
      </c>
      <c r="D178" s="79"/>
      <c r="E178" s="79"/>
      <c r="F178" s="79"/>
      <c r="G178" s="79"/>
      <c r="H178" s="80"/>
    </row>
    <row r="179" spans="1:9" ht="25.5" customHeight="1" outlineLevel="1" x14ac:dyDescent="0.25">
      <c r="A179" s="6">
        <f t="shared" si="21"/>
        <v>8</v>
      </c>
      <c r="B179" s="178"/>
      <c r="C179" s="77" t="s">
        <v>14</v>
      </c>
      <c r="D179" s="79"/>
      <c r="E179" s="79"/>
      <c r="F179" s="79"/>
      <c r="G179" s="79"/>
      <c r="H179" s="80"/>
    </row>
    <row r="180" spans="1:9" ht="25.5" customHeight="1" outlineLevel="1" x14ac:dyDescent="0.25">
      <c r="A180" s="6">
        <f t="shared" si="21"/>
        <v>8</v>
      </c>
      <c r="B180" s="178"/>
      <c r="C180" s="77" t="s">
        <v>18</v>
      </c>
      <c r="D180" s="79"/>
      <c r="E180" s="79"/>
      <c r="F180" s="79"/>
      <c r="G180" s="79"/>
      <c r="H180" s="80"/>
    </row>
    <row r="181" spans="1:9" ht="25.5" customHeight="1" outlineLevel="1" thickBot="1" x14ac:dyDescent="0.3">
      <c r="A181" s="6">
        <f t="shared" si="21"/>
        <v>8</v>
      </c>
      <c r="B181" s="178"/>
      <c r="C181" s="78" t="s">
        <v>15</v>
      </c>
      <c r="D181" s="79"/>
      <c r="E181" s="79"/>
      <c r="F181" s="79"/>
      <c r="G181" s="79"/>
      <c r="H181" s="80"/>
    </row>
    <row r="182" spans="1:9" ht="25.5" customHeight="1" outlineLevel="1" thickBot="1" x14ac:dyDescent="0.3">
      <c r="A182" s="6">
        <f t="shared" si="21"/>
        <v>8</v>
      </c>
      <c r="B182" s="179"/>
      <c r="C182" s="83" t="s">
        <v>37</v>
      </c>
      <c r="D182" s="68">
        <f t="shared" ref="D182:H182" ca="1" si="22">SUM(D162:D181)</f>
        <v>3961614</v>
      </c>
      <c r="E182" s="68" t="e">
        <f t="shared" si="22"/>
        <v>#REF!</v>
      </c>
      <c r="F182" s="68">
        <f t="shared" ca="1" si="22"/>
        <v>127749</v>
      </c>
      <c r="G182" s="68">
        <f t="shared" ca="1" si="22"/>
        <v>127839</v>
      </c>
      <c r="H182" s="69">
        <f t="shared" ca="1" si="22"/>
        <v>93</v>
      </c>
    </row>
    <row r="183" spans="1:9" ht="25.5" customHeight="1" thickBot="1" x14ac:dyDescent="0.3">
      <c r="B183" s="174">
        <f>DATE($C$4,A162,1)</f>
        <v>42583</v>
      </c>
      <c r="C183" s="175"/>
      <c r="D183" s="175"/>
      <c r="E183" s="175"/>
      <c r="F183" s="175"/>
      <c r="G183" s="175"/>
      <c r="H183" s="176"/>
    </row>
    <row r="184" spans="1:9" ht="25.5" customHeight="1" outlineLevel="1" x14ac:dyDescent="0.25">
      <c r="A184" s="6">
        <v>9</v>
      </c>
      <c r="B184" s="180">
        <f>DATE($C$4,A184,1)</f>
        <v>42614</v>
      </c>
      <c r="C184" s="74" t="s">
        <v>2</v>
      </c>
      <c r="D184" s="13">
        <f ca="1">SUMPRODUCT((MONTH(DatesSH)=$A184)*(OFFSET(DatesSH,,INDEX(ColSH,MATCH($C184,Param,0)))))</f>
        <v>1278855</v>
      </c>
      <c r="E184" s="13"/>
      <c r="F184" s="13">
        <f t="array" aca="1" ref="F184" ca="1">MIN(IF((MONTH(DatesSH)=$A184)*(OFFSET(DatesSH,,INDEX(ColSH,MATCH($C184,Param,0))))&gt;0,OFFSET(DatesSH,,INDEX(ColSH,MATCH($C184,Param,0)))))</f>
        <v>42614</v>
      </c>
      <c r="G184" s="13">
        <f t="array" aca="1" ref="G184" ca="1">MAX(IF((MONTH(DatesSH)=$A184)*(OFFSET(DatesSH,,INDEX(ColSH,MATCH($C184,Param,0))))&gt;0,OFFSET(DatesSH,,INDEX(ColSH,MATCH($C184,Param,0)))))</f>
        <v>42643</v>
      </c>
      <c r="H184" s="14">
        <f ca="1">SUMPRODUCT((MONTH(DatesSH)=$A184)*(OFFSET(DatesSH,,INDEX(ColSH,MATCH($C184,Param,0)))&gt;=INDEX(SeuilSH,MATCH($C184,Param,0))))</f>
        <v>30</v>
      </c>
    </row>
    <row r="185" spans="1:9" ht="25.5" customHeight="1" outlineLevel="1" x14ac:dyDescent="0.25">
      <c r="A185" s="6">
        <f>A184</f>
        <v>9</v>
      </c>
      <c r="B185" s="181"/>
      <c r="C185" s="75" t="s">
        <v>1</v>
      </c>
      <c r="D185" s="79"/>
      <c r="E185" s="79"/>
      <c r="F185" s="79"/>
      <c r="G185" s="79"/>
      <c r="H185" s="80"/>
    </row>
    <row r="186" spans="1:9" ht="25.5" customHeight="1" outlineLevel="1" x14ac:dyDescent="0.25">
      <c r="A186" s="6">
        <f t="shared" ref="A186:A196" si="23">A185</f>
        <v>9</v>
      </c>
      <c r="B186" s="181"/>
      <c r="C186" s="76" t="s">
        <v>25</v>
      </c>
      <c r="D186" s="11">
        <f ca="1">SUMPRODUCT((MONTH(DatesSH)=$A186)*(OFFSET(DatesSH,,INDEX(ColSH,MATCH($C186,Param,0)))))</f>
        <v>1278855</v>
      </c>
      <c r="E186" s="11" t="e">
        <f>IF(#REF!=0,0,D186/#REF!)</f>
        <v>#REF!</v>
      </c>
      <c r="F186" s="11">
        <f t="array" aca="1" ref="F186" ca="1">MIN(IF((MONTH(DatesSH)=$A186)*(OFFSET(DatesSH,,INDEX(ColSH,MATCH($C186,Param,0))))&gt;0,OFFSET(DatesSH,,INDEX(ColSH,MATCH($C186,Param,0)))))</f>
        <v>42614</v>
      </c>
      <c r="G186" s="11">
        <f t="array" aca="1" ref="G186" ca="1">MAX(IF((MONTH(DatesSH)=$A186)*(OFFSET(DatesSH,,INDEX(ColSH,MATCH($C186,Param,0))))&gt;0,OFFSET(DatesSH,,INDEX(ColSH,MATCH($C186,Param,0)))))</f>
        <v>42643</v>
      </c>
      <c r="H186" s="12">
        <f ca="1">SUMPRODUCT((MONTH(DatesSH)=$A186)*(OFFSET(DatesSH,,INDEX(ColSH,MATCH($C186,Param,0)))&gt;=INDEX(SeuilSH,MATCH($C186,Param,0))))</f>
        <v>30</v>
      </c>
    </row>
    <row r="187" spans="1:9" ht="25.5" customHeight="1" outlineLevel="1" x14ac:dyDescent="0.25">
      <c r="A187" s="6">
        <f t="shared" si="23"/>
        <v>9</v>
      </c>
      <c r="B187" s="181"/>
      <c r="C187" s="77" t="s">
        <v>36</v>
      </c>
      <c r="D187" s="79"/>
      <c r="E187" s="79"/>
      <c r="F187" s="79"/>
      <c r="G187" s="79"/>
      <c r="H187" s="80"/>
    </row>
    <row r="188" spans="1:9" ht="25.5" customHeight="1" outlineLevel="1" x14ac:dyDescent="0.25">
      <c r="A188" s="6">
        <f t="shared" si="23"/>
        <v>9</v>
      </c>
      <c r="B188" s="181"/>
      <c r="C188" s="77" t="s">
        <v>3</v>
      </c>
      <c r="D188" s="10">
        <f ca="1">SUMPRODUCT((MONTH(DatesSH)=$A188)*(OFFSET(DatesSH,,INDEX(ColSH,MATCH($C188,Param,0)))))</f>
        <v>1278855</v>
      </c>
      <c r="E188" s="10" t="e">
        <f>IF(#REF!=0,0,D188/#REF!)</f>
        <v>#REF!</v>
      </c>
      <c r="F188" s="10">
        <f t="array" aca="1" ref="F188" ca="1">MIN(IF((MONTH(DatesSH)=$A188)*(OFFSET(DatesSH,,INDEX(ColSH,MATCH($C188,Param,0))))&gt;0,OFFSET(DatesSH,,INDEX(ColSH,MATCH($C188,Param,0)))))</f>
        <v>42614</v>
      </c>
      <c r="G188" s="10">
        <f t="array" aca="1" ref="G188" ca="1">MAX(IF((MONTH(DatesSH)=$A188)*(OFFSET(DatesSH,,INDEX(ColSH,MATCH($C188,Param,0))))&gt;0,OFFSET(DatesSH,,INDEX(ColSH,MATCH($C188,Param,0)))))</f>
        <v>42643</v>
      </c>
      <c r="H188" s="15">
        <f ca="1">SUMPRODUCT((MONTH(DatesSH)=$A188)*(OFFSET(DatesSH,,INDEX(ColSH,MATCH($C188,Param,0)))&gt;=INDEX(SeuilSH,MATCH($C188,Param,0))))</f>
        <v>30</v>
      </c>
    </row>
    <row r="189" spans="1:9" ht="25.5" customHeight="1" outlineLevel="1" x14ac:dyDescent="0.25">
      <c r="A189" s="6">
        <f t="shared" si="23"/>
        <v>9</v>
      </c>
      <c r="B189" s="181"/>
      <c r="C189" s="77" t="s">
        <v>26</v>
      </c>
      <c r="D189" s="79"/>
      <c r="E189" s="79"/>
      <c r="F189" s="79"/>
      <c r="G189" s="79"/>
      <c r="H189" s="80"/>
    </row>
    <row r="190" spans="1:9" ht="25.5" customHeight="1" outlineLevel="1" x14ac:dyDescent="0.25">
      <c r="A190" s="6">
        <f t="shared" si="23"/>
        <v>9</v>
      </c>
      <c r="B190" s="181"/>
      <c r="C190" s="77" t="s">
        <v>32</v>
      </c>
      <c r="D190" s="79"/>
      <c r="E190" s="79"/>
      <c r="F190" s="79"/>
      <c r="G190" s="79"/>
      <c r="H190" s="80"/>
    </row>
    <row r="191" spans="1:9" ht="25.5" customHeight="1" outlineLevel="1" x14ac:dyDescent="0.25">
      <c r="A191" s="6">
        <f t="shared" si="23"/>
        <v>9</v>
      </c>
      <c r="B191" s="181"/>
      <c r="C191" s="77" t="s">
        <v>33</v>
      </c>
      <c r="D191" s="79"/>
      <c r="E191" s="79"/>
      <c r="F191" s="79"/>
      <c r="G191" s="79"/>
      <c r="H191" s="80"/>
    </row>
    <row r="192" spans="1:9" ht="25.5" customHeight="1" outlineLevel="1" x14ac:dyDescent="0.25">
      <c r="A192" s="6">
        <f t="shared" si="23"/>
        <v>9</v>
      </c>
      <c r="B192" s="181"/>
      <c r="C192" s="77" t="s">
        <v>34</v>
      </c>
      <c r="D192" s="79"/>
      <c r="E192" s="79"/>
      <c r="F192" s="79"/>
      <c r="G192" s="79"/>
      <c r="H192" s="80"/>
      <c r="I192" s="7"/>
    </row>
    <row r="193" spans="1:8" ht="25.5" customHeight="1" outlineLevel="1" x14ac:dyDescent="0.25">
      <c r="A193" s="6">
        <f t="shared" si="23"/>
        <v>9</v>
      </c>
      <c r="B193" s="181"/>
      <c r="C193" s="77" t="s">
        <v>35</v>
      </c>
      <c r="D193" s="79"/>
      <c r="E193" s="79"/>
      <c r="F193" s="79"/>
      <c r="G193" s="79"/>
      <c r="H193" s="80"/>
    </row>
    <row r="194" spans="1:8" ht="25.5" customHeight="1" outlineLevel="1" x14ac:dyDescent="0.25">
      <c r="A194" s="6">
        <f t="shared" si="23"/>
        <v>9</v>
      </c>
      <c r="B194" s="181"/>
      <c r="C194" s="77" t="s">
        <v>52</v>
      </c>
      <c r="D194" s="79"/>
      <c r="E194" s="79"/>
      <c r="F194" s="79"/>
      <c r="G194" s="79"/>
      <c r="H194" s="80"/>
    </row>
    <row r="195" spans="1:8" ht="25.5" customHeight="1" outlineLevel="1" x14ac:dyDescent="0.25">
      <c r="A195" s="6">
        <f t="shared" si="23"/>
        <v>9</v>
      </c>
      <c r="B195" s="181"/>
      <c r="C195" s="77" t="s">
        <v>19</v>
      </c>
      <c r="D195" s="79"/>
      <c r="E195" s="79"/>
      <c r="F195" s="79"/>
      <c r="G195" s="79"/>
      <c r="H195" s="80"/>
    </row>
    <row r="196" spans="1:8" ht="25.5" customHeight="1" outlineLevel="1" x14ac:dyDescent="0.25">
      <c r="A196" s="6">
        <f t="shared" si="23"/>
        <v>9</v>
      </c>
      <c r="B196" s="181"/>
      <c r="C196" s="77" t="s">
        <v>48</v>
      </c>
      <c r="D196" s="79"/>
      <c r="E196" s="79"/>
      <c r="F196" s="79"/>
      <c r="G196" s="79"/>
      <c r="H196" s="80"/>
    </row>
    <row r="197" spans="1:8" ht="25.5" customHeight="1" outlineLevel="1" x14ac:dyDescent="0.25">
      <c r="A197" s="6">
        <f t="shared" ref="A197:A204" si="24">A196</f>
        <v>9</v>
      </c>
      <c r="B197" s="181"/>
      <c r="C197" s="77" t="s">
        <v>49</v>
      </c>
      <c r="D197" s="79"/>
      <c r="E197" s="79"/>
      <c r="F197" s="79"/>
      <c r="G197" s="79"/>
      <c r="H197" s="80"/>
    </row>
    <row r="198" spans="1:8" ht="25.5" customHeight="1" outlineLevel="1" x14ac:dyDescent="0.25">
      <c r="A198" s="6">
        <f t="shared" si="24"/>
        <v>9</v>
      </c>
      <c r="B198" s="181"/>
      <c r="C198" s="77" t="s">
        <v>17</v>
      </c>
      <c r="D198" s="79"/>
      <c r="E198" s="79"/>
      <c r="F198" s="79"/>
      <c r="G198" s="79"/>
      <c r="H198" s="80"/>
    </row>
    <row r="199" spans="1:8" ht="25.5" customHeight="1" outlineLevel="1" x14ac:dyDescent="0.25">
      <c r="A199" s="6">
        <f t="shared" si="24"/>
        <v>9</v>
      </c>
      <c r="B199" s="181"/>
      <c r="C199" s="77" t="s">
        <v>13</v>
      </c>
      <c r="D199" s="79"/>
      <c r="E199" s="79"/>
      <c r="F199" s="79"/>
      <c r="G199" s="79"/>
      <c r="H199" s="80"/>
    </row>
    <row r="200" spans="1:8" ht="25.5" customHeight="1" outlineLevel="1" x14ac:dyDescent="0.25">
      <c r="A200" s="6">
        <f t="shared" si="24"/>
        <v>9</v>
      </c>
      <c r="B200" s="181"/>
      <c r="C200" s="77" t="s">
        <v>16</v>
      </c>
      <c r="D200" s="79"/>
      <c r="E200" s="79"/>
      <c r="F200" s="79"/>
      <c r="G200" s="79"/>
      <c r="H200" s="80"/>
    </row>
    <row r="201" spans="1:8" ht="25.5" customHeight="1" outlineLevel="1" x14ac:dyDescent="0.25">
      <c r="A201" s="6">
        <f t="shared" si="24"/>
        <v>9</v>
      </c>
      <c r="B201" s="181"/>
      <c r="C201" s="77" t="s">
        <v>14</v>
      </c>
      <c r="D201" s="79"/>
      <c r="E201" s="79"/>
      <c r="F201" s="79"/>
      <c r="G201" s="79"/>
      <c r="H201" s="80"/>
    </row>
    <row r="202" spans="1:8" ht="25.5" customHeight="1" outlineLevel="1" x14ac:dyDescent="0.25">
      <c r="A202" s="6">
        <f t="shared" si="24"/>
        <v>9</v>
      </c>
      <c r="B202" s="181"/>
      <c r="C202" s="77" t="s">
        <v>18</v>
      </c>
      <c r="D202" s="79"/>
      <c r="E202" s="79"/>
      <c r="F202" s="79"/>
      <c r="G202" s="79"/>
      <c r="H202" s="80"/>
    </row>
    <row r="203" spans="1:8" ht="25.5" customHeight="1" outlineLevel="1" thickBot="1" x14ac:dyDescent="0.3">
      <c r="A203" s="6">
        <f t="shared" si="24"/>
        <v>9</v>
      </c>
      <c r="B203" s="181"/>
      <c r="C203" s="78" t="s">
        <v>15</v>
      </c>
      <c r="D203" s="79"/>
      <c r="E203" s="79"/>
      <c r="F203" s="79"/>
      <c r="G203" s="79"/>
      <c r="H203" s="80"/>
    </row>
    <row r="204" spans="1:8" ht="25.5" customHeight="1" outlineLevel="1" thickBot="1" x14ac:dyDescent="0.3">
      <c r="A204" s="6">
        <f t="shared" si="24"/>
        <v>9</v>
      </c>
      <c r="B204" s="182"/>
      <c r="C204" s="83" t="s">
        <v>37</v>
      </c>
      <c r="D204" s="68">
        <f t="shared" ref="D204:H204" ca="1" si="25">SUM(D184:D203)</f>
        <v>3836565</v>
      </c>
      <c r="E204" s="68" t="e">
        <f t="shared" si="25"/>
        <v>#REF!</v>
      </c>
      <c r="F204" s="68">
        <f t="shared" ca="1" si="25"/>
        <v>127842</v>
      </c>
      <c r="G204" s="68">
        <f t="shared" ca="1" si="25"/>
        <v>127929</v>
      </c>
      <c r="H204" s="69">
        <f t="shared" ca="1" si="25"/>
        <v>90</v>
      </c>
    </row>
    <row r="205" spans="1:8" ht="25.5" customHeight="1" thickBot="1" x14ac:dyDescent="0.3">
      <c r="B205" s="174">
        <f>DATE($C$4,A184,1)</f>
        <v>42614</v>
      </c>
      <c r="C205" s="175"/>
      <c r="D205" s="175"/>
      <c r="E205" s="175"/>
      <c r="F205" s="175"/>
      <c r="G205" s="175"/>
      <c r="H205" s="176"/>
    </row>
    <row r="206" spans="1:8" ht="25.5" customHeight="1" outlineLevel="1" x14ac:dyDescent="0.25">
      <c r="A206" s="6">
        <v>10</v>
      </c>
      <c r="B206" s="177">
        <f>DATE($C$4,A206,1)</f>
        <v>42644</v>
      </c>
      <c r="C206" s="74" t="s">
        <v>2</v>
      </c>
      <c r="D206" s="13">
        <f ca="1">SUMPRODUCT((MONTH(DatesSH)=$A206)*(OFFSET(DatesSH,,INDEX(ColSH,MATCH($C206,Param,0)))))</f>
        <v>1322429</v>
      </c>
      <c r="E206" s="13"/>
      <c r="F206" s="13">
        <f t="array" aca="1" ref="F206" ca="1">MIN(IF((MONTH(DatesSH)=$A206)*(OFFSET(DatesSH,,INDEX(ColSH,MATCH($C206,Param,0))))&gt;0,OFFSET(DatesSH,,INDEX(ColSH,MATCH($C206,Param,0)))))</f>
        <v>42644</v>
      </c>
      <c r="G206" s="13">
        <f t="array" aca="1" ref="G206" ca="1">MAX(IF((MONTH(DatesSH)=$A206)*(OFFSET(DatesSH,,INDEX(ColSH,MATCH($C206,Param,0))))&gt;0,OFFSET(DatesSH,,INDEX(ColSH,MATCH($C206,Param,0)))))</f>
        <v>42674</v>
      </c>
      <c r="H206" s="14">
        <f ca="1">SUMPRODUCT((MONTH(DatesSH)=$A206)*(OFFSET(DatesSH,,INDEX(ColSH,MATCH($C206,Param,0)))&gt;=INDEX(SeuilSH,MATCH($C206,Param,0))))</f>
        <v>31</v>
      </c>
    </row>
    <row r="207" spans="1:8" ht="25.5" customHeight="1" outlineLevel="1" x14ac:dyDescent="0.25">
      <c r="A207" s="6">
        <f>A206</f>
        <v>10</v>
      </c>
      <c r="B207" s="178"/>
      <c r="C207" s="75" t="s">
        <v>1</v>
      </c>
      <c r="D207" s="79"/>
      <c r="E207" s="79"/>
      <c r="F207" s="79"/>
      <c r="G207" s="79"/>
      <c r="H207" s="80"/>
    </row>
    <row r="208" spans="1:8" ht="25.5" customHeight="1" outlineLevel="1" x14ac:dyDescent="0.25">
      <c r="A208" s="6">
        <f t="shared" ref="A208:A215" si="26">A207</f>
        <v>10</v>
      </c>
      <c r="B208" s="178"/>
      <c r="C208" s="76" t="s">
        <v>25</v>
      </c>
      <c r="D208" s="11">
        <f ca="1">SUMPRODUCT((MONTH(DatesSH)=$A208)*(OFFSET(DatesSH,,INDEX(ColSH,MATCH($C208,Param,0)))))</f>
        <v>1322429</v>
      </c>
      <c r="E208" s="11" t="e">
        <f>IF(#REF!=0,0,D208/#REF!)</f>
        <v>#REF!</v>
      </c>
      <c r="F208" s="11">
        <f t="array" aca="1" ref="F208" ca="1">MIN(IF((MONTH(DatesSH)=$A208)*(OFFSET(DatesSH,,INDEX(ColSH,MATCH($C208,Param,0))))&gt;0,OFFSET(DatesSH,,INDEX(ColSH,MATCH($C208,Param,0)))))</f>
        <v>42644</v>
      </c>
      <c r="G208" s="11">
        <f t="array" aca="1" ref="G208" ca="1">MAX(IF((MONTH(DatesSH)=$A208)*(OFFSET(DatesSH,,INDEX(ColSH,MATCH($C208,Param,0))))&gt;0,OFFSET(DatesSH,,INDEX(ColSH,MATCH($C208,Param,0)))))</f>
        <v>42674</v>
      </c>
      <c r="H208" s="12">
        <f ca="1">SUMPRODUCT((MONTH(DatesSH)=$A208)*(OFFSET(DatesSH,,INDEX(ColSH,MATCH($C208,Param,0)))&gt;=INDEX(SeuilSH,MATCH($C208,Param,0))))</f>
        <v>31</v>
      </c>
    </row>
    <row r="209" spans="1:9" ht="25.5" customHeight="1" outlineLevel="1" x14ac:dyDescent="0.25">
      <c r="A209" s="6">
        <f t="shared" si="26"/>
        <v>10</v>
      </c>
      <c r="B209" s="178"/>
      <c r="C209" s="77" t="s">
        <v>36</v>
      </c>
      <c r="D209" s="79"/>
      <c r="E209" s="79"/>
      <c r="F209" s="79"/>
      <c r="G209" s="79"/>
      <c r="H209" s="80"/>
    </row>
    <row r="210" spans="1:9" ht="25.5" customHeight="1" outlineLevel="1" x14ac:dyDescent="0.25">
      <c r="A210" s="6">
        <f t="shared" si="26"/>
        <v>10</v>
      </c>
      <c r="B210" s="178"/>
      <c r="C210" s="77" t="s">
        <v>3</v>
      </c>
      <c r="D210" s="10">
        <f ca="1">SUMPRODUCT((MONTH(DatesSH)=$A210)*(OFFSET(DatesSH,,INDEX(ColSH,MATCH($C210,Param,0)))))</f>
        <v>1322429</v>
      </c>
      <c r="E210" s="10" t="e">
        <f>IF(#REF!=0,0,D210/#REF!)</f>
        <v>#REF!</v>
      </c>
      <c r="F210" s="10">
        <f t="array" aca="1" ref="F210" ca="1">MIN(IF((MONTH(DatesSH)=$A210)*(OFFSET(DatesSH,,INDEX(ColSH,MATCH($C210,Param,0))))&gt;0,OFFSET(DatesSH,,INDEX(ColSH,MATCH($C210,Param,0)))))</f>
        <v>42644</v>
      </c>
      <c r="G210" s="10">
        <f t="array" aca="1" ref="G210" ca="1">MAX(IF((MONTH(DatesSH)=$A210)*(OFFSET(DatesSH,,INDEX(ColSH,MATCH($C210,Param,0))))&gt;0,OFFSET(DatesSH,,INDEX(ColSH,MATCH($C210,Param,0)))))</f>
        <v>42674</v>
      </c>
      <c r="H210" s="15">
        <f ca="1">SUMPRODUCT((MONTH(DatesSH)=$A210)*(OFFSET(DatesSH,,INDEX(ColSH,MATCH($C210,Param,0)))&gt;=INDEX(SeuilSH,MATCH($C210,Param,0))))</f>
        <v>31</v>
      </c>
    </row>
    <row r="211" spans="1:9" ht="25.5" customHeight="1" outlineLevel="1" x14ac:dyDescent="0.25">
      <c r="A211" s="6">
        <f t="shared" si="26"/>
        <v>10</v>
      </c>
      <c r="B211" s="178"/>
      <c r="C211" s="77" t="s">
        <v>26</v>
      </c>
      <c r="D211" s="79"/>
      <c r="E211" s="79"/>
      <c r="F211" s="79"/>
      <c r="G211" s="79"/>
      <c r="H211" s="80"/>
    </row>
    <row r="212" spans="1:9" ht="25.5" customHeight="1" outlineLevel="1" x14ac:dyDescent="0.25">
      <c r="A212" s="6">
        <f t="shared" si="26"/>
        <v>10</v>
      </c>
      <c r="B212" s="178"/>
      <c r="C212" s="77" t="s">
        <v>32</v>
      </c>
      <c r="D212" s="79"/>
      <c r="E212" s="79"/>
      <c r="F212" s="79"/>
      <c r="G212" s="79"/>
      <c r="H212" s="80"/>
    </row>
    <row r="213" spans="1:9" ht="25.5" customHeight="1" outlineLevel="1" x14ac:dyDescent="0.25">
      <c r="A213" s="6">
        <f t="shared" si="26"/>
        <v>10</v>
      </c>
      <c r="B213" s="178"/>
      <c r="C213" s="77" t="s">
        <v>33</v>
      </c>
      <c r="D213" s="79"/>
      <c r="E213" s="79"/>
      <c r="F213" s="79"/>
      <c r="G213" s="79"/>
      <c r="H213" s="80"/>
    </row>
    <row r="214" spans="1:9" ht="25.5" customHeight="1" outlineLevel="1" x14ac:dyDescent="0.25">
      <c r="A214" s="6">
        <f t="shared" si="26"/>
        <v>10</v>
      </c>
      <c r="B214" s="178"/>
      <c r="C214" s="77" t="s">
        <v>34</v>
      </c>
      <c r="D214" s="79"/>
      <c r="E214" s="79"/>
      <c r="F214" s="79"/>
      <c r="G214" s="79"/>
      <c r="H214" s="80"/>
      <c r="I214" s="7"/>
    </row>
    <row r="215" spans="1:9" ht="25.5" customHeight="1" outlineLevel="1" x14ac:dyDescent="0.25">
      <c r="A215" s="6">
        <f t="shared" si="26"/>
        <v>10</v>
      </c>
      <c r="B215" s="178"/>
      <c r="C215" s="77" t="s">
        <v>35</v>
      </c>
      <c r="D215" s="79"/>
      <c r="E215" s="79"/>
      <c r="F215" s="79"/>
      <c r="G215" s="79"/>
      <c r="H215" s="80"/>
    </row>
    <row r="216" spans="1:9" ht="25.5" customHeight="1" outlineLevel="1" x14ac:dyDescent="0.25">
      <c r="A216" s="6">
        <v>1</v>
      </c>
      <c r="B216" s="178"/>
      <c r="C216" s="77" t="s">
        <v>52</v>
      </c>
      <c r="D216" s="79"/>
      <c r="E216" s="79"/>
      <c r="F216" s="79"/>
      <c r="G216" s="79"/>
      <c r="H216" s="80"/>
    </row>
    <row r="217" spans="1:9" ht="25.5" customHeight="1" outlineLevel="1" x14ac:dyDescent="0.25">
      <c r="A217" s="6">
        <f>A215</f>
        <v>10</v>
      </c>
      <c r="B217" s="178"/>
      <c r="C217" s="77" t="s">
        <v>19</v>
      </c>
      <c r="D217" s="79"/>
      <c r="E217" s="79"/>
      <c r="F217" s="79"/>
      <c r="G217" s="79"/>
      <c r="H217" s="80"/>
    </row>
    <row r="218" spans="1:9" ht="25.5" customHeight="1" outlineLevel="1" x14ac:dyDescent="0.25">
      <c r="A218" s="6">
        <f t="shared" ref="A218:A226" si="27">A217</f>
        <v>10</v>
      </c>
      <c r="B218" s="178"/>
      <c r="C218" s="77" t="s">
        <v>48</v>
      </c>
      <c r="D218" s="79"/>
      <c r="E218" s="79"/>
      <c r="F218" s="79"/>
      <c r="G218" s="79"/>
      <c r="H218" s="80"/>
    </row>
    <row r="219" spans="1:9" ht="25.5" customHeight="1" outlineLevel="1" x14ac:dyDescent="0.25">
      <c r="A219" s="6">
        <f t="shared" si="27"/>
        <v>10</v>
      </c>
      <c r="B219" s="178"/>
      <c r="C219" s="77" t="s">
        <v>49</v>
      </c>
      <c r="D219" s="79"/>
      <c r="E219" s="79"/>
      <c r="F219" s="79"/>
      <c r="G219" s="79"/>
      <c r="H219" s="80"/>
    </row>
    <row r="220" spans="1:9" ht="25.5" customHeight="1" outlineLevel="1" x14ac:dyDescent="0.25">
      <c r="A220" s="6">
        <f t="shared" si="27"/>
        <v>10</v>
      </c>
      <c r="B220" s="178"/>
      <c r="C220" s="77" t="s">
        <v>17</v>
      </c>
      <c r="D220" s="79"/>
      <c r="E220" s="79"/>
      <c r="F220" s="79"/>
      <c r="G220" s="79"/>
      <c r="H220" s="80"/>
    </row>
    <row r="221" spans="1:9" ht="25.5" customHeight="1" outlineLevel="1" x14ac:dyDescent="0.25">
      <c r="A221" s="6">
        <f t="shared" si="27"/>
        <v>10</v>
      </c>
      <c r="B221" s="178"/>
      <c r="C221" s="77" t="s">
        <v>13</v>
      </c>
      <c r="D221" s="79"/>
      <c r="E221" s="79"/>
      <c r="F221" s="79"/>
      <c r="G221" s="79"/>
      <c r="H221" s="80"/>
    </row>
    <row r="222" spans="1:9" ht="25.5" customHeight="1" outlineLevel="1" x14ac:dyDescent="0.25">
      <c r="A222" s="6">
        <f t="shared" si="27"/>
        <v>10</v>
      </c>
      <c r="B222" s="178"/>
      <c r="C222" s="77" t="s">
        <v>16</v>
      </c>
      <c r="D222" s="79"/>
      <c r="E222" s="79"/>
      <c r="F222" s="79"/>
      <c r="G222" s="79"/>
      <c r="H222" s="80"/>
    </row>
    <row r="223" spans="1:9" ht="25.5" customHeight="1" outlineLevel="1" x14ac:dyDescent="0.25">
      <c r="A223" s="6">
        <f t="shared" si="27"/>
        <v>10</v>
      </c>
      <c r="B223" s="178"/>
      <c r="C223" s="77" t="s">
        <v>14</v>
      </c>
      <c r="D223" s="79"/>
      <c r="E223" s="79"/>
      <c r="F223" s="79"/>
      <c r="G223" s="79"/>
      <c r="H223" s="80"/>
    </row>
    <row r="224" spans="1:9" ht="25.5" customHeight="1" outlineLevel="1" x14ac:dyDescent="0.25">
      <c r="A224" s="6">
        <f t="shared" si="27"/>
        <v>10</v>
      </c>
      <c r="B224" s="178"/>
      <c r="C224" s="77" t="s">
        <v>18</v>
      </c>
      <c r="D224" s="79"/>
      <c r="E224" s="79"/>
      <c r="F224" s="79"/>
      <c r="G224" s="79"/>
      <c r="H224" s="80"/>
    </row>
    <row r="225" spans="1:9" ht="25.5" customHeight="1" outlineLevel="1" thickBot="1" x14ac:dyDescent="0.3">
      <c r="A225" s="6">
        <f t="shared" si="27"/>
        <v>10</v>
      </c>
      <c r="B225" s="178"/>
      <c r="C225" s="78" t="s">
        <v>15</v>
      </c>
      <c r="D225" s="79"/>
      <c r="E225" s="79"/>
      <c r="F225" s="79"/>
      <c r="G225" s="79"/>
      <c r="H225" s="80"/>
    </row>
    <row r="226" spans="1:9" ht="25.5" customHeight="1" outlineLevel="1" thickBot="1" x14ac:dyDescent="0.3">
      <c r="A226" s="6">
        <f t="shared" si="27"/>
        <v>10</v>
      </c>
      <c r="B226" s="179"/>
      <c r="C226" s="83" t="s">
        <v>37</v>
      </c>
      <c r="D226" s="68">
        <f t="shared" ref="D226:H226" ca="1" si="28">SUM(D206:D225)</f>
        <v>3967287</v>
      </c>
      <c r="E226" s="68" t="e">
        <f t="shared" si="28"/>
        <v>#REF!</v>
      </c>
      <c r="F226" s="68">
        <f t="shared" ca="1" si="28"/>
        <v>127932</v>
      </c>
      <c r="G226" s="68">
        <f t="shared" ca="1" si="28"/>
        <v>128022</v>
      </c>
      <c r="H226" s="69">
        <f t="shared" ca="1" si="28"/>
        <v>93</v>
      </c>
    </row>
    <row r="227" spans="1:9" ht="25.5" customHeight="1" thickBot="1" x14ac:dyDescent="0.3">
      <c r="B227" s="174">
        <f>DATE($C$4,A206,1)</f>
        <v>42644</v>
      </c>
      <c r="C227" s="175"/>
      <c r="D227" s="175"/>
      <c r="E227" s="175"/>
      <c r="F227" s="175"/>
      <c r="G227" s="175"/>
      <c r="H227" s="176"/>
    </row>
    <row r="228" spans="1:9" ht="25.5" customHeight="1" outlineLevel="1" x14ac:dyDescent="0.25">
      <c r="A228" s="6">
        <v>11</v>
      </c>
      <c r="B228" s="177">
        <f>DATE($C$4,A228,1)</f>
        <v>42675</v>
      </c>
      <c r="C228" s="74" t="s">
        <v>2</v>
      </c>
      <c r="D228" s="13">
        <f ca="1">SUMPRODUCT((MONTH(DatesSH)=$A228)*(OFFSET(DatesSH,,INDEX(ColSH,MATCH($C228,Param,0)))))</f>
        <v>1280685</v>
      </c>
      <c r="E228" s="13"/>
      <c r="F228" s="13">
        <f t="array" aca="1" ref="F228" ca="1">MIN(IF((MONTH(DatesSH)=$A228)*(OFFSET(DatesSH,,INDEX(ColSH,MATCH($C228,Param,0))))&gt;0,OFFSET(DatesSH,,INDEX(ColSH,MATCH($C228,Param,0)))))</f>
        <v>42675</v>
      </c>
      <c r="G228" s="13">
        <f t="array" aca="1" ref="G228" ca="1">MAX(IF((MONTH(DatesSH)=$A228)*(OFFSET(DatesSH,,INDEX(ColSH,MATCH($C228,Param,0))))&gt;0,OFFSET(DatesSH,,INDEX(ColSH,MATCH($C228,Param,0)))))</f>
        <v>42704</v>
      </c>
      <c r="H228" s="14">
        <f ca="1">SUMPRODUCT((MONTH(DatesSH)=$A228)*(OFFSET(DatesSH,,INDEX(ColSH,MATCH($C228,Param,0)))&gt;=INDEX(SeuilSH,MATCH($C228,Param,0))))</f>
        <v>30</v>
      </c>
    </row>
    <row r="229" spans="1:9" ht="25.5" customHeight="1" outlineLevel="1" x14ac:dyDescent="0.25">
      <c r="A229" s="6">
        <f>A228</f>
        <v>11</v>
      </c>
      <c r="B229" s="178"/>
      <c r="C229" s="75" t="s">
        <v>1</v>
      </c>
      <c r="D229" s="79"/>
      <c r="E229" s="79"/>
      <c r="F229" s="79"/>
      <c r="G229" s="79"/>
      <c r="H229" s="80"/>
    </row>
    <row r="230" spans="1:9" ht="25.5" customHeight="1" outlineLevel="1" x14ac:dyDescent="0.25">
      <c r="A230" s="6">
        <f t="shared" ref="A230:A237" si="29">A229</f>
        <v>11</v>
      </c>
      <c r="B230" s="178"/>
      <c r="C230" s="76" t="s">
        <v>25</v>
      </c>
      <c r="D230" s="11">
        <f ca="1">SUMPRODUCT((MONTH(DatesSH)=$A230)*(OFFSET(DatesSH,,INDEX(ColSH,MATCH($C230,Param,0)))))</f>
        <v>1280685</v>
      </c>
      <c r="E230" s="11" t="e">
        <f>IF(#REF!=0,0,D230/#REF!)</f>
        <v>#REF!</v>
      </c>
      <c r="F230" s="11">
        <f t="array" aca="1" ref="F230" ca="1">MIN(IF((MONTH(DatesSH)=$A230)*(OFFSET(DatesSH,,INDEX(ColSH,MATCH($C230,Param,0))))&gt;0,OFFSET(DatesSH,,INDEX(ColSH,MATCH($C230,Param,0)))))</f>
        <v>42675</v>
      </c>
      <c r="G230" s="11">
        <f t="array" aca="1" ref="G230" ca="1">MAX(IF((MONTH(DatesSH)=$A230)*(OFFSET(DatesSH,,INDEX(ColSH,MATCH($C230,Param,0))))&gt;0,OFFSET(DatesSH,,INDEX(ColSH,MATCH($C230,Param,0)))))</f>
        <v>42704</v>
      </c>
      <c r="H230" s="12">
        <f ca="1">SUMPRODUCT((MONTH(DatesSH)=$A230)*(OFFSET(DatesSH,,INDEX(ColSH,MATCH($C230,Param,0)))&gt;=INDEX(SeuilSH,MATCH($C230,Param,0))))</f>
        <v>30</v>
      </c>
    </row>
    <row r="231" spans="1:9" ht="25.5" customHeight="1" outlineLevel="1" x14ac:dyDescent="0.25">
      <c r="A231" s="6">
        <f t="shared" si="29"/>
        <v>11</v>
      </c>
      <c r="B231" s="178"/>
      <c r="C231" s="77" t="s">
        <v>36</v>
      </c>
      <c r="D231" s="79"/>
      <c r="E231" s="79"/>
      <c r="F231" s="79"/>
      <c r="G231" s="79"/>
      <c r="H231" s="80"/>
    </row>
    <row r="232" spans="1:9" ht="25.5" customHeight="1" outlineLevel="1" x14ac:dyDescent="0.25">
      <c r="A232" s="6">
        <f t="shared" si="29"/>
        <v>11</v>
      </c>
      <c r="B232" s="178"/>
      <c r="C232" s="77" t="s">
        <v>3</v>
      </c>
      <c r="D232" s="10">
        <f ca="1">SUMPRODUCT((MONTH(DatesSH)=$A232)*(OFFSET(DatesSH,,INDEX(ColSH,MATCH($C232,Param,0)))))</f>
        <v>1280685</v>
      </c>
      <c r="E232" s="10" t="e">
        <f>IF(#REF!=0,0,D232/#REF!)</f>
        <v>#REF!</v>
      </c>
      <c r="F232" s="10">
        <f t="array" aca="1" ref="F232" ca="1">MIN(IF((MONTH(DatesSH)=$A232)*(OFFSET(DatesSH,,INDEX(ColSH,MATCH($C232,Param,0))))&gt;0,OFFSET(DatesSH,,INDEX(ColSH,MATCH($C232,Param,0)))))</f>
        <v>42675</v>
      </c>
      <c r="G232" s="10">
        <f t="array" aca="1" ref="G232" ca="1">MAX(IF((MONTH(DatesSH)=$A232)*(OFFSET(DatesSH,,INDEX(ColSH,MATCH($C232,Param,0))))&gt;0,OFFSET(DatesSH,,INDEX(ColSH,MATCH($C232,Param,0)))))</f>
        <v>42704</v>
      </c>
      <c r="H232" s="15">
        <f ca="1">SUMPRODUCT((MONTH(DatesSH)=$A232)*(OFFSET(DatesSH,,INDEX(ColSH,MATCH($C232,Param,0)))&gt;=INDEX(SeuilSH,MATCH($C232,Param,0))))</f>
        <v>30</v>
      </c>
    </row>
    <row r="233" spans="1:9" ht="25.5" customHeight="1" outlineLevel="1" x14ac:dyDescent="0.25">
      <c r="A233" s="6">
        <f t="shared" si="29"/>
        <v>11</v>
      </c>
      <c r="B233" s="178"/>
      <c r="C233" s="77" t="s">
        <v>26</v>
      </c>
      <c r="D233" s="79"/>
      <c r="E233" s="79"/>
      <c r="F233" s="79"/>
      <c r="G233" s="79"/>
      <c r="H233" s="80"/>
    </row>
    <row r="234" spans="1:9" ht="25.5" customHeight="1" outlineLevel="1" x14ac:dyDescent="0.25">
      <c r="A234" s="6">
        <f t="shared" si="29"/>
        <v>11</v>
      </c>
      <c r="B234" s="178"/>
      <c r="C234" s="77" t="s">
        <v>32</v>
      </c>
      <c r="D234" s="79"/>
      <c r="E234" s="79"/>
      <c r="F234" s="79"/>
      <c r="G234" s="79"/>
      <c r="H234" s="80"/>
    </row>
    <row r="235" spans="1:9" ht="25.5" customHeight="1" outlineLevel="1" x14ac:dyDescent="0.25">
      <c r="A235" s="6">
        <f t="shared" si="29"/>
        <v>11</v>
      </c>
      <c r="B235" s="178"/>
      <c r="C235" s="77" t="s">
        <v>33</v>
      </c>
      <c r="D235" s="79"/>
      <c r="E235" s="79"/>
      <c r="F235" s="79"/>
      <c r="G235" s="79"/>
      <c r="H235" s="80"/>
    </row>
    <row r="236" spans="1:9" ht="25.5" customHeight="1" outlineLevel="1" x14ac:dyDescent="0.25">
      <c r="A236" s="6">
        <f t="shared" si="29"/>
        <v>11</v>
      </c>
      <c r="B236" s="178"/>
      <c r="C236" s="77" t="s">
        <v>34</v>
      </c>
      <c r="D236" s="79"/>
      <c r="E236" s="79"/>
      <c r="F236" s="79"/>
      <c r="G236" s="79"/>
      <c r="H236" s="80"/>
      <c r="I236" s="7"/>
    </row>
    <row r="237" spans="1:9" ht="25.5" customHeight="1" outlineLevel="1" x14ac:dyDescent="0.25">
      <c r="A237" s="6">
        <f t="shared" si="29"/>
        <v>11</v>
      </c>
      <c r="B237" s="178"/>
      <c r="C237" s="77" t="s">
        <v>35</v>
      </c>
      <c r="D237" s="79"/>
      <c r="E237" s="79"/>
      <c r="F237" s="79"/>
      <c r="G237" s="79"/>
      <c r="H237" s="80"/>
    </row>
    <row r="238" spans="1:9" ht="25.5" customHeight="1" outlineLevel="1" x14ac:dyDescent="0.25">
      <c r="A238" s="6">
        <v>1</v>
      </c>
      <c r="B238" s="178"/>
      <c r="C238" s="77" t="s">
        <v>52</v>
      </c>
      <c r="D238" s="79"/>
      <c r="E238" s="79"/>
      <c r="F238" s="79"/>
      <c r="G238" s="79"/>
      <c r="H238" s="80"/>
    </row>
    <row r="239" spans="1:9" ht="25.5" customHeight="1" outlineLevel="1" x14ac:dyDescent="0.25">
      <c r="A239" s="6">
        <f>A237</f>
        <v>11</v>
      </c>
      <c r="B239" s="178"/>
      <c r="C239" s="77" t="s">
        <v>19</v>
      </c>
      <c r="D239" s="79"/>
      <c r="E239" s="79"/>
      <c r="F239" s="79"/>
      <c r="G239" s="79"/>
      <c r="H239" s="80"/>
    </row>
    <row r="240" spans="1:9" ht="25.5" customHeight="1" outlineLevel="1" x14ac:dyDescent="0.25">
      <c r="A240" s="6">
        <f t="shared" ref="A240:A248" si="30">A239</f>
        <v>11</v>
      </c>
      <c r="B240" s="178"/>
      <c r="C240" s="77" t="s">
        <v>48</v>
      </c>
      <c r="D240" s="79"/>
      <c r="E240" s="79"/>
      <c r="F240" s="79"/>
      <c r="G240" s="79"/>
      <c r="H240" s="80"/>
    </row>
    <row r="241" spans="1:8" ht="25.5" customHeight="1" outlineLevel="1" x14ac:dyDescent="0.25">
      <c r="A241" s="6">
        <f t="shared" si="30"/>
        <v>11</v>
      </c>
      <c r="B241" s="178"/>
      <c r="C241" s="77" t="s">
        <v>49</v>
      </c>
      <c r="D241" s="79"/>
      <c r="E241" s="79"/>
      <c r="F241" s="79"/>
      <c r="G241" s="79"/>
      <c r="H241" s="80"/>
    </row>
    <row r="242" spans="1:8" ht="25.5" customHeight="1" outlineLevel="1" x14ac:dyDescent="0.25">
      <c r="A242" s="6">
        <f t="shared" si="30"/>
        <v>11</v>
      </c>
      <c r="B242" s="178"/>
      <c r="C242" s="77" t="s">
        <v>17</v>
      </c>
      <c r="D242" s="79"/>
      <c r="E242" s="79"/>
      <c r="F242" s="79"/>
      <c r="G242" s="79"/>
      <c r="H242" s="80"/>
    </row>
    <row r="243" spans="1:8" ht="25.5" customHeight="1" outlineLevel="1" x14ac:dyDescent="0.25">
      <c r="A243" s="6">
        <f t="shared" si="30"/>
        <v>11</v>
      </c>
      <c r="B243" s="178"/>
      <c r="C243" s="77" t="s">
        <v>13</v>
      </c>
      <c r="D243" s="79"/>
      <c r="E243" s="79"/>
      <c r="F243" s="79"/>
      <c r="G243" s="79"/>
      <c r="H243" s="80"/>
    </row>
    <row r="244" spans="1:8" ht="25.5" customHeight="1" outlineLevel="1" x14ac:dyDescent="0.25">
      <c r="A244" s="6">
        <f t="shared" si="30"/>
        <v>11</v>
      </c>
      <c r="B244" s="178"/>
      <c r="C244" s="77" t="s">
        <v>16</v>
      </c>
      <c r="D244" s="79"/>
      <c r="E244" s="79"/>
      <c r="F244" s="79"/>
      <c r="G244" s="79"/>
      <c r="H244" s="80"/>
    </row>
    <row r="245" spans="1:8" ht="25.5" customHeight="1" outlineLevel="1" x14ac:dyDescent="0.25">
      <c r="A245" s="6">
        <f t="shared" si="30"/>
        <v>11</v>
      </c>
      <c r="B245" s="178"/>
      <c r="C245" s="77" t="s">
        <v>14</v>
      </c>
      <c r="D245" s="79"/>
      <c r="E245" s="79"/>
      <c r="F245" s="79"/>
      <c r="G245" s="79"/>
      <c r="H245" s="80"/>
    </row>
    <row r="246" spans="1:8" ht="25.5" customHeight="1" outlineLevel="1" x14ac:dyDescent="0.25">
      <c r="A246" s="6">
        <f t="shared" si="30"/>
        <v>11</v>
      </c>
      <c r="B246" s="178"/>
      <c r="C246" s="77" t="s">
        <v>18</v>
      </c>
      <c r="D246" s="79"/>
      <c r="E246" s="79"/>
      <c r="F246" s="79"/>
      <c r="G246" s="79"/>
      <c r="H246" s="80"/>
    </row>
    <row r="247" spans="1:8" ht="25.5" customHeight="1" outlineLevel="1" thickBot="1" x14ac:dyDescent="0.3">
      <c r="A247" s="6">
        <f t="shared" si="30"/>
        <v>11</v>
      </c>
      <c r="B247" s="178"/>
      <c r="C247" s="78" t="s">
        <v>15</v>
      </c>
      <c r="D247" s="79"/>
      <c r="E247" s="79"/>
      <c r="F247" s="79"/>
      <c r="G247" s="79"/>
      <c r="H247" s="80"/>
    </row>
    <row r="248" spans="1:8" ht="25.5" customHeight="1" outlineLevel="1" thickBot="1" x14ac:dyDescent="0.3">
      <c r="A248" s="6">
        <f t="shared" si="30"/>
        <v>11</v>
      </c>
      <c r="B248" s="179"/>
      <c r="C248" s="83" t="s">
        <v>37</v>
      </c>
      <c r="D248" s="68">
        <f t="shared" ref="D248:H248" ca="1" si="31">SUM(D228:D247)</f>
        <v>3842055</v>
      </c>
      <c r="E248" s="68" t="e">
        <f t="shared" si="31"/>
        <v>#REF!</v>
      </c>
      <c r="F248" s="68">
        <f t="shared" ca="1" si="31"/>
        <v>128025</v>
      </c>
      <c r="G248" s="68">
        <f t="shared" ca="1" si="31"/>
        <v>128112</v>
      </c>
      <c r="H248" s="69">
        <f t="shared" ca="1" si="31"/>
        <v>90</v>
      </c>
    </row>
    <row r="249" spans="1:8" ht="25.5" customHeight="1" thickBot="1" x14ac:dyDescent="0.3">
      <c r="B249" s="174">
        <f>DATE($C$4,A228,1)</f>
        <v>42675</v>
      </c>
      <c r="C249" s="175"/>
      <c r="D249" s="175"/>
      <c r="E249" s="175"/>
      <c r="F249" s="175"/>
      <c r="G249" s="175"/>
      <c r="H249" s="176"/>
    </row>
    <row r="250" spans="1:8" ht="25.5" customHeight="1" outlineLevel="1" x14ac:dyDescent="0.25">
      <c r="A250" s="6">
        <v>12</v>
      </c>
      <c r="B250" s="177">
        <f>DATE($C$4,A250,1)</f>
        <v>42705</v>
      </c>
      <c r="C250" s="74" t="s">
        <v>2</v>
      </c>
      <c r="D250" s="13">
        <f ca="1">SUMPRODUCT((MONTH(DatesSH)=$A250)*(OFFSET(DatesSH,,INDEX(ColSH,MATCH($C250,Param,0)))))</f>
        <v>1324320</v>
      </c>
      <c r="E250" s="13"/>
      <c r="F250" s="13">
        <f t="array" aca="1" ref="F250" ca="1">MIN(IF((MONTH(DatesSH)=$A250)*(OFFSET(DatesSH,,INDEX(ColSH,MATCH($C250,Param,0))))&gt;0,OFFSET(DatesSH,,INDEX(ColSH,MATCH($C250,Param,0)))))</f>
        <v>42705</v>
      </c>
      <c r="G250" s="13">
        <f t="array" aca="1" ref="G250" ca="1">MAX(IF((MONTH(DatesSH)=$A250)*(OFFSET(DatesSH,,INDEX(ColSH,MATCH($C250,Param,0))))&gt;0,OFFSET(DatesSH,,INDEX(ColSH,MATCH($C250,Param,0)))))</f>
        <v>42735</v>
      </c>
      <c r="H250" s="14">
        <f ca="1">SUMPRODUCT((MONTH(DatesSH)=$A250)*(OFFSET(DatesSH,,INDEX(ColSH,MATCH($C250,Param,0)))&gt;=INDEX(SeuilSH,MATCH($C250,Param,0))))</f>
        <v>31</v>
      </c>
    </row>
    <row r="251" spans="1:8" ht="25.5" customHeight="1" outlineLevel="1" x14ac:dyDescent="0.25">
      <c r="A251" s="6">
        <f>A250</f>
        <v>12</v>
      </c>
      <c r="B251" s="178"/>
      <c r="C251" s="75" t="s">
        <v>1</v>
      </c>
      <c r="D251" s="79"/>
      <c r="E251" s="79"/>
      <c r="F251" s="79"/>
      <c r="G251" s="79"/>
      <c r="H251" s="80"/>
    </row>
    <row r="252" spans="1:8" ht="25.5" customHeight="1" outlineLevel="1" x14ac:dyDescent="0.25">
      <c r="A252" s="6">
        <f t="shared" ref="A252:A259" si="32">A251</f>
        <v>12</v>
      </c>
      <c r="B252" s="178"/>
      <c r="C252" s="76" t="s">
        <v>25</v>
      </c>
      <c r="D252" s="11">
        <f ca="1">SUMPRODUCT((MONTH(DatesSH)=$A252)*(OFFSET(DatesSH,,INDEX(ColSH,MATCH($C252,Param,0)))))</f>
        <v>1324320</v>
      </c>
      <c r="E252" s="11" t="e">
        <f>IF(#REF!=0,0,D252/#REF!)</f>
        <v>#REF!</v>
      </c>
      <c r="F252" s="11">
        <f t="array" aca="1" ref="F252" ca="1">MIN(IF((MONTH(DatesSH)=$A252)*(OFFSET(DatesSH,,INDEX(ColSH,MATCH($C252,Param,0))))&gt;0,OFFSET(DatesSH,,INDEX(ColSH,MATCH($C252,Param,0)))))</f>
        <v>42705</v>
      </c>
      <c r="G252" s="11">
        <f t="array" aca="1" ref="G252" ca="1">MAX(IF((MONTH(DatesSH)=$A252)*(OFFSET(DatesSH,,INDEX(ColSH,MATCH($C252,Param,0))))&gt;0,OFFSET(DatesSH,,INDEX(ColSH,MATCH($C252,Param,0)))))</f>
        <v>42735</v>
      </c>
      <c r="H252" s="12">
        <f ca="1">SUMPRODUCT((MONTH(DatesSH)=$A252)*(OFFSET(DatesSH,,INDEX(ColSH,MATCH($C252,Param,0)))&gt;=INDEX(SeuilSH,MATCH($C252,Param,0))))</f>
        <v>31</v>
      </c>
    </row>
    <row r="253" spans="1:8" ht="25.5" customHeight="1" outlineLevel="1" x14ac:dyDescent="0.25">
      <c r="A253" s="6">
        <f t="shared" si="32"/>
        <v>12</v>
      </c>
      <c r="B253" s="178"/>
      <c r="C253" s="77" t="s">
        <v>36</v>
      </c>
      <c r="D253" s="79"/>
      <c r="E253" s="79"/>
      <c r="F253" s="79"/>
      <c r="G253" s="79"/>
      <c r="H253" s="80"/>
    </row>
    <row r="254" spans="1:8" ht="25.5" customHeight="1" outlineLevel="1" x14ac:dyDescent="0.25">
      <c r="A254" s="6">
        <f t="shared" si="32"/>
        <v>12</v>
      </c>
      <c r="B254" s="178"/>
      <c r="C254" s="77" t="s">
        <v>3</v>
      </c>
      <c r="D254" s="10">
        <f ca="1">SUMPRODUCT((MONTH(DatesSH)=$A254)*(OFFSET(DatesSH,,INDEX(ColSH,MATCH($C254,Param,0)))))</f>
        <v>1324320</v>
      </c>
      <c r="E254" s="10" t="e">
        <f>IF(#REF!=0,0,D254/#REF!)</f>
        <v>#REF!</v>
      </c>
      <c r="F254" s="10">
        <f t="array" aca="1" ref="F254" ca="1">MIN(IF((MONTH(DatesSH)=$A254)*(OFFSET(DatesSH,,INDEX(ColSH,MATCH($C254,Param,0))))&gt;0,OFFSET(DatesSH,,INDEX(ColSH,MATCH($C254,Param,0)))))</f>
        <v>42705</v>
      </c>
      <c r="G254" s="10">
        <f t="array" aca="1" ref="G254" ca="1">MAX(IF((MONTH(DatesSH)=$A254)*(OFFSET(DatesSH,,INDEX(ColSH,MATCH($C254,Param,0))))&gt;0,OFFSET(DatesSH,,INDEX(ColSH,MATCH($C254,Param,0)))))</f>
        <v>42735</v>
      </c>
      <c r="H254" s="15">
        <f ca="1">SUMPRODUCT((MONTH(DatesSH)=$A254)*(OFFSET(DatesSH,,INDEX(ColSH,MATCH($C254,Param,0)))&gt;=INDEX(SeuilSH,MATCH($C254,Param,0))))</f>
        <v>31</v>
      </c>
    </row>
    <row r="255" spans="1:8" ht="25.5" customHeight="1" outlineLevel="1" x14ac:dyDescent="0.25">
      <c r="A255" s="6">
        <f t="shared" si="32"/>
        <v>12</v>
      </c>
      <c r="B255" s="178"/>
      <c r="C255" s="77" t="s">
        <v>26</v>
      </c>
      <c r="D255" s="79"/>
      <c r="E255" s="79"/>
      <c r="F255" s="79"/>
      <c r="G255" s="79"/>
      <c r="H255" s="80"/>
    </row>
    <row r="256" spans="1:8" ht="25.5" customHeight="1" outlineLevel="1" x14ac:dyDescent="0.25">
      <c r="A256" s="6">
        <f t="shared" si="32"/>
        <v>12</v>
      </c>
      <c r="B256" s="178"/>
      <c r="C256" s="77" t="s">
        <v>32</v>
      </c>
      <c r="D256" s="79"/>
      <c r="E256" s="79"/>
      <c r="F256" s="79"/>
      <c r="G256" s="79"/>
      <c r="H256" s="80"/>
    </row>
    <row r="257" spans="1:9" ht="25.5" customHeight="1" outlineLevel="1" x14ac:dyDescent="0.25">
      <c r="A257" s="6">
        <f t="shared" si="32"/>
        <v>12</v>
      </c>
      <c r="B257" s="178"/>
      <c r="C257" s="77" t="s">
        <v>33</v>
      </c>
      <c r="D257" s="79"/>
      <c r="E257" s="79"/>
      <c r="F257" s="79"/>
      <c r="G257" s="79"/>
      <c r="H257" s="80"/>
    </row>
    <row r="258" spans="1:9" ht="25.5" customHeight="1" outlineLevel="1" x14ac:dyDescent="0.25">
      <c r="A258" s="6">
        <f t="shared" si="32"/>
        <v>12</v>
      </c>
      <c r="B258" s="178"/>
      <c r="C258" s="77" t="s">
        <v>34</v>
      </c>
      <c r="D258" s="79"/>
      <c r="E258" s="79"/>
      <c r="F258" s="79"/>
      <c r="G258" s="79"/>
      <c r="H258" s="80"/>
      <c r="I258" s="7"/>
    </row>
    <row r="259" spans="1:9" ht="25.5" customHeight="1" outlineLevel="1" x14ac:dyDescent="0.25">
      <c r="A259" s="6">
        <f t="shared" si="32"/>
        <v>12</v>
      </c>
      <c r="B259" s="178"/>
      <c r="C259" s="77" t="s">
        <v>35</v>
      </c>
      <c r="D259" s="79"/>
      <c r="E259" s="79"/>
      <c r="F259" s="79"/>
      <c r="G259" s="79"/>
      <c r="H259" s="80"/>
    </row>
    <row r="260" spans="1:9" ht="25.5" customHeight="1" outlineLevel="1" x14ac:dyDescent="0.25">
      <c r="A260" s="6">
        <v>1</v>
      </c>
      <c r="B260" s="178"/>
      <c r="C260" s="77" t="s">
        <v>52</v>
      </c>
      <c r="D260" s="79"/>
      <c r="E260" s="79"/>
      <c r="F260" s="79"/>
      <c r="G260" s="79"/>
      <c r="H260" s="80"/>
    </row>
    <row r="261" spans="1:9" ht="25.5" customHeight="1" outlineLevel="1" x14ac:dyDescent="0.25">
      <c r="A261" s="6">
        <f>A259</f>
        <v>12</v>
      </c>
      <c r="B261" s="178"/>
      <c r="C261" s="77" t="s">
        <v>19</v>
      </c>
      <c r="D261" s="79"/>
      <c r="E261" s="79"/>
      <c r="F261" s="79"/>
      <c r="G261" s="79"/>
      <c r="H261" s="80"/>
    </row>
    <row r="262" spans="1:9" ht="25.5" customHeight="1" outlineLevel="1" x14ac:dyDescent="0.25">
      <c r="A262" s="6">
        <f t="shared" ref="A262:A270" si="33">A261</f>
        <v>12</v>
      </c>
      <c r="B262" s="178"/>
      <c r="C262" s="77" t="s">
        <v>48</v>
      </c>
      <c r="D262" s="79"/>
      <c r="E262" s="79"/>
      <c r="F262" s="79"/>
      <c r="G262" s="79"/>
      <c r="H262" s="80"/>
    </row>
    <row r="263" spans="1:9" ht="25.5" customHeight="1" outlineLevel="1" x14ac:dyDescent="0.25">
      <c r="A263" s="6">
        <f t="shared" si="33"/>
        <v>12</v>
      </c>
      <c r="B263" s="178"/>
      <c r="C263" s="77" t="s">
        <v>49</v>
      </c>
      <c r="D263" s="79"/>
      <c r="E263" s="79"/>
      <c r="F263" s="79"/>
      <c r="G263" s="79"/>
      <c r="H263" s="80"/>
    </row>
    <row r="264" spans="1:9" ht="25.5" customHeight="1" outlineLevel="1" x14ac:dyDescent="0.25">
      <c r="A264" s="6">
        <f t="shared" si="33"/>
        <v>12</v>
      </c>
      <c r="B264" s="178"/>
      <c r="C264" s="77" t="s">
        <v>17</v>
      </c>
      <c r="D264" s="79"/>
      <c r="E264" s="79"/>
      <c r="F264" s="79"/>
      <c r="G264" s="79"/>
      <c r="H264" s="80"/>
    </row>
    <row r="265" spans="1:9" ht="25.5" customHeight="1" outlineLevel="1" x14ac:dyDescent="0.25">
      <c r="A265" s="6">
        <f t="shared" si="33"/>
        <v>12</v>
      </c>
      <c r="B265" s="178"/>
      <c r="C265" s="77" t="s">
        <v>13</v>
      </c>
      <c r="D265" s="79"/>
      <c r="E265" s="79"/>
      <c r="F265" s="79"/>
      <c r="G265" s="79"/>
      <c r="H265" s="80"/>
    </row>
    <row r="266" spans="1:9" ht="25.5" customHeight="1" outlineLevel="1" x14ac:dyDescent="0.25">
      <c r="A266" s="6">
        <f t="shared" si="33"/>
        <v>12</v>
      </c>
      <c r="B266" s="178"/>
      <c r="C266" s="77" t="s">
        <v>16</v>
      </c>
      <c r="D266" s="79"/>
      <c r="E266" s="79"/>
      <c r="F266" s="79"/>
      <c r="G266" s="79"/>
      <c r="H266" s="80"/>
    </row>
    <row r="267" spans="1:9" ht="25.5" customHeight="1" outlineLevel="1" x14ac:dyDescent="0.25">
      <c r="A267" s="6">
        <f t="shared" si="33"/>
        <v>12</v>
      </c>
      <c r="B267" s="178"/>
      <c r="C267" s="77" t="s">
        <v>14</v>
      </c>
      <c r="D267" s="79"/>
      <c r="E267" s="79"/>
      <c r="F267" s="79"/>
      <c r="G267" s="79"/>
      <c r="H267" s="80"/>
    </row>
    <row r="268" spans="1:9" ht="25.5" customHeight="1" outlineLevel="1" x14ac:dyDescent="0.25">
      <c r="A268" s="6">
        <f t="shared" si="33"/>
        <v>12</v>
      </c>
      <c r="B268" s="178"/>
      <c r="C268" s="77" t="s">
        <v>18</v>
      </c>
      <c r="D268" s="79"/>
      <c r="E268" s="79"/>
      <c r="F268" s="79"/>
      <c r="G268" s="79"/>
      <c r="H268" s="80"/>
    </row>
    <row r="269" spans="1:9" ht="25.5" customHeight="1" outlineLevel="1" thickBot="1" x14ac:dyDescent="0.3">
      <c r="A269" s="6">
        <f t="shared" si="33"/>
        <v>12</v>
      </c>
      <c r="B269" s="178"/>
      <c r="C269" s="78" t="s">
        <v>15</v>
      </c>
      <c r="D269" s="79"/>
      <c r="E269" s="79"/>
      <c r="F269" s="79"/>
      <c r="G269" s="79"/>
      <c r="H269" s="80"/>
    </row>
    <row r="270" spans="1:9" ht="25.5" customHeight="1" outlineLevel="1" thickBot="1" x14ac:dyDescent="0.3">
      <c r="A270" s="6">
        <f t="shared" si="33"/>
        <v>12</v>
      </c>
      <c r="B270" s="179"/>
      <c r="C270" s="83" t="s">
        <v>37</v>
      </c>
      <c r="D270" s="68">
        <f t="shared" ref="D270:H270" ca="1" si="34">SUM(D250:D269)</f>
        <v>3972960</v>
      </c>
      <c r="E270" s="68" t="e">
        <f t="shared" si="34"/>
        <v>#REF!</v>
      </c>
      <c r="F270" s="68">
        <f t="shared" ca="1" si="34"/>
        <v>128115</v>
      </c>
      <c r="G270" s="68">
        <f t="shared" ca="1" si="34"/>
        <v>128205</v>
      </c>
      <c r="H270" s="69">
        <f t="shared" ca="1" si="34"/>
        <v>93</v>
      </c>
    </row>
    <row r="271" spans="1:9" ht="25.5" customHeight="1" thickBot="1" x14ac:dyDescent="0.3">
      <c r="B271" s="174">
        <f>DATE($C$4,A250,1)</f>
        <v>42705</v>
      </c>
      <c r="C271" s="175"/>
      <c r="D271" s="175"/>
      <c r="E271" s="175"/>
      <c r="F271" s="175"/>
      <c r="G271" s="175"/>
      <c r="H271" s="176"/>
    </row>
  </sheetData>
  <mergeCells count="26">
    <mergeCell ref="D6:H6"/>
    <mergeCell ref="B2:C2"/>
    <mergeCell ref="B8:B28"/>
    <mergeCell ref="B29:H29"/>
    <mergeCell ref="B117:H117"/>
    <mergeCell ref="B118:B138"/>
    <mergeCell ref="B140:B160"/>
    <mergeCell ref="B162:B182"/>
    <mergeCell ref="B30:B50"/>
    <mergeCell ref="B52:B72"/>
    <mergeCell ref="B74:B94"/>
    <mergeCell ref="B96:B116"/>
    <mergeCell ref="B227:H227"/>
    <mergeCell ref="B271:H271"/>
    <mergeCell ref="B228:B248"/>
    <mergeCell ref="B250:B270"/>
    <mergeCell ref="B51:H51"/>
    <mergeCell ref="B73:H73"/>
    <mergeCell ref="B95:H95"/>
    <mergeCell ref="B139:H139"/>
    <mergeCell ref="B161:H161"/>
    <mergeCell ref="B183:H183"/>
    <mergeCell ref="B205:H205"/>
    <mergeCell ref="B249:H249"/>
    <mergeCell ref="B184:B204"/>
    <mergeCell ref="B206:B226"/>
  </mergeCells>
  <dataValidations disablePrompts="1" count="1">
    <dataValidation type="list" allowBlank="1" showInputMessage="1" showErrorMessage="1" sqref="D6:H6">
      <formula1>Station</formula1>
    </dataValidation>
  </dataValidations>
  <pageMargins left="0" right="0" top="0" bottom="0" header="0.31496062992125984" footer="0.31496062992125984"/>
  <pageSetup paperSize="9" scale="9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Parametres</vt:lpstr>
      <vt:lpstr>Station des huiles</vt:lpstr>
      <vt:lpstr>KPI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GREGOIRE Julie</cp:lastModifiedBy>
  <cp:lastPrinted>2016-10-06T06:59:33Z</cp:lastPrinted>
  <dcterms:created xsi:type="dcterms:W3CDTF">2016-06-16T09:38:58Z</dcterms:created>
  <dcterms:modified xsi:type="dcterms:W3CDTF">2016-11-17T07:52:26Z</dcterms:modified>
</cp:coreProperties>
</file>